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S:\Finance\Rates\_Alectra\Rate Applications\EDR Rate Applications\2021 EDR Application\0. Application and Adjudication Process\A. Complete Application and Evidence\Attachments\"/>
    </mc:Choice>
  </mc:AlternateContent>
  <xr:revisionPtr revIDLastSave="0" documentId="13_ncr:1_{26186CB6-1F24-466E-8EF5-A50D49CA7E29}" xr6:coauthVersionLast="45" xr6:coauthVersionMax="45" xr10:uidLastSave="{00000000-0000-0000-0000-000000000000}"/>
  <bookViews>
    <workbookView xWindow="28740" yWindow="-60" windowWidth="28920" windowHeight="15720" tabRatio="789" activeTab="2"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81" i="46" l="1"/>
  <c r="C130" i="45" l="1"/>
  <c r="T381" i="46" l="1"/>
  <c r="U381" i="46" s="1"/>
  <c r="V381" i="46" s="1"/>
  <c r="W381" i="46" s="1"/>
  <c r="R310" i="79"/>
  <c r="S310" i="79" s="1"/>
  <c r="T310" i="79" s="1"/>
  <c r="Q310" i="79"/>
  <c r="P310" i="79"/>
  <c r="O310" i="79"/>
  <c r="Q381" i="46"/>
  <c r="R381" i="46" s="1"/>
  <c r="S381" i="46" s="1"/>
  <c r="P381" i="46"/>
  <c r="O381" i="46"/>
  <c r="I130" i="45"/>
  <c r="H130" i="45"/>
  <c r="G130" i="45"/>
  <c r="F130" i="45"/>
  <c r="E130" i="45"/>
  <c r="D130" i="45"/>
  <c r="AE564" i="79" l="1"/>
  <c r="AD564" i="79"/>
  <c r="AC564" i="79"/>
  <c r="AB564" i="79"/>
  <c r="AA564" i="79"/>
  <c r="Z564" i="79"/>
  <c r="Y564" i="79"/>
  <c r="P561" i="79" l="1"/>
  <c r="Q561" i="79"/>
  <c r="R561" i="79"/>
  <c r="S561" i="79"/>
  <c r="T561" i="79"/>
  <c r="U561" i="79"/>
  <c r="V561" i="79"/>
  <c r="W561" i="79"/>
  <c r="X561" i="79"/>
  <c r="E561" i="79"/>
  <c r="F561" i="79"/>
  <c r="G561" i="79"/>
  <c r="H561" i="79"/>
  <c r="I561" i="79"/>
  <c r="J561" i="79"/>
  <c r="K561" i="79"/>
  <c r="L561" i="79"/>
  <c r="M561" i="79"/>
  <c r="AE513" i="79"/>
  <c r="AD513" i="79"/>
  <c r="AC513" i="79"/>
  <c r="AB513" i="79"/>
  <c r="AA513" i="79"/>
  <c r="Z513" i="79"/>
  <c r="Y513" i="79"/>
  <c r="N513" i="79"/>
  <c r="AE510" i="79"/>
  <c r="AD510" i="79"/>
  <c r="AC510" i="79"/>
  <c r="AB510" i="79"/>
  <c r="AA510" i="79"/>
  <c r="Z510" i="79"/>
  <c r="Y510" i="79"/>
  <c r="N510" i="79"/>
  <c r="AE506" i="79"/>
  <c r="AD506" i="79"/>
  <c r="AC506" i="79"/>
  <c r="AB506" i="79"/>
  <c r="AA506" i="79"/>
  <c r="Z506" i="79"/>
  <c r="Y506" i="79"/>
  <c r="N506" i="79"/>
  <c r="AE503" i="79"/>
  <c r="AD503" i="79"/>
  <c r="AC503" i="79"/>
  <c r="AB503" i="79"/>
  <c r="AA503" i="79"/>
  <c r="Z503" i="79"/>
  <c r="Y503" i="79"/>
  <c r="N503" i="79"/>
  <c r="AE500" i="79"/>
  <c r="AD500" i="79"/>
  <c r="AC500" i="79"/>
  <c r="AB500" i="79"/>
  <c r="AA500" i="79"/>
  <c r="Z500" i="79"/>
  <c r="Y500" i="79"/>
  <c r="N500" i="79"/>
  <c r="AE497" i="79"/>
  <c r="AD497" i="79"/>
  <c r="AC497" i="79"/>
  <c r="Y497" i="79"/>
  <c r="N497" i="79"/>
  <c r="AE494" i="79"/>
  <c r="AD494" i="79"/>
  <c r="AC494" i="79"/>
  <c r="AB494" i="79"/>
  <c r="Y494" i="79"/>
  <c r="N494" i="79"/>
  <c r="AE491" i="79"/>
  <c r="AD491" i="79"/>
  <c r="Y491" i="79"/>
  <c r="N491" i="79"/>
  <c r="AE488" i="79"/>
  <c r="AD488" i="79"/>
  <c r="AC488" i="79"/>
  <c r="AB488" i="79"/>
  <c r="AA488" i="79"/>
  <c r="Z488" i="79"/>
  <c r="Y488" i="79"/>
  <c r="N488" i="79"/>
  <c r="AE485" i="79"/>
  <c r="AD485" i="79"/>
  <c r="Z485" i="79"/>
  <c r="Y485" i="79"/>
  <c r="N485" i="79"/>
  <c r="AE481" i="79"/>
  <c r="AD481" i="79"/>
  <c r="AC481" i="79"/>
  <c r="AB481" i="79"/>
  <c r="AA481" i="79"/>
  <c r="Z481" i="79"/>
  <c r="Y481" i="79"/>
  <c r="AE478" i="79"/>
  <c r="AD478" i="79"/>
  <c r="AC478" i="79"/>
  <c r="AB478" i="79"/>
  <c r="AA478" i="79"/>
  <c r="Z478" i="79"/>
  <c r="Y478" i="79"/>
  <c r="AE475" i="79"/>
  <c r="AD475" i="79"/>
  <c r="AC475" i="79"/>
  <c r="AB475" i="79"/>
  <c r="AA475" i="79"/>
  <c r="Z475" i="79"/>
  <c r="Y475" i="79"/>
  <c r="AE472" i="79"/>
  <c r="AD472" i="79"/>
  <c r="AC472" i="79"/>
  <c r="AB472" i="79"/>
  <c r="AA472" i="79"/>
  <c r="Z472" i="79"/>
  <c r="Y472" i="79"/>
  <c r="P378" i="79"/>
  <c r="Q378" i="79"/>
  <c r="R378" i="79"/>
  <c r="S378" i="79"/>
  <c r="T378" i="79"/>
  <c r="U378" i="79"/>
  <c r="V378" i="79"/>
  <c r="W378" i="79"/>
  <c r="X378" i="79"/>
  <c r="E378" i="79"/>
  <c r="F378" i="79"/>
  <c r="G378" i="79"/>
  <c r="H378" i="79"/>
  <c r="I378" i="79"/>
  <c r="J378" i="79"/>
  <c r="K378" i="79"/>
  <c r="L378" i="79"/>
  <c r="M378" i="79"/>
  <c r="AF337" i="79"/>
  <c r="AE337" i="79"/>
  <c r="AD337" i="79"/>
  <c r="AC337" i="79"/>
  <c r="AB337" i="79"/>
  <c r="AA337" i="79"/>
  <c r="Z337" i="79"/>
  <c r="Y337" i="79"/>
  <c r="AF323" i="79"/>
  <c r="AE323" i="79"/>
  <c r="AD323" i="79"/>
  <c r="AC323" i="79"/>
  <c r="AB323" i="79"/>
  <c r="AA323" i="79"/>
  <c r="Z323" i="79"/>
  <c r="Y323" i="79"/>
  <c r="R323" i="79"/>
  <c r="S323" i="79" s="1"/>
  <c r="T323" i="79" s="1"/>
  <c r="U323" i="79" s="1"/>
  <c r="V323" i="79" s="1"/>
  <c r="W323" i="79" s="1"/>
  <c r="X323" i="79" s="1"/>
  <c r="G323" i="79"/>
  <c r="H323" i="79" s="1"/>
  <c r="I323" i="79" s="1"/>
  <c r="J323" i="79" s="1"/>
  <c r="K323" i="79" s="1"/>
  <c r="L323" i="79" s="1"/>
  <c r="M323" i="79" s="1"/>
  <c r="AF320" i="79"/>
  <c r="AE320" i="79"/>
  <c r="AD320" i="79"/>
  <c r="AC320" i="79"/>
  <c r="AB320" i="79"/>
  <c r="AA320" i="79"/>
  <c r="Z320" i="79"/>
  <c r="Y320" i="79"/>
  <c r="AF317" i="79"/>
  <c r="AE317" i="79"/>
  <c r="AD317" i="79"/>
  <c r="AC317" i="79"/>
  <c r="AB317" i="79"/>
  <c r="AA317" i="79"/>
  <c r="Z317" i="79"/>
  <c r="Y317" i="79"/>
  <c r="S317" i="79"/>
  <c r="T317" i="79" s="1"/>
  <c r="U317" i="79" s="1"/>
  <c r="V317" i="79" s="1"/>
  <c r="W317" i="79" s="1"/>
  <c r="X317" i="79" s="1"/>
  <c r="R317" i="79"/>
  <c r="G317" i="79"/>
  <c r="H317" i="79" s="1"/>
  <c r="I317" i="79" s="1"/>
  <c r="J317" i="79" s="1"/>
  <c r="K317" i="79" s="1"/>
  <c r="L317" i="79" s="1"/>
  <c r="M317" i="79" s="1"/>
  <c r="AD314" i="79" l="1"/>
  <c r="AC314" i="79"/>
  <c r="AB314" i="79"/>
  <c r="AA314" i="79"/>
  <c r="Z314" i="79"/>
  <c r="Y314" i="79"/>
  <c r="AD311" i="79"/>
  <c r="AC311" i="79"/>
  <c r="AB311" i="79"/>
  <c r="AA311" i="79"/>
  <c r="Z311" i="79"/>
  <c r="Y311" i="79"/>
  <c r="AD308" i="79"/>
  <c r="AC308" i="79"/>
  <c r="AB308" i="79"/>
  <c r="AA308" i="79"/>
  <c r="Z308" i="79"/>
  <c r="Y308" i="79"/>
  <c r="R308" i="79"/>
  <c r="S308" i="79" s="1"/>
  <c r="T308" i="79" s="1"/>
  <c r="U308" i="79" s="1"/>
  <c r="V308" i="79" s="1"/>
  <c r="W308" i="79" s="1"/>
  <c r="X308" i="79" s="1"/>
  <c r="G308" i="79"/>
  <c r="H308" i="79" s="1"/>
  <c r="I308" i="79" s="1"/>
  <c r="J308" i="79" s="1"/>
  <c r="K308" i="79" s="1"/>
  <c r="L308" i="79" s="1"/>
  <c r="M308" i="79" s="1"/>
  <c r="AD305" i="79"/>
  <c r="AC305" i="79"/>
  <c r="AB305" i="79"/>
  <c r="AA305" i="79"/>
  <c r="Z305" i="79"/>
  <c r="Y305" i="79"/>
  <c r="R305" i="79"/>
  <c r="S305" i="79" s="1"/>
  <c r="T305" i="79" s="1"/>
  <c r="U305" i="79" s="1"/>
  <c r="V305" i="79" s="1"/>
  <c r="W305" i="79" s="1"/>
  <c r="X305" i="79" s="1"/>
  <c r="G305" i="79"/>
  <c r="H305" i="79" s="1"/>
  <c r="I305" i="79" s="1"/>
  <c r="J305" i="79" s="1"/>
  <c r="K305" i="79" s="1"/>
  <c r="L305" i="79" s="1"/>
  <c r="M305" i="79" s="1"/>
  <c r="AD302" i="79"/>
  <c r="AC302" i="79"/>
  <c r="AB302" i="79"/>
  <c r="AA302" i="79"/>
  <c r="Z302" i="79"/>
  <c r="Y302" i="79"/>
  <c r="R302" i="79"/>
  <c r="S302" i="79" s="1"/>
  <c r="T302" i="79" s="1"/>
  <c r="U302" i="79" s="1"/>
  <c r="V302" i="79" s="1"/>
  <c r="W302" i="79" s="1"/>
  <c r="X302" i="79" s="1"/>
  <c r="G302" i="79"/>
  <c r="H302" i="79" s="1"/>
  <c r="I302" i="79" s="1"/>
  <c r="J302" i="79" s="1"/>
  <c r="K302" i="79" s="1"/>
  <c r="L302" i="79" s="1"/>
  <c r="M302" i="79" s="1"/>
  <c r="AE302" i="79"/>
  <c r="AE305" i="79"/>
  <c r="AE308" i="79"/>
  <c r="AE311" i="79"/>
  <c r="AE314" i="79"/>
  <c r="AE298" i="79"/>
  <c r="AD298" i="79"/>
  <c r="AC298" i="79"/>
  <c r="AB298" i="79"/>
  <c r="AA298" i="79"/>
  <c r="Z298" i="79"/>
  <c r="Y298" i="79"/>
  <c r="AE295" i="79"/>
  <c r="AD295" i="79"/>
  <c r="AC295" i="79"/>
  <c r="AB295" i="79"/>
  <c r="AA295" i="79"/>
  <c r="Z295" i="79"/>
  <c r="Y295" i="79"/>
  <c r="AE292" i="79"/>
  <c r="AD292" i="79"/>
  <c r="AC292" i="79"/>
  <c r="AB292" i="79"/>
  <c r="AA292" i="79"/>
  <c r="Z292" i="79"/>
  <c r="Y292" i="79"/>
  <c r="R292" i="79"/>
  <c r="S292" i="79" s="1"/>
  <c r="T292" i="79" s="1"/>
  <c r="U292" i="79" s="1"/>
  <c r="V292" i="79" s="1"/>
  <c r="W292" i="79" s="1"/>
  <c r="X292" i="79" s="1"/>
  <c r="G292" i="79"/>
  <c r="H292" i="79" s="1"/>
  <c r="I292" i="79" s="1"/>
  <c r="J292" i="79" s="1"/>
  <c r="K292" i="79" s="1"/>
  <c r="L292" i="79" s="1"/>
  <c r="M292" i="79" s="1"/>
  <c r="AE289" i="79"/>
  <c r="AD289" i="79"/>
  <c r="AC289" i="79"/>
  <c r="AB289" i="79"/>
  <c r="AA289" i="79"/>
  <c r="Z289" i="79"/>
  <c r="Y289" i="79"/>
  <c r="S289" i="79"/>
  <c r="T289" i="79" s="1"/>
  <c r="U289" i="79" s="1"/>
  <c r="V289" i="79" s="1"/>
  <c r="W289" i="79" s="1"/>
  <c r="X289" i="79" s="1"/>
  <c r="R289" i="79"/>
  <c r="G289" i="79"/>
  <c r="H289" i="79" s="1"/>
  <c r="I289" i="79" s="1"/>
  <c r="J289" i="79" s="1"/>
  <c r="K289" i="79" s="1"/>
  <c r="L289" i="79" s="1"/>
  <c r="M289" i="79" s="1"/>
  <c r="P195" i="79" l="1"/>
  <c r="Q195" i="79"/>
  <c r="R195" i="79"/>
  <c r="S195" i="79"/>
  <c r="T195" i="79"/>
  <c r="U195" i="79"/>
  <c r="V195" i="79"/>
  <c r="W195" i="79"/>
  <c r="X195" i="79"/>
  <c r="E195" i="79"/>
  <c r="F195" i="79"/>
  <c r="G195" i="79"/>
  <c r="H195" i="79"/>
  <c r="I195" i="79"/>
  <c r="J195" i="79"/>
  <c r="K195" i="79"/>
  <c r="L195" i="79"/>
  <c r="M195" i="79"/>
  <c r="AE193" i="79"/>
  <c r="AD193" i="79"/>
  <c r="AC193" i="79"/>
  <c r="AB193" i="79"/>
  <c r="AA193" i="79"/>
  <c r="Z193" i="79"/>
  <c r="Y193" i="79"/>
  <c r="AE190" i="79"/>
  <c r="AD190" i="79"/>
  <c r="AC190" i="79"/>
  <c r="AB190" i="79"/>
  <c r="AA190" i="79"/>
  <c r="Z190" i="79"/>
  <c r="Y190" i="79"/>
  <c r="AE187" i="79"/>
  <c r="AD187" i="79"/>
  <c r="AC187" i="79"/>
  <c r="AB187" i="79"/>
  <c r="AA187" i="79"/>
  <c r="Z187" i="79"/>
  <c r="Y187" i="79"/>
  <c r="AE184" i="79"/>
  <c r="AD184" i="79"/>
  <c r="AC184" i="79"/>
  <c r="AB184" i="79"/>
  <c r="AA184" i="79"/>
  <c r="Z184" i="79"/>
  <c r="Y184" i="79"/>
  <c r="AE181" i="79"/>
  <c r="AD181" i="79"/>
  <c r="AC181" i="79"/>
  <c r="AB181" i="79"/>
  <c r="AA181" i="79"/>
  <c r="Z181" i="79"/>
  <c r="Y181" i="79"/>
  <c r="AE178" i="79"/>
  <c r="AD178" i="79"/>
  <c r="AC178" i="79"/>
  <c r="AB178" i="79"/>
  <c r="AA178" i="79"/>
  <c r="Z178" i="79"/>
  <c r="Y178" i="79"/>
  <c r="AE175" i="79"/>
  <c r="AD175" i="79"/>
  <c r="AC175" i="79"/>
  <c r="AB175" i="79"/>
  <c r="AA175" i="79"/>
  <c r="Z175" i="79"/>
  <c r="Y175" i="79"/>
  <c r="AE172" i="79"/>
  <c r="AD172" i="79"/>
  <c r="AC172" i="79"/>
  <c r="AB172" i="79"/>
  <c r="AA172" i="79"/>
  <c r="Z172" i="79"/>
  <c r="Y172" i="79"/>
  <c r="AE169" i="79"/>
  <c r="AD169" i="79"/>
  <c r="AC169" i="79"/>
  <c r="AB169" i="79"/>
  <c r="AA169" i="79"/>
  <c r="Z169" i="79"/>
  <c r="Y169" i="79"/>
  <c r="AE166" i="79"/>
  <c r="AD166" i="79"/>
  <c r="AC166" i="79"/>
  <c r="AB166" i="79"/>
  <c r="AA166" i="79"/>
  <c r="Z166" i="79"/>
  <c r="Y166" i="79"/>
  <c r="AE163" i="79"/>
  <c r="AD163" i="79"/>
  <c r="AC163" i="79"/>
  <c r="AB163" i="79"/>
  <c r="AA163" i="79"/>
  <c r="Z163" i="79"/>
  <c r="Y163" i="79"/>
  <c r="AE160" i="79"/>
  <c r="AD160" i="79"/>
  <c r="AC160" i="79"/>
  <c r="AB160" i="79"/>
  <c r="AA160" i="79"/>
  <c r="Z160" i="79"/>
  <c r="Y160" i="79"/>
  <c r="AE157" i="79"/>
  <c r="AD157" i="79"/>
  <c r="AC157" i="79"/>
  <c r="AB157" i="79"/>
  <c r="AA157" i="79"/>
  <c r="Z157" i="79"/>
  <c r="Y157" i="79"/>
  <c r="AE154" i="79"/>
  <c r="AD154" i="79"/>
  <c r="AC154" i="79"/>
  <c r="AB154" i="79"/>
  <c r="AA154" i="79"/>
  <c r="Z154" i="79"/>
  <c r="Y154" i="79"/>
  <c r="AE150" i="79"/>
  <c r="AD150" i="79"/>
  <c r="AC150" i="79"/>
  <c r="AB150" i="79"/>
  <c r="AA150" i="79"/>
  <c r="Z150" i="79"/>
  <c r="Y150" i="79"/>
  <c r="AE147" i="79"/>
  <c r="AD147" i="79"/>
  <c r="AC147" i="79"/>
  <c r="AB147" i="79"/>
  <c r="AA147" i="79"/>
  <c r="Z147" i="79"/>
  <c r="Y147" i="79"/>
  <c r="AE144" i="79"/>
  <c r="AD144" i="79"/>
  <c r="AC144" i="79"/>
  <c r="AB144" i="79"/>
  <c r="AA144" i="79"/>
  <c r="Z144" i="79"/>
  <c r="Y144" i="79"/>
  <c r="AE140" i="79"/>
  <c r="AC140" i="79"/>
  <c r="AB140" i="79"/>
  <c r="AA140" i="79"/>
  <c r="Z140" i="79"/>
  <c r="AE139" i="79"/>
  <c r="AD139" i="79"/>
  <c r="AD140" i="79" s="1"/>
  <c r="Y139" i="79"/>
  <c r="Y140" i="79" s="1"/>
  <c r="AE137" i="79"/>
  <c r="AD137" i="79"/>
  <c r="AC137" i="79"/>
  <c r="AB137" i="79"/>
  <c r="AA137" i="79"/>
  <c r="Z137" i="79"/>
  <c r="Y137" i="79"/>
  <c r="AE134" i="79"/>
  <c r="AD134" i="79"/>
  <c r="AC134" i="79"/>
  <c r="AB134" i="79"/>
  <c r="AA134" i="79"/>
  <c r="Z134" i="79"/>
  <c r="Y134" i="79"/>
  <c r="AE131" i="79"/>
  <c r="AD131" i="79"/>
  <c r="AC131" i="79"/>
  <c r="AB131" i="79"/>
  <c r="AA131" i="79"/>
  <c r="Z131" i="79"/>
  <c r="Y131" i="79"/>
  <c r="AE128" i="79"/>
  <c r="AD128" i="79"/>
  <c r="AC128" i="79"/>
  <c r="AB128" i="79"/>
  <c r="AA128" i="79"/>
  <c r="Z128" i="79"/>
  <c r="Y128" i="79"/>
  <c r="AE125" i="79"/>
  <c r="AD125" i="79"/>
  <c r="AC125" i="79"/>
  <c r="AB125" i="79"/>
  <c r="AA125" i="79"/>
  <c r="Z125" i="79"/>
  <c r="Y125" i="79"/>
  <c r="AC122" i="79"/>
  <c r="AB122" i="79"/>
  <c r="AA122" i="79"/>
  <c r="Z122" i="79"/>
  <c r="AE121" i="79"/>
  <c r="AE122" i="79" s="1"/>
  <c r="AD121" i="79"/>
  <c r="AD122" i="79" s="1"/>
  <c r="Y121" i="79"/>
  <c r="Y122" i="79" s="1"/>
  <c r="AD119" i="79"/>
  <c r="Z119" i="79"/>
  <c r="AE118" i="79"/>
  <c r="AE119" i="79" s="1"/>
  <c r="AD118" i="79"/>
  <c r="AC118" i="79"/>
  <c r="AC119" i="79" s="1"/>
  <c r="AB118" i="79"/>
  <c r="AB119" i="79" s="1"/>
  <c r="AA118" i="79"/>
  <c r="AA119" i="79" s="1"/>
  <c r="Z118" i="79"/>
  <c r="Y118" i="79"/>
  <c r="Y119" i="79" s="1"/>
  <c r="AE115" i="79"/>
  <c r="AD115" i="79"/>
  <c r="AC115" i="79"/>
  <c r="AB115" i="79"/>
  <c r="AA115" i="79"/>
  <c r="Z115" i="79"/>
  <c r="Y115" i="79"/>
  <c r="AE112" i="79"/>
  <c r="AD112" i="79"/>
  <c r="AC112" i="79"/>
  <c r="AB112" i="79"/>
  <c r="AA112" i="79"/>
  <c r="Z112" i="79"/>
  <c r="Y112" i="79"/>
  <c r="AE109" i="79"/>
  <c r="AD109" i="79"/>
  <c r="AC109" i="79"/>
  <c r="AB109" i="79"/>
  <c r="AA109" i="79"/>
  <c r="Z109" i="79"/>
  <c r="Y109" i="79"/>
  <c r="AE106" i="79"/>
  <c r="AD106" i="79"/>
  <c r="AC106" i="79"/>
  <c r="AB106" i="79"/>
  <c r="AA106" i="79"/>
  <c r="Z106" i="79"/>
  <c r="Y106" i="79"/>
  <c r="AE101" i="79"/>
  <c r="AD101" i="79"/>
  <c r="AC101" i="79"/>
  <c r="AB101" i="79"/>
  <c r="AA101" i="79"/>
  <c r="Z101" i="79"/>
  <c r="Y101" i="79"/>
  <c r="AE98" i="79"/>
  <c r="AD98" i="79"/>
  <c r="AC98" i="79"/>
  <c r="AB98" i="79"/>
  <c r="AA98" i="79"/>
  <c r="Z98" i="79"/>
  <c r="Y98" i="79"/>
  <c r="AE95" i="79"/>
  <c r="AD95" i="79"/>
  <c r="AC95" i="79"/>
  <c r="AB95" i="79"/>
  <c r="AA95" i="79"/>
  <c r="Z95" i="79"/>
  <c r="Y95" i="79"/>
  <c r="AE92" i="79"/>
  <c r="AD92" i="79"/>
  <c r="AC92" i="79"/>
  <c r="AB92" i="79"/>
  <c r="AA92" i="79"/>
  <c r="Z92" i="79"/>
  <c r="Y92" i="79"/>
  <c r="AE88" i="79"/>
  <c r="AD88" i="79"/>
  <c r="AC88" i="79"/>
  <c r="AB88" i="79"/>
  <c r="AA88" i="79"/>
  <c r="Z88" i="79"/>
  <c r="Y88" i="79"/>
  <c r="AE85" i="79"/>
  <c r="AD85" i="79"/>
  <c r="AC85" i="79"/>
  <c r="AB85" i="79"/>
  <c r="AA85" i="79"/>
  <c r="Z85" i="79"/>
  <c r="Y85" i="79"/>
  <c r="AE81" i="79"/>
  <c r="AD81" i="79"/>
  <c r="AC81" i="79"/>
  <c r="AB81" i="79"/>
  <c r="AA81" i="79"/>
  <c r="Z81" i="79"/>
  <c r="Y81" i="79"/>
  <c r="AE77" i="79"/>
  <c r="AD77" i="79"/>
  <c r="AC77" i="79"/>
  <c r="AB77" i="79"/>
  <c r="AA77" i="79"/>
  <c r="Z77" i="79"/>
  <c r="Y77" i="79"/>
  <c r="AE74" i="79"/>
  <c r="AD74" i="79"/>
  <c r="AC74" i="79"/>
  <c r="AB74" i="79"/>
  <c r="AA74" i="79"/>
  <c r="Z74" i="79"/>
  <c r="Y74" i="79"/>
  <c r="AE71" i="79"/>
  <c r="AD71" i="79"/>
  <c r="AC71" i="79"/>
  <c r="AB71" i="79"/>
  <c r="AA71" i="79"/>
  <c r="Z71" i="79"/>
  <c r="Y71" i="79"/>
  <c r="AE67" i="79"/>
  <c r="AD67" i="79"/>
  <c r="AC67" i="79"/>
  <c r="AB67" i="79"/>
  <c r="AA67" i="79"/>
  <c r="Z67" i="79"/>
  <c r="Y67" i="79"/>
  <c r="AE64" i="79"/>
  <c r="AD64" i="79"/>
  <c r="AC64" i="79"/>
  <c r="AB64" i="79"/>
  <c r="AA64" i="79"/>
  <c r="Z64" i="79"/>
  <c r="Y64" i="79"/>
  <c r="AE61" i="79"/>
  <c r="AD61" i="79"/>
  <c r="AC61" i="79"/>
  <c r="AB61" i="79"/>
  <c r="AA61" i="79"/>
  <c r="Z61" i="79"/>
  <c r="Y61" i="79"/>
  <c r="AE58" i="79"/>
  <c r="AD58" i="79"/>
  <c r="AC58" i="79"/>
  <c r="AB58" i="79"/>
  <c r="AA58" i="79"/>
  <c r="Z58" i="79"/>
  <c r="Y58" i="79"/>
  <c r="AE55" i="79"/>
  <c r="AD55" i="79"/>
  <c r="AC55" i="79"/>
  <c r="AB55" i="79"/>
  <c r="AA55" i="79"/>
  <c r="Z55" i="79"/>
  <c r="Y55" i="79"/>
  <c r="AE51" i="79"/>
  <c r="AD51" i="79"/>
  <c r="AC51" i="79"/>
  <c r="AB51" i="79"/>
  <c r="AA51" i="79"/>
  <c r="Z51" i="79"/>
  <c r="Y51" i="79"/>
  <c r="AE48" i="79"/>
  <c r="AD48" i="79"/>
  <c r="AC48" i="79"/>
  <c r="AB48" i="79"/>
  <c r="AA48" i="79"/>
  <c r="Z48" i="79"/>
  <c r="Y48" i="79"/>
  <c r="AE45" i="79"/>
  <c r="AD45" i="79"/>
  <c r="AC45" i="79"/>
  <c r="AB45" i="79"/>
  <c r="AA45" i="79"/>
  <c r="Z45" i="79"/>
  <c r="Y45" i="79"/>
  <c r="AE42" i="79"/>
  <c r="AD42" i="79"/>
  <c r="AC42" i="79"/>
  <c r="AB42" i="79"/>
  <c r="AA42" i="79"/>
  <c r="Z42" i="79"/>
  <c r="Y42" i="79"/>
  <c r="AE39" i="79"/>
  <c r="AD39" i="79"/>
  <c r="AC39" i="79"/>
  <c r="AB39" i="79"/>
  <c r="AA39" i="79"/>
  <c r="Z39" i="79"/>
  <c r="Y39" i="79"/>
  <c r="O513" i="46"/>
  <c r="AE511" i="46"/>
  <c r="AD511" i="46"/>
  <c r="AC511" i="46"/>
  <c r="AB511" i="46"/>
  <c r="AA511" i="46"/>
  <c r="Z511" i="46"/>
  <c r="Y511" i="46"/>
  <c r="N511" i="46"/>
  <c r="AE508" i="46"/>
  <c r="AD508" i="46"/>
  <c r="AC508" i="46"/>
  <c r="AB508" i="46"/>
  <c r="AA508" i="46"/>
  <c r="Z508" i="46"/>
  <c r="Y508" i="46"/>
  <c r="N508" i="46"/>
  <c r="AE505" i="46"/>
  <c r="AD505" i="46"/>
  <c r="AC505" i="46"/>
  <c r="AB505" i="46"/>
  <c r="AA505" i="46"/>
  <c r="Z505" i="46"/>
  <c r="Y505" i="46"/>
  <c r="N505" i="46"/>
  <c r="AE501" i="46"/>
  <c r="AD501" i="46"/>
  <c r="AC501" i="46"/>
  <c r="AB501" i="46"/>
  <c r="AA501" i="46"/>
  <c r="Z501" i="46"/>
  <c r="Y501" i="46"/>
  <c r="N501" i="46"/>
  <c r="AE498" i="46"/>
  <c r="AD498" i="46"/>
  <c r="AC498" i="46"/>
  <c r="AB498" i="46"/>
  <c r="AA498" i="46"/>
  <c r="Z498" i="46"/>
  <c r="Y498" i="46"/>
  <c r="N498" i="46"/>
  <c r="AE495" i="46"/>
  <c r="AD495" i="46"/>
  <c r="AC495" i="46"/>
  <c r="AB495" i="46"/>
  <c r="AA495" i="46"/>
  <c r="Z495" i="46"/>
  <c r="Y495" i="46"/>
  <c r="N495" i="46"/>
  <c r="AE492" i="46"/>
  <c r="AD492" i="46"/>
  <c r="AC492" i="46"/>
  <c r="AB492" i="46"/>
  <c r="AA492" i="46"/>
  <c r="Z492" i="46"/>
  <c r="Y492" i="46"/>
  <c r="N492" i="46"/>
  <c r="AE489" i="46"/>
  <c r="AD489" i="46"/>
  <c r="AC489" i="46"/>
  <c r="AB489" i="46"/>
  <c r="AA489" i="46"/>
  <c r="Z489" i="46"/>
  <c r="Y489" i="46"/>
  <c r="N489" i="46"/>
  <c r="AE485" i="46"/>
  <c r="AD485" i="46"/>
  <c r="AC485" i="46"/>
  <c r="AB485" i="46"/>
  <c r="AA485" i="46"/>
  <c r="Z485" i="46"/>
  <c r="Y485" i="46"/>
  <c r="N485" i="46"/>
  <c r="AE482" i="46"/>
  <c r="AD482" i="46"/>
  <c r="AC482" i="46"/>
  <c r="AB482" i="46"/>
  <c r="AA482" i="46"/>
  <c r="Z482" i="46"/>
  <c r="Y482" i="46"/>
  <c r="AE478" i="46"/>
  <c r="AD478" i="46"/>
  <c r="AC478" i="46"/>
  <c r="AB478" i="46"/>
  <c r="AA478" i="46"/>
  <c r="Z478" i="46"/>
  <c r="Y478" i="46"/>
  <c r="AE474" i="46"/>
  <c r="AD474" i="46"/>
  <c r="AC474" i="46"/>
  <c r="AB474" i="46"/>
  <c r="AA474" i="46"/>
  <c r="Z474" i="46"/>
  <c r="Y474" i="46"/>
  <c r="AE471" i="46"/>
  <c r="AD471" i="46"/>
  <c r="AC471" i="46"/>
  <c r="AB471" i="46"/>
  <c r="AA471" i="46"/>
  <c r="Z471" i="46"/>
  <c r="Y471" i="46"/>
  <c r="N471" i="46"/>
  <c r="AE468" i="46"/>
  <c r="AD468" i="46"/>
  <c r="AC468" i="46"/>
  <c r="AB468" i="46"/>
  <c r="AA468" i="46"/>
  <c r="Z468" i="46"/>
  <c r="Y468" i="46"/>
  <c r="N468" i="46"/>
  <c r="AE465" i="46"/>
  <c r="AD465" i="46"/>
  <c r="AC465" i="46"/>
  <c r="AB465" i="46"/>
  <c r="AA465" i="46"/>
  <c r="Z465" i="46"/>
  <c r="Y465" i="46"/>
  <c r="N465" i="46"/>
  <c r="AE462" i="46"/>
  <c r="AD462" i="46"/>
  <c r="AC462" i="46"/>
  <c r="AB462" i="46"/>
  <c r="AA462" i="46"/>
  <c r="Z462" i="46"/>
  <c r="Y462" i="46"/>
  <c r="N462" i="46"/>
  <c r="AE458" i="46"/>
  <c r="AD458" i="46"/>
  <c r="AC458" i="46"/>
  <c r="AB458" i="46"/>
  <c r="AA458" i="46"/>
  <c r="Z458" i="46"/>
  <c r="Y458" i="46"/>
  <c r="AE455" i="46"/>
  <c r="AD455" i="46"/>
  <c r="AC455" i="46"/>
  <c r="AB455" i="46"/>
  <c r="AA455" i="46"/>
  <c r="Z455" i="46"/>
  <c r="Y455" i="46"/>
  <c r="AE452" i="46"/>
  <c r="AD452" i="46"/>
  <c r="AC452" i="46"/>
  <c r="AB452" i="46"/>
  <c r="AA452" i="46"/>
  <c r="Z452" i="46"/>
  <c r="Y452" i="46"/>
  <c r="AE449" i="46"/>
  <c r="AD449" i="46"/>
  <c r="AC449" i="46"/>
  <c r="AB449" i="46"/>
  <c r="AA449" i="46"/>
  <c r="Z449" i="46"/>
  <c r="Y449" i="46"/>
  <c r="N449" i="46"/>
  <c r="AE446" i="46"/>
  <c r="AD446" i="46"/>
  <c r="AC446" i="46"/>
  <c r="AB446" i="46"/>
  <c r="AA446" i="46"/>
  <c r="Z446" i="46"/>
  <c r="Y446" i="46"/>
  <c r="N446" i="46"/>
  <c r="AE443" i="46"/>
  <c r="AD443" i="46"/>
  <c r="AC443" i="46"/>
  <c r="AB443" i="46"/>
  <c r="AA443" i="46"/>
  <c r="Z443" i="46"/>
  <c r="Y443" i="46"/>
  <c r="N443" i="46"/>
  <c r="AE440" i="46"/>
  <c r="AD440" i="46"/>
  <c r="AC440" i="46"/>
  <c r="AB440" i="46"/>
  <c r="AA440" i="46"/>
  <c r="Z440" i="46"/>
  <c r="Y440" i="46"/>
  <c r="N440" i="46"/>
  <c r="AE437" i="46"/>
  <c r="AD437" i="46"/>
  <c r="AC437" i="46"/>
  <c r="AB437" i="46"/>
  <c r="AA437" i="46"/>
  <c r="Z437" i="46"/>
  <c r="Y437" i="46"/>
  <c r="N437" i="46"/>
  <c r="AE433" i="46"/>
  <c r="AD433" i="46"/>
  <c r="AC433" i="46"/>
  <c r="AB433" i="46"/>
  <c r="AA433" i="46"/>
  <c r="Z433" i="46"/>
  <c r="Y433" i="46"/>
  <c r="AE430" i="46"/>
  <c r="AD430" i="46"/>
  <c r="AC430" i="46"/>
  <c r="AB430" i="46"/>
  <c r="AA430" i="46"/>
  <c r="Z430" i="46"/>
  <c r="Y430" i="46"/>
  <c r="AE427" i="46"/>
  <c r="AD427" i="46"/>
  <c r="AC427" i="46"/>
  <c r="AB427" i="46"/>
  <c r="AA427" i="46"/>
  <c r="Z427" i="46"/>
  <c r="Y427" i="46"/>
  <c r="AE424" i="46"/>
  <c r="AD424" i="46"/>
  <c r="AC424" i="46"/>
  <c r="AB424" i="46"/>
  <c r="AA424" i="46"/>
  <c r="Z424" i="46"/>
  <c r="Y424" i="46"/>
  <c r="AE421" i="46"/>
  <c r="AD421" i="46"/>
  <c r="AC421" i="46"/>
  <c r="AB421" i="46"/>
  <c r="AA421" i="46"/>
  <c r="Z421" i="46"/>
  <c r="Y421" i="46"/>
  <c r="AE418" i="46"/>
  <c r="AD418" i="46"/>
  <c r="AC418" i="46"/>
  <c r="AB418" i="46"/>
  <c r="AA418" i="46"/>
  <c r="Z418" i="46"/>
  <c r="Y418" i="46"/>
  <c r="AE415" i="46"/>
  <c r="AD415" i="46"/>
  <c r="AC415" i="46"/>
  <c r="AB415" i="46"/>
  <c r="AA415" i="46"/>
  <c r="Z415" i="46"/>
  <c r="Y415" i="46"/>
  <c r="AE412" i="46"/>
  <c r="AD412" i="46"/>
  <c r="AC412" i="46"/>
  <c r="AB412" i="46"/>
  <c r="AA412" i="46"/>
  <c r="Z412" i="46"/>
  <c r="Y412" i="46"/>
  <c r="AE409" i="46"/>
  <c r="AD409" i="46"/>
  <c r="AC409" i="46"/>
  <c r="AB409" i="46"/>
  <c r="AA409" i="46"/>
  <c r="Z409" i="46"/>
  <c r="Y409" i="46"/>
  <c r="W513" i="46"/>
  <c r="S513" i="46"/>
  <c r="M513" i="46"/>
  <c r="I513" i="46"/>
  <c r="E513" i="46"/>
  <c r="O384" i="46"/>
  <c r="AE382" i="46"/>
  <c r="AD382" i="46"/>
  <c r="AC382" i="46"/>
  <c r="AB382" i="46"/>
  <c r="AA382" i="46"/>
  <c r="Z382" i="46"/>
  <c r="Y382" i="46"/>
  <c r="N382" i="46"/>
  <c r="AE379" i="46"/>
  <c r="AD379" i="46"/>
  <c r="AC379" i="46"/>
  <c r="AB379" i="46"/>
  <c r="AA379" i="46"/>
  <c r="Z379" i="46"/>
  <c r="Y379" i="46"/>
  <c r="N379" i="46"/>
  <c r="AE376" i="46"/>
  <c r="AD376" i="46"/>
  <c r="AC376" i="46"/>
  <c r="AB376" i="46"/>
  <c r="AA376" i="46"/>
  <c r="Z376" i="46"/>
  <c r="Y376" i="46"/>
  <c r="N376" i="46"/>
  <c r="AE372" i="46"/>
  <c r="AD372" i="46"/>
  <c r="AC372" i="46"/>
  <c r="AB372" i="46"/>
  <c r="AA372" i="46"/>
  <c r="Z372" i="46"/>
  <c r="Y372" i="46"/>
  <c r="N372" i="46"/>
  <c r="AE369" i="46"/>
  <c r="AD369" i="46"/>
  <c r="AC369" i="46"/>
  <c r="AB369" i="46"/>
  <c r="AA369" i="46"/>
  <c r="Z369" i="46"/>
  <c r="Y369" i="46"/>
  <c r="N369" i="46"/>
  <c r="AE366" i="46"/>
  <c r="AD366" i="46"/>
  <c r="AC366" i="46"/>
  <c r="AB366" i="46"/>
  <c r="AA366" i="46"/>
  <c r="Z366" i="46"/>
  <c r="Y366" i="46"/>
  <c r="N366" i="46"/>
  <c r="AE363" i="46"/>
  <c r="AD363" i="46"/>
  <c r="AC363" i="46"/>
  <c r="AB363" i="46"/>
  <c r="AA363" i="46"/>
  <c r="Z363" i="46"/>
  <c r="Y363" i="46"/>
  <c r="N363" i="46"/>
  <c r="AE360" i="46"/>
  <c r="AD360" i="46"/>
  <c r="AC360" i="46"/>
  <c r="AB360" i="46"/>
  <c r="AA360" i="46"/>
  <c r="Z360" i="46"/>
  <c r="Y360" i="46"/>
  <c r="N360" i="46"/>
  <c r="AE356" i="46"/>
  <c r="AD356" i="46"/>
  <c r="AC356" i="46"/>
  <c r="AB356" i="46"/>
  <c r="AA356" i="46"/>
  <c r="Z356" i="46"/>
  <c r="Y356" i="46"/>
  <c r="N356" i="46"/>
  <c r="AE353" i="46"/>
  <c r="AD353" i="46"/>
  <c r="AC353" i="46"/>
  <c r="AB353" i="46"/>
  <c r="AA353" i="46"/>
  <c r="Z353" i="46"/>
  <c r="Y353" i="46"/>
  <c r="AE349" i="46"/>
  <c r="AD349" i="46"/>
  <c r="AC349" i="46"/>
  <c r="AB349" i="46"/>
  <c r="AA349" i="46"/>
  <c r="Z349" i="46"/>
  <c r="Y349" i="46"/>
  <c r="AE345" i="46"/>
  <c r="AD345" i="46"/>
  <c r="AC345" i="46"/>
  <c r="AB345" i="46"/>
  <c r="AA345" i="46"/>
  <c r="Z345" i="46"/>
  <c r="Y345" i="46"/>
  <c r="AE342" i="46"/>
  <c r="AD342" i="46"/>
  <c r="AC342" i="46"/>
  <c r="AB342" i="46"/>
  <c r="AA342" i="46"/>
  <c r="Z342" i="46"/>
  <c r="Y342" i="46"/>
  <c r="N342" i="46"/>
  <c r="AE339" i="46"/>
  <c r="AD339" i="46"/>
  <c r="AC339" i="46"/>
  <c r="AB339" i="46"/>
  <c r="AA339" i="46"/>
  <c r="Z339" i="46"/>
  <c r="Y339" i="46"/>
  <c r="N339" i="46"/>
  <c r="AE336" i="46"/>
  <c r="AD336" i="46"/>
  <c r="AC336" i="46"/>
  <c r="AB336" i="46"/>
  <c r="AA336" i="46"/>
  <c r="Z336" i="46"/>
  <c r="Y336" i="46"/>
  <c r="N336" i="46"/>
  <c r="AE333" i="46"/>
  <c r="AD333" i="46"/>
  <c r="AC333" i="46"/>
  <c r="AB333" i="46"/>
  <c r="AA333" i="46"/>
  <c r="Z333" i="46"/>
  <c r="Y333" i="46"/>
  <c r="N333" i="46"/>
  <c r="AE329" i="46"/>
  <c r="AD329" i="46"/>
  <c r="AC329" i="46"/>
  <c r="AB329" i="46"/>
  <c r="AA329" i="46"/>
  <c r="Z329" i="46"/>
  <c r="Y329" i="46"/>
  <c r="AE326" i="46"/>
  <c r="AD326" i="46"/>
  <c r="AC326" i="46"/>
  <c r="AB326" i="46"/>
  <c r="AA326" i="46"/>
  <c r="Z326" i="46"/>
  <c r="Y326" i="46"/>
  <c r="AE323" i="46"/>
  <c r="AD323" i="46"/>
  <c r="AC323" i="46"/>
  <c r="AB323" i="46"/>
  <c r="AA323" i="46"/>
  <c r="Z323" i="46"/>
  <c r="Y323" i="46"/>
  <c r="AE320" i="46"/>
  <c r="AD320" i="46"/>
  <c r="AC320" i="46"/>
  <c r="AB320" i="46"/>
  <c r="AA320" i="46"/>
  <c r="Z320" i="46"/>
  <c r="Y320" i="46"/>
  <c r="N320" i="46"/>
  <c r="AE317" i="46"/>
  <c r="AD317" i="46"/>
  <c r="AC317" i="46"/>
  <c r="AB317" i="46"/>
  <c r="AA317" i="46"/>
  <c r="Z317" i="46"/>
  <c r="Y317" i="46"/>
  <c r="N317" i="46"/>
  <c r="AE314" i="46"/>
  <c r="AD314" i="46"/>
  <c r="AC314" i="46"/>
  <c r="AB314" i="46"/>
  <c r="AA314" i="46"/>
  <c r="Z314" i="46"/>
  <c r="Y314" i="46"/>
  <c r="N314" i="46"/>
  <c r="AE311" i="46"/>
  <c r="AD311" i="46"/>
  <c r="AC311" i="46"/>
  <c r="AB311" i="46"/>
  <c r="AA311" i="46"/>
  <c r="Z311" i="46"/>
  <c r="Y311" i="46"/>
  <c r="N311" i="46"/>
  <c r="AE308" i="46"/>
  <c r="AD308" i="46"/>
  <c r="AC308" i="46"/>
  <c r="AB308" i="46"/>
  <c r="AA308" i="46"/>
  <c r="Z308" i="46"/>
  <c r="Y308" i="46"/>
  <c r="N308" i="46"/>
  <c r="D307" i="46"/>
  <c r="AE304" i="46"/>
  <c r="AD304" i="46"/>
  <c r="AC304" i="46"/>
  <c r="AB304" i="46"/>
  <c r="AA304" i="46"/>
  <c r="Z304" i="46"/>
  <c r="Y304" i="46"/>
  <c r="AE301" i="46"/>
  <c r="AD301" i="46"/>
  <c r="AC301" i="46"/>
  <c r="AB301" i="46"/>
  <c r="AA301" i="46"/>
  <c r="Z301" i="46"/>
  <c r="Y301" i="46"/>
  <c r="AE298" i="46"/>
  <c r="AD298" i="46"/>
  <c r="AC298" i="46"/>
  <c r="AB298" i="46"/>
  <c r="AA298" i="46"/>
  <c r="Z298" i="46"/>
  <c r="Y298" i="46"/>
  <c r="AE295" i="46"/>
  <c r="AD295" i="46"/>
  <c r="AC295" i="46"/>
  <c r="AB295" i="46"/>
  <c r="AA295" i="46"/>
  <c r="Z295" i="46"/>
  <c r="Y295" i="46"/>
  <c r="AE292" i="46"/>
  <c r="AD292" i="46"/>
  <c r="AC292" i="46"/>
  <c r="AB292" i="46"/>
  <c r="AA292" i="46"/>
  <c r="Z292" i="46"/>
  <c r="Y292" i="46"/>
  <c r="AE289" i="46"/>
  <c r="AD289" i="46"/>
  <c r="AC289" i="46"/>
  <c r="AB289" i="46"/>
  <c r="AA289" i="46"/>
  <c r="Z289" i="46"/>
  <c r="Y289" i="46"/>
  <c r="AE286" i="46"/>
  <c r="AD286" i="46"/>
  <c r="AC286" i="46"/>
  <c r="AB286" i="46"/>
  <c r="AA286" i="46"/>
  <c r="Z286" i="46"/>
  <c r="Y286" i="46"/>
  <c r="L384" i="46"/>
  <c r="H384" i="46"/>
  <c r="AE283" i="46"/>
  <c r="AD283" i="46"/>
  <c r="AC283" i="46"/>
  <c r="AB283" i="46"/>
  <c r="AA283" i="46"/>
  <c r="Z283" i="46"/>
  <c r="Y283" i="46"/>
  <c r="W384" i="46"/>
  <c r="S384" i="46"/>
  <c r="AE280" i="46"/>
  <c r="AD280" i="46"/>
  <c r="AC280" i="46"/>
  <c r="AB280" i="46"/>
  <c r="AA280" i="46"/>
  <c r="Z280" i="46"/>
  <c r="Y280" i="46"/>
  <c r="X384" i="46"/>
  <c r="T384" i="46"/>
  <c r="P384" i="46"/>
  <c r="J384" i="46"/>
  <c r="F384" i="46"/>
  <c r="AE125" i="46"/>
  <c r="AD125" i="46"/>
  <c r="AC125" i="46"/>
  <c r="AB125" i="46"/>
  <c r="AA125" i="46"/>
  <c r="Z125" i="46"/>
  <c r="Y125" i="46"/>
  <c r="N125" i="46"/>
  <c r="AE122" i="46"/>
  <c r="AD122" i="46"/>
  <c r="AC122" i="46"/>
  <c r="AB122" i="46"/>
  <c r="AA122" i="46"/>
  <c r="Z122" i="46"/>
  <c r="Y122" i="46"/>
  <c r="N122" i="46"/>
  <c r="AE119" i="46"/>
  <c r="AD119" i="46"/>
  <c r="AC119" i="46"/>
  <c r="AB119" i="46"/>
  <c r="AA119" i="46"/>
  <c r="Z119" i="46"/>
  <c r="Y119" i="46"/>
  <c r="N119" i="46"/>
  <c r="AE115" i="46"/>
  <c r="AD115" i="46"/>
  <c r="AC115" i="46"/>
  <c r="AB115" i="46"/>
  <c r="AA115" i="46"/>
  <c r="Z115" i="46"/>
  <c r="Y115" i="46"/>
  <c r="N115" i="46"/>
  <c r="AE112" i="46"/>
  <c r="AD112" i="46"/>
  <c r="AC112" i="46"/>
  <c r="AB112" i="46"/>
  <c r="AA112" i="46"/>
  <c r="Z112" i="46"/>
  <c r="Y112" i="46"/>
  <c r="N112" i="46"/>
  <c r="AE109" i="46"/>
  <c r="AD109" i="46"/>
  <c r="AC109" i="46"/>
  <c r="AB109" i="46"/>
  <c r="AA109" i="46"/>
  <c r="Z109" i="46"/>
  <c r="Y109" i="46"/>
  <c r="N109" i="46"/>
  <c r="AE106" i="46"/>
  <c r="AD106" i="46"/>
  <c r="AC106" i="46"/>
  <c r="AB106" i="46"/>
  <c r="AA106" i="46"/>
  <c r="Z106" i="46"/>
  <c r="Y106" i="46"/>
  <c r="N106" i="46"/>
  <c r="AE103" i="46"/>
  <c r="AD103" i="46"/>
  <c r="AC103" i="46"/>
  <c r="AB103" i="46"/>
  <c r="AA103" i="46"/>
  <c r="Z103" i="46"/>
  <c r="Y103" i="46"/>
  <c r="N103" i="46"/>
  <c r="AE99" i="46"/>
  <c r="AD99" i="46"/>
  <c r="AC99" i="46"/>
  <c r="AB99" i="46"/>
  <c r="AA99" i="46"/>
  <c r="Z99" i="46"/>
  <c r="Y99" i="46"/>
  <c r="N99" i="46"/>
  <c r="AE96" i="46"/>
  <c r="AD96" i="46"/>
  <c r="AC96" i="46"/>
  <c r="AB96" i="46"/>
  <c r="AA96" i="46"/>
  <c r="Z96" i="46"/>
  <c r="Y96" i="46"/>
  <c r="AE92" i="46"/>
  <c r="AD92" i="46"/>
  <c r="AC92" i="46"/>
  <c r="AB92" i="46"/>
  <c r="AA92" i="46"/>
  <c r="Z92" i="46"/>
  <c r="Y92" i="46"/>
  <c r="AE88" i="46"/>
  <c r="AD88" i="46"/>
  <c r="AC88" i="46"/>
  <c r="AB88" i="46"/>
  <c r="AA88" i="46"/>
  <c r="Z88" i="46"/>
  <c r="Y88" i="46"/>
  <c r="AE85" i="46"/>
  <c r="AD85" i="46"/>
  <c r="AC85" i="46"/>
  <c r="AB85" i="46"/>
  <c r="AA85" i="46"/>
  <c r="Z85" i="46"/>
  <c r="Y85" i="46"/>
  <c r="N85" i="46"/>
  <c r="AE82" i="46"/>
  <c r="AD82" i="46"/>
  <c r="AC82" i="46"/>
  <c r="AB82" i="46"/>
  <c r="AA82" i="46"/>
  <c r="Z82" i="46"/>
  <c r="Y82" i="46"/>
  <c r="N82" i="46"/>
  <c r="AE79" i="46"/>
  <c r="AD79" i="46"/>
  <c r="AC79" i="46"/>
  <c r="AB79" i="46"/>
  <c r="AA79" i="46"/>
  <c r="Z79" i="46"/>
  <c r="Y79" i="46"/>
  <c r="N79" i="46"/>
  <c r="AE76" i="46"/>
  <c r="AD76" i="46"/>
  <c r="AC76" i="46"/>
  <c r="AB76" i="46"/>
  <c r="AA76" i="46"/>
  <c r="Z76" i="46"/>
  <c r="Y76" i="46"/>
  <c r="N76" i="46"/>
  <c r="AE72" i="46"/>
  <c r="AD72" i="46"/>
  <c r="AC72" i="46"/>
  <c r="AB72" i="46"/>
  <c r="AA72" i="46"/>
  <c r="Z72" i="46"/>
  <c r="Y72" i="46"/>
  <c r="AE69" i="46"/>
  <c r="AD69" i="46"/>
  <c r="AC69" i="46"/>
  <c r="AB69" i="46"/>
  <c r="AA69" i="46"/>
  <c r="Z69" i="46"/>
  <c r="Y69" i="46"/>
  <c r="AE66" i="46"/>
  <c r="AD66" i="46"/>
  <c r="AC66" i="46"/>
  <c r="AB66" i="46"/>
  <c r="AA66" i="46"/>
  <c r="Z66" i="46"/>
  <c r="Y66" i="46"/>
  <c r="AE63" i="46"/>
  <c r="AD63" i="46"/>
  <c r="AC63" i="46"/>
  <c r="AB63" i="46"/>
  <c r="AA63" i="46"/>
  <c r="Z63" i="46"/>
  <c r="Y63" i="46"/>
  <c r="N63" i="46"/>
  <c r="AE60" i="46"/>
  <c r="AD60" i="46"/>
  <c r="AC60" i="46"/>
  <c r="AB60" i="46"/>
  <c r="AA60" i="46"/>
  <c r="Z60" i="46"/>
  <c r="Y60" i="46"/>
  <c r="N60" i="46"/>
  <c r="AE57" i="46"/>
  <c r="AD57" i="46"/>
  <c r="AC57" i="46"/>
  <c r="AB57" i="46"/>
  <c r="AA57" i="46"/>
  <c r="Z57" i="46"/>
  <c r="Y57" i="46"/>
  <c r="N57" i="46"/>
  <c r="AE54" i="46"/>
  <c r="AD54" i="46"/>
  <c r="AC54" i="46"/>
  <c r="AB54" i="46"/>
  <c r="AA54" i="46"/>
  <c r="Z54" i="46"/>
  <c r="Y54" i="46"/>
  <c r="N54" i="46"/>
  <c r="AE51" i="46"/>
  <c r="AD51" i="46"/>
  <c r="AC51" i="46"/>
  <c r="AB51" i="46"/>
  <c r="AA51" i="46"/>
  <c r="Z51" i="46"/>
  <c r="Y51" i="46"/>
  <c r="N51" i="46"/>
  <c r="AE47" i="46"/>
  <c r="AD47" i="46"/>
  <c r="AC47" i="46"/>
  <c r="AB47" i="46"/>
  <c r="AA47" i="46"/>
  <c r="Z47" i="46"/>
  <c r="Y47" i="46"/>
  <c r="AE44" i="46"/>
  <c r="AD44" i="46"/>
  <c r="AC44" i="46"/>
  <c r="AB44" i="46"/>
  <c r="AA44" i="46"/>
  <c r="Z44" i="46"/>
  <c r="Y44" i="46"/>
  <c r="AE41" i="46"/>
  <c r="AD41" i="46"/>
  <c r="AC41" i="46"/>
  <c r="AB41" i="46"/>
  <c r="AA41" i="46"/>
  <c r="Z41" i="46"/>
  <c r="Y41" i="46"/>
  <c r="AE38" i="46"/>
  <c r="AD38" i="46"/>
  <c r="AC38" i="46"/>
  <c r="AB38" i="46"/>
  <c r="AA38" i="46"/>
  <c r="Z38" i="46"/>
  <c r="Y38" i="46"/>
  <c r="AE35" i="46"/>
  <c r="AD35" i="46"/>
  <c r="AC35" i="46"/>
  <c r="AB35" i="46"/>
  <c r="AA35" i="46"/>
  <c r="Z35" i="46"/>
  <c r="Y35" i="46"/>
  <c r="AE32" i="46"/>
  <c r="AD32" i="46"/>
  <c r="AC32" i="46"/>
  <c r="AB32" i="46"/>
  <c r="AA32" i="46"/>
  <c r="Z32" i="46"/>
  <c r="Y32" i="46"/>
  <c r="U127" i="46"/>
  <c r="AE29" i="46"/>
  <c r="AD29" i="46"/>
  <c r="AC29" i="46"/>
  <c r="AB29" i="46"/>
  <c r="AA29" i="46"/>
  <c r="Z29" i="46"/>
  <c r="Y29" i="46"/>
  <c r="AE26" i="46"/>
  <c r="AD26" i="46"/>
  <c r="AC26" i="46"/>
  <c r="AB26" i="46"/>
  <c r="AA26" i="46"/>
  <c r="Z26" i="46"/>
  <c r="Y26" i="46"/>
  <c r="M127" i="46"/>
  <c r="AE23" i="46"/>
  <c r="AD23" i="46"/>
  <c r="AC23" i="46"/>
  <c r="AB23" i="46"/>
  <c r="AA23" i="46"/>
  <c r="Z23" i="46"/>
  <c r="Y23" i="46"/>
  <c r="X127" i="46"/>
  <c r="F127" i="46"/>
  <c r="AF23" i="46"/>
  <c r="AG23" i="46"/>
  <c r="AF26" i="46"/>
  <c r="AG26" i="46"/>
  <c r="AF29" i="46"/>
  <c r="AG29" i="46"/>
  <c r="AF32" i="46"/>
  <c r="AG32" i="46"/>
  <c r="AF35" i="46"/>
  <c r="AG35" i="46"/>
  <c r="AF38" i="46"/>
  <c r="AG38" i="46"/>
  <c r="AF41" i="46"/>
  <c r="AG41" i="46"/>
  <c r="AF44" i="46"/>
  <c r="AG44" i="46"/>
  <c r="AF47" i="46"/>
  <c r="AG47" i="46"/>
  <c r="AF51" i="46"/>
  <c r="AG51" i="46"/>
  <c r="AF54" i="46"/>
  <c r="AG54" i="46"/>
  <c r="AF57" i="46"/>
  <c r="AG57" i="46"/>
  <c r="AF60" i="46"/>
  <c r="AG60" i="46"/>
  <c r="AF63" i="46"/>
  <c r="AG63" i="46"/>
  <c r="AF66" i="46"/>
  <c r="AG66" i="46"/>
  <c r="AF69" i="46"/>
  <c r="AG69" i="46"/>
  <c r="AF72" i="46"/>
  <c r="AG72" i="46"/>
  <c r="AF76" i="46"/>
  <c r="AG76" i="46"/>
  <c r="AF79" i="46"/>
  <c r="AG79" i="46"/>
  <c r="AF82" i="46"/>
  <c r="AG82" i="46"/>
  <c r="AF85" i="46"/>
  <c r="AG85" i="46"/>
  <c r="AF88" i="46"/>
  <c r="AG88" i="46"/>
  <c r="AF92" i="46"/>
  <c r="AG92" i="46"/>
  <c r="AF96" i="46"/>
  <c r="AG96" i="46"/>
  <c r="AF99" i="46"/>
  <c r="AG99" i="46"/>
  <c r="AF103" i="46"/>
  <c r="AG103" i="46"/>
  <c r="AF106" i="46"/>
  <c r="AG106" i="46"/>
  <c r="AF109" i="46"/>
  <c r="AG109" i="46"/>
  <c r="AF112" i="46"/>
  <c r="AG112" i="46"/>
  <c r="AF115" i="46"/>
  <c r="AG115" i="46"/>
  <c r="AF119" i="46"/>
  <c r="AG119" i="46"/>
  <c r="AF122" i="46"/>
  <c r="AG122" i="46"/>
  <c r="AF125" i="46"/>
  <c r="AG125" i="46"/>
  <c r="L127" i="46"/>
  <c r="AE253" i="46"/>
  <c r="AD253" i="46"/>
  <c r="AC253" i="46"/>
  <c r="AB253" i="46"/>
  <c r="AA253" i="46"/>
  <c r="Z253" i="46"/>
  <c r="Y253" i="46"/>
  <c r="N253" i="46"/>
  <c r="AE250" i="46"/>
  <c r="AD250" i="46"/>
  <c r="AC250" i="46"/>
  <c r="AB250" i="46"/>
  <c r="AA250" i="46"/>
  <c r="Z250" i="46"/>
  <c r="Y250" i="46"/>
  <c r="N250" i="46"/>
  <c r="AE247" i="46"/>
  <c r="AD247" i="46"/>
  <c r="AC247" i="46"/>
  <c r="AB247" i="46"/>
  <c r="AA247" i="46"/>
  <c r="Z247" i="46"/>
  <c r="Y247" i="46"/>
  <c r="N247" i="46"/>
  <c r="AE243" i="46"/>
  <c r="AD243" i="46"/>
  <c r="AC243" i="46"/>
  <c r="AB243" i="46"/>
  <c r="AA243" i="46"/>
  <c r="Z243" i="46"/>
  <c r="Y243" i="46"/>
  <c r="N243" i="46"/>
  <c r="AE240" i="46"/>
  <c r="AD240" i="46"/>
  <c r="AC240" i="46"/>
  <c r="AB240" i="46"/>
  <c r="AA240" i="46"/>
  <c r="Z240" i="46"/>
  <c r="Y240" i="46"/>
  <c r="N240" i="46"/>
  <c r="AE237" i="46"/>
  <c r="AD237" i="46"/>
  <c r="AC237" i="46"/>
  <c r="AB237" i="46"/>
  <c r="AA237" i="46"/>
  <c r="Z237" i="46"/>
  <c r="Y237" i="46"/>
  <c r="N237" i="46"/>
  <c r="AE234" i="46"/>
  <c r="AD234" i="46"/>
  <c r="AC234" i="46"/>
  <c r="AB234" i="46"/>
  <c r="AA234" i="46"/>
  <c r="Z234" i="46"/>
  <c r="Y234" i="46"/>
  <c r="N234" i="46"/>
  <c r="AE231" i="46"/>
  <c r="AD231" i="46"/>
  <c r="AC231" i="46"/>
  <c r="AB231" i="46"/>
  <c r="AA231" i="46"/>
  <c r="Z231" i="46"/>
  <c r="Y231" i="46"/>
  <c r="N231" i="46"/>
  <c r="AE227" i="46"/>
  <c r="AD227" i="46"/>
  <c r="AC227" i="46"/>
  <c r="AB227" i="46"/>
  <c r="AA227" i="46"/>
  <c r="Z227" i="46"/>
  <c r="Y227" i="46"/>
  <c r="N227" i="46"/>
  <c r="AE224" i="46"/>
  <c r="AD224" i="46"/>
  <c r="AC224" i="46"/>
  <c r="AB224" i="46"/>
  <c r="AA224" i="46"/>
  <c r="Z224" i="46"/>
  <c r="Y224" i="46"/>
  <c r="AE220" i="46"/>
  <c r="AD220" i="46"/>
  <c r="AC220" i="46"/>
  <c r="AB220" i="46"/>
  <c r="AA220" i="46"/>
  <c r="Z220" i="46"/>
  <c r="Y220" i="46"/>
  <c r="AE216" i="46"/>
  <c r="AD216" i="46"/>
  <c r="AC216" i="46"/>
  <c r="AB216" i="46"/>
  <c r="AA216" i="46"/>
  <c r="Z216" i="46"/>
  <c r="Y216" i="46"/>
  <c r="AE213" i="46"/>
  <c r="AD213" i="46"/>
  <c r="AC213" i="46"/>
  <c r="AB213" i="46"/>
  <c r="AA213" i="46"/>
  <c r="Z213" i="46"/>
  <c r="Y213" i="46"/>
  <c r="N213" i="46"/>
  <c r="AE210" i="46"/>
  <c r="AD210" i="46"/>
  <c r="AC210" i="46"/>
  <c r="AB210" i="46"/>
  <c r="AA210" i="46"/>
  <c r="Z210" i="46"/>
  <c r="Y210" i="46"/>
  <c r="N210" i="46"/>
  <c r="AE207" i="46"/>
  <c r="AD207" i="46"/>
  <c r="AC207" i="46"/>
  <c r="AB207" i="46"/>
  <c r="AA207" i="46"/>
  <c r="Z207" i="46"/>
  <c r="Y207" i="46"/>
  <c r="N207" i="46"/>
  <c r="AE204" i="46"/>
  <c r="AD204" i="46"/>
  <c r="AC204" i="46"/>
  <c r="AB204" i="46"/>
  <c r="AA204" i="46"/>
  <c r="Z204" i="46"/>
  <c r="Y204" i="46"/>
  <c r="N204" i="46"/>
  <c r="AE200" i="46"/>
  <c r="AD200" i="46"/>
  <c r="AC200" i="46"/>
  <c r="AB200" i="46"/>
  <c r="AA200" i="46"/>
  <c r="Z200" i="46"/>
  <c r="Y200" i="46"/>
  <c r="AE197" i="46"/>
  <c r="AD197" i="46"/>
  <c r="AC197" i="46"/>
  <c r="AB197" i="46"/>
  <c r="AA197" i="46"/>
  <c r="Z197" i="46"/>
  <c r="Y197" i="46"/>
  <c r="AE194" i="46"/>
  <c r="AD194" i="46"/>
  <c r="AC194" i="46"/>
  <c r="AB194" i="46"/>
  <c r="AA194" i="46"/>
  <c r="Z194" i="46"/>
  <c r="Y194" i="46"/>
  <c r="AE191" i="46"/>
  <c r="AD191" i="46"/>
  <c r="AC191" i="46"/>
  <c r="AB191" i="46"/>
  <c r="AA191" i="46"/>
  <c r="Z191" i="46"/>
  <c r="Y191" i="46"/>
  <c r="N191" i="46"/>
  <c r="AE188" i="46"/>
  <c r="AD188" i="46"/>
  <c r="AC188" i="46"/>
  <c r="AB188" i="46"/>
  <c r="AA188" i="46"/>
  <c r="Z188" i="46"/>
  <c r="Y188" i="46"/>
  <c r="N188" i="46"/>
  <c r="AE185" i="46"/>
  <c r="AD185" i="46"/>
  <c r="AC185" i="46"/>
  <c r="AB185" i="46"/>
  <c r="AA185" i="46"/>
  <c r="Z185" i="46"/>
  <c r="Y185" i="46"/>
  <c r="N185" i="46"/>
  <c r="AE182" i="46"/>
  <c r="AD182" i="46"/>
  <c r="AC182" i="46"/>
  <c r="AB182" i="46"/>
  <c r="AA182" i="46"/>
  <c r="Z182" i="46"/>
  <c r="Y182" i="46"/>
  <c r="N182" i="46"/>
  <c r="AE179" i="46"/>
  <c r="AD179" i="46"/>
  <c r="AC179" i="46"/>
  <c r="AB179" i="46"/>
  <c r="AA179" i="46"/>
  <c r="Z179" i="46"/>
  <c r="Y179" i="46"/>
  <c r="N179" i="46"/>
  <c r="M255" i="46"/>
  <c r="I255" i="46"/>
  <c r="E255" i="46"/>
  <c r="AE175" i="46"/>
  <c r="AD175" i="46"/>
  <c r="AC175" i="46"/>
  <c r="AB175" i="46"/>
  <c r="AA175" i="46"/>
  <c r="Z175" i="46"/>
  <c r="Y175" i="46"/>
  <c r="AE172" i="46"/>
  <c r="AD172" i="46"/>
  <c r="AC172" i="46"/>
  <c r="AB172" i="46"/>
  <c r="AA172" i="46"/>
  <c r="Z172" i="46"/>
  <c r="Y172" i="46"/>
  <c r="AE169" i="46"/>
  <c r="AD169" i="46"/>
  <c r="AC169" i="46"/>
  <c r="AB169" i="46"/>
  <c r="AA169" i="46"/>
  <c r="Z169" i="46"/>
  <c r="Y169" i="46"/>
  <c r="AE166" i="46"/>
  <c r="AD166" i="46"/>
  <c r="AC166" i="46"/>
  <c r="AB166" i="46"/>
  <c r="AA166" i="46"/>
  <c r="Z166" i="46"/>
  <c r="Y166" i="46"/>
  <c r="AE163" i="46"/>
  <c r="AD163" i="46"/>
  <c r="AC163" i="46"/>
  <c r="AB163" i="46"/>
  <c r="AA163" i="46"/>
  <c r="Z163" i="46"/>
  <c r="Y163" i="46"/>
  <c r="AE160" i="46"/>
  <c r="AD160" i="46"/>
  <c r="AC160" i="46"/>
  <c r="AB160" i="46"/>
  <c r="AA160" i="46"/>
  <c r="Z160" i="46"/>
  <c r="Y160" i="46"/>
  <c r="AE157" i="46"/>
  <c r="AD157" i="46"/>
  <c r="AC157" i="46"/>
  <c r="AB157" i="46"/>
  <c r="AA157" i="46"/>
  <c r="Z157" i="46"/>
  <c r="Y157" i="46"/>
  <c r="AE154" i="46"/>
  <c r="AD154" i="46"/>
  <c r="AC154" i="46"/>
  <c r="AB154" i="46"/>
  <c r="AA154" i="46"/>
  <c r="Z154" i="46"/>
  <c r="Y154" i="46"/>
  <c r="U255" i="46"/>
  <c r="Q255" i="46"/>
  <c r="AE151" i="46"/>
  <c r="AD151" i="46"/>
  <c r="AC151" i="46"/>
  <c r="AB151" i="46"/>
  <c r="AA151" i="46"/>
  <c r="Z151" i="46"/>
  <c r="Y151" i="46"/>
  <c r="V255" i="46"/>
  <c r="R255" i="46"/>
  <c r="L255" i="46"/>
  <c r="H255" i="46"/>
  <c r="Q127" i="46"/>
  <c r="W255" i="46" l="1"/>
  <c r="G384" i="46"/>
  <c r="K384" i="46"/>
  <c r="Q384" i="46"/>
  <c r="U384" i="46"/>
  <c r="P513" i="46"/>
  <c r="T513" i="46"/>
  <c r="X513" i="46"/>
  <c r="S255" i="46"/>
  <c r="F255" i="46"/>
  <c r="J255" i="46"/>
  <c r="P255" i="46"/>
  <c r="T255" i="46"/>
  <c r="X255" i="46"/>
  <c r="R384" i="46"/>
  <c r="V384" i="46"/>
  <c r="G513" i="46"/>
  <c r="K513" i="46"/>
  <c r="Q513" i="46"/>
  <c r="U513" i="46"/>
  <c r="F513" i="46"/>
  <c r="J513" i="46"/>
  <c r="G255" i="46"/>
  <c r="K255" i="46"/>
  <c r="E384" i="46"/>
  <c r="I384" i="46"/>
  <c r="M384" i="46"/>
  <c r="H513" i="46"/>
  <c r="L513" i="46"/>
  <c r="R513" i="46"/>
  <c r="V513" i="46"/>
  <c r="E127" i="46"/>
  <c r="I127" i="46"/>
  <c r="S127" i="46"/>
  <c r="W127" i="46"/>
  <c r="H127" i="46"/>
  <c r="R127" i="46"/>
  <c r="V127" i="46"/>
  <c r="G127" i="46"/>
  <c r="K127" i="46"/>
  <c r="J127" i="46"/>
  <c r="P127" i="46"/>
  <c r="T127" i="46"/>
  <c r="D63" i="85"/>
  <c r="D64" i="85"/>
  <c r="F64" i="85" s="1"/>
  <c r="D65" i="85"/>
  <c r="D66" i="85"/>
  <c r="D67" i="85"/>
  <c r="D68" i="85"/>
  <c r="F68" i="85" s="1"/>
  <c r="D69" i="85"/>
  <c r="D70" i="85"/>
  <c r="D71" i="85"/>
  <c r="D72" i="85"/>
  <c r="D62" i="85"/>
  <c r="F62" i="85" s="1"/>
  <c r="C63" i="85"/>
  <c r="C64" i="85"/>
  <c r="C65" i="85"/>
  <c r="C66" i="85"/>
  <c r="C67" i="85"/>
  <c r="C68" i="85"/>
  <c r="C69" i="85"/>
  <c r="C70" i="85"/>
  <c r="C71" i="85"/>
  <c r="C72" i="85"/>
  <c r="C62" i="85"/>
  <c r="P64" i="85"/>
  <c r="P65" i="85"/>
  <c r="P66" i="85"/>
  <c r="P67" i="85"/>
  <c r="P68" i="85"/>
  <c r="P69" i="85"/>
  <c r="P70" i="85"/>
  <c r="F72" i="85"/>
  <c r="F71" i="85"/>
  <c r="F70" i="85"/>
  <c r="F67" i="85"/>
  <c r="F66" i="85"/>
  <c r="K65" i="85"/>
  <c r="K64" i="85"/>
  <c r="P63" i="85"/>
  <c r="K63" i="85"/>
  <c r="F63" i="85"/>
  <c r="P62" i="85"/>
  <c r="K62" i="85"/>
  <c r="P61" i="85"/>
  <c r="K61" i="85"/>
  <c r="F41" i="85"/>
  <c r="F42" i="85"/>
  <c r="F43" i="85"/>
  <c r="F44" i="85"/>
  <c r="F40" i="85"/>
  <c r="D29" i="85"/>
  <c r="D30" i="85"/>
  <c r="D31" i="85"/>
  <c r="D32" i="85"/>
  <c r="D33" i="85"/>
  <c r="D34" i="85"/>
  <c r="D35" i="85"/>
  <c r="D36" i="85"/>
  <c r="D37" i="85"/>
  <c r="D38" i="85"/>
  <c r="D28" i="85"/>
  <c r="F29" i="85"/>
  <c r="F30" i="85"/>
  <c r="F31" i="85"/>
  <c r="F32" i="85"/>
  <c r="F33" i="85"/>
  <c r="F34" i="85"/>
  <c r="F35" i="85"/>
  <c r="F36" i="85"/>
  <c r="F37" i="85"/>
  <c r="F38" i="85"/>
  <c r="C29" i="85"/>
  <c r="C30" i="85"/>
  <c r="C31" i="85"/>
  <c r="C32" i="85"/>
  <c r="C33" i="85"/>
  <c r="C34" i="85"/>
  <c r="C35" i="85"/>
  <c r="C36" i="85"/>
  <c r="C37" i="85"/>
  <c r="C38" i="85"/>
  <c r="C28" i="85"/>
  <c r="P28" i="85"/>
  <c r="P29" i="85"/>
  <c r="O29" i="85"/>
  <c r="O27" i="85"/>
  <c r="K28" i="85"/>
  <c r="K29" i="85"/>
  <c r="K30" i="85"/>
  <c r="K31" i="85"/>
  <c r="F65" i="85" l="1"/>
  <c r="F69" i="85"/>
  <c r="F73" i="85"/>
  <c r="P83" i="85"/>
  <c r="K83" i="85"/>
  <c r="C61" i="85" s="1"/>
  <c r="F75" i="85" l="1"/>
  <c r="F74" i="85"/>
  <c r="F52" i="43" l="1"/>
  <c r="G52" i="43"/>
  <c r="H52" i="43"/>
  <c r="P27" i="85" l="1"/>
  <c r="P49" i="85" s="1"/>
  <c r="K27" i="85"/>
  <c r="K49" i="85" s="1"/>
  <c r="C27" i="85" s="1"/>
  <c r="F28" i="85" l="1"/>
  <c r="F39" i="85" s="1"/>
  <c r="I50" i="44" l="1"/>
  <c r="H50" i="44"/>
  <c r="G50" i="44"/>
  <c r="F50" i="44"/>
  <c r="E50" i="44"/>
  <c r="D50" i="44"/>
  <c r="D22" i="45" l="1"/>
  <c r="O927" i="79" l="1"/>
  <c r="E44" i="44" l="1"/>
  <c r="AM139" i="79" l="1"/>
  <c r="Q46" i="44"/>
  <c r="P46" i="44"/>
  <c r="O46" i="44"/>
  <c r="N46" i="44"/>
  <c r="M46" i="44"/>
  <c r="L46" i="44"/>
  <c r="K46" i="44"/>
  <c r="J46" i="44"/>
  <c r="I46" i="44"/>
  <c r="H46" i="44"/>
  <c r="G46" i="44"/>
  <c r="F46" i="44"/>
  <c r="E46" i="44"/>
  <c r="D46" i="44"/>
  <c r="O1110" i="79" l="1"/>
  <c r="O561" i="79"/>
  <c r="O378" i="79"/>
  <c r="O195" i="79"/>
  <c r="O127" i="46"/>
  <c r="D195" i="79"/>
  <c r="N620" i="79" l="1"/>
  <c r="N437" i="79"/>
  <c r="N254" i="79"/>
  <c r="F22" i="45" l="1"/>
  <c r="Q52" i="43" l="1"/>
  <c r="N1108" i="79" l="1"/>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3" i="79"/>
  <c r="N330" i="79"/>
  <c r="N327" i="79"/>
  <c r="N284" i="79"/>
  <c r="N281" i="79"/>
  <c r="N278" i="79"/>
  <c r="N275" i="79"/>
  <c r="N271" i="79"/>
  <c r="N268" i="79"/>
  <c r="N264" i="79"/>
  <c r="N260" i="79"/>
  <c r="N257" i="79"/>
  <c r="N250" i="79"/>
  <c r="N247" i="79"/>
  <c r="N244" i="79"/>
  <c r="N241" i="79"/>
  <c r="N23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L88" i="79"/>
  <c r="AK88" i="79"/>
  <c r="AJ88" i="79"/>
  <c r="AI88" i="79"/>
  <c r="AH88" i="79"/>
  <c r="AG88" i="79"/>
  <c r="AF88" i="79"/>
  <c r="AM80" i="79"/>
  <c r="AL85" i="79"/>
  <c r="AK85" i="79"/>
  <c r="AJ85" i="79"/>
  <c r="AI85" i="79"/>
  <c r="AH85" i="79"/>
  <c r="AG85" i="79"/>
  <c r="AF85" i="79"/>
  <c r="AM84"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6" i="79"/>
  <c r="AM673"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650" i="79" l="1"/>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F498" i="46"/>
  <c r="AG498" i="46"/>
  <c r="AH498" i="46"/>
  <c r="AI498" i="46"/>
  <c r="AJ498" i="46"/>
  <c r="AK498" i="46"/>
  <c r="AL498" i="46"/>
  <c r="AF501" i="46"/>
  <c r="AG501" i="46"/>
  <c r="AH501" i="46"/>
  <c r="AI501" i="46"/>
  <c r="AJ501" i="46"/>
  <c r="AK501" i="46"/>
  <c r="AL501" i="46"/>
  <c r="AF505" i="46"/>
  <c r="AG505" i="46"/>
  <c r="AH505" i="46"/>
  <c r="AI505" i="46"/>
  <c r="AJ505" i="46"/>
  <c r="AK505" i="46"/>
  <c r="AL505" i="46"/>
  <c r="AF508" i="46"/>
  <c r="AG508" i="46"/>
  <c r="AH508" i="46"/>
  <c r="AI508" i="46"/>
  <c r="AJ508" i="46"/>
  <c r="AK508" i="46"/>
  <c r="AL508"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F369" i="46"/>
  <c r="AG369" i="46"/>
  <c r="AH369" i="46"/>
  <c r="AI369" i="46"/>
  <c r="AJ369" i="46"/>
  <c r="AK369" i="46"/>
  <c r="AL369" i="46"/>
  <c r="AF372" i="46"/>
  <c r="AG372" i="46"/>
  <c r="AH372" i="46"/>
  <c r="AI372" i="46"/>
  <c r="AJ372" i="46"/>
  <c r="AK372" i="46"/>
  <c r="AL372" i="46"/>
  <c r="AF376" i="46"/>
  <c r="AG376" i="46"/>
  <c r="AH376" i="46"/>
  <c r="AI376" i="46"/>
  <c r="AJ376" i="46"/>
  <c r="AK376" i="46"/>
  <c r="AL376" i="46"/>
  <c r="AF379" i="46"/>
  <c r="AG379" i="46"/>
  <c r="AH379" i="46"/>
  <c r="AI379" i="46"/>
  <c r="AJ379" i="46"/>
  <c r="AK379" i="46"/>
  <c r="AL379" i="46"/>
  <c r="AF382" i="46"/>
  <c r="AG382" i="46"/>
  <c r="AH382" i="46"/>
  <c r="AI382" i="46"/>
  <c r="AJ382" i="46"/>
  <c r="AK382" i="46"/>
  <c r="AM249" i="46"/>
  <c r="AM246" i="46"/>
  <c r="AM242" i="46"/>
  <c r="AF240" i="46"/>
  <c r="AG240" i="46"/>
  <c r="AH240" i="46"/>
  <c r="AI240" i="46"/>
  <c r="AJ240" i="46"/>
  <c r="AK240" i="46"/>
  <c r="AL240" i="46"/>
  <c r="AF243" i="46"/>
  <c r="AG243" i="46"/>
  <c r="AH243" i="46"/>
  <c r="AI243" i="46"/>
  <c r="AJ243" i="46"/>
  <c r="AK243" i="46"/>
  <c r="AL243" i="46"/>
  <c r="AF247" i="46"/>
  <c r="AG247" i="46"/>
  <c r="AH247" i="46"/>
  <c r="AI247" i="46"/>
  <c r="AJ247" i="46"/>
  <c r="AK247" i="46"/>
  <c r="AL247" i="46"/>
  <c r="AF250" i="46"/>
  <c r="AG250" i="46"/>
  <c r="AH250" i="46"/>
  <c r="AI250" i="46"/>
  <c r="AJ250" i="46"/>
  <c r="AK250" i="46"/>
  <c r="AL250"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H125" i="46"/>
  <c r="AI125" i="46"/>
  <c r="AJ125" i="46"/>
  <c r="AK125" i="46"/>
  <c r="AL125" i="46"/>
  <c r="AM121" i="46"/>
  <c r="AH122" i="46"/>
  <c r="AI122" i="46"/>
  <c r="AJ122" i="46"/>
  <c r="AK122" i="46"/>
  <c r="AL122" i="46"/>
  <c r="AM118"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H115" i="46" l="1"/>
  <c r="AI115" i="46"/>
  <c r="AJ115" i="46"/>
  <c r="AK115" i="46"/>
  <c r="AL115" i="46"/>
  <c r="AL109" i="46"/>
  <c r="AL112" i="46"/>
  <c r="AH112" i="46"/>
  <c r="AI112" i="46"/>
  <c r="AJ112" i="46"/>
  <c r="AK112" i="46"/>
  <c r="AL77" i="79" l="1"/>
  <c r="AK77" i="79"/>
  <c r="AJ77" i="79"/>
  <c r="AI77" i="79"/>
  <c r="AH77" i="79"/>
  <c r="AG77" i="79"/>
  <c r="AF77" i="79"/>
  <c r="AL98" i="79"/>
  <c r="AK98" i="79"/>
  <c r="AJ98" i="79"/>
  <c r="AI98" i="79"/>
  <c r="AH98" i="79"/>
  <c r="AG98" i="79"/>
  <c r="AF98" i="79"/>
  <c r="AL92" i="79"/>
  <c r="AK92" i="79"/>
  <c r="AJ92" i="79"/>
  <c r="AI92" i="79"/>
  <c r="AH92" i="79"/>
  <c r="AG92" i="79"/>
  <c r="AF92" i="79"/>
  <c r="AL485" i="46"/>
  <c r="AK485" i="46"/>
  <c r="AJ485" i="46"/>
  <c r="AI485" i="46"/>
  <c r="AH485" i="46"/>
  <c r="AG485" i="46"/>
  <c r="AF485" i="46"/>
  <c r="AL482" i="46"/>
  <c r="AK482" i="46"/>
  <c r="AJ482" i="46"/>
  <c r="AI482" i="46"/>
  <c r="AH482" i="46"/>
  <c r="AG482" i="46"/>
  <c r="AF482" i="46"/>
  <c r="AL455" i="46"/>
  <c r="AK455" i="46"/>
  <c r="AJ455" i="46"/>
  <c r="AI455" i="46"/>
  <c r="AH455" i="46"/>
  <c r="AG455" i="46"/>
  <c r="AF455" i="46"/>
  <c r="AL452" i="46"/>
  <c r="AK452" i="46"/>
  <c r="AJ452" i="46"/>
  <c r="AI452" i="46"/>
  <c r="AH452" i="46"/>
  <c r="AG452" i="46"/>
  <c r="AF452" i="46"/>
  <c r="AL430" i="46"/>
  <c r="AK430" i="46"/>
  <c r="AJ430" i="46"/>
  <c r="AI430" i="46"/>
  <c r="AH430" i="46"/>
  <c r="AG430" i="46"/>
  <c r="AF430" i="46"/>
  <c r="AL356" i="46"/>
  <c r="AK356" i="46"/>
  <c r="AJ356" i="46"/>
  <c r="AI356" i="46"/>
  <c r="AH356" i="46"/>
  <c r="AG356" i="46"/>
  <c r="AF356" i="46"/>
  <c r="AL353" i="46"/>
  <c r="AK353" i="46"/>
  <c r="AJ353" i="46"/>
  <c r="AI353" i="46"/>
  <c r="AH353" i="46"/>
  <c r="AG353" i="46"/>
  <c r="AF353" i="46"/>
  <c r="AL326" i="46"/>
  <c r="AK326" i="46"/>
  <c r="AJ326" i="46"/>
  <c r="AI326" i="46"/>
  <c r="AH326" i="46"/>
  <c r="AG326" i="46"/>
  <c r="AF326" i="46"/>
  <c r="AL323" i="46"/>
  <c r="AK323" i="46"/>
  <c r="AJ323" i="46"/>
  <c r="AI323" i="46"/>
  <c r="AH323" i="46"/>
  <c r="AG323" i="46"/>
  <c r="AF323" i="46"/>
  <c r="AL301" i="46"/>
  <c r="AK301" i="46"/>
  <c r="AJ301" i="46"/>
  <c r="AI301" i="46"/>
  <c r="AH301" i="46"/>
  <c r="AG301" i="46"/>
  <c r="AF301" i="46"/>
  <c r="C31" i="44"/>
  <c r="C30" i="44"/>
  <c r="C16" i="44"/>
  <c r="C15" i="44"/>
  <c r="AL227" i="46"/>
  <c r="AK227" i="46"/>
  <c r="AJ227" i="46"/>
  <c r="AI227" i="46"/>
  <c r="AH227" i="46"/>
  <c r="AG227" i="46"/>
  <c r="AF227" i="46"/>
  <c r="AL224" i="46"/>
  <c r="AK224" i="46"/>
  <c r="AJ224" i="46"/>
  <c r="AI224" i="46"/>
  <c r="AH224" i="46"/>
  <c r="AG224" i="46"/>
  <c r="AF224" i="46"/>
  <c r="AL197" i="46"/>
  <c r="AK197" i="46"/>
  <c r="AJ197" i="46"/>
  <c r="AI197" i="46"/>
  <c r="AH197" i="46"/>
  <c r="AG197" i="46"/>
  <c r="AF197" i="46"/>
  <c r="AL194" i="46"/>
  <c r="AK194" i="46"/>
  <c r="AJ194" i="46"/>
  <c r="AI194" i="46"/>
  <c r="AH194" i="46"/>
  <c r="AG194" i="46"/>
  <c r="AF194" i="46"/>
  <c r="AL172" i="46"/>
  <c r="AK172" i="46"/>
  <c r="AJ172" i="46"/>
  <c r="AI172" i="46"/>
  <c r="AH172" i="46"/>
  <c r="AG172" i="46"/>
  <c r="AF172" i="46"/>
  <c r="AL99" i="46"/>
  <c r="AK99" i="46"/>
  <c r="AJ99" i="46"/>
  <c r="AI99" i="46"/>
  <c r="AH99" i="46"/>
  <c r="AL96" i="46"/>
  <c r="AK96" i="46"/>
  <c r="AJ96" i="46"/>
  <c r="AI96" i="46"/>
  <c r="AH96" i="46"/>
  <c r="AL69" i="46"/>
  <c r="AK69" i="46"/>
  <c r="AJ69" i="46"/>
  <c r="AI69" i="46"/>
  <c r="AH69" i="46"/>
  <c r="AL44" i="46"/>
  <c r="AK44" i="46"/>
  <c r="AJ44" i="46"/>
  <c r="AI44" i="46"/>
  <c r="AH44"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D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L510" i="79"/>
  <c r="AK510" i="79"/>
  <c r="AJ510" i="79"/>
  <c r="AI510" i="79"/>
  <c r="AH510" i="79"/>
  <c r="AG510" i="79"/>
  <c r="AF510" i="79"/>
  <c r="AL506" i="79"/>
  <c r="AK506" i="79"/>
  <c r="AJ506" i="79"/>
  <c r="AI506" i="79"/>
  <c r="AH506" i="79"/>
  <c r="AG506" i="79"/>
  <c r="AF506" i="79"/>
  <c r="AL503" i="79"/>
  <c r="AK503" i="79"/>
  <c r="AJ503" i="79"/>
  <c r="AI503" i="79"/>
  <c r="AH503" i="79"/>
  <c r="AG503" i="79"/>
  <c r="AF503" i="79"/>
  <c r="AL500" i="79"/>
  <c r="AK500" i="79"/>
  <c r="AJ500" i="79"/>
  <c r="AI500" i="79"/>
  <c r="AH500" i="79"/>
  <c r="AG500" i="79"/>
  <c r="AF500" i="79"/>
  <c r="AL497" i="79"/>
  <c r="AK497" i="79"/>
  <c r="AJ497" i="79"/>
  <c r="AI497" i="79"/>
  <c r="AH497" i="79"/>
  <c r="AG497" i="79"/>
  <c r="AF497" i="79"/>
  <c r="AL494" i="79"/>
  <c r="AK494" i="79"/>
  <c r="AJ494" i="79"/>
  <c r="AI494" i="79"/>
  <c r="AH494" i="79"/>
  <c r="AG494" i="79"/>
  <c r="AF494" i="79"/>
  <c r="AL491" i="79"/>
  <c r="AK491" i="79"/>
  <c r="AJ491" i="79"/>
  <c r="AI491" i="79"/>
  <c r="AH491" i="79"/>
  <c r="AG491" i="79"/>
  <c r="AF491" i="79"/>
  <c r="AL488" i="79"/>
  <c r="AK488" i="79"/>
  <c r="AJ488" i="79"/>
  <c r="AI488" i="79"/>
  <c r="AH488" i="79"/>
  <c r="AG488" i="79"/>
  <c r="AF488" i="79"/>
  <c r="AL485" i="79"/>
  <c r="AK485" i="79"/>
  <c r="AJ485" i="79"/>
  <c r="AI485" i="79"/>
  <c r="AH485" i="79"/>
  <c r="AG485" i="79"/>
  <c r="AF485" i="79"/>
  <c r="AL481" i="79"/>
  <c r="AK481" i="79"/>
  <c r="AJ481" i="79"/>
  <c r="AI481" i="79"/>
  <c r="AH481" i="79"/>
  <c r="AG481" i="79"/>
  <c r="AF481" i="79"/>
  <c r="AL478" i="79"/>
  <c r="AK478" i="79"/>
  <c r="AJ478" i="79"/>
  <c r="AI478" i="79"/>
  <c r="AH478" i="79"/>
  <c r="AG478" i="79"/>
  <c r="AF478" i="79"/>
  <c r="AL475" i="79"/>
  <c r="AK475" i="79"/>
  <c r="AJ475" i="79"/>
  <c r="AI475" i="79"/>
  <c r="AH475" i="79"/>
  <c r="AG475" i="79"/>
  <c r="AF475" i="79"/>
  <c r="AL472" i="79"/>
  <c r="AK472" i="79"/>
  <c r="AJ472" i="79"/>
  <c r="AI472" i="79"/>
  <c r="AH472" i="79"/>
  <c r="AG472" i="79"/>
  <c r="AF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L320" i="79"/>
  <c r="AK320" i="79"/>
  <c r="AJ320" i="79"/>
  <c r="AI320" i="79"/>
  <c r="AH320" i="79"/>
  <c r="AG320" i="79"/>
  <c r="AL317" i="79"/>
  <c r="AK317" i="79"/>
  <c r="AJ317" i="79"/>
  <c r="AI317" i="79"/>
  <c r="AH317" i="79"/>
  <c r="AG317" i="79"/>
  <c r="AL314" i="79"/>
  <c r="AK314" i="79"/>
  <c r="AJ314" i="79"/>
  <c r="AI314" i="79"/>
  <c r="AH314" i="79"/>
  <c r="AG314" i="79"/>
  <c r="AF314" i="79"/>
  <c r="AL311" i="79"/>
  <c r="AK311" i="79"/>
  <c r="AJ311" i="79"/>
  <c r="AI311" i="79"/>
  <c r="AH311" i="79"/>
  <c r="AG311" i="79"/>
  <c r="AF311" i="79"/>
  <c r="AL308" i="79"/>
  <c r="AK308" i="79"/>
  <c r="AJ308" i="79"/>
  <c r="AI308" i="79"/>
  <c r="AH308" i="79"/>
  <c r="AG308" i="79"/>
  <c r="AF308" i="79"/>
  <c r="AL305" i="79"/>
  <c r="AK305" i="79"/>
  <c r="AJ305" i="79"/>
  <c r="AI305" i="79"/>
  <c r="AH305" i="79"/>
  <c r="AG305" i="79"/>
  <c r="AF305" i="79"/>
  <c r="AL302" i="79"/>
  <c r="AK302" i="79"/>
  <c r="AJ302" i="79"/>
  <c r="AI302" i="79"/>
  <c r="AH302" i="79"/>
  <c r="AG302" i="79"/>
  <c r="AF302" i="79"/>
  <c r="AL298" i="79"/>
  <c r="AK298" i="79"/>
  <c r="AJ298" i="79"/>
  <c r="AI298" i="79"/>
  <c r="AH298" i="79"/>
  <c r="AG298" i="79"/>
  <c r="AF298" i="79"/>
  <c r="AL295" i="79"/>
  <c r="AK295" i="79"/>
  <c r="AJ295" i="79"/>
  <c r="AI295" i="79"/>
  <c r="AH295" i="79"/>
  <c r="AG295" i="79"/>
  <c r="AF295" i="79"/>
  <c r="AL292" i="79"/>
  <c r="AK292" i="79"/>
  <c r="AJ292" i="79"/>
  <c r="AI292" i="79"/>
  <c r="AH292" i="79"/>
  <c r="AG292" i="79"/>
  <c r="AF292" i="79"/>
  <c r="AL289" i="79"/>
  <c r="AK289" i="79"/>
  <c r="AJ289" i="79"/>
  <c r="AI289" i="79"/>
  <c r="AH289" i="79"/>
  <c r="AG289" i="79"/>
  <c r="AF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L190" i="79"/>
  <c r="AK190" i="79"/>
  <c r="AJ190" i="79"/>
  <c r="AI190" i="79"/>
  <c r="AH190" i="79"/>
  <c r="AG190" i="79"/>
  <c r="AF190" i="79"/>
  <c r="AL187" i="79"/>
  <c r="AK187" i="79"/>
  <c r="AJ187" i="79"/>
  <c r="AI187" i="79"/>
  <c r="AH187" i="79"/>
  <c r="AG187" i="79"/>
  <c r="AF187" i="79"/>
  <c r="AL184" i="79"/>
  <c r="AK184" i="79"/>
  <c r="AJ184" i="79"/>
  <c r="AI184" i="79"/>
  <c r="AH184" i="79"/>
  <c r="AG184" i="79"/>
  <c r="AF184" i="79"/>
  <c r="AL181" i="79"/>
  <c r="AK181" i="79"/>
  <c r="AJ181" i="79"/>
  <c r="AI181" i="79"/>
  <c r="AH181" i="79"/>
  <c r="AG181" i="79"/>
  <c r="AF181" i="79"/>
  <c r="AL178" i="79"/>
  <c r="AK178" i="79"/>
  <c r="AJ178" i="79"/>
  <c r="AI178" i="79"/>
  <c r="AH178" i="79"/>
  <c r="AG178" i="79"/>
  <c r="AF178" i="79"/>
  <c r="AL175" i="79"/>
  <c r="AK175" i="79"/>
  <c r="AJ175" i="79"/>
  <c r="AI175" i="79"/>
  <c r="AH175" i="79"/>
  <c r="AG175" i="79"/>
  <c r="AF175" i="79"/>
  <c r="AL172" i="79"/>
  <c r="AK172" i="79"/>
  <c r="AJ172" i="79"/>
  <c r="AI172" i="79"/>
  <c r="AH172" i="79"/>
  <c r="AG172" i="79"/>
  <c r="AF172" i="79"/>
  <c r="AL169" i="79"/>
  <c r="AK169" i="79"/>
  <c r="AJ169" i="79"/>
  <c r="AI169" i="79"/>
  <c r="AH169" i="79"/>
  <c r="AG169" i="79"/>
  <c r="AF169" i="79"/>
  <c r="AL166" i="79"/>
  <c r="AK166" i="79"/>
  <c r="AJ166" i="79"/>
  <c r="AI166" i="79"/>
  <c r="AH166" i="79"/>
  <c r="AG166" i="79"/>
  <c r="AF166" i="79"/>
  <c r="AL163" i="79"/>
  <c r="AK163" i="79"/>
  <c r="AJ163" i="79"/>
  <c r="AI163" i="79"/>
  <c r="AH163" i="79"/>
  <c r="AG163" i="79"/>
  <c r="AF163" i="79"/>
  <c r="AL160" i="79"/>
  <c r="AK160" i="79"/>
  <c r="AJ160" i="79"/>
  <c r="AI160" i="79"/>
  <c r="AH160" i="79"/>
  <c r="AG160" i="79"/>
  <c r="AF160" i="79"/>
  <c r="AL157" i="79"/>
  <c r="AK157" i="79"/>
  <c r="AJ157" i="79"/>
  <c r="AI157" i="79"/>
  <c r="AH157" i="79"/>
  <c r="AG157" i="79"/>
  <c r="AF157" i="79"/>
  <c r="AL154" i="79"/>
  <c r="AK154" i="79"/>
  <c r="AJ154" i="79"/>
  <c r="AI154" i="79"/>
  <c r="AH154" i="79"/>
  <c r="AG154" i="79"/>
  <c r="AF154" i="79"/>
  <c r="AL150" i="79"/>
  <c r="AK150" i="79"/>
  <c r="AJ150" i="79"/>
  <c r="AI150" i="79"/>
  <c r="AH150" i="79"/>
  <c r="AG150" i="79"/>
  <c r="AF150" i="79"/>
  <c r="AL147" i="79"/>
  <c r="AK147" i="79"/>
  <c r="AJ147" i="79"/>
  <c r="AI147" i="79"/>
  <c r="AH147" i="79"/>
  <c r="AG147" i="79"/>
  <c r="AF147" i="79"/>
  <c r="AL144" i="79"/>
  <c r="AK144" i="79"/>
  <c r="AJ144" i="79"/>
  <c r="AI144" i="79"/>
  <c r="AH144" i="79"/>
  <c r="AG144" i="79"/>
  <c r="AF144" i="79"/>
  <c r="AL140" i="79"/>
  <c r="AK140" i="79"/>
  <c r="AJ140" i="79"/>
  <c r="AI140" i="79"/>
  <c r="AH140" i="79"/>
  <c r="AG140" i="79"/>
  <c r="AF140" i="79"/>
  <c r="AL137" i="79"/>
  <c r="AK137" i="79"/>
  <c r="AJ137" i="79"/>
  <c r="AI137" i="79"/>
  <c r="AH137" i="79"/>
  <c r="AG137" i="79"/>
  <c r="AF137" i="79"/>
  <c r="AL134" i="79"/>
  <c r="AK134" i="79"/>
  <c r="AJ134" i="79"/>
  <c r="AI134" i="79"/>
  <c r="AH134" i="79"/>
  <c r="AG134" i="79"/>
  <c r="AF134" i="79"/>
  <c r="AL131" i="79"/>
  <c r="AK131" i="79"/>
  <c r="AJ131" i="79"/>
  <c r="AI131" i="79"/>
  <c r="AH131" i="79"/>
  <c r="AG131" i="79"/>
  <c r="AF131" i="79"/>
  <c r="AL128" i="79"/>
  <c r="AK128" i="79"/>
  <c r="AJ128" i="79"/>
  <c r="AI128" i="79"/>
  <c r="AH128" i="79"/>
  <c r="AG128" i="79"/>
  <c r="AF128" i="79"/>
  <c r="AL125" i="79"/>
  <c r="AK125" i="79"/>
  <c r="AJ125" i="79"/>
  <c r="AI125" i="79"/>
  <c r="AH125" i="79"/>
  <c r="AG125" i="79"/>
  <c r="AF125" i="79"/>
  <c r="AL122" i="79"/>
  <c r="AK122" i="79"/>
  <c r="AJ122" i="79"/>
  <c r="AI122" i="79"/>
  <c r="AH122" i="79"/>
  <c r="AG122" i="79"/>
  <c r="AF122" i="79"/>
  <c r="AL119" i="79"/>
  <c r="AK119" i="79"/>
  <c r="AJ119" i="79"/>
  <c r="AI119" i="79"/>
  <c r="AH119" i="79"/>
  <c r="AG119" i="79"/>
  <c r="AF119" i="79"/>
  <c r="AL115" i="79"/>
  <c r="AK115" i="79"/>
  <c r="AJ115" i="79"/>
  <c r="AI115" i="79"/>
  <c r="AH115" i="79"/>
  <c r="AG115" i="79"/>
  <c r="AF115" i="79"/>
  <c r="AL112" i="79"/>
  <c r="AK112" i="79"/>
  <c r="AJ112" i="79"/>
  <c r="AI112" i="79"/>
  <c r="AH112" i="79"/>
  <c r="AG112" i="79"/>
  <c r="AF112" i="79"/>
  <c r="AL109" i="79"/>
  <c r="AK109" i="79"/>
  <c r="AJ109" i="79"/>
  <c r="AI109" i="79"/>
  <c r="AH109" i="79"/>
  <c r="AG109" i="79"/>
  <c r="AF109" i="79"/>
  <c r="AL106" i="79"/>
  <c r="AK106" i="79"/>
  <c r="AJ106" i="79"/>
  <c r="AI106" i="79"/>
  <c r="AH106" i="79"/>
  <c r="AG106" i="79"/>
  <c r="AF106" i="79"/>
  <c r="AL101" i="79"/>
  <c r="AK101" i="79"/>
  <c r="AJ101" i="79"/>
  <c r="AI101" i="79"/>
  <c r="AH101" i="79"/>
  <c r="AG101" i="79"/>
  <c r="AF101" i="79"/>
  <c r="AL95" i="79"/>
  <c r="AK95" i="79"/>
  <c r="AJ95" i="79"/>
  <c r="AI95" i="79"/>
  <c r="AH95" i="79"/>
  <c r="AG95" i="79"/>
  <c r="AF95" i="79"/>
  <c r="AL81" i="79"/>
  <c r="AK81" i="79"/>
  <c r="AJ81" i="79"/>
  <c r="AI81" i="79"/>
  <c r="AH81" i="79"/>
  <c r="AG81" i="79"/>
  <c r="AF81" i="79"/>
  <c r="AL74" i="79"/>
  <c r="AK74" i="79"/>
  <c r="AJ74" i="79"/>
  <c r="AI74" i="79"/>
  <c r="AH74" i="79"/>
  <c r="AG74" i="79"/>
  <c r="AF74" i="79"/>
  <c r="AL71" i="79"/>
  <c r="AK71" i="79"/>
  <c r="AJ71" i="79"/>
  <c r="AI71" i="79"/>
  <c r="AH71" i="79"/>
  <c r="AG71" i="79"/>
  <c r="AF71" i="79"/>
  <c r="AL67" i="79"/>
  <c r="AK67" i="79"/>
  <c r="AJ67" i="79"/>
  <c r="AI67" i="79"/>
  <c r="AH67" i="79"/>
  <c r="AG67" i="79"/>
  <c r="AF67" i="79"/>
  <c r="AL64" i="79"/>
  <c r="AK64" i="79"/>
  <c r="AJ64" i="79"/>
  <c r="AI64" i="79"/>
  <c r="AH64" i="79"/>
  <c r="AG64" i="79"/>
  <c r="AF64" i="79"/>
  <c r="AL61" i="79"/>
  <c r="AK61" i="79"/>
  <c r="AJ61" i="79"/>
  <c r="AI61" i="79"/>
  <c r="AH61" i="79"/>
  <c r="AG61" i="79"/>
  <c r="AF61" i="79"/>
  <c r="AL58" i="79"/>
  <c r="AK58" i="79"/>
  <c r="AJ58" i="79"/>
  <c r="AI58" i="79"/>
  <c r="AH58" i="79"/>
  <c r="AG58" i="79"/>
  <c r="AF58" i="79"/>
  <c r="AL55" i="79"/>
  <c r="AK55" i="79"/>
  <c r="AJ55" i="79"/>
  <c r="AI55" i="79"/>
  <c r="AH55" i="79"/>
  <c r="AG55" i="79"/>
  <c r="AF55" i="79"/>
  <c r="AL51" i="79"/>
  <c r="AK51" i="79"/>
  <c r="AJ51" i="79"/>
  <c r="AI51" i="79"/>
  <c r="AH51" i="79"/>
  <c r="AG51" i="79"/>
  <c r="AF51" i="79"/>
  <c r="AL48" i="79"/>
  <c r="AK48" i="79"/>
  <c r="AJ48" i="79"/>
  <c r="AI48" i="79"/>
  <c r="AH48" i="79"/>
  <c r="AG48" i="79"/>
  <c r="AF48" i="79"/>
  <c r="AL45" i="79"/>
  <c r="AK45" i="79"/>
  <c r="AJ45" i="79"/>
  <c r="AI45" i="79"/>
  <c r="AH45" i="79"/>
  <c r="AG45" i="79"/>
  <c r="AF45" i="79"/>
  <c r="AL42" i="79"/>
  <c r="AK42" i="79"/>
  <c r="AJ42" i="79"/>
  <c r="AI42" i="79"/>
  <c r="AH42" i="79"/>
  <c r="AG42" i="79"/>
  <c r="AF42" i="79"/>
  <c r="AL39" i="79"/>
  <c r="AK39" i="79"/>
  <c r="AJ39" i="79"/>
  <c r="AI39" i="79"/>
  <c r="AH39" i="79"/>
  <c r="AG39" i="79"/>
  <c r="AF39" i="79"/>
  <c r="AL495" i="46"/>
  <c r="AK495" i="46"/>
  <c r="AJ495" i="46"/>
  <c r="AI495" i="46"/>
  <c r="AH495" i="46"/>
  <c r="AG495" i="46"/>
  <c r="AF495" i="46"/>
  <c r="AL492" i="46"/>
  <c r="AK492" i="46"/>
  <c r="AJ492" i="46"/>
  <c r="AI492" i="46"/>
  <c r="AH492" i="46"/>
  <c r="AG492" i="46"/>
  <c r="AF492" i="46"/>
  <c r="AL489" i="46"/>
  <c r="AK489" i="46"/>
  <c r="AJ489" i="46"/>
  <c r="AI489" i="46"/>
  <c r="AH489" i="46"/>
  <c r="AG489" i="46"/>
  <c r="AF489" i="46"/>
  <c r="AL478" i="46"/>
  <c r="AK478" i="46"/>
  <c r="AJ478" i="46"/>
  <c r="AI478" i="46"/>
  <c r="AH478" i="46"/>
  <c r="AG478" i="46"/>
  <c r="AF478" i="46"/>
  <c r="AL474" i="46"/>
  <c r="AK474" i="46"/>
  <c r="AJ474" i="46"/>
  <c r="AI474" i="46"/>
  <c r="AH474" i="46"/>
  <c r="AG474" i="46"/>
  <c r="AF474" i="46"/>
  <c r="AL471" i="46"/>
  <c r="AK471" i="46"/>
  <c r="AJ471" i="46"/>
  <c r="AI471" i="46"/>
  <c r="AH471" i="46"/>
  <c r="AG471" i="46"/>
  <c r="AF471" i="46"/>
  <c r="AL468" i="46"/>
  <c r="AK468" i="46"/>
  <c r="AJ468" i="46"/>
  <c r="AI468" i="46"/>
  <c r="AH468" i="46"/>
  <c r="AG468" i="46"/>
  <c r="AF468" i="46"/>
  <c r="AL465" i="46"/>
  <c r="AK465" i="46"/>
  <c r="AJ465" i="46"/>
  <c r="AI465" i="46"/>
  <c r="AH465" i="46"/>
  <c r="AG465" i="46"/>
  <c r="AF465" i="46"/>
  <c r="AL462" i="46"/>
  <c r="AK462" i="46"/>
  <c r="AJ462" i="46"/>
  <c r="AI462" i="46"/>
  <c r="AH462" i="46"/>
  <c r="AG462" i="46"/>
  <c r="AF462" i="46"/>
  <c r="AL458" i="46"/>
  <c r="AK458" i="46"/>
  <c r="AJ458" i="46"/>
  <c r="AI458" i="46"/>
  <c r="AH458" i="46"/>
  <c r="AG458" i="46"/>
  <c r="AF458" i="46"/>
  <c r="AL449" i="46"/>
  <c r="AK449" i="46"/>
  <c r="AJ449" i="46"/>
  <c r="AI449" i="46"/>
  <c r="AH449" i="46"/>
  <c r="AG449" i="46"/>
  <c r="AF449" i="46"/>
  <c r="AL446" i="46"/>
  <c r="AK446" i="46"/>
  <c r="AJ446" i="46"/>
  <c r="AI446" i="46"/>
  <c r="AH446" i="46"/>
  <c r="AG446" i="46"/>
  <c r="AF446" i="46"/>
  <c r="AL443" i="46"/>
  <c r="AK443" i="46"/>
  <c r="AJ443" i="46"/>
  <c r="AI443" i="46"/>
  <c r="AH443" i="46"/>
  <c r="AG443" i="46"/>
  <c r="AF443" i="46"/>
  <c r="AL440" i="46"/>
  <c r="AK440" i="46"/>
  <c r="AJ440" i="46"/>
  <c r="AI440" i="46"/>
  <c r="AH440" i="46"/>
  <c r="AG440" i="46"/>
  <c r="AF440" i="46"/>
  <c r="AL437" i="46"/>
  <c r="AK437" i="46"/>
  <c r="AJ437" i="46"/>
  <c r="AI437" i="46"/>
  <c r="AH437" i="46"/>
  <c r="AG437" i="46"/>
  <c r="AF437" i="46"/>
  <c r="AL433" i="46"/>
  <c r="AK433" i="46"/>
  <c r="AJ433" i="46"/>
  <c r="AI433" i="46"/>
  <c r="AH433" i="46"/>
  <c r="AG433" i="46"/>
  <c r="AF433" i="46"/>
  <c r="AL427" i="46"/>
  <c r="AK427" i="46"/>
  <c r="AJ427" i="46"/>
  <c r="AI427" i="46"/>
  <c r="AH427" i="46"/>
  <c r="AG427" i="46"/>
  <c r="AF427" i="46"/>
  <c r="AL424" i="46"/>
  <c r="AK424" i="46"/>
  <c r="AJ424" i="46"/>
  <c r="AI424" i="46"/>
  <c r="AH424" i="46"/>
  <c r="AG424" i="46"/>
  <c r="AF424" i="46"/>
  <c r="AL421" i="46"/>
  <c r="AK421" i="46"/>
  <c r="AJ421" i="46"/>
  <c r="AI421" i="46"/>
  <c r="AH421" i="46"/>
  <c r="AG421" i="46"/>
  <c r="AF421" i="46"/>
  <c r="AL418" i="46"/>
  <c r="AK418" i="46"/>
  <c r="AJ418" i="46"/>
  <c r="AI418" i="46"/>
  <c r="AH418" i="46"/>
  <c r="AG418" i="46"/>
  <c r="AF418" i="46"/>
  <c r="AL415" i="46"/>
  <c r="AK415" i="46"/>
  <c r="AJ415" i="46"/>
  <c r="AI415" i="46"/>
  <c r="AH415" i="46"/>
  <c r="AG415" i="46"/>
  <c r="AF415" i="46"/>
  <c r="AL412" i="46"/>
  <c r="AK412" i="46"/>
  <c r="AJ412" i="46"/>
  <c r="AI412" i="46"/>
  <c r="AH412" i="46"/>
  <c r="AG412" i="46"/>
  <c r="AF412" i="46"/>
  <c r="AL409" i="46"/>
  <c r="AK409" i="46"/>
  <c r="AJ409" i="46"/>
  <c r="AI409" i="46"/>
  <c r="AH409" i="46"/>
  <c r="AG409" i="46"/>
  <c r="AF409" i="46"/>
  <c r="AL366" i="46"/>
  <c r="AK366" i="46"/>
  <c r="AJ366" i="46"/>
  <c r="AI366" i="46"/>
  <c r="AH366" i="46"/>
  <c r="AG366" i="46"/>
  <c r="AF366" i="46"/>
  <c r="AL363" i="46"/>
  <c r="AK363" i="46"/>
  <c r="AJ363" i="46"/>
  <c r="AI363" i="46"/>
  <c r="AH363" i="46"/>
  <c r="AG363" i="46"/>
  <c r="AF363" i="46"/>
  <c r="AL360" i="46"/>
  <c r="AK360" i="46"/>
  <c r="AJ360" i="46"/>
  <c r="AI360" i="46"/>
  <c r="AH360" i="46"/>
  <c r="AG360" i="46"/>
  <c r="AF360" i="46"/>
  <c r="AL349" i="46"/>
  <c r="AK349" i="46"/>
  <c r="AJ349" i="46"/>
  <c r="AI349" i="46"/>
  <c r="AH349" i="46"/>
  <c r="AG349" i="46"/>
  <c r="AF349" i="46"/>
  <c r="AL345" i="46"/>
  <c r="AK345" i="46"/>
  <c r="AJ345" i="46"/>
  <c r="AI345" i="46"/>
  <c r="AH345" i="46"/>
  <c r="AG345" i="46"/>
  <c r="AF345" i="46"/>
  <c r="AL342" i="46"/>
  <c r="AK342" i="46"/>
  <c r="AJ342" i="46"/>
  <c r="AI342" i="46"/>
  <c r="AH342" i="46"/>
  <c r="AG342" i="46"/>
  <c r="AF342" i="46"/>
  <c r="AL339" i="46"/>
  <c r="AK339" i="46"/>
  <c r="AJ339" i="46"/>
  <c r="AI339" i="46"/>
  <c r="AH339" i="46"/>
  <c r="AG339" i="46"/>
  <c r="AF339" i="46"/>
  <c r="AL336" i="46"/>
  <c r="AK336" i="46"/>
  <c r="AJ336" i="46"/>
  <c r="AI336" i="46"/>
  <c r="AH336" i="46"/>
  <c r="AG336" i="46"/>
  <c r="AF336" i="46"/>
  <c r="AL333" i="46"/>
  <c r="AK333" i="46"/>
  <c r="AJ333" i="46"/>
  <c r="AI333" i="46"/>
  <c r="AH333" i="46"/>
  <c r="AG333" i="46"/>
  <c r="AF333" i="46"/>
  <c r="AL329" i="46"/>
  <c r="AK329" i="46"/>
  <c r="AJ329" i="46"/>
  <c r="AI329" i="46"/>
  <c r="AH329" i="46"/>
  <c r="AG329" i="46"/>
  <c r="AF329" i="46"/>
  <c r="AL320" i="46"/>
  <c r="AK320" i="46"/>
  <c r="AJ320" i="46"/>
  <c r="AI320" i="46"/>
  <c r="AH320" i="46"/>
  <c r="AG320" i="46"/>
  <c r="AF320" i="46"/>
  <c r="AL317" i="46"/>
  <c r="AK317" i="46"/>
  <c r="AJ317" i="46"/>
  <c r="AI317" i="46"/>
  <c r="AH317" i="46"/>
  <c r="AG317" i="46"/>
  <c r="AF317" i="46"/>
  <c r="AL314" i="46"/>
  <c r="AK314" i="46"/>
  <c r="AJ314" i="46"/>
  <c r="AI314" i="46"/>
  <c r="AH314" i="46"/>
  <c r="AG314" i="46"/>
  <c r="AF314" i="46"/>
  <c r="AL311" i="46"/>
  <c r="AK311" i="46"/>
  <c r="AJ311" i="46"/>
  <c r="AI311" i="46"/>
  <c r="AH311" i="46"/>
  <c r="AG311" i="46"/>
  <c r="AF311" i="46"/>
  <c r="AL308" i="46"/>
  <c r="AK308" i="46"/>
  <c r="AJ308" i="46"/>
  <c r="AI308" i="46"/>
  <c r="AH308" i="46"/>
  <c r="AG308" i="46"/>
  <c r="AF308" i="46"/>
  <c r="AL304" i="46"/>
  <c r="AK304" i="46"/>
  <c r="AJ304" i="46"/>
  <c r="AI304" i="46"/>
  <c r="AH304" i="46"/>
  <c r="AG304" i="46"/>
  <c r="AF304" i="46"/>
  <c r="AL298" i="46"/>
  <c r="AK298" i="46"/>
  <c r="AJ298" i="46"/>
  <c r="AI298" i="46"/>
  <c r="AH298" i="46"/>
  <c r="AG298" i="46"/>
  <c r="AF298" i="46"/>
  <c r="AL295" i="46"/>
  <c r="AK295" i="46"/>
  <c r="AJ295" i="46"/>
  <c r="AI295" i="46"/>
  <c r="AH295" i="46"/>
  <c r="AG295" i="46"/>
  <c r="AF295" i="46"/>
  <c r="AL292" i="46"/>
  <c r="AK292" i="46"/>
  <c r="AJ292" i="46"/>
  <c r="AI292" i="46"/>
  <c r="AH292" i="46"/>
  <c r="AG292" i="46"/>
  <c r="AF292" i="46"/>
  <c r="AL289" i="46"/>
  <c r="AK289" i="46"/>
  <c r="AJ289" i="46"/>
  <c r="AI289" i="46"/>
  <c r="AH289" i="46"/>
  <c r="AG289" i="46"/>
  <c r="AF289" i="46"/>
  <c r="AL286" i="46"/>
  <c r="AK286" i="46"/>
  <c r="AJ286" i="46"/>
  <c r="AI286" i="46"/>
  <c r="AH286" i="46"/>
  <c r="AG286" i="46"/>
  <c r="AF286" i="46"/>
  <c r="AL283" i="46"/>
  <c r="AK283" i="46"/>
  <c r="AJ283" i="46"/>
  <c r="AI283" i="46"/>
  <c r="AH283" i="46"/>
  <c r="AG283" i="46"/>
  <c r="AF283" i="46"/>
  <c r="AL280" i="46"/>
  <c r="AK280" i="46"/>
  <c r="AJ280" i="46"/>
  <c r="AI280" i="46"/>
  <c r="AH280" i="46"/>
  <c r="AG280" i="46"/>
  <c r="AF280" i="46"/>
  <c r="AL237" i="46"/>
  <c r="AK237" i="46"/>
  <c r="AJ237" i="46"/>
  <c r="AI237" i="46"/>
  <c r="AH237" i="46"/>
  <c r="AG237" i="46"/>
  <c r="AF237" i="46"/>
  <c r="AL234" i="46"/>
  <c r="AK234" i="46"/>
  <c r="AJ234" i="46"/>
  <c r="AI234" i="46"/>
  <c r="AH234" i="46"/>
  <c r="AG234" i="46"/>
  <c r="AF234" i="46"/>
  <c r="AL231" i="46"/>
  <c r="AK231" i="46"/>
  <c r="AJ231" i="46"/>
  <c r="AI231" i="46"/>
  <c r="AH231" i="46"/>
  <c r="AG231" i="46"/>
  <c r="AF231" i="46"/>
  <c r="AL220" i="46"/>
  <c r="AK220" i="46"/>
  <c r="AJ220" i="46"/>
  <c r="AI220" i="46"/>
  <c r="AH220" i="46"/>
  <c r="AG220" i="46"/>
  <c r="AF220" i="46"/>
  <c r="AL216" i="46"/>
  <c r="AK216" i="46"/>
  <c r="AJ216" i="46"/>
  <c r="AI216" i="46"/>
  <c r="AH216" i="46"/>
  <c r="AG216" i="46"/>
  <c r="AF216" i="46"/>
  <c r="AL213" i="46"/>
  <c r="AK213" i="46"/>
  <c r="AJ213" i="46"/>
  <c r="AI213" i="46"/>
  <c r="AH213" i="46"/>
  <c r="AG213" i="46"/>
  <c r="AF213" i="46"/>
  <c r="AL210" i="46"/>
  <c r="AK210" i="46"/>
  <c r="AJ210" i="46"/>
  <c r="AI210" i="46"/>
  <c r="AH210" i="46"/>
  <c r="AG210" i="46"/>
  <c r="AF210" i="46"/>
  <c r="AL207" i="46"/>
  <c r="AK207" i="46"/>
  <c r="AJ207" i="46"/>
  <c r="AI207" i="46"/>
  <c r="AH207" i="46"/>
  <c r="AG207" i="46"/>
  <c r="AF207" i="46"/>
  <c r="AL204" i="46"/>
  <c r="AK204" i="46"/>
  <c r="AJ204" i="46"/>
  <c r="AI204" i="46"/>
  <c r="AH204" i="46"/>
  <c r="AG204" i="46"/>
  <c r="AF204" i="46"/>
  <c r="AL200" i="46"/>
  <c r="AK200" i="46"/>
  <c r="AJ200" i="46"/>
  <c r="AI200" i="46"/>
  <c r="AH200" i="46"/>
  <c r="AG200" i="46"/>
  <c r="AF200" i="46"/>
  <c r="AL191" i="46"/>
  <c r="AK191" i="46"/>
  <c r="AJ191" i="46"/>
  <c r="AI191" i="46"/>
  <c r="AH191" i="46"/>
  <c r="AG191" i="46"/>
  <c r="AF191" i="46"/>
  <c r="AL188" i="46"/>
  <c r="AK188" i="46"/>
  <c r="AJ188" i="46"/>
  <c r="AI188" i="46"/>
  <c r="AH188" i="46"/>
  <c r="AG188" i="46"/>
  <c r="AF188" i="46"/>
  <c r="AL185" i="46"/>
  <c r="AK185" i="46"/>
  <c r="AJ185" i="46"/>
  <c r="AI185" i="46"/>
  <c r="AH185" i="46"/>
  <c r="AG185" i="46"/>
  <c r="AF185" i="46"/>
  <c r="AL182" i="46"/>
  <c r="AK182" i="46"/>
  <c r="AJ182" i="46"/>
  <c r="AI182" i="46"/>
  <c r="AH182" i="46"/>
  <c r="AG182" i="46"/>
  <c r="AF182" i="46"/>
  <c r="AL179" i="46"/>
  <c r="AK179" i="46"/>
  <c r="AJ179" i="46"/>
  <c r="AI179" i="46"/>
  <c r="AH179" i="46"/>
  <c r="AG179" i="46"/>
  <c r="AF179" i="46"/>
  <c r="AL175" i="46"/>
  <c r="AK175" i="46"/>
  <c r="AJ175" i="46"/>
  <c r="AI175" i="46"/>
  <c r="AH175" i="46"/>
  <c r="AG175" i="46"/>
  <c r="AF175" i="46"/>
  <c r="AL169" i="46"/>
  <c r="AK169" i="46"/>
  <c r="AJ169" i="46"/>
  <c r="AI169" i="46"/>
  <c r="AH169" i="46"/>
  <c r="AG169" i="46"/>
  <c r="AF169" i="46"/>
  <c r="AL166" i="46"/>
  <c r="AK166" i="46"/>
  <c r="AJ166" i="46"/>
  <c r="AI166" i="46"/>
  <c r="AH166" i="46"/>
  <c r="AG166" i="46"/>
  <c r="AF166" i="46"/>
  <c r="AL163" i="46"/>
  <c r="AK163" i="46"/>
  <c r="AJ163" i="46"/>
  <c r="AI163" i="46"/>
  <c r="AH163" i="46"/>
  <c r="AG163" i="46"/>
  <c r="AF163" i="46"/>
  <c r="AL160" i="46"/>
  <c r="AK160" i="46"/>
  <c r="AJ160" i="46"/>
  <c r="AI160" i="46"/>
  <c r="AH160" i="46"/>
  <c r="AG160" i="46"/>
  <c r="AF160" i="46"/>
  <c r="AL157" i="46"/>
  <c r="AK157" i="46"/>
  <c r="AJ157" i="46"/>
  <c r="AI157" i="46"/>
  <c r="AH157" i="46"/>
  <c r="AG157" i="46"/>
  <c r="AF157" i="46"/>
  <c r="AL154" i="46"/>
  <c r="AK154" i="46"/>
  <c r="AJ154" i="46"/>
  <c r="AI154" i="46"/>
  <c r="AH154" i="46"/>
  <c r="AG154" i="46"/>
  <c r="AF154" i="46"/>
  <c r="AL151" i="46"/>
  <c r="AK151" i="46"/>
  <c r="AJ151" i="46"/>
  <c r="AI151" i="46"/>
  <c r="AH151" i="46"/>
  <c r="AG151" i="46"/>
  <c r="AF151" i="46"/>
  <c r="AK109" i="46"/>
  <c r="AJ109" i="46"/>
  <c r="AI109" i="46"/>
  <c r="AH109" i="46"/>
  <c r="AL106" i="46"/>
  <c r="AK106" i="46"/>
  <c r="AJ106" i="46"/>
  <c r="AI106" i="46"/>
  <c r="AH106" i="46"/>
  <c r="AL103" i="46"/>
  <c r="AK103" i="46"/>
  <c r="AJ103" i="46"/>
  <c r="AI103" i="46"/>
  <c r="AH103" i="46"/>
  <c r="AL92" i="46"/>
  <c r="AK92" i="46"/>
  <c r="AJ92" i="46"/>
  <c r="AI92" i="46"/>
  <c r="AH92" i="46"/>
  <c r="AL88" i="46"/>
  <c r="AK88" i="46"/>
  <c r="AJ88" i="46"/>
  <c r="AI88" i="46"/>
  <c r="AH88" i="46"/>
  <c r="AL85" i="46"/>
  <c r="AK85" i="46"/>
  <c r="AJ85" i="46"/>
  <c r="AI85" i="46"/>
  <c r="AH85" i="46"/>
  <c r="AL82" i="46"/>
  <c r="AK82" i="46"/>
  <c r="AJ82" i="46"/>
  <c r="AI82" i="46"/>
  <c r="AH82" i="46"/>
  <c r="AL79" i="46"/>
  <c r="AK79" i="46"/>
  <c r="AJ79" i="46"/>
  <c r="AI79" i="46"/>
  <c r="AH79" i="46"/>
  <c r="AL76" i="46"/>
  <c r="AK76" i="46"/>
  <c r="AJ76" i="46"/>
  <c r="AI76" i="46"/>
  <c r="AH76" i="46"/>
  <c r="AL72" i="46"/>
  <c r="AK72" i="46"/>
  <c r="AJ72" i="46"/>
  <c r="AI72" i="46"/>
  <c r="AH72" i="46"/>
  <c r="AL66" i="46"/>
  <c r="AK66" i="46"/>
  <c r="AJ66" i="46"/>
  <c r="AI66" i="46"/>
  <c r="AH66" i="46"/>
  <c r="AL63" i="46"/>
  <c r="AK63" i="46"/>
  <c r="AJ63" i="46"/>
  <c r="AI63" i="46"/>
  <c r="AH63" i="46"/>
  <c r="AL60" i="46"/>
  <c r="AK60" i="46"/>
  <c r="AJ60" i="46"/>
  <c r="AI60" i="46"/>
  <c r="AH60" i="46"/>
  <c r="AL57" i="46"/>
  <c r="AK57" i="46"/>
  <c r="AJ57" i="46"/>
  <c r="AI57" i="46"/>
  <c r="AH57" i="46"/>
  <c r="AL54" i="46"/>
  <c r="AK54" i="46"/>
  <c r="AJ54" i="46"/>
  <c r="AI54" i="46"/>
  <c r="AH54" i="46"/>
  <c r="AL51" i="46"/>
  <c r="AK51" i="46"/>
  <c r="AJ51" i="46"/>
  <c r="AI51" i="46"/>
  <c r="AH51" i="46"/>
  <c r="AL47" i="46"/>
  <c r="AK47" i="46"/>
  <c r="AJ47" i="46"/>
  <c r="AI47" i="46"/>
  <c r="AH47" i="46"/>
  <c r="AL41" i="46"/>
  <c r="AK41" i="46"/>
  <c r="AJ41" i="46"/>
  <c r="AI41" i="46"/>
  <c r="AH41" i="46"/>
  <c r="AL38" i="46"/>
  <c r="AK38" i="46"/>
  <c r="AJ38" i="46"/>
  <c r="AI38" i="46"/>
  <c r="AH38" i="46"/>
  <c r="AL35" i="46"/>
  <c r="AK35" i="46"/>
  <c r="AJ35" i="46"/>
  <c r="AI35" i="46"/>
  <c r="AH35" i="46"/>
  <c r="AL32" i="46"/>
  <c r="AK32" i="46"/>
  <c r="AJ32" i="46"/>
  <c r="AI32" i="46"/>
  <c r="AH32" i="46"/>
  <c r="AL29" i="46"/>
  <c r="AK29" i="46"/>
  <c r="AJ29" i="46"/>
  <c r="AI29" i="46"/>
  <c r="AH29" i="46"/>
  <c r="AL26" i="46"/>
  <c r="AK26" i="46"/>
  <c r="AJ26" i="46"/>
  <c r="AI26" i="46"/>
  <c r="AH26" i="46"/>
  <c r="Z576" i="79" l="1"/>
  <c r="Y760" i="79"/>
  <c r="Y944" i="79"/>
  <c r="Y268" i="46"/>
  <c r="Y265" i="46"/>
  <c r="Y526" i="46"/>
  <c r="Y395" i="46"/>
  <c r="Y135" i="46"/>
  <c r="E3" i="80"/>
  <c r="E2" i="80"/>
  <c r="P52" i="43" l="1"/>
  <c r="O52" i="43"/>
  <c r="N52" i="43"/>
  <c r="M52" i="43"/>
  <c r="L52" i="43"/>
  <c r="K52" i="43"/>
  <c r="J52" i="43"/>
  <c r="I52" i="43"/>
  <c r="E52" i="43"/>
  <c r="D52" i="43"/>
  <c r="AH23" i="46" l="1"/>
  <c r="AI23" i="46"/>
  <c r="AJ23" i="46"/>
  <c r="AK23" i="46"/>
  <c r="AL23" i="46"/>
  <c r="E22" i="45"/>
  <c r="E36" i="45"/>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561" i="79"/>
  <c r="D378" i="79"/>
  <c r="AL378" i="79" l="1"/>
  <c r="AL393" i="79"/>
  <c r="AL392" i="79"/>
  <c r="AL394" i="79"/>
  <c r="AL395" i="79"/>
  <c r="AL577" i="79"/>
  <c r="AL576" i="79"/>
  <c r="AL578" i="79"/>
  <c r="AL561"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D577" i="79"/>
  <c r="AD561" i="79"/>
  <c r="AD578" i="79"/>
  <c r="AC392" i="79"/>
  <c r="AC394" i="79"/>
  <c r="AC378" i="79"/>
  <c r="AC393" i="79"/>
  <c r="AC395" i="79"/>
  <c r="AB577" i="79"/>
  <c r="AB578" i="79"/>
  <c r="AB561" i="79"/>
  <c r="AA578" i="79"/>
  <c r="AA577" i="79"/>
  <c r="AA561" i="79"/>
  <c r="AD393" i="79"/>
  <c r="AD395" i="79"/>
  <c r="AD394" i="79"/>
  <c r="AD378" i="79"/>
  <c r="AD927" i="79"/>
  <c r="AC561" i="79"/>
  <c r="AC927" i="79"/>
  <c r="AE392" i="79"/>
  <c r="AE378" i="79"/>
  <c r="AE394" i="79"/>
  <c r="AE393" i="79"/>
  <c r="AE395" i="79"/>
  <c r="AE561" i="79"/>
  <c r="AE578" i="79"/>
  <c r="AE577" i="79"/>
  <c r="AE576" i="79"/>
  <c r="AD761"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E211" i="79"/>
  <c r="AE195" i="79"/>
  <c r="AE208" i="79"/>
  <c r="AE209" i="79"/>
  <c r="AE210" i="79"/>
  <c r="AE212"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C131" i="45" l="1"/>
  <c r="Y747" i="79" s="1"/>
  <c r="L129" i="45"/>
  <c r="J127" i="45"/>
  <c r="AJ516" i="46" s="1"/>
  <c r="AJ520" i="46" s="1"/>
  <c r="C133" i="45"/>
  <c r="Y1113" i="79" s="1"/>
  <c r="N130" i="45"/>
  <c r="K125" i="45"/>
  <c r="K128" i="45"/>
  <c r="N127" i="45"/>
  <c r="K126" i="45"/>
  <c r="G129" i="45"/>
  <c r="E129" i="45"/>
  <c r="AA381" i="79" s="1"/>
  <c r="AA382" i="79" s="1"/>
  <c r="J125" i="45"/>
  <c r="AF258" i="46" s="1"/>
  <c r="Y258" i="46"/>
  <c r="Y259" i="46" s="1"/>
  <c r="F128" i="45"/>
  <c r="L130" i="45"/>
  <c r="J128" i="45"/>
  <c r="K127" i="45"/>
  <c r="J124" i="45"/>
  <c r="AF130" i="46" s="1"/>
  <c r="AF131" i="46" s="1"/>
  <c r="K54" i="43" s="1"/>
  <c r="I129" i="45"/>
  <c r="K124" i="45"/>
  <c r="G128" i="45"/>
  <c r="E128" i="45"/>
  <c r="AE198" i="79" s="1"/>
  <c r="AE202" i="79" s="1"/>
  <c r="D129" i="45"/>
  <c r="H128" i="45"/>
  <c r="C132" i="45"/>
  <c r="M130" i="45"/>
  <c r="L125" i="45"/>
  <c r="L128" i="45"/>
  <c r="M127" i="45"/>
  <c r="K129" i="45"/>
  <c r="K130" i="45"/>
  <c r="J129" i="45"/>
  <c r="L127" i="45"/>
  <c r="F129" i="45"/>
  <c r="H129" i="45"/>
  <c r="J130" i="45"/>
  <c r="J126" i="45"/>
  <c r="AF387" i="46" s="1"/>
  <c r="L124" i="45"/>
  <c r="D128" i="45"/>
  <c r="Y198" i="79"/>
  <c r="AJ387" i="46"/>
  <c r="AJ389" i="46" s="1"/>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I258" i="46" l="1"/>
  <c r="AI260" i="46" s="1"/>
  <c r="AK516" i="46"/>
  <c r="AK520" i="46" s="1"/>
  <c r="AH516" i="46"/>
  <c r="AI516" i="46"/>
  <c r="AI522" i="46" s="1"/>
  <c r="N64" i="43" s="1"/>
  <c r="AG516" i="46"/>
  <c r="AG520" i="46" s="1"/>
  <c r="AF516" i="46"/>
  <c r="AF519" i="46" s="1"/>
  <c r="AL516" i="46"/>
  <c r="AL520" i="46" s="1"/>
  <c r="AL258" i="46"/>
  <c r="AL259" i="46" s="1"/>
  <c r="AL387" i="46"/>
  <c r="AL389" i="46" s="1"/>
  <c r="AK258" i="46"/>
  <c r="AK260" i="46" s="1"/>
  <c r="AJ258" i="46"/>
  <c r="AJ260" i="46" s="1"/>
  <c r="AH258" i="46"/>
  <c r="AH260" i="46" s="1"/>
  <c r="AJ130" i="46"/>
  <c r="AJ131" i="46" s="1"/>
  <c r="O54" i="43" s="1"/>
  <c r="AI387" i="46"/>
  <c r="AI389" i="46" s="1"/>
  <c r="AK564" i="79"/>
  <c r="AK567" i="79" s="1"/>
  <c r="AK130" i="46"/>
  <c r="AK131" i="46" s="1"/>
  <c r="P54" i="43" s="1"/>
  <c r="AI130" i="46"/>
  <c r="AI131" i="46" s="1"/>
  <c r="N54" i="43" s="1"/>
  <c r="AH130" i="46"/>
  <c r="AH131" i="46" s="1"/>
  <c r="M54" i="43" s="1"/>
  <c r="AG130" i="46"/>
  <c r="AG131" i="46" s="1"/>
  <c r="L54" i="43" s="1"/>
  <c r="AG387" i="46"/>
  <c r="AG389" i="46" s="1"/>
  <c r="AL130" i="46"/>
  <c r="AL131" i="46" s="1"/>
  <c r="Q54" i="43" s="1"/>
  <c r="AG258" i="46"/>
  <c r="AG259" i="46" s="1"/>
  <c r="Y522" i="46"/>
  <c r="D64" i="43" s="1"/>
  <c r="AD522" i="46"/>
  <c r="I64" i="43" s="1"/>
  <c r="Y1117" i="79"/>
  <c r="Y1123" i="79"/>
  <c r="AI520"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7" i="79"/>
  <c r="AG564" i="79"/>
  <c r="AG567" i="79" s="1"/>
  <c r="AG381" i="79"/>
  <c r="AG389" i="79" s="1"/>
  <c r="L70" i="43" s="1"/>
  <c r="AD381" i="79"/>
  <c r="AD385" i="79" s="1"/>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Y930" i="79"/>
  <c r="Y932" i="79" s="1"/>
  <c r="AA571" i="79"/>
  <c r="Y573"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70" i="79"/>
  <c r="AE199" i="79"/>
  <c r="AD198" i="79"/>
  <c r="AD201" i="79" s="1"/>
  <c r="AE381" i="79"/>
  <c r="AE384" i="79" s="1"/>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H517" i="46"/>
  <c r="AI519" i="46"/>
  <c r="AH522" i="46"/>
  <c r="M64" i="43" s="1"/>
  <c r="Y1118" i="79"/>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G519" i="46"/>
  <c r="AG517" i="46"/>
  <c r="AG518" i="46"/>
  <c r="AF262" i="46"/>
  <c r="K58" i="43" s="1"/>
  <c r="Y1125" i="79"/>
  <c r="AF517" i="46"/>
  <c r="AK387" i="46"/>
  <c r="AK389" i="46" s="1"/>
  <c r="AH387" i="46"/>
  <c r="AH392" i="46" s="1"/>
  <c r="M61" i="43" s="1"/>
  <c r="AA389" i="79"/>
  <c r="F70" i="43" s="1"/>
  <c r="AF522" i="46"/>
  <c r="K64" i="43" s="1"/>
  <c r="AI381" i="79"/>
  <c r="AI383" i="79" s="1"/>
  <c r="AG522" i="46"/>
  <c r="L64" i="43" s="1"/>
  <c r="Y757" i="79"/>
  <c r="AJ390" i="46"/>
  <c r="Y202" i="79"/>
  <c r="Y200" i="79"/>
  <c r="Y201" i="79"/>
  <c r="AJ388" i="46"/>
  <c r="Y205" i="79"/>
  <c r="AI132" i="46"/>
  <c r="N55" i="43" s="1"/>
  <c r="AI259" i="46"/>
  <c r="AI261" i="46" s="1"/>
  <c r="N57" i="43" s="1"/>
  <c r="AI262" i="46"/>
  <c r="N58" i="43" s="1"/>
  <c r="AA388" i="46"/>
  <c r="AA389" i="46"/>
  <c r="AC519" i="46"/>
  <c r="AC518" i="46"/>
  <c r="AK518" i="46"/>
  <c r="AK519" i="46"/>
  <c r="AE519" i="46"/>
  <c r="AE518" i="46"/>
  <c r="Z518" i="46"/>
  <c r="Z519" i="46"/>
  <c r="AB518" i="46"/>
  <c r="AB519" i="46"/>
  <c r="AA518" i="46"/>
  <c r="AA519" i="46"/>
  <c r="Y388" i="46"/>
  <c r="Y389" i="46"/>
  <c r="AD388" i="46"/>
  <c r="AD389" i="46"/>
  <c r="AD519" i="46"/>
  <c r="AD518" i="46"/>
  <c r="AL519" i="46"/>
  <c r="AL262" i="46"/>
  <c r="Q58" i="43" s="1"/>
  <c r="AK517" i="46"/>
  <c r="AL390" i="46"/>
  <c r="AL388" i="46"/>
  <c r="AK522" i="46"/>
  <c r="P64" i="43" s="1"/>
  <c r="AK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J392" i="46"/>
  <c r="O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H262" i="46" l="1"/>
  <c r="M58" i="43" s="1"/>
  <c r="AI517" i="46"/>
  <c r="AH259" i="46"/>
  <c r="AL260" i="46"/>
  <c r="AL261" i="46" s="1"/>
  <c r="Q57" i="43" s="1"/>
  <c r="AI518" i="46"/>
  <c r="AI390" i="46"/>
  <c r="AF518" i="46"/>
  <c r="AL522" i="46"/>
  <c r="Q64" i="43" s="1"/>
  <c r="R64" i="43" s="1"/>
  <c r="AL518" i="46"/>
  <c r="AL517" i="46"/>
  <c r="AK262" i="46"/>
  <c r="P58" i="43" s="1"/>
  <c r="AI388" i="46"/>
  <c r="AI391" i="46" s="1"/>
  <c r="N60" i="43" s="1"/>
  <c r="AG260" i="46"/>
  <c r="AI392" i="46"/>
  <c r="N61" i="43" s="1"/>
  <c r="AK566" i="79"/>
  <c r="AG132" i="46"/>
  <c r="L55" i="43" s="1"/>
  <c r="Q24" i="47" s="1"/>
  <c r="AK573" i="79"/>
  <c r="P73" i="43" s="1"/>
  <c r="AK571" i="79"/>
  <c r="AK569" i="79"/>
  <c r="AK570" i="79"/>
  <c r="AJ262" i="46"/>
  <c r="O58" i="43" s="1"/>
  <c r="AK568" i="79"/>
  <c r="AJ259" i="46"/>
  <c r="AJ261" i="46" s="1"/>
  <c r="O57" i="43" s="1"/>
  <c r="AK565" i="79"/>
  <c r="AL132" i="46"/>
  <c r="Q55" i="43" s="1"/>
  <c r="V25" i="47" s="1"/>
  <c r="AJ132" i="46"/>
  <c r="O55" i="43" s="1"/>
  <c r="T18" i="47" s="1"/>
  <c r="AG392" i="46"/>
  <c r="L61" i="43" s="1"/>
  <c r="AG390" i="46"/>
  <c r="AG391" i="46" s="1"/>
  <c r="L60" i="43" s="1"/>
  <c r="AK132" i="46"/>
  <c r="P55" i="43" s="1"/>
  <c r="U17" i="47" s="1"/>
  <c r="P20" i="47"/>
  <c r="S23" i="47"/>
  <c r="R26" i="47"/>
  <c r="AB570" i="79"/>
  <c r="AB569" i="79"/>
  <c r="AB201" i="79"/>
  <c r="AB202" i="79"/>
  <c r="AA199" i="79"/>
  <c r="AA202" i="79"/>
  <c r="AA203" i="79"/>
  <c r="AD569" i="79"/>
  <c r="AD573" i="79"/>
  <c r="I73" i="43" s="1"/>
  <c r="Z202" i="79"/>
  <c r="Z203" i="79"/>
  <c r="AJ570" i="79"/>
  <c r="AJ573" i="79"/>
  <c r="O73" i="43" s="1"/>
  <c r="Y567" i="79"/>
  <c r="Y570" i="79"/>
  <c r="Y571" i="79"/>
  <c r="Z568" i="79"/>
  <c r="Z570" i="79"/>
  <c r="Y521" i="46"/>
  <c r="Z1125" i="79"/>
  <c r="E82" i="43" s="1"/>
  <c r="D70" i="43"/>
  <c r="AM131" i="46"/>
  <c r="C93" i="43" s="1"/>
  <c r="D76" i="43"/>
  <c r="AM52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AC566" i="79"/>
  <c r="AD205" i="79"/>
  <c r="I67" i="43" s="1"/>
  <c r="AD203" i="79"/>
  <c r="AG203" i="79"/>
  <c r="Y937" i="79"/>
  <c r="AI521" i="46"/>
  <c r="N63" i="43" s="1"/>
  <c r="AG201" i="79"/>
  <c r="AH521" i="46"/>
  <c r="M63" i="43" s="1"/>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AE573" i="79"/>
  <c r="J73" i="43" s="1"/>
  <c r="AK200" i="79"/>
  <c r="AL571" i="79"/>
  <c r="Z389" i="79"/>
  <c r="E70" i="43" s="1"/>
  <c r="Z385" i="79"/>
  <c r="AC565" i="79"/>
  <c r="AC199" i="79"/>
  <c r="AC387" i="79"/>
  <c r="AF382" i="79"/>
  <c r="AE570" i="79"/>
  <c r="AD566" i="79"/>
  <c r="AC389" i="79"/>
  <c r="H70" i="43" s="1"/>
  <c r="AI571" i="79"/>
  <c r="AI568" i="79"/>
  <c r="AC386" i="79"/>
  <c r="Z205" i="79"/>
  <c r="E67" i="43" s="1"/>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3" i="79"/>
  <c r="AA1118" i="79"/>
  <c r="AA1116" i="79"/>
  <c r="AI387" i="79"/>
  <c r="Z565" i="79"/>
  <c r="Z567" i="79"/>
  <c r="Z573" i="79"/>
  <c r="E73" i="43" s="1"/>
  <c r="Z751" i="79"/>
  <c r="Z754" i="79"/>
  <c r="Z750" i="79"/>
  <c r="Z748" i="79"/>
  <c r="Z753" i="79"/>
  <c r="Z749" i="79"/>
  <c r="Z752" i="79"/>
  <c r="Z1120" i="79"/>
  <c r="Z1115" i="79"/>
  <c r="Z1116" i="79"/>
  <c r="Z1119" i="79"/>
  <c r="Z1114" i="79"/>
  <c r="Z1118" i="79"/>
  <c r="Z1117"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49" i="79"/>
  <c r="AK750" i="79"/>
  <c r="AF748" i="79"/>
  <c r="AF752"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1" i="79"/>
  <c r="AE936" i="79"/>
  <c r="AE932" i="79"/>
  <c r="AC935" i="79"/>
  <c r="AC932" i="79"/>
  <c r="AC934" i="79"/>
  <c r="AC931" i="79"/>
  <c r="AC937" i="79"/>
  <c r="AC933" i="79"/>
  <c r="AC936" i="79"/>
  <c r="AC939" i="79"/>
  <c r="Z569" i="79"/>
  <c r="AB751" i="79"/>
  <c r="AB753" i="79"/>
  <c r="AB750" i="79"/>
  <c r="AB748" i="79"/>
  <c r="AB749" i="79"/>
  <c r="AB752" i="79"/>
  <c r="AB754" i="79"/>
  <c r="AG753" i="79"/>
  <c r="AG752" i="79"/>
  <c r="AG754" i="79"/>
  <c r="AG748" i="79"/>
  <c r="AG750" i="79"/>
  <c r="AG749" i="79"/>
  <c r="AG751" i="79"/>
  <c r="AE383" i="79"/>
  <c r="AE387"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3" i="79"/>
  <c r="AA752" i="79"/>
  <c r="AI754" i="79"/>
  <c r="AI752" i="79"/>
  <c r="AI748" i="79"/>
  <c r="AI753" i="79"/>
  <c r="AI750" i="79"/>
  <c r="AI751" i="79"/>
  <c r="AI749" i="79"/>
  <c r="AD202" i="79"/>
  <c r="AD199" i="79"/>
  <c r="AF941" i="79"/>
  <c r="K79" i="43" s="1"/>
  <c r="AE1115" i="79"/>
  <c r="AE1117" i="79"/>
  <c r="AE1122"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4" i="79"/>
  <c r="AD753" i="79"/>
  <c r="AD748" i="79"/>
  <c r="AD749" i="79"/>
  <c r="AK1119" i="79"/>
  <c r="AK1123" i="79"/>
  <c r="AK1118" i="79"/>
  <c r="AK1114" i="79"/>
  <c r="AK1120" i="79"/>
  <c r="AK1116" i="79"/>
  <c r="AK1122" i="79"/>
  <c r="AK1117" i="79"/>
  <c r="AK1121" i="79"/>
  <c r="AK1115" i="79"/>
  <c r="AI386" i="79"/>
  <c r="AH749" i="79"/>
  <c r="AH754" i="79"/>
  <c r="AH748" i="79"/>
  <c r="AH751" i="79"/>
  <c r="AH750" i="79"/>
  <c r="AH753" i="79"/>
  <c r="AH752" i="79"/>
  <c r="AL941" i="79"/>
  <c r="Q79" i="43" s="1"/>
  <c r="Y568" i="79"/>
  <c r="Y569" i="79"/>
  <c r="Z937" i="79"/>
  <c r="Z931" i="79"/>
  <c r="Z933" i="79"/>
  <c r="Z939" i="79"/>
  <c r="Z936" i="79"/>
  <c r="Z934" i="79"/>
  <c r="Z935" i="79"/>
  <c r="Z932" i="79"/>
  <c r="AI389" i="79"/>
  <c r="N70" i="43" s="1"/>
  <c r="AF203" i="79"/>
  <c r="Z566" i="79"/>
  <c r="Y385" i="79"/>
  <c r="Y387" i="79"/>
  <c r="AJ753" i="79"/>
  <c r="AJ754" i="79"/>
  <c r="AJ749" i="79"/>
  <c r="AJ748" i="79"/>
  <c r="AJ751" i="79"/>
  <c r="AJ752" i="79"/>
  <c r="AJ750" i="79"/>
  <c r="AL748" i="79"/>
  <c r="AL749" i="79"/>
  <c r="AL754" i="79"/>
  <c r="AL751" i="79"/>
  <c r="AL752" i="79"/>
  <c r="AL753" i="79"/>
  <c r="AL750" i="79"/>
  <c r="AG1125" i="79"/>
  <c r="L82" i="43" s="1"/>
  <c r="AK757" i="79"/>
  <c r="P76" i="43" s="1"/>
  <c r="AF1116" i="79"/>
  <c r="AF1121" i="79"/>
  <c r="AF1120" i="79"/>
  <c r="AF1118" i="79"/>
  <c r="AF1123" i="79"/>
  <c r="AF1115" i="79"/>
  <c r="AF1119" i="79"/>
  <c r="AF1114" i="79"/>
  <c r="AF1117" i="79"/>
  <c r="AF1122" i="79"/>
  <c r="AB931" i="79"/>
  <c r="AB933" i="79"/>
  <c r="AB937" i="79"/>
  <c r="AB936" i="79"/>
  <c r="AB939" i="79"/>
  <c r="AB935" i="79"/>
  <c r="AB934" i="79"/>
  <c r="AB932" i="79"/>
  <c r="AI934" i="79"/>
  <c r="AI937" i="79"/>
  <c r="AI935" i="79"/>
  <c r="AI938" i="79"/>
  <c r="AI932" i="79"/>
  <c r="AI936" i="79"/>
  <c r="AI939" i="79"/>
  <c r="AI931" i="79"/>
  <c r="AI933" i="79"/>
  <c r="AG757" i="79"/>
  <c r="L76" i="43" s="1"/>
  <c r="AE752" i="79"/>
  <c r="AE748" i="79"/>
  <c r="AE753" i="79"/>
  <c r="AE754" i="79"/>
  <c r="AE751" i="79"/>
  <c r="AE749" i="79"/>
  <c r="AE750" i="79"/>
  <c r="AC1114" i="79"/>
  <c r="AC1118" i="79"/>
  <c r="AC1115" i="79"/>
  <c r="AC1122" i="79"/>
  <c r="AC1123" i="79"/>
  <c r="AC1120" i="79"/>
  <c r="AC1117" i="79"/>
  <c r="AC1116" i="79"/>
  <c r="AC1119"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D82" i="43"/>
  <c r="Y1124" i="79"/>
  <c r="D81" i="43" s="1"/>
  <c r="P17" i="47"/>
  <c r="P18" i="47"/>
  <c r="AJ202" i="79"/>
  <c r="AI200" i="79"/>
  <c r="P21" i="47"/>
  <c r="P24" i="47"/>
  <c r="AL200" i="79"/>
  <c r="AI202" i="79"/>
  <c r="AH389" i="46"/>
  <c r="E94" i="43" s="1"/>
  <c r="AH390" i="46"/>
  <c r="AH388" i="46"/>
  <c r="P19" i="47"/>
  <c r="AJ200" i="79"/>
  <c r="P22" i="47"/>
  <c r="AI203" i="79"/>
  <c r="P16" i="47"/>
  <c r="P25" i="47"/>
  <c r="P23" i="47"/>
  <c r="Q16" i="47"/>
  <c r="AL199" i="79"/>
  <c r="AJ199" i="79"/>
  <c r="AJ201" i="79"/>
  <c r="AI201" i="79"/>
  <c r="P26" i="47"/>
  <c r="AJ205" i="79"/>
  <c r="O67" i="43" s="1"/>
  <c r="AH203" i="79"/>
  <c r="AH201" i="79"/>
  <c r="AH199" i="79"/>
  <c r="AH200" i="79"/>
  <c r="AH202" i="79"/>
  <c r="S20" i="47"/>
  <c r="AJ391" i="46"/>
  <c r="O60" i="43" s="1"/>
  <c r="S24" i="47"/>
  <c r="S26" i="47"/>
  <c r="S17" i="47"/>
  <c r="S19" i="47"/>
  <c r="S21" i="47"/>
  <c r="S18" i="47"/>
  <c r="S15" i="47"/>
  <c r="S25" i="47"/>
  <c r="S16" i="47"/>
  <c r="S22" i="47"/>
  <c r="S32" i="47"/>
  <c r="Y204" i="79"/>
  <c r="Y261" i="46"/>
  <c r="D57" i="43" s="1"/>
  <c r="F93" i="43"/>
  <c r="D58" i="43"/>
  <c r="S41" i="47"/>
  <c r="S39" i="47"/>
  <c r="S40" i="47"/>
  <c r="S30" i="47"/>
  <c r="S31" i="47"/>
  <c r="S36" i="47"/>
  <c r="S34" i="47"/>
  <c r="S33" i="47"/>
  <c r="S37" i="47"/>
  <c r="S38" i="47"/>
  <c r="S35" i="47"/>
  <c r="AK521" i="46"/>
  <c r="P63" i="43" s="1"/>
  <c r="AK261" i="46"/>
  <c r="P57" i="43" s="1"/>
  <c r="AL391" i="46"/>
  <c r="Q60" i="43" s="1"/>
  <c r="AA391" i="46"/>
  <c r="F60" i="43" s="1"/>
  <c r="K45" i="47"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D94" i="43" l="1"/>
  <c r="Q22" i="47"/>
  <c r="AM522" i="46"/>
  <c r="F104" i="43" s="1"/>
  <c r="AM260" i="46"/>
  <c r="F94" i="43"/>
  <c r="Q18" i="47"/>
  <c r="Q15" i="47"/>
  <c r="D93" i="43"/>
  <c r="D103" i="43" s="1"/>
  <c r="Q20" i="47"/>
  <c r="Q23" i="47"/>
  <c r="Q21" i="47"/>
  <c r="Q17" i="47"/>
  <c r="Q27" i="47" s="1"/>
  <c r="Q29" i="47" s="1"/>
  <c r="AM518" i="46"/>
  <c r="AM521" i="46" s="1"/>
  <c r="AM259" i="46"/>
  <c r="AG261" i="46"/>
  <c r="L57" i="43" s="1"/>
  <c r="Q40" i="47" s="1"/>
  <c r="AL521" i="46"/>
  <c r="Q63" i="43" s="1"/>
  <c r="V71" i="47" s="1"/>
  <c r="Q19" i="47"/>
  <c r="Q25" i="47"/>
  <c r="Q26" i="47"/>
  <c r="Q39" i="47"/>
  <c r="Q34" i="47"/>
  <c r="Q36" i="47"/>
  <c r="Q32" i="47"/>
  <c r="Q41" i="47"/>
  <c r="Q38" i="47"/>
  <c r="Q31" i="47"/>
  <c r="Q35" i="47"/>
  <c r="V23" i="47"/>
  <c r="T26" i="47"/>
  <c r="T19" i="47"/>
  <c r="T17" i="47"/>
  <c r="T25" i="47"/>
  <c r="T21" i="47"/>
  <c r="T34" i="47"/>
  <c r="U21" i="47"/>
  <c r="V22" i="47"/>
  <c r="V26" i="47"/>
  <c r="AM262" i="46"/>
  <c r="D104" i="43" s="1"/>
  <c r="U25" i="47"/>
  <c r="V18" i="47"/>
  <c r="T39" i="47"/>
  <c r="U23" i="47"/>
  <c r="T38" i="47"/>
  <c r="T31" i="47"/>
  <c r="U19" i="47"/>
  <c r="U24" i="47"/>
  <c r="U22" i="47"/>
  <c r="V17" i="47"/>
  <c r="V20" i="47"/>
  <c r="V21" i="47"/>
  <c r="U26" i="47"/>
  <c r="U15" i="47"/>
  <c r="U20" i="47"/>
  <c r="V19" i="47"/>
  <c r="V15" i="47"/>
  <c r="V16" i="47"/>
  <c r="U18" i="47"/>
  <c r="U16" i="47"/>
  <c r="R58" i="43"/>
  <c r="V24" i="47"/>
  <c r="AK572" i="79"/>
  <c r="P72" i="43" s="1"/>
  <c r="T30" i="47"/>
  <c r="T35" i="47"/>
  <c r="T36" i="47"/>
  <c r="T40" i="47"/>
  <c r="T33" i="47"/>
  <c r="T23" i="47"/>
  <c r="T22" i="47"/>
  <c r="T24" i="47"/>
  <c r="AM132" i="46"/>
  <c r="C104" i="43" s="1"/>
  <c r="T41" i="47"/>
  <c r="T32" i="47"/>
  <c r="T37" i="47"/>
  <c r="T20" i="47"/>
  <c r="T15" i="47"/>
  <c r="T16" i="47"/>
  <c r="AM383" i="79"/>
  <c r="R54" i="43"/>
  <c r="V39" i="47"/>
  <c r="R30" i="47"/>
  <c r="N51" i="47"/>
  <c r="S56" i="47"/>
  <c r="P39" i="47"/>
  <c r="M45" i="47"/>
  <c r="Y572" i="79"/>
  <c r="D72" i="43" s="1"/>
  <c r="AM382" i="79"/>
  <c r="AM384" i="79"/>
  <c r="AM205" i="79"/>
  <c r="G104" i="43" s="1"/>
  <c r="AD572" i="79"/>
  <c r="I72" i="43" s="1"/>
  <c r="AJ572" i="79"/>
  <c r="O72" i="43" s="1"/>
  <c r="U31" i="47"/>
  <c r="R55" i="43"/>
  <c r="AM261" i="46"/>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939" i="79"/>
  <c r="AM757" i="79"/>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J99" i="43"/>
  <c r="I95" i="43"/>
  <c r="P50" i="47"/>
  <c r="K101" i="43"/>
  <c r="R76" i="43"/>
  <c r="J98" i="43"/>
  <c r="R70" i="43"/>
  <c r="AC204" i="79"/>
  <c r="H66" i="43" s="1"/>
  <c r="AC572" i="79"/>
  <c r="H72" i="43" s="1"/>
  <c r="K97"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J93" i="43"/>
  <c r="AL1124" i="79"/>
  <c r="Q81" i="43" s="1"/>
  <c r="L93" i="43"/>
  <c r="G97" i="43"/>
  <c r="AH1124" i="79"/>
  <c r="M81" i="43" s="1"/>
  <c r="AF1124" i="79"/>
  <c r="K81" i="43" s="1"/>
  <c r="AG1124" i="79"/>
  <c r="L81" i="43" s="1"/>
  <c r="L98" i="43"/>
  <c r="J94" i="43"/>
  <c r="L97" i="43"/>
  <c r="AD940" i="79"/>
  <c r="I78" i="43" s="1"/>
  <c r="J95" i="43"/>
  <c r="I96" i="43"/>
  <c r="AK1124" i="79"/>
  <c r="P81" i="43" s="1"/>
  <c r="AJ1124" i="79"/>
  <c r="O81" i="43" s="1"/>
  <c r="I97" i="43"/>
  <c r="K96" i="43"/>
  <c r="Y388" i="79"/>
  <c r="D69" i="43" s="1"/>
  <c r="L99" i="43"/>
  <c r="R82" i="43"/>
  <c r="AJ940" i="79"/>
  <c r="O78" i="43" s="1"/>
  <c r="K98" i="43"/>
  <c r="AL940" i="79"/>
  <c r="Q78" i="43" s="1"/>
  <c r="L101" i="43"/>
  <c r="AI940" i="79"/>
  <c r="N78" i="43" s="1"/>
  <c r="AK940" i="79"/>
  <c r="P78" i="43" s="1"/>
  <c r="L96" i="43"/>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53" i="47"/>
  <c r="T45" i="47"/>
  <c r="T62" i="47"/>
  <c r="T69" i="47"/>
  <c r="T70" i="47"/>
  <c r="T64" i="47"/>
  <c r="T55" i="47"/>
  <c r="S27" i="47"/>
  <c r="S29" i="47" s="1"/>
  <c r="S42" i="47" s="1"/>
  <c r="S44" i="47" s="1"/>
  <c r="T68" i="47"/>
  <c r="T46" i="47"/>
  <c r="T51" i="47"/>
  <c r="T65" i="47"/>
  <c r="T67" i="47"/>
  <c r="T49" i="47"/>
  <c r="T50" i="47"/>
  <c r="F96" i="43"/>
  <c r="F95" i="43"/>
  <c r="D63" i="43"/>
  <c r="V30" i="47"/>
  <c r="V31" i="47"/>
  <c r="V33" i="47"/>
  <c r="V37" i="47"/>
  <c r="V34" i="47"/>
  <c r="V46" i="47"/>
  <c r="V38" i="47"/>
  <c r="V50"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M54" i="47"/>
  <c r="M55" i="47"/>
  <c r="M51" i="47"/>
  <c r="V69"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V68" i="47" l="1"/>
  <c r="V70" i="47"/>
  <c r="V66" i="47"/>
  <c r="V65" i="47"/>
  <c r="R63" i="43"/>
  <c r="Q33" i="47"/>
  <c r="Q37" i="47"/>
  <c r="Q30" i="47"/>
  <c r="Q42" i="47" s="1"/>
  <c r="Q44" i="47" s="1"/>
  <c r="Q57" i="47" s="1"/>
  <c r="Q59" i="47" s="1"/>
  <c r="Q72" i="47" s="1"/>
  <c r="Q74" i="47" s="1"/>
  <c r="AM523" i="46"/>
  <c r="AM133" i="46"/>
  <c r="V61" i="47"/>
  <c r="V64" i="47"/>
  <c r="V67" i="47"/>
  <c r="V62" i="47"/>
  <c r="V63" i="47"/>
  <c r="V60" i="47"/>
  <c r="T27" i="47"/>
  <c r="T29" i="47" s="1"/>
  <c r="T42" i="47" s="1"/>
  <c r="T44" i="47" s="1"/>
  <c r="T57" i="47" s="1"/>
  <c r="T59" i="47" s="1"/>
  <c r="T72" i="47" s="1"/>
  <c r="T74" i="47" s="1"/>
  <c r="U27" i="47"/>
  <c r="U29" i="47" s="1"/>
  <c r="V27" i="47"/>
  <c r="V29" i="47" s="1"/>
  <c r="V42" i="47" s="1"/>
  <c r="V44" i="47" s="1"/>
  <c r="V57" i="47" s="1"/>
  <c r="V59" i="47" s="1"/>
  <c r="AM263" i="46"/>
  <c r="R68" i="47"/>
  <c r="R57" i="43"/>
  <c r="T75" i="47"/>
  <c r="U47" i="47"/>
  <c r="L81" i="47"/>
  <c r="H20" i="43"/>
  <c r="O98" i="47"/>
  <c r="U83" i="47"/>
  <c r="AM204" i="79"/>
  <c r="AM206" i="79" s="1"/>
  <c r="J104" i="43"/>
  <c r="I104" i="43"/>
  <c r="R66" i="43"/>
  <c r="R69" i="43"/>
  <c r="R60" i="43"/>
  <c r="R72" i="43"/>
  <c r="Q82" i="47"/>
  <c r="P83" i="47"/>
  <c r="AM391" i="46"/>
  <c r="AM393" i="46" s="1"/>
  <c r="U63" i="47"/>
  <c r="U71" i="47"/>
  <c r="U48" i="47"/>
  <c r="U50" i="47"/>
  <c r="U61" i="47"/>
  <c r="U65" i="47"/>
  <c r="U49" i="47"/>
  <c r="U56" i="47"/>
  <c r="U68" i="47"/>
  <c r="U70" i="47"/>
  <c r="U45" i="47"/>
  <c r="U46" i="47"/>
  <c r="U60" i="47"/>
  <c r="U66" i="47"/>
  <c r="U69" i="47"/>
  <c r="U52" i="47"/>
  <c r="AM572" i="79"/>
  <c r="AM574" i="79" s="1"/>
  <c r="AM388" i="79"/>
  <c r="AM390" i="79" s="1"/>
  <c r="U62" i="47"/>
  <c r="U64" i="47"/>
  <c r="U54" i="47"/>
  <c r="U55" i="47"/>
  <c r="U67" i="47"/>
  <c r="U53" i="47"/>
  <c r="U51" i="47"/>
  <c r="W15" i="47"/>
  <c r="M82" i="47"/>
  <c r="N84" i="47"/>
  <c r="F103" i="43"/>
  <c r="H103" i="43"/>
  <c r="M95" i="43"/>
  <c r="M94" i="43"/>
  <c r="L85" i="47"/>
  <c r="M99" i="43"/>
  <c r="L77" i="47"/>
  <c r="W26" i="47"/>
  <c r="L82" i="47"/>
  <c r="L86" i="47"/>
  <c r="L75" i="47"/>
  <c r="L98" i="47"/>
  <c r="I103" i="43"/>
  <c r="L79" i="47"/>
  <c r="G103" i="43"/>
  <c r="L83" i="47"/>
  <c r="L78" i="47"/>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76" i="47"/>
  <c r="L115" i="47"/>
  <c r="L114" i="47"/>
  <c r="L107" i="47"/>
  <c r="Q110" i="47"/>
  <c r="L112"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U75" i="47"/>
  <c r="Q79" i="47"/>
  <c r="P109" i="47"/>
  <c r="Q105" i="47"/>
  <c r="Q114" i="47"/>
  <c r="Q113" i="47"/>
  <c r="Q93" i="47"/>
  <c r="M92" i="47"/>
  <c r="U94" i="47"/>
  <c r="U82" i="47"/>
  <c r="Q98" i="47"/>
  <c r="Q90" i="47"/>
  <c r="Q75" i="47"/>
  <c r="Q78" i="47"/>
  <c r="Q91" i="47"/>
  <c r="Q115" i="47"/>
  <c r="U108" i="47"/>
  <c r="P114" i="47"/>
  <c r="P76" i="47"/>
  <c r="N92" i="47"/>
  <c r="N111" i="47"/>
  <c r="N107"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O114" i="47"/>
  <c r="S95" i="47"/>
  <c r="U95" i="47"/>
  <c r="U97" i="47"/>
  <c r="P94" i="47"/>
  <c r="P99" i="47"/>
  <c r="U90" i="47"/>
  <c r="U105" i="47"/>
  <c r="U106" i="47"/>
  <c r="U91" i="47"/>
  <c r="P116" i="47"/>
  <c r="P111" i="47"/>
  <c r="P98" i="47"/>
  <c r="P81" i="47"/>
  <c r="P78" i="47"/>
  <c r="P82" i="47"/>
  <c r="S77" i="47"/>
  <c r="O116" i="47"/>
  <c r="O97" i="47"/>
  <c r="S98" i="47"/>
  <c r="S84" i="47"/>
  <c r="S92" i="47"/>
  <c r="M116" i="47"/>
  <c r="O113" i="47"/>
  <c r="O107" i="47"/>
  <c r="O91" i="47"/>
  <c r="O93" i="47"/>
  <c r="O108" i="47"/>
  <c r="M111" i="47"/>
  <c r="U114" i="47"/>
  <c r="U85" i="47"/>
  <c r="U80" i="47"/>
  <c r="U93" i="47"/>
  <c r="U86" i="47"/>
  <c r="U92" i="47"/>
  <c r="S76" i="47"/>
  <c r="S107" i="47"/>
  <c r="S93" i="47"/>
  <c r="S75" i="47"/>
  <c r="R70" i="47"/>
  <c r="S82" i="47"/>
  <c r="O111" i="47"/>
  <c r="O110" i="47"/>
  <c r="S83" i="47"/>
  <c r="S114" i="47"/>
  <c r="U96" i="47"/>
  <c r="U110" i="47"/>
  <c r="U113" i="47"/>
  <c r="U107" i="47"/>
  <c r="U98" i="47"/>
  <c r="S100" i="47"/>
  <c r="S78" i="47"/>
  <c r="S101" i="47"/>
  <c r="O100" i="47"/>
  <c r="O109" i="47"/>
  <c r="O112" i="47"/>
  <c r="O96" i="47"/>
  <c r="U77" i="47"/>
  <c r="U81" i="47"/>
  <c r="U79" i="47"/>
  <c r="S109" i="47"/>
  <c r="S108" i="47"/>
  <c r="S116" i="47"/>
  <c r="S79" i="47"/>
  <c r="O105" i="47"/>
  <c r="O115" i="47"/>
  <c r="O106" i="47"/>
  <c r="S85" i="47"/>
  <c r="S86" i="47"/>
  <c r="O95" i="47"/>
  <c r="O90" i="47"/>
  <c r="U76" i="47"/>
  <c r="U116" i="47"/>
  <c r="S113" i="47"/>
  <c r="S80" i="47"/>
  <c r="S81" i="47"/>
  <c r="M86" i="47"/>
  <c r="M93" i="47"/>
  <c r="M112" i="47"/>
  <c r="M78" i="47"/>
  <c r="N116" i="47"/>
  <c r="M75" i="47"/>
  <c r="M80" i="47"/>
  <c r="M113" i="47"/>
  <c r="M100" i="47"/>
  <c r="P42" i="47"/>
  <c r="P44" i="47" s="1"/>
  <c r="P57" i="47" s="1"/>
  <c r="P59" i="47" s="1"/>
  <c r="P72" i="47" s="1"/>
  <c r="P74" i="47" s="1"/>
  <c r="M95" i="47"/>
  <c r="M110" i="47"/>
  <c r="M107" i="47"/>
  <c r="M96" i="47"/>
  <c r="M114" i="47"/>
  <c r="M76" i="47"/>
  <c r="M97" i="47"/>
  <c r="M85" i="47"/>
  <c r="M79" i="47"/>
  <c r="M84" i="47"/>
  <c r="M94" i="47"/>
  <c r="M90" i="47"/>
  <c r="N110" i="47"/>
  <c r="M108" i="47"/>
  <c r="N114" i="47"/>
  <c r="M105" i="47"/>
  <c r="M91" i="47"/>
  <c r="M109" i="47"/>
  <c r="M99" i="47"/>
  <c r="M81" i="47"/>
  <c r="M83" i="47"/>
  <c r="M115" i="47"/>
  <c r="M101" i="47"/>
  <c r="M77" i="47"/>
  <c r="M106" i="47"/>
  <c r="J107" i="47"/>
  <c r="N91" i="47"/>
  <c r="N99" i="47"/>
  <c r="N106" i="47"/>
  <c r="S111" i="47"/>
  <c r="S94" i="47"/>
  <c r="S97" i="47"/>
  <c r="N98" i="47"/>
  <c r="N100" i="47"/>
  <c r="N109" i="47"/>
  <c r="N112" i="47"/>
  <c r="S91" i="47"/>
  <c r="S96" i="47"/>
  <c r="N115" i="47"/>
  <c r="N105" i="47"/>
  <c r="N94" i="47"/>
  <c r="N96" i="47"/>
  <c r="S110" i="47"/>
  <c r="S106" i="47"/>
  <c r="S99" i="47"/>
  <c r="S112" i="47"/>
  <c r="N108" i="47"/>
  <c r="S115" i="47"/>
  <c r="S90" i="47"/>
  <c r="S105" i="47"/>
  <c r="R64" i="47"/>
  <c r="R53" i="47"/>
  <c r="R52" i="47"/>
  <c r="R51" i="47"/>
  <c r="R62" i="47"/>
  <c r="R71" i="47"/>
  <c r="R67" i="47"/>
  <c r="R48" i="47"/>
  <c r="R61" i="47"/>
  <c r="R60" i="47"/>
  <c r="R45" i="47"/>
  <c r="R54" i="47"/>
  <c r="R46" i="47"/>
  <c r="R66" i="47"/>
  <c r="R56" i="47"/>
  <c r="R47" i="47"/>
  <c r="R50" i="47"/>
  <c r="R65" i="47"/>
  <c r="R63" i="47"/>
  <c r="R69" i="47"/>
  <c r="T95" i="47"/>
  <c r="V97" i="47"/>
  <c r="V96" i="47"/>
  <c r="V106" i="47"/>
  <c r="T110" i="47"/>
  <c r="T106" i="47"/>
  <c r="T92" i="47"/>
  <c r="V84" i="47"/>
  <c r="T96" i="47"/>
  <c r="T80" i="47"/>
  <c r="T82" i="47"/>
  <c r="V92" i="47"/>
  <c r="V75" i="47"/>
  <c r="V78" i="47"/>
  <c r="T115" i="47"/>
  <c r="T86" i="47"/>
  <c r="T112" i="47"/>
  <c r="T105" i="47"/>
  <c r="V108" i="47"/>
  <c r="V93" i="47"/>
  <c r="T109" i="47"/>
  <c r="T116" i="47"/>
  <c r="T101" i="47"/>
  <c r="V94" i="47"/>
  <c r="T114" i="47"/>
  <c r="R84" i="47"/>
  <c r="V82" i="47"/>
  <c r="V116" i="47"/>
  <c r="V99" i="47"/>
  <c r="V101" i="47"/>
  <c r="V85" i="47"/>
  <c r="T90" i="47"/>
  <c r="T77" i="47"/>
  <c r="V98" i="47"/>
  <c r="V105" i="47"/>
  <c r="V90" i="47"/>
  <c r="V111" i="47"/>
  <c r="V76" i="47"/>
  <c r="V100" i="47"/>
  <c r="T94" i="47"/>
  <c r="T108" i="47"/>
  <c r="T99" i="47"/>
  <c r="T76" i="47"/>
  <c r="T79" i="47"/>
  <c r="T81" i="47"/>
  <c r="V109" i="47"/>
  <c r="V81" i="47"/>
  <c r="V110" i="47"/>
  <c r="V77" i="47"/>
  <c r="V95" i="47"/>
  <c r="V112" i="47"/>
  <c r="T98" i="47"/>
  <c r="T91" i="47"/>
  <c r="T107" i="47"/>
  <c r="T113" i="47"/>
  <c r="T111" i="47"/>
  <c r="T78" i="47"/>
  <c r="T100" i="47"/>
  <c r="T83" i="47"/>
  <c r="R42" i="47"/>
  <c r="R44" i="47" s="1"/>
  <c r="V113" i="47"/>
  <c r="V107" i="47"/>
  <c r="V79" i="47"/>
  <c r="V80" i="47"/>
  <c r="V86" i="47"/>
  <c r="V115" i="47"/>
  <c r="V83" i="47"/>
  <c r="V91" i="47"/>
  <c r="V114" i="47"/>
  <c r="T93" i="47"/>
  <c r="T97" i="47"/>
  <c r="T85" i="47"/>
  <c r="T84" i="47"/>
  <c r="R81" i="47"/>
  <c r="R112" i="47"/>
  <c r="R78" i="47"/>
  <c r="R109" i="47"/>
  <c r="R94" i="47"/>
  <c r="R106" i="47"/>
  <c r="R99" i="47"/>
  <c r="R75" i="47"/>
  <c r="R107" i="47"/>
  <c r="R80" i="47"/>
  <c r="R86" i="47"/>
  <c r="R113" i="47"/>
  <c r="R83" i="47"/>
  <c r="R110" i="47"/>
  <c r="R95" i="47"/>
  <c r="R111" i="47"/>
  <c r="R100" i="47"/>
  <c r="R115" i="47"/>
  <c r="R90" i="47"/>
  <c r="R108" i="47"/>
  <c r="R93" i="47"/>
  <c r="R101" i="47"/>
  <c r="R82" i="47"/>
  <c r="R91" i="47"/>
  <c r="R85" i="47"/>
  <c r="R97" i="47"/>
  <c r="R92" i="47"/>
  <c r="R98" i="47"/>
  <c r="R116" i="47"/>
  <c r="R96" i="47"/>
  <c r="R79" i="47"/>
  <c r="R105" i="47"/>
  <c r="R76" i="47"/>
  <c r="R114" i="47"/>
  <c r="R77" i="47"/>
  <c r="W17" i="47"/>
  <c r="S57" i="47"/>
  <c r="S59" i="47" s="1"/>
  <c r="S72" i="47" s="1"/>
  <c r="S74" i="47" s="1"/>
  <c r="W25" i="47"/>
  <c r="U42" i="47"/>
  <c r="U44" i="47" s="1"/>
  <c r="W20" i="47"/>
  <c r="W22" i="47"/>
  <c r="W24" i="47"/>
  <c r="W19" i="47"/>
  <c r="W21" i="47"/>
  <c r="W16" i="47"/>
  <c r="W23" i="47"/>
  <c r="K92" i="47"/>
  <c r="K63" i="47"/>
  <c r="K112" i="47"/>
  <c r="K116" i="47"/>
  <c r="K95" i="47"/>
  <c r="K105" i="47"/>
  <c r="K115" i="47"/>
  <c r="K101" i="47"/>
  <c r="K96" i="47"/>
  <c r="K94" i="47"/>
  <c r="K65" i="47"/>
  <c r="K81" i="47"/>
  <c r="K76" i="47"/>
  <c r="K85" i="47"/>
  <c r="K77" i="47"/>
  <c r="K114" i="47"/>
  <c r="K64" i="47"/>
  <c r="K109" i="47"/>
  <c r="K100" i="47"/>
  <c r="K84" i="47"/>
  <c r="K107" i="47"/>
  <c r="K111" i="47"/>
  <c r="K69" i="47"/>
  <c r="K78" i="47"/>
  <c r="K86" i="47"/>
  <c r="K83" i="47"/>
  <c r="K68" i="47"/>
  <c r="K79" i="47"/>
  <c r="K93" i="47"/>
  <c r="K99" i="47"/>
  <c r="K106" i="47"/>
  <c r="K90" i="47"/>
  <c r="K113" i="47"/>
  <c r="K97" i="47"/>
  <c r="K62" i="47"/>
  <c r="K98" i="47"/>
  <c r="K91" i="47"/>
  <c r="K60" i="47"/>
  <c r="K108" i="47"/>
  <c r="K110" i="47"/>
  <c r="K80" i="47"/>
  <c r="K71" i="47"/>
  <c r="K75" i="47"/>
  <c r="K70" i="47"/>
  <c r="K67" i="47"/>
  <c r="K61" i="47"/>
  <c r="K82" i="47"/>
  <c r="K66" i="47"/>
  <c r="I71" i="47"/>
  <c r="I68" i="47"/>
  <c r="I60" i="47"/>
  <c r="I70" i="47"/>
  <c r="I109" i="47"/>
  <c r="I75" i="47"/>
  <c r="I83" i="47"/>
  <c r="I66" i="47"/>
  <c r="I54" i="47"/>
  <c r="I63" i="47"/>
  <c r="I95" i="47"/>
  <c r="I115" i="47"/>
  <c r="I61" i="47"/>
  <c r="I47" i="47"/>
  <c r="I107" i="47"/>
  <c r="I105" i="47"/>
  <c r="I85" i="47"/>
  <c r="I82" i="47"/>
  <c r="I77" i="47"/>
  <c r="I65" i="47"/>
  <c r="I80" i="47"/>
  <c r="I48" i="47"/>
  <c r="I79" i="47"/>
  <c r="I62" i="47"/>
  <c r="I94" i="47"/>
  <c r="I99" i="47"/>
  <c r="I97" i="47"/>
  <c r="I112" i="47"/>
  <c r="I76" i="47"/>
  <c r="I56" i="47"/>
  <c r="I69" i="47"/>
  <c r="I53" i="47"/>
  <c r="I55" i="47"/>
  <c r="I46" i="47"/>
  <c r="I51" i="47"/>
  <c r="I90" i="47"/>
  <c r="I106" i="47"/>
  <c r="I96" i="47"/>
  <c r="I86" i="47"/>
  <c r="I113" i="47"/>
  <c r="I91" i="47"/>
  <c r="I98" i="47"/>
  <c r="I93" i="47"/>
  <c r="I92" i="47"/>
  <c r="I108" i="47"/>
  <c r="I84" i="47"/>
  <c r="I49" i="47"/>
  <c r="I67" i="47"/>
  <c r="I50" i="47"/>
  <c r="I81" i="47"/>
  <c r="I64" i="47"/>
  <c r="I52" i="47"/>
  <c r="I45" i="47"/>
  <c r="I78" i="47"/>
  <c r="I114" i="47"/>
  <c r="I101" i="47"/>
  <c r="I111" i="47"/>
  <c r="I100" i="47"/>
  <c r="I110" i="47"/>
  <c r="I116" i="47"/>
  <c r="J93" i="47"/>
  <c r="J97" i="47"/>
  <c r="J110" i="47"/>
  <c r="J92" i="47"/>
  <c r="J95" i="47"/>
  <c r="J99" i="47"/>
  <c r="J113" i="47"/>
  <c r="J96" i="47"/>
  <c r="J112" i="47"/>
  <c r="J116" i="47"/>
  <c r="J111" i="47"/>
  <c r="J114" i="47"/>
  <c r="J76" i="47"/>
  <c r="J115" i="47"/>
  <c r="J94" i="47"/>
  <c r="J106" i="47"/>
  <c r="J108" i="47"/>
  <c r="J109" i="47"/>
  <c r="J91" i="47"/>
  <c r="J90" i="47"/>
  <c r="J100" i="47"/>
  <c r="J105" i="47"/>
  <c r="J101" i="47"/>
  <c r="J9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30" i="47" l="1"/>
  <c r="V72" i="47"/>
  <c r="V74" i="47" s="1"/>
  <c r="M104" i="43"/>
  <c r="U57" i="47"/>
  <c r="U59" i="47" s="1"/>
  <c r="U72" i="47" s="1"/>
  <c r="U74" i="47" s="1"/>
  <c r="U87" i="47" s="1"/>
  <c r="U89" i="47" s="1"/>
  <c r="U102" i="47" s="1"/>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94" i="47"/>
  <c r="W110" i="47"/>
  <c r="W91" i="47"/>
  <c r="W82" i="47"/>
  <c r="W115" i="47"/>
  <c r="W107" i="47"/>
  <c r="W92" i="47"/>
  <c r="W56" i="47"/>
  <c r="W61" i="47"/>
  <c r="W114" i="47"/>
  <c r="W108" i="47"/>
  <c r="W76" i="47"/>
  <c r="W85" i="47"/>
  <c r="W83" i="47"/>
  <c r="W111" i="47"/>
  <c r="W45" i="47"/>
  <c r="W50" i="47"/>
  <c r="W93" i="47"/>
  <c r="W98" i="47"/>
  <c r="W51" i="47"/>
  <c r="W69" i="47"/>
  <c r="W112" i="47"/>
  <c r="W99" i="47"/>
  <c r="W79" i="47"/>
  <c r="W77" i="47"/>
  <c r="W47" i="47"/>
  <c r="W54" i="47"/>
  <c r="W68" i="47"/>
  <c r="W71" i="47"/>
  <c r="W101" i="47"/>
  <c r="W52" i="47"/>
  <c r="W67" i="47"/>
  <c r="W109" i="47"/>
  <c r="W100" i="47"/>
  <c r="W49" i="47"/>
  <c r="W113" i="47"/>
  <c r="W96" i="47"/>
  <c r="W80" i="47"/>
  <c r="W105" i="47"/>
  <c r="W95" i="47"/>
  <c r="W70" i="47"/>
  <c r="W116" i="47"/>
  <c r="W78" i="47"/>
  <c r="W81" i="47"/>
  <c r="W84" i="47"/>
  <c r="W86" i="47"/>
  <c r="W10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P104" i="47"/>
  <c r="P117" i="47" s="1"/>
  <c r="P119" i="47" s="1"/>
  <c r="R104" i="47"/>
  <c r="R117" i="47" s="1"/>
  <c r="R119" i="47" s="1"/>
  <c r="Q104" i="47"/>
  <c r="Q117" i="47" s="1"/>
  <c r="Q119" i="47" s="1"/>
  <c r="S104" i="47"/>
  <c r="S117" i="47" s="1"/>
  <c r="S119" i="47" s="1"/>
  <c r="T104" i="47"/>
  <c r="T117" i="47" s="1"/>
  <c r="T119" i="47" s="1"/>
  <c r="U104" i="47"/>
  <c r="U117" i="47" s="1"/>
  <c r="U119"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O104" i="47" l="1"/>
  <c r="O117" i="47" s="1"/>
  <c r="O119" i="47" s="1"/>
  <c r="J104" i="47"/>
  <c r="J117" i="47" s="1"/>
  <c r="J119" i="47" s="1"/>
  <c r="M104" i="47"/>
  <c r="M117" i="47" s="1"/>
  <c r="M119" i="47" s="1"/>
  <c r="N104" i="47"/>
  <c r="N117" i="47" s="1"/>
  <c r="N119" i="47" s="1"/>
  <c r="L72" i="47"/>
  <c r="L74" i="47" s="1"/>
  <c r="L87" i="47" s="1"/>
  <c r="L89" i="47" s="1"/>
  <c r="L102" i="47" s="1"/>
  <c r="L104" i="47" l="1"/>
  <c r="L117" i="47" s="1"/>
  <c r="L119" i="47" s="1"/>
  <c r="I104" i="47"/>
  <c r="I117" i="47" s="1"/>
  <c r="I119" i="47" s="1"/>
  <c r="W42" i="47" l="1"/>
  <c r="D105" i="43" s="1"/>
  <c r="K42" i="47"/>
  <c r="D106" i="43" l="1"/>
  <c r="K44" i="47"/>
  <c r="K57" i="47" s="1"/>
  <c r="K59" i="47" s="1"/>
  <c r="W44" i="47"/>
  <c r="W57" i="47" s="1"/>
  <c r="W59" i="47" l="1"/>
  <c r="W72" i="47" s="1"/>
  <c r="E105" i="43"/>
  <c r="K72" i="47"/>
  <c r="K74" i="47" s="1"/>
  <c r="K87" i="47" s="1"/>
  <c r="K89" i="47" s="1"/>
  <c r="K102" i="47" s="1"/>
  <c r="K104" i="47" l="1"/>
  <c r="K117" i="47" s="1"/>
  <c r="K119" i="47" s="1"/>
  <c r="W74" i="47"/>
  <c r="W87" i="47" s="1"/>
  <c r="F105" i="43"/>
  <c r="F106" i="43" s="1"/>
  <c r="E106" i="43"/>
  <c r="W89" i="47" l="1"/>
  <c r="W102" i="47" s="1"/>
  <c r="G105" i="43"/>
  <c r="G106" i="43" l="1"/>
  <c r="W104" i="47"/>
  <c r="W117" i="47" s="1"/>
  <c r="H105" i="43"/>
  <c r="H106" i="43" s="1"/>
  <c r="W119" i="47" l="1"/>
  <c r="I105" i="43"/>
  <c r="I106" i="43" s="1"/>
  <c r="AB680" i="79" l="1"/>
  <c r="AA680" i="79" l="1"/>
  <c r="AC671" i="79"/>
  <c r="AC761" i="79"/>
  <c r="AC1121" i="79" s="1"/>
  <c r="AC1124" i="79" s="1"/>
  <c r="H81" i="43" s="1"/>
  <c r="AC760" i="79"/>
  <c r="AC938" i="79" s="1"/>
  <c r="AC940" i="79" s="1"/>
  <c r="H78" i="43" s="1"/>
  <c r="AC680" i="79"/>
  <c r="Z680" i="79" l="1"/>
  <c r="Z760" i="79" s="1"/>
  <c r="Z938" i="79" s="1"/>
  <c r="AM670" i="79"/>
  <c r="AA671" i="79"/>
  <c r="AA760" i="79"/>
  <c r="AA938" i="79" s="1"/>
  <c r="AA940" i="79" s="1"/>
  <c r="F78" i="43" s="1"/>
  <c r="AA761" i="79"/>
  <c r="AA1121" i="79" s="1"/>
  <c r="AA1124" i="79" s="1"/>
  <c r="F81" i="43" s="1"/>
  <c r="AB671" i="79"/>
  <c r="AB760" i="79" s="1"/>
  <c r="AB938" i="79" s="1"/>
  <c r="AB940" i="79" s="1"/>
  <c r="G78" i="43" s="1"/>
  <c r="Z940" i="79" l="1"/>
  <c r="E78" i="43" s="1"/>
  <c r="AE680" i="79"/>
  <c r="AE760" i="79" s="1"/>
  <c r="AE938" i="79" s="1"/>
  <c r="AE940" i="79" s="1"/>
  <c r="J78" i="43" s="1"/>
  <c r="AM679" i="79"/>
  <c r="AB761" i="79"/>
  <c r="AB1121" i="79" s="1"/>
  <c r="AB1124" i="79" s="1"/>
  <c r="G81" i="43" s="1"/>
  <c r="Z761" i="79"/>
  <c r="Z1121" i="79" s="1"/>
  <c r="AE761" i="79" l="1"/>
  <c r="AE1121" i="79" s="1"/>
  <c r="AE1124" i="79" s="1"/>
  <c r="J81" i="43" s="1"/>
  <c r="R78" i="43"/>
  <c r="Z1124" i="79"/>
  <c r="E81" i="43" s="1"/>
  <c r="AM938" i="79"/>
  <c r="AM940" i="79" s="1"/>
  <c r="AM942" i="79" s="1"/>
  <c r="K100" i="43"/>
  <c r="K103" i="43" s="1"/>
  <c r="AM1121" i="79" l="1"/>
  <c r="AM1124" i="79" s="1"/>
  <c r="AM1126" i="79" s="1"/>
  <c r="R81" i="43"/>
  <c r="L100" i="43"/>
  <c r="L103" i="43" s="1"/>
  <c r="D744" i="79" l="1"/>
  <c r="AF744" i="79"/>
  <c r="AF755" i="79" s="1"/>
  <c r="AF756" i="79" s="1"/>
  <c r="K75" i="43" s="1"/>
  <c r="AE744" i="79"/>
  <c r="AE755" i="79" s="1"/>
  <c r="AE756" i="79" s="1"/>
  <c r="J75" i="43" s="1"/>
  <c r="AH744" i="79"/>
  <c r="AH755" i="79" s="1"/>
  <c r="AH756" i="79" s="1"/>
  <c r="M75" i="43" s="1"/>
  <c r="Y744" i="79"/>
  <c r="Y755" i="79" s="1"/>
  <c r="Y756" i="79" s="1"/>
  <c r="D75" i="43" s="1"/>
  <c r="AI744" i="79"/>
  <c r="AI755" i="79" s="1"/>
  <c r="AI756" i="79" s="1"/>
  <c r="N75" i="43" s="1"/>
  <c r="AG744" i="79"/>
  <c r="AG755" i="79" s="1"/>
  <c r="AG756" i="79" s="1"/>
  <c r="L75" i="43" s="1"/>
  <c r="AJ744" i="79"/>
  <c r="AJ755" i="79" s="1"/>
  <c r="AJ756" i="79" s="1"/>
  <c r="O75" i="43" s="1"/>
  <c r="Z744" i="79"/>
  <c r="Z755" i="79" s="1"/>
  <c r="Z756" i="79" s="1"/>
  <c r="E75" i="43" s="1"/>
  <c r="AL744" i="79"/>
  <c r="AL755" i="79" s="1"/>
  <c r="AL756" i="79" s="1"/>
  <c r="Q75" i="43" s="1"/>
  <c r="AK744" i="79"/>
  <c r="AK755" i="79" s="1"/>
  <c r="AK756" i="79" s="1"/>
  <c r="P75" i="43" s="1"/>
  <c r="U221" i="47" l="1"/>
  <c r="U165" i="47"/>
  <c r="U214" i="47"/>
  <c r="U172" i="47"/>
  <c r="U233" i="47"/>
  <c r="U175" i="47"/>
  <c r="U195" i="47"/>
  <c r="U181" i="47"/>
  <c r="U182" i="47"/>
  <c r="U211" i="47"/>
  <c r="U191" i="47"/>
  <c r="U225" i="47"/>
  <c r="U236" i="47"/>
  <c r="U216" i="47"/>
  <c r="U171" i="47"/>
  <c r="U235" i="47"/>
  <c r="U174" i="47"/>
  <c r="U197" i="47"/>
  <c r="U180" i="47"/>
  <c r="U184" i="47"/>
  <c r="U215" i="47"/>
  <c r="U196" i="47"/>
  <c r="U227" i="47"/>
  <c r="U234" i="47"/>
  <c r="U204" i="47"/>
  <c r="U173" i="47"/>
  <c r="U218" i="47"/>
  <c r="U170" i="47"/>
  <c r="U167" i="47"/>
  <c r="U169" i="47"/>
  <c r="U206" i="47"/>
  <c r="E41" i="43"/>
  <c r="U186" i="47"/>
  <c r="U217" i="47"/>
  <c r="U210" i="47"/>
  <c r="U229" i="47"/>
  <c r="U232" i="47"/>
  <c r="U200" i="47"/>
  <c r="U228" i="47"/>
  <c r="U199" i="47"/>
  <c r="U220" i="47"/>
  <c r="U183" i="47"/>
  <c r="U226" i="47"/>
  <c r="U166" i="47"/>
  <c r="U176" i="47"/>
  <c r="U198" i="47"/>
  <c r="U213" i="47"/>
  <c r="U202" i="47"/>
  <c r="U190" i="47"/>
  <c r="U230" i="47"/>
  <c r="U187" i="47"/>
  <c r="U188" i="47"/>
  <c r="U168" i="47"/>
  <c r="U212" i="47"/>
  <c r="U203" i="47"/>
  <c r="U151" i="47"/>
  <c r="U153" i="47"/>
  <c r="U123" i="47"/>
  <c r="U138" i="47"/>
  <c r="U128" i="47"/>
  <c r="U136" i="47"/>
  <c r="U143" i="47"/>
  <c r="U135" i="47"/>
  <c r="U219" i="47"/>
  <c r="U185" i="47"/>
  <c r="U201" i="47"/>
  <c r="U189" i="47"/>
  <c r="U161" i="47"/>
  <c r="U146" i="47"/>
  <c r="U158" i="47"/>
  <c r="U156" i="47"/>
  <c r="U150" i="47"/>
  <c r="U130" i="47"/>
  <c r="U127" i="47"/>
  <c r="U160" i="47"/>
  <c r="U157" i="47"/>
  <c r="U137" i="47"/>
  <c r="U125" i="47"/>
  <c r="U122" i="47"/>
  <c r="U142" i="47"/>
  <c r="U140" i="47"/>
  <c r="U120" i="47"/>
  <c r="U154" i="47"/>
  <c r="U129" i="47"/>
  <c r="U145" i="47"/>
  <c r="U141" i="47"/>
  <c r="U155" i="47"/>
  <c r="U139" i="47"/>
  <c r="U144" i="47"/>
  <c r="U231" i="47"/>
  <c r="U131" i="47"/>
  <c r="U121" i="47"/>
  <c r="U124" i="47"/>
  <c r="U159" i="47"/>
  <c r="U152" i="47"/>
  <c r="U205" i="47"/>
  <c r="U126" i="47"/>
  <c r="Q188" i="47"/>
  <c r="Q221" i="47"/>
  <c r="Q201" i="47"/>
  <c r="Q190" i="47"/>
  <c r="Q186" i="47"/>
  <c r="Q183" i="47"/>
  <c r="Q199" i="47"/>
  <c r="Q218" i="47"/>
  <c r="Q232" i="47"/>
  <c r="Q175" i="47"/>
  <c r="Q226" i="47"/>
  <c r="Q234" i="47"/>
  <c r="Q215" i="47"/>
  <c r="Q214" i="47"/>
  <c r="Q205" i="47"/>
  <c r="Q168" i="47"/>
  <c r="Q198" i="47"/>
  <c r="Q169" i="47"/>
  <c r="Q184" i="47"/>
  <c r="Q204" i="47"/>
  <c r="Q233" i="47"/>
  <c r="Q211" i="47"/>
  <c r="Q202" i="47"/>
  <c r="Q228" i="47"/>
  <c r="Q173" i="47"/>
  <c r="Q197" i="47"/>
  <c r="Q227" i="47"/>
  <c r="Q174" i="47"/>
  <c r="Q217" i="47"/>
  <c r="Q216" i="47"/>
  <c r="Q210" i="47"/>
  <c r="E37" i="43"/>
  <c r="Q225" i="47"/>
  <c r="Q181" i="47"/>
  <c r="Q176" i="47"/>
  <c r="Q166" i="47"/>
  <c r="Q206" i="47"/>
  <c r="Q230" i="47"/>
  <c r="Q171" i="47"/>
  <c r="Q229" i="47"/>
  <c r="Q185" i="47"/>
  <c r="Q189" i="47"/>
  <c r="Q200" i="47"/>
  <c r="Q212" i="47"/>
  <c r="Q167" i="47"/>
  <c r="Q182" i="47"/>
  <c r="Q235" i="47"/>
  <c r="Q196" i="47"/>
  <c r="Q213" i="47"/>
  <c r="Q187" i="47"/>
  <c r="Q203" i="47"/>
  <c r="Q220" i="47"/>
  <c r="Q172" i="47"/>
  <c r="Q219" i="47"/>
  <c r="Q170" i="47"/>
  <c r="Q180" i="47"/>
  <c r="Q130" i="47"/>
  <c r="Q124" i="47"/>
  <c r="Q128" i="47"/>
  <c r="Q142" i="47"/>
  <c r="Q137" i="47"/>
  <c r="Q158" i="47"/>
  <c r="Q195" i="47"/>
  <c r="Q165" i="47"/>
  <c r="Q131" i="47"/>
  <c r="Q120" i="47"/>
  <c r="Q157" i="47"/>
  <c r="Q123" i="47"/>
  <c r="Q129" i="47"/>
  <c r="Q141" i="47"/>
  <c r="Q143" i="47"/>
  <c r="Q138" i="47"/>
  <c r="Q140" i="47"/>
  <c r="Q155" i="47"/>
  <c r="Q236" i="47"/>
  <c r="Q135" i="47"/>
  <c r="Q122" i="47"/>
  <c r="Q126" i="47"/>
  <c r="Q152" i="47"/>
  <c r="Q145" i="47"/>
  <c r="Q144" i="47"/>
  <c r="Q151" i="47"/>
  <c r="Q160" i="47"/>
  <c r="Q150" i="47"/>
  <c r="Q154" i="47"/>
  <c r="Q191" i="47"/>
  <c r="Q156" i="47"/>
  <c r="Q125" i="47"/>
  <c r="Q127" i="47"/>
  <c r="Q161" i="47"/>
  <c r="Q146" i="47"/>
  <c r="Q231" i="47"/>
  <c r="Q136" i="47"/>
  <c r="Q139" i="47"/>
  <c r="Q153" i="47"/>
  <c r="Q159" i="47"/>
  <c r="Q121" i="47"/>
  <c r="O217" i="47"/>
  <c r="O197" i="47"/>
  <c r="O183" i="47"/>
  <c r="O171" i="47"/>
  <c r="O215" i="47"/>
  <c r="O195" i="47"/>
  <c r="O206" i="47"/>
  <c r="O175" i="47"/>
  <c r="O231" i="47"/>
  <c r="E35" i="43"/>
  <c r="O181" i="47"/>
  <c r="O230" i="47"/>
  <c r="O218" i="47"/>
  <c r="O196" i="47"/>
  <c r="O173" i="47"/>
  <c r="O235" i="47"/>
  <c r="O186" i="47"/>
  <c r="O200" i="47"/>
  <c r="O174" i="47"/>
  <c r="O233" i="47"/>
  <c r="O184" i="47"/>
  <c r="O198" i="47"/>
  <c r="O232" i="47"/>
  <c r="O220" i="47"/>
  <c r="O199" i="47"/>
  <c r="O169" i="47"/>
  <c r="O219" i="47"/>
  <c r="O214" i="47"/>
  <c r="O185" i="47"/>
  <c r="O167" i="47"/>
  <c r="O236" i="47"/>
  <c r="O227" i="47"/>
  <c r="O203" i="47"/>
  <c r="O180" i="47"/>
  <c r="O234" i="47"/>
  <c r="O225" i="47"/>
  <c r="O201" i="47"/>
  <c r="O165" i="47"/>
  <c r="O221" i="47"/>
  <c r="O210" i="47"/>
  <c r="O187" i="47"/>
  <c r="O176" i="47"/>
  <c r="O211" i="47"/>
  <c r="O188" i="47"/>
  <c r="O202" i="47"/>
  <c r="O170" i="47"/>
  <c r="O191" i="47"/>
  <c r="O189" i="47"/>
  <c r="O204" i="47"/>
  <c r="O182" i="47"/>
  <c r="O124" i="47"/>
  <c r="O145" i="47"/>
  <c r="O121" i="47"/>
  <c r="O138" i="47"/>
  <c r="O154" i="47"/>
  <c r="O158" i="47"/>
  <c r="O168" i="47"/>
  <c r="O172" i="47"/>
  <c r="O166" i="47"/>
  <c r="O141" i="47"/>
  <c r="O135" i="47"/>
  <c r="O126" i="47"/>
  <c r="O122" i="47"/>
  <c r="O160" i="47"/>
  <c r="O150" i="47"/>
  <c r="O155" i="47"/>
  <c r="O157" i="47"/>
  <c r="O131" i="47"/>
  <c r="O139" i="47"/>
  <c r="O143" i="47"/>
  <c r="O144" i="47"/>
  <c r="O130" i="47"/>
  <c r="O156" i="47"/>
  <c r="O228" i="47"/>
  <c r="O226" i="47"/>
  <c r="O213" i="47"/>
  <c r="O229" i="47"/>
  <c r="O137" i="47"/>
  <c r="O120" i="47"/>
  <c r="O127" i="47"/>
  <c r="O123" i="47"/>
  <c r="O161" i="47"/>
  <c r="O142" i="47"/>
  <c r="O152" i="47"/>
  <c r="O153" i="47"/>
  <c r="O125" i="47"/>
  <c r="O216" i="47"/>
  <c r="O140" i="47"/>
  <c r="O136" i="47"/>
  <c r="O151" i="47"/>
  <c r="O212" i="47"/>
  <c r="O159" i="47"/>
  <c r="O129" i="47"/>
  <c r="O205" i="47"/>
  <c r="O128" i="47"/>
  <c r="O190" i="47"/>
  <c r="O146" i="47"/>
  <c r="R197" i="47"/>
  <c r="R201" i="47"/>
  <c r="R226" i="47"/>
  <c r="R214" i="47"/>
  <c r="R206" i="47"/>
  <c r="R188" i="47"/>
  <c r="R184" i="47"/>
  <c r="R175" i="47"/>
  <c r="R213" i="47"/>
  <c r="R167" i="47"/>
  <c r="R203" i="47"/>
  <c r="R234" i="47"/>
  <c r="R204" i="47"/>
  <c r="R195" i="47"/>
  <c r="R232" i="47"/>
  <c r="R230" i="47"/>
  <c r="R227" i="47"/>
  <c r="R189" i="47"/>
  <c r="R196" i="47"/>
  <c r="R219" i="47"/>
  <c r="R221" i="47"/>
  <c r="R191" i="47"/>
  <c r="R228" i="47"/>
  <c r="R180" i="47"/>
  <c r="R182" i="47"/>
  <c r="R233" i="47"/>
  <c r="R190" i="47"/>
  <c r="R172" i="47"/>
  <c r="R168" i="47"/>
  <c r="R225" i="47"/>
  <c r="R170" i="47"/>
  <c r="R216" i="47"/>
  <c r="R185" i="47"/>
  <c r="R187" i="47"/>
  <c r="R166" i="47"/>
  <c r="R231" i="47"/>
  <c r="R200" i="47"/>
  <c r="R165" i="47"/>
  <c r="R229" i="47"/>
  <c r="R217" i="47"/>
  <c r="R198" i="47"/>
  <c r="R210" i="47"/>
  <c r="R174" i="47"/>
  <c r="R205" i="47"/>
  <c r="R235" i="47"/>
  <c r="R181" i="47"/>
  <c r="R202" i="47"/>
  <c r="R171" i="47"/>
  <c r="E38" i="43"/>
  <c r="R220" i="47"/>
  <c r="R183" i="47"/>
  <c r="R186" i="47"/>
  <c r="R211" i="47"/>
  <c r="R218" i="47"/>
  <c r="R215" i="47"/>
  <c r="R173" i="47"/>
  <c r="R236" i="47"/>
  <c r="R212" i="47"/>
  <c r="R169" i="47"/>
  <c r="R199" i="47"/>
  <c r="R128" i="47"/>
  <c r="R154" i="47"/>
  <c r="R136" i="47"/>
  <c r="R142" i="47"/>
  <c r="R120" i="47"/>
  <c r="R124" i="47"/>
  <c r="R137" i="47"/>
  <c r="R151" i="47"/>
  <c r="R157" i="47"/>
  <c r="R141" i="47"/>
  <c r="R159" i="47"/>
  <c r="R140" i="47"/>
  <c r="R150" i="47"/>
  <c r="R146" i="47"/>
  <c r="R129" i="47"/>
  <c r="R126" i="47"/>
  <c r="R155" i="47"/>
  <c r="R156" i="47"/>
  <c r="R143" i="47"/>
  <c r="R176" i="47"/>
  <c r="R127" i="47"/>
  <c r="R123" i="47"/>
  <c r="R125" i="47"/>
  <c r="R138" i="47"/>
  <c r="R121" i="47"/>
  <c r="R153" i="47"/>
  <c r="R144" i="47"/>
  <c r="R139" i="47"/>
  <c r="R145" i="47"/>
  <c r="R161" i="47"/>
  <c r="R130" i="47"/>
  <c r="R131" i="47"/>
  <c r="R122" i="47"/>
  <c r="R158" i="47"/>
  <c r="R152" i="47"/>
  <c r="R135" i="47"/>
  <c r="R160" i="47"/>
  <c r="S176" i="47"/>
  <c r="S191" i="47"/>
  <c r="S232" i="47"/>
  <c r="S165" i="47"/>
  <c r="S181" i="47"/>
  <c r="S213" i="47"/>
  <c r="E39" i="43"/>
  <c r="S189" i="47"/>
  <c r="S231" i="47"/>
  <c r="S204" i="47"/>
  <c r="S173" i="47"/>
  <c r="S172" i="47"/>
  <c r="S196" i="47"/>
  <c r="S187" i="47"/>
  <c r="S218" i="47"/>
  <c r="S166" i="47"/>
  <c r="S234" i="47"/>
  <c r="S195" i="47"/>
  <c r="S174" i="47"/>
  <c r="S215" i="47"/>
  <c r="S170" i="47"/>
  <c r="S167" i="47"/>
  <c r="S214" i="47"/>
  <c r="S186" i="47"/>
  <c r="S202" i="47"/>
  <c r="S180" i="47"/>
  <c r="S228" i="47"/>
  <c r="S168" i="47"/>
  <c r="S203" i="47"/>
  <c r="S210" i="47"/>
  <c r="S183" i="47"/>
  <c r="S175" i="47"/>
  <c r="S197" i="47"/>
  <c r="S200" i="47"/>
  <c r="S171" i="47"/>
  <c r="S226" i="47"/>
  <c r="S229" i="47"/>
  <c r="S190" i="47"/>
  <c r="S182" i="47"/>
  <c r="S169" i="47"/>
  <c r="S220" i="47"/>
  <c r="S199" i="47"/>
  <c r="S198" i="47"/>
  <c r="S211" i="47"/>
  <c r="S206" i="47"/>
  <c r="S236" i="47"/>
  <c r="S201" i="47"/>
  <c r="S235" i="47"/>
  <c r="S205" i="47"/>
  <c r="S219" i="47"/>
  <c r="S230" i="47"/>
  <c r="S227" i="47"/>
  <c r="S212" i="47"/>
  <c r="S131" i="47"/>
  <c r="S153" i="47"/>
  <c r="S125" i="47"/>
  <c r="S161" i="47"/>
  <c r="S126" i="47"/>
  <c r="S155" i="47"/>
  <c r="S123" i="47"/>
  <c r="S145" i="47"/>
  <c r="S121" i="47"/>
  <c r="S140" i="47"/>
  <c r="S137" i="47"/>
  <c r="S185" i="47"/>
  <c r="S156" i="47"/>
  <c r="S139" i="47"/>
  <c r="S151" i="47"/>
  <c r="S142" i="47"/>
  <c r="S141" i="47"/>
  <c r="S144" i="47"/>
  <c r="S130" i="47"/>
  <c r="S143" i="47"/>
  <c r="S124" i="47"/>
  <c r="S188" i="47"/>
  <c r="S225" i="47"/>
  <c r="S152" i="47"/>
  <c r="S120" i="47"/>
  <c r="S138" i="47"/>
  <c r="S136" i="47"/>
  <c r="S157" i="47"/>
  <c r="S159" i="47"/>
  <c r="S233" i="47"/>
  <c r="S221" i="47"/>
  <c r="S128" i="47"/>
  <c r="S127" i="47"/>
  <c r="S129" i="47"/>
  <c r="S158" i="47"/>
  <c r="S160" i="47"/>
  <c r="S216" i="47"/>
  <c r="S135" i="47"/>
  <c r="S146" i="47"/>
  <c r="S150" i="47"/>
  <c r="S184" i="47"/>
  <c r="S122" i="47"/>
  <c r="S154" i="47"/>
  <c r="S217" i="47"/>
  <c r="P166" i="47"/>
  <c r="P170" i="47"/>
  <c r="P228" i="47"/>
  <c r="P220" i="47"/>
  <c r="P190" i="47"/>
  <c r="P169" i="47"/>
  <c r="P235" i="47"/>
  <c r="P189" i="47"/>
  <c r="P183" i="47"/>
  <c r="P219" i="47"/>
  <c r="P233" i="47"/>
  <c r="P195" i="47"/>
  <c r="P200" i="47"/>
  <c r="P174" i="47"/>
  <c r="P215" i="47"/>
  <c r="P213" i="47"/>
  <c r="P165" i="47"/>
  <c r="P236" i="47"/>
  <c r="P231" i="47"/>
  <c r="P176" i="47"/>
  <c r="P225" i="47"/>
  <c r="P218" i="47"/>
  <c r="P203" i="47"/>
  <c r="P188" i="47"/>
  <c r="P229" i="47"/>
  <c r="P230" i="47"/>
  <c r="P201" i="47"/>
  <c r="P216" i="47"/>
  <c r="P199" i="47"/>
  <c r="P187" i="47"/>
  <c r="P217" i="47"/>
  <c r="P204" i="47"/>
  <c r="P175" i="47"/>
  <c r="P180" i="47"/>
  <c r="P221" i="47"/>
  <c r="P234" i="47"/>
  <c r="P168" i="47"/>
  <c r="P214" i="47"/>
  <c r="P196" i="47"/>
  <c r="P185" i="47"/>
  <c r="P226" i="47"/>
  <c r="P197" i="47"/>
  <c r="P181" i="47"/>
  <c r="E36" i="43"/>
  <c r="P155" i="47"/>
  <c r="P153" i="47"/>
  <c r="P146" i="47"/>
  <c r="P156" i="47"/>
  <c r="P137" i="47"/>
  <c r="P143" i="47"/>
  <c r="P136" i="47"/>
  <c r="P159" i="47"/>
  <c r="P122" i="47"/>
  <c r="P232" i="47"/>
  <c r="P202" i="47"/>
  <c r="P173" i="47"/>
  <c r="P198" i="47"/>
  <c r="P172" i="47"/>
  <c r="P212" i="47"/>
  <c r="P160" i="47"/>
  <c r="P129" i="47"/>
  <c r="P152" i="47"/>
  <c r="P139" i="47"/>
  <c r="P124" i="47"/>
  <c r="P158" i="47"/>
  <c r="P131" i="47"/>
  <c r="P141" i="47"/>
  <c r="P182" i="47"/>
  <c r="P171" i="47"/>
  <c r="P210" i="47"/>
  <c r="P186" i="47"/>
  <c r="P184" i="47"/>
  <c r="P227" i="47"/>
  <c r="P125" i="47"/>
  <c r="P161" i="47"/>
  <c r="P135" i="47"/>
  <c r="P128" i="47"/>
  <c r="P154" i="47"/>
  <c r="P151" i="47"/>
  <c r="P145" i="47"/>
  <c r="P157" i="47"/>
  <c r="P126" i="47"/>
  <c r="P127" i="47"/>
  <c r="P211" i="47"/>
  <c r="P144" i="47"/>
  <c r="P130" i="47"/>
  <c r="P206" i="47"/>
  <c r="P167" i="47"/>
  <c r="P142" i="47"/>
  <c r="P138" i="47"/>
  <c r="P205" i="47"/>
  <c r="P191" i="47"/>
  <c r="P140" i="47"/>
  <c r="P150" i="47"/>
  <c r="P123" i="47"/>
  <c r="P120" i="47"/>
  <c r="P121" i="47"/>
  <c r="T231" i="47"/>
  <c r="T219" i="47"/>
  <c r="T203" i="47"/>
  <c r="T191" i="47"/>
  <c r="T228" i="47"/>
  <c r="T198" i="47"/>
  <c r="T188" i="47"/>
  <c r="T180" i="47"/>
  <c r="T206" i="47"/>
  <c r="T172" i="47"/>
  <c r="T167" i="47"/>
  <c r="T186" i="47"/>
  <c r="T235" i="47"/>
  <c r="T227" i="47"/>
  <c r="T216" i="47"/>
  <c r="T210" i="47"/>
  <c r="T217" i="47"/>
  <c r="T211" i="47"/>
  <c r="T234" i="47"/>
  <c r="T189" i="47"/>
  <c r="T204" i="47"/>
  <c r="T197" i="47"/>
  <c r="T201" i="47"/>
  <c r="T183" i="47"/>
  <c r="T175" i="47"/>
  <c r="T174" i="47"/>
  <c r="T184" i="47"/>
  <c r="T233" i="47"/>
  <c r="T225" i="47"/>
  <c r="T214" i="47"/>
  <c r="T171" i="47"/>
  <c r="T221" i="47"/>
  <c r="T232" i="47"/>
  <c r="E40" i="43"/>
  <c r="T226" i="47"/>
  <c r="T187" i="47"/>
  <c r="T202" i="47"/>
  <c r="T195" i="47"/>
  <c r="T199" i="47"/>
  <c r="T181" i="47"/>
  <c r="T166" i="47"/>
  <c r="T170" i="47"/>
  <c r="T182" i="47"/>
  <c r="T220" i="47"/>
  <c r="T212" i="47"/>
  <c r="T213" i="47"/>
  <c r="T236" i="47"/>
  <c r="T185" i="47"/>
  <c r="T165" i="47"/>
  <c r="T229" i="47"/>
  <c r="T230" i="47"/>
  <c r="T200" i="47"/>
  <c r="T169" i="47"/>
  <c r="T218" i="47"/>
  <c r="T205" i="47"/>
  <c r="T190" i="47"/>
  <c r="T168" i="47"/>
  <c r="T196" i="47"/>
  <c r="T154" i="47"/>
  <c r="T125" i="47"/>
  <c r="T120" i="47"/>
  <c r="T176" i="47"/>
  <c r="T137" i="47"/>
  <c r="T130" i="47"/>
  <c r="T173" i="47"/>
  <c r="T128" i="47"/>
  <c r="T135" i="47"/>
  <c r="T146" i="47"/>
  <c r="T121" i="47"/>
  <c r="T144" i="47"/>
  <c r="T152" i="47"/>
  <c r="T155" i="47"/>
  <c r="T151" i="47"/>
  <c r="T159" i="47"/>
  <c r="T122" i="47"/>
  <c r="T160" i="47"/>
  <c r="T157" i="47"/>
  <c r="T140" i="47"/>
  <c r="T139" i="47"/>
  <c r="T150" i="47"/>
  <c r="T158" i="47"/>
  <c r="T161" i="47"/>
  <c r="T138" i="47"/>
  <c r="T131" i="47"/>
  <c r="T129" i="47"/>
  <c r="T156" i="47"/>
  <c r="T124" i="47"/>
  <c r="T215" i="47"/>
  <c r="T127" i="47"/>
  <c r="T141" i="47"/>
  <c r="T153" i="47"/>
  <c r="T126" i="47"/>
  <c r="T143" i="47"/>
  <c r="T142" i="47"/>
  <c r="T136" i="47"/>
  <c r="T123" i="47"/>
  <c r="T145" i="47"/>
  <c r="V205" i="47"/>
  <c r="V196" i="47"/>
  <c r="V226" i="47"/>
  <c r="V212" i="47"/>
  <c r="V217" i="47"/>
  <c r="V169" i="47"/>
  <c r="V215" i="47"/>
  <c r="V170" i="47"/>
  <c r="V204" i="47"/>
  <c r="V199" i="47"/>
  <c r="V190" i="47"/>
  <c r="V218" i="47"/>
  <c r="V225" i="47"/>
  <c r="V214" i="47"/>
  <c r="V228" i="47"/>
  <c r="V219" i="47"/>
  <c r="V165" i="47"/>
  <c r="V167" i="47"/>
  <c r="V166" i="47"/>
  <c r="V195" i="47"/>
  <c r="V234" i="47"/>
  <c r="V203" i="47"/>
  <c r="V201" i="47"/>
  <c r="V216" i="47"/>
  <c r="V173" i="47"/>
  <c r="V233" i="47"/>
  <c r="V168" i="47"/>
  <c r="V172" i="47"/>
  <c r="V221" i="47"/>
  <c r="V235" i="47"/>
  <c r="V187" i="47"/>
  <c r="V181" i="47"/>
  <c r="V198" i="47"/>
  <c r="V200" i="47"/>
  <c r="E42" i="43"/>
  <c r="V185" i="47"/>
  <c r="V211" i="47"/>
  <c r="V220" i="47"/>
  <c r="V229" i="47"/>
  <c r="V175" i="47"/>
  <c r="V230" i="47"/>
  <c r="V227" i="47"/>
  <c r="V189" i="47"/>
  <c r="V183" i="47"/>
  <c r="V197" i="47"/>
  <c r="V180" i="47"/>
  <c r="V206" i="47"/>
  <c r="V210" i="47"/>
  <c r="V213" i="47"/>
  <c r="V232" i="47"/>
  <c r="V171" i="47"/>
  <c r="V155" i="47"/>
  <c r="V161" i="47"/>
  <c r="V120" i="47"/>
  <c r="V154" i="47"/>
  <c r="V202" i="47"/>
  <c r="V231" i="47"/>
  <c r="V188" i="47"/>
  <c r="V191" i="47"/>
  <c r="V137" i="47"/>
  <c r="V135" i="47"/>
  <c r="V124" i="47"/>
  <c r="V128" i="47"/>
  <c r="V184" i="47"/>
  <c r="V186" i="47"/>
  <c r="V176" i="47"/>
  <c r="V140" i="47"/>
  <c r="V127" i="47"/>
  <c r="V129" i="47"/>
  <c r="V236" i="47"/>
  <c r="V130" i="47"/>
  <c r="V159" i="47"/>
  <c r="V143" i="47"/>
  <c r="V122" i="47"/>
  <c r="V157" i="47"/>
  <c r="V131" i="47"/>
  <c r="V139" i="47"/>
  <c r="V182" i="47"/>
  <c r="V141" i="47"/>
  <c r="V174" i="47"/>
  <c r="V125" i="47"/>
  <c r="V142" i="47"/>
  <c r="V150" i="47"/>
  <c r="V156" i="47"/>
  <c r="V151" i="47"/>
  <c r="V136" i="47"/>
  <c r="V153" i="47"/>
  <c r="V121" i="47"/>
  <c r="V123" i="47"/>
  <c r="V138" i="47"/>
  <c r="V160" i="47"/>
  <c r="V158" i="47"/>
  <c r="V152" i="47"/>
  <c r="V146" i="47"/>
  <c r="V144" i="47"/>
  <c r="V126" i="47"/>
  <c r="V145" i="47"/>
  <c r="J217" i="47"/>
  <c r="E30" i="43"/>
  <c r="J191" i="47"/>
  <c r="J165" i="47"/>
  <c r="J215" i="47"/>
  <c r="J206" i="47"/>
  <c r="J189" i="47"/>
  <c r="J168" i="47"/>
  <c r="J211" i="47"/>
  <c r="J197" i="47"/>
  <c r="J230" i="47"/>
  <c r="J233" i="47"/>
  <c r="J205" i="47"/>
  <c r="J175" i="47"/>
  <c r="J218" i="47"/>
  <c r="J200" i="47"/>
  <c r="J184" i="47"/>
  <c r="J173" i="47"/>
  <c r="J212" i="47"/>
  <c r="J198" i="47"/>
  <c r="J181" i="47"/>
  <c r="J232" i="47"/>
  <c r="J220" i="47"/>
  <c r="J186" i="47"/>
  <c r="J219" i="47"/>
  <c r="J216" i="47"/>
  <c r="J196" i="47"/>
  <c r="J169" i="47"/>
  <c r="J236" i="47"/>
  <c r="J227" i="47"/>
  <c r="J190" i="47"/>
  <c r="J180" i="47"/>
  <c r="J234" i="47"/>
  <c r="J231" i="47"/>
  <c r="J188" i="47"/>
  <c r="J167" i="47"/>
  <c r="J221" i="47"/>
  <c r="J210" i="47"/>
  <c r="J199" i="47"/>
  <c r="J229" i="47"/>
  <c r="J202" i="47"/>
  <c r="J185" i="47"/>
  <c r="J228" i="47"/>
  <c r="J226" i="47"/>
  <c r="J213" i="47"/>
  <c r="J195" i="47"/>
  <c r="J171" i="47"/>
  <c r="J225" i="47"/>
  <c r="J214" i="47"/>
  <c r="J204" i="47"/>
  <c r="J182" i="47"/>
  <c r="J203" i="47"/>
  <c r="J201" i="47"/>
  <c r="J187" i="47"/>
  <c r="J235" i="47"/>
  <c r="J176" i="47"/>
  <c r="J166" i="47"/>
  <c r="J170" i="47"/>
  <c r="J172" i="47"/>
  <c r="J174" i="47"/>
  <c r="J183" i="47"/>
  <c r="J145" i="47"/>
  <c r="J122" i="47"/>
  <c r="J156" i="47"/>
  <c r="J131" i="47"/>
  <c r="J137" i="47"/>
  <c r="J130" i="47"/>
  <c r="J159" i="47"/>
  <c r="J160" i="47"/>
  <c r="J155" i="47"/>
  <c r="J127" i="47"/>
  <c r="J142" i="47"/>
  <c r="J125" i="47"/>
  <c r="J135" i="47"/>
  <c r="J143" i="47"/>
  <c r="J123" i="47"/>
  <c r="J158" i="47"/>
  <c r="J157" i="47"/>
  <c r="J139" i="47"/>
  <c r="J128" i="47"/>
  <c r="J121" i="47"/>
  <c r="J154" i="47"/>
  <c r="J138" i="47"/>
  <c r="J161" i="47"/>
  <c r="J144" i="47"/>
  <c r="J124" i="47"/>
  <c r="J136" i="47"/>
  <c r="J146" i="47"/>
  <c r="J150" i="47"/>
  <c r="J151" i="47"/>
  <c r="J141" i="47"/>
  <c r="J153" i="47"/>
  <c r="J152" i="47"/>
  <c r="J140" i="47"/>
  <c r="J126" i="47"/>
  <c r="J129" i="47"/>
  <c r="J120" i="47"/>
  <c r="I231" i="47"/>
  <c r="I219" i="47"/>
  <c r="I200" i="47"/>
  <c r="I181" i="47"/>
  <c r="I218" i="47"/>
  <c r="I213" i="47"/>
  <c r="I188" i="47"/>
  <c r="I171" i="47"/>
  <c r="I216" i="47"/>
  <c r="I196" i="47"/>
  <c r="I186" i="47"/>
  <c r="I172" i="47"/>
  <c r="I214" i="47"/>
  <c r="I191" i="47"/>
  <c r="I184" i="47"/>
  <c r="I173" i="47"/>
  <c r="I220" i="47"/>
  <c r="I210" i="47"/>
  <c r="I190" i="47"/>
  <c r="I170" i="47"/>
  <c r="I236" i="47"/>
  <c r="I187" i="47"/>
  <c r="I205" i="47"/>
  <c r="I175" i="47"/>
  <c r="I234" i="47"/>
  <c r="I185" i="47"/>
  <c r="I203" i="47"/>
  <c r="I176" i="47"/>
  <c r="I232" i="47"/>
  <c r="I183" i="47"/>
  <c r="I201" i="47"/>
  <c r="I150" i="47"/>
  <c r="I212" i="47"/>
  <c r="I189" i="47"/>
  <c r="I195" i="47"/>
  <c r="I174" i="47"/>
  <c r="I228" i="47"/>
  <c r="I206" i="47"/>
  <c r="I182" i="47"/>
  <c r="I235" i="47"/>
  <c r="I226" i="47"/>
  <c r="I204" i="47"/>
  <c r="I166" i="47"/>
  <c r="I233" i="47"/>
  <c r="I221" i="47"/>
  <c r="I202" i="47"/>
  <c r="I165" i="47"/>
  <c r="I199" i="47"/>
  <c r="I168" i="47"/>
  <c r="I167" i="47"/>
  <c r="I169" i="47"/>
  <c r="I229" i="47"/>
  <c r="I227" i="47"/>
  <c r="I225" i="47"/>
  <c r="I230" i="47"/>
  <c r="I217" i="47"/>
  <c r="I211" i="47"/>
  <c r="I215" i="47"/>
  <c r="I198" i="47"/>
  <c r="I137" i="47"/>
  <c r="I126" i="47"/>
  <c r="I141" i="47"/>
  <c r="I146" i="47"/>
  <c r="I129" i="47"/>
  <c r="I121" i="47"/>
  <c r="I136" i="47"/>
  <c r="I140" i="47"/>
  <c r="I124" i="47"/>
  <c r="I156" i="47"/>
  <c r="I120" i="47"/>
  <c r="I142" i="47"/>
  <c r="I125" i="47"/>
  <c r="I151" i="47"/>
  <c r="I122" i="47"/>
  <c r="I197" i="47"/>
  <c r="I154" i="47"/>
  <c r="I155" i="47"/>
  <c r="I135" i="47"/>
  <c r="I128" i="47"/>
  <c r="I123" i="47"/>
  <c r="I161" i="47"/>
  <c r="I153" i="47"/>
  <c r="I143" i="47"/>
  <c r="I138" i="47"/>
  <c r="I159" i="47"/>
  <c r="I180" i="47"/>
  <c r="I131" i="47"/>
  <c r="I158" i="47"/>
  <c r="I152" i="47"/>
  <c r="I160" i="47"/>
  <c r="I144" i="47"/>
  <c r="I130" i="47"/>
  <c r="I139" i="47"/>
  <c r="I127" i="47"/>
  <c r="E29" i="43"/>
  <c r="I157" i="47"/>
  <c r="I145" i="47"/>
  <c r="S132" i="47" l="1"/>
  <c r="S134" i="47" s="1"/>
  <c r="S147" i="47" s="1"/>
  <c r="S149" i="47" s="1"/>
  <c r="S162" i="47" s="1"/>
  <c r="S164" i="47" s="1"/>
  <c r="S177" i="47" s="1"/>
  <c r="S179" i="47" s="1"/>
  <c r="S192" i="47" s="1"/>
  <c r="S194" i="47" s="1"/>
  <c r="S207" i="47" s="1"/>
  <c r="S209" i="47" s="1"/>
  <c r="S222" i="47" s="1"/>
  <c r="S224" i="47" s="1"/>
  <c r="S237" i="47" s="1"/>
  <c r="N84" i="43" s="1"/>
  <c r="Q132" i="47"/>
  <c r="Q134" i="47" s="1"/>
  <c r="Q147" i="47" s="1"/>
  <c r="Q149" i="47" s="1"/>
  <c r="Q162" i="47" s="1"/>
  <c r="Q164" i="47" s="1"/>
  <c r="Q177" i="47" s="1"/>
  <c r="Q179" i="47" s="1"/>
  <c r="Q192" i="47" s="1"/>
  <c r="Q194" i="47" s="1"/>
  <c r="Q207" i="47" s="1"/>
  <c r="Q209" i="47" s="1"/>
  <c r="Q222" i="47" s="1"/>
  <c r="Q224" i="47" s="1"/>
  <c r="Q237" i="47" s="1"/>
  <c r="L84" i="43" s="1"/>
  <c r="T132" i="47"/>
  <c r="T134" i="47" s="1"/>
  <c r="T147" i="47" s="1"/>
  <c r="T149" i="47" s="1"/>
  <c r="T162" i="47" s="1"/>
  <c r="T164" i="47" s="1"/>
  <c r="T177" i="47" s="1"/>
  <c r="T179" i="47" s="1"/>
  <c r="T192" i="47" s="1"/>
  <c r="T194" i="47" s="1"/>
  <c r="T207" i="47" s="1"/>
  <c r="T209" i="47" s="1"/>
  <c r="T222" i="47" s="1"/>
  <c r="T224" i="47" s="1"/>
  <c r="T237" i="47" s="1"/>
  <c r="O84" i="43" s="1"/>
  <c r="J132" i="47"/>
  <c r="J134" i="47" s="1"/>
  <c r="J147" i="47" s="1"/>
  <c r="J149" i="47" s="1"/>
  <c r="J162" i="47" s="1"/>
  <c r="J164" i="47" s="1"/>
  <c r="J177" i="47" s="1"/>
  <c r="J179" i="47" s="1"/>
  <c r="J192" i="47" s="1"/>
  <c r="J194" i="47" s="1"/>
  <c r="J207" i="47" s="1"/>
  <c r="J209" i="47" s="1"/>
  <c r="J222" i="47" s="1"/>
  <c r="J224" i="47" s="1"/>
  <c r="J237" i="47" s="1"/>
  <c r="E84" i="43" s="1"/>
  <c r="V132" i="47"/>
  <c r="V134" i="47" s="1"/>
  <c r="V147" i="47" s="1"/>
  <c r="V149" i="47" s="1"/>
  <c r="V162" i="47" s="1"/>
  <c r="V164" i="47" s="1"/>
  <c r="V177" i="47" s="1"/>
  <c r="V179" i="47" s="1"/>
  <c r="V192" i="47" s="1"/>
  <c r="V194" i="47" s="1"/>
  <c r="V207" i="47" s="1"/>
  <c r="V209" i="47" s="1"/>
  <c r="V222" i="47" s="1"/>
  <c r="V224" i="47" s="1"/>
  <c r="V237" i="47" s="1"/>
  <c r="Q84" i="43" s="1"/>
  <c r="P132" i="47"/>
  <c r="P134" i="47" s="1"/>
  <c r="P147" i="47" s="1"/>
  <c r="P149" i="47" s="1"/>
  <c r="P162" i="47" s="1"/>
  <c r="P164" i="47" s="1"/>
  <c r="P177" i="47" s="1"/>
  <c r="P179" i="47" s="1"/>
  <c r="P192" i="47" s="1"/>
  <c r="P194" i="47" s="1"/>
  <c r="P207" i="47" s="1"/>
  <c r="P209" i="47" s="1"/>
  <c r="P222" i="47" s="1"/>
  <c r="P224" i="47" s="1"/>
  <c r="P237" i="47" s="1"/>
  <c r="K84" i="43" s="1"/>
  <c r="U132" i="47"/>
  <c r="U134" i="47" s="1"/>
  <c r="U147" i="47" s="1"/>
  <c r="U149" i="47" s="1"/>
  <c r="U162" i="47" s="1"/>
  <c r="U164" i="47" s="1"/>
  <c r="U177" i="47" s="1"/>
  <c r="U179" i="47" s="1"/>
  <c r="U192" i="47" s="1"/>
  <c r="U194" i="47" s="1"/>
  <c r="U207" i="47" s="1"/>
  <c r="U209" i="47" s="1"/>
  <c r="U222" i="47" s="1"/>
  <c r="U224" i="47" s="1"/>
  <c r="U237" i="47" s="1"/>
  <c r="P84" i="43" s="1"/>
  <c r="I132" i="47"/>
  <c r="I134" i="47" s="1"/>
  <c r="I147" i="47" s="1"/>
  <c r="I149" i="47" s="1"/>
  <c r="I162" i="47" s="1"/>
  <c r="I164" i="47" s="1"/>
  <c r="I177" i="47" s="1"/>
  <c r="I179" i="47" s="1"/>
  <c r="I192" i="47" s="1"/>
  <c r="I194" i="47" s="1"/>
  <c r="I207" i="47" s="1"/>
  <c r="I209" i="47" s="1"/>
  <c r="I222" i="47" s="1"/>
  <c r="I224" i="47" s="1"/>
  <c r="I237" i="47" s="1"/>
  <c r="D84" i="43" s="1"/>
  <c r="R132" i="47"/>
  <c r="R134" i="47" s="1"/>
  <c r="R147" i="47" s="1"/>
  <c r="R149" i="47" s="1"/>
  <c r="R162" i="47" s="1"/>
  <c r="R164" i="47" s="1"/>
  <c r="R177" i="47" s="1"/>
  <c r="R179" i="47" s="1"/>
  <c r="R192" i="47" s="1"/>
  <c r="R194" i="47" s="1"/>
  <c r="R207" i="47" s="1"/>
  <c r="R209" i="47" s="1"/>
  <c r="R222" i="47" s="1"/>
  <c r="R224" i="47" s="1"/>
  <c r="R237" i="47" s="1"/>
  <c r="M84" i="43" s="1"/>
  <c r="O132" i="47"/>
  <c r="O134" i="47" s="1"/>
  <c r="O147" i="47" s="1"/>
  <c r="O149" i="47" s="1"/>
  <c r="O162" i="47" s="1"/>
  <c r="O164" i="47" s="1"/>
  <c r="O177" i="47" s="1"/>
  <c r="O179" i="47" s="1"/>
  <c r="O192" i="47" s="1"/>
  <c r="O194" i="47" s="1"/>
  <c r="O207" i="47" s="1"/>
  <c r="O209" i="47" s="1"/>
  <c r="O222" i="47" s="1"/>
  <c r="O224" i="47" s="1"/>
  <c r="O237" i="47" s="1"/>
  <c r="J84" i="43" s="1"/>
  <c r="E85" i="43" l="1"/>
  <c r="F30" i="43"/>
  <c r="G30" i="43" s="1"/>
  <c r="P85" i="43"/>
  <c r="F41" i="43"/>
  <c r="G41" i="43" s="1"/>
  <c r="O85" i="43"/>
  <c r="F40" i="43"/>
  <c r="G40" i="43" s="1"/>
  <c r="F35" i="43"/>
  <c r="G35" i="43" s="1"/>
  <c r="J85" i="43"/>
  <c r="K85" i="43"/>
  <c r="F36" i="43"/>
  <c r="G36" i="43" s="1"/>
  <c r="L85" i="43"/>
  <c r="F37" i="43"/>
  <c r="G37" i="43" s="1"/>
  <c r="F29" i="43"/>
  <c r="G29" i="43" s="1"/>
  <c r="D85" i="43"/>
  <c r="M85" i="43"/>
  <c r="F38" i="43"/>
  <c r="G38" i="43" s="1"/>
  <c r="Q85" i="43"/>
  <c r="F42" i="43"/>
  <c r="G42" i="43" s="1"/>
  <c r="N85" i="43"/>
  <c r="F39" i="43"/>
  <c r="G39" i="43" s="1"/>
  <c r="AD744" i="79" l="1"/>
  <c r="AD755" i="79" s="1"/>
  <c r="AD756" i="79" s="1"/>
  <c r="I75" i="43" s="1"/>
  <c r="N176" i="47" l="1"/>
  <c r="N175" i="47"/>
  <c r="N166" i="47"/>
  <c r="N165" i="47"/>
  <c r="N174" i="47"/>
  <c r="N167" i="47"/>
  <c r="N171" i="47"/>
  <c r="N211" i="47"/>
  <c r="N231" i="47"/>
  <c r="N220" i="47"/>
  <c r="N235" i="47"/>
  <c r="N190" i="47"/>
  <c r="N188" i="47"/>
  <c r="N186" i="47"/>
  <c r="N201" i="47"/>
  <c r="N157" i="47"/>
  <c r="N131" i="47"/>
  <c r="N139" i="47"/>
  <c r="N130" i="47"/>
  <c r="N125" i="47"/>
  <c r="N126" i="47"/>
  <c r="N230" i="47"/>
  <c r="N228" i="47"/>
  <c r="N226" i="47"/>
  <c r="N213" i="47"/>
  <c r="N219" i="47"/>
  <c r="N217" i="47"/>
  <c r="N215" i="47"/>
  <c r="N214" i="47"/>
  <c r="N200" i="47"/>
  <c r="N198" i="47"/>
  <c r="N197" i="47"/>
  <c r="N184" i="47"/>
  <c r="N182" i="47"/>
  <c r="N180" i="47"/>
  <c r="N168" i="47"/>
  <c r="N170" i="47"/>
  <c r="N122" i="47"/>
  <c r="N136" i="47"/>
  <c r="N156" i="47"/>
  <c r="N151" i="47"/>
  <c r="N129" i="47"/>
  <c r="N142" i="47"/>
  <c r="N160" i="47"/>
  <c r="N124" i="47"/>
  <c r="N161" i="47"/>
  <c r="N227" i="47"/>
  <c r="N216" i="47"/>
  <c r="N212" i="47"/>
  <c r="N202" i="47"/>
  <c r="N229" i="47"/>
  <c r="N206" i="47"/>
  <c r="N204" i="47"/>
  <c r="N195" i="47"/>
  <c r="N187" i="47"/>
  <c r="N185" i="47"/>
  <c r="N183" i="47"/>
  <c r="N172" i="47"/>
  <c r="N236" i="47"/>
  <c r="N234" i="47"/>
  <c r="N221" i="47"/>
  <c r="N152" i="47"/>
  <c r="N155" i="47"/>
  <c r="N135" i="47"/>
  <c r="N144" i="47"/>
  <c r="N140" i="47"/>
  <c r="N158" i="47"/>
  <c r="N128" i="47"/>
  <c r="N127" i="47"/>
  <c r="N120" i="47"/>
  <c r="N145" i="47"/>
  <c r="N154" i="47"/>
  <c r="E34" i="43"/>
  <c r="N205" i="47"/>
  <c r="N203" i="47"/>
  <c r="N189" i="47"/>
  <c r="N199" i="47"/>
  <c r="N196" i="47"/>
  <c r="N191" i="47"/>
  <c r="N181" i="47"/>
  <c r="N169" i="47"/>
  <c r="N173" i="47"/>
  <c r="N232" i="47"/>
  <c r="N233" i="47"/>
  <c r="N225" i="47"/>
  <c r="N218" i="47"/>
  <c r="N210" i="47"/>
  <c r="N153" i="47"/>
  <c r="N141" i="47"/>
  <c r="N137" i="47"/>
  <c r="N121" i="47"/>
  <c r="N138" i="47"/>
  <c r="N143" i="47"/>
  <c r="N159" i="47"/>
  <c r="N123" i="47"/>
  <c r="N150" i="47"/>
  <c r="N146" i="47"/>
  <c r="O744" i="79"/>
  <c r="AB744" i="79"/>
  <c r="AB755" i="79" s="1"/>
  <c r="AB756" i="79" s="1"/>
  <c r="G75" i="43" s="1"/>
  <c r="AA744" i="79"/>
  <c r="AA755" i="79" s="1"/>
  <c r="AC744" i="79"/>
  <c r="AC755" i="79" s="1"/>
  <c r="AC756" i="79" s="1"/>
  <c r="H75" i="43" s="1"/>
  <c r="N132" i="47" l="1"/>
  <c r="N134" i="47" s="1"/>
  <c r="N147" i="47" s="1"/>
  <c r="N149" i="47" s="1"/>
  <c r="N162" i="47" s="1"/>
  <c r="N164" i="47" s="1"/>
  <c r="N177" i="47" s="1"/>
  <c r="N179" i="47" s="1"/>
  <c r="N192" i="47" s="1"/>
  <c r="N194" i="47" s="1"/>
  <c r="N207" i="47" s="1"/>
  <c r="N209" i="47" s="1"/>
  <c r="N222" i="47" s="1"/>
  <c r="N224" i="47" s="1"/>
  <c r="N237" i="47" s="1"/>
  <c r="I84" i="43" s="1"/>
  <c r="L220" i="47"/>
  <c r="L218" i="47"/>
  <c r="L188" i="47"/>
  <c r="L230" i="47"/>
  <c r="L213" i="47"/>
  <c r="L216" i="47"/>
  <c r="L205" i="47"/>
  <c r="L215" i="47"/>
  <c r="L228" i="47"/>
  <c r="L225" i="47"/>
  <c r="L235" i="47"/>
  <c r="L233" i="47"/>
  <c r="L219" i="47"/>
  <c r="L166" i="47"/>
  <c r="L156" i="47"/>
  <c r="L136" i="47"/>
  <c r="L127" i="47"/>
  <c r="L151" i="47"/>
  <c r="L155" i="47"/>
  <c r="L145" i="47"/>
  <c r="L159" i="47"/>
  <c r="L138" i="47"/>
  <c r="L186" i="47"/>
  <c r="L236" i="47"/>
  <c r="L201" i="47"/>
  <c r="L175" i="47"/>
  <c r="L189" i="47"/>
  <c r="L231" i="47"/>
  <c r="L167" i="47"/>
  <c r="L165" i="47"/>
  <c r="L214" i="47"/>
  <c r="L227" i="47"/>
  <c r="L174" i="47"/>
  <c r="L183" i="47"/>
  <c r="L181" i="47"/>
  <c r="L170" i="47"/>
  <c r="L210" i="47"/>
  <c r="L217" i="47"/>
  <c r="L229" i="47"/>
  <c r="L126" i="47"/>
  <c r="L129" i="47"/>
  <c r="L142" i="47"/>
  <c r="L161" i="47"/>
  <c r="L160" i="47"/>
  <c r="L143" i="47"/>
  <c r="L152" i="47"/>
  <c r="L169" i="47"/>
  <c r="L171" i="47"/>
  <c r="L198" i="47"/>
  <c r="L172" i="47"/>
  <c r="L212" i="47"/>
  <c r="L182" i="47"/>
  <c r="L195" i="47"/>
  <c r="L173" i="47"/>
  <c r="L168" i="47"/>
  <c r="L176" i="47"/>
  <c r="L200" i="47"/>
  <c r="L187" i="47"/>
  <c r="L185" i="47"/>
  <c r="L184" i="47"/>
  <c r="L191" i="47"/>
  <c r="L204" i="47"/>
  <c r="L234" i="47"/>
  <c r="L226" i="47"/>
  <c r="L120" i="47"/>
  <c r="L124" i="47"/>
  <c r="L123" i="47"/>
  <c r="L121" i="47"/>
  <c r="L158" i="47"/>
  <c r="L137" i="47"/>
  <c r="L144" i="47"/>
  <c r="L141" i="47"/>
  <c r="L139" i="47"/>
  <c r="E32" i="43"/>
  <c r="L211" i="47"/>
  <c r="L180" i="47"/>
  <c r="L128" i="47"/>
  <c r="L140" i="47"/>
  <c r="L135" i="47"/>
  <c r="L154" i="47"/>
  <c r="L146" i="47"/>
  <c r="L153" i="47"/>
  <c r="L203" i="47"/>
  <c r="L190" i="47"/>
  <c r="L232" i="47"/>
  <c r="L130" i="47"/>
  <c r="L131" i="47"/>
  <c r="L202" i="47"/>
  <c r="L221" i="47"/>
  <c r="L206" i="47"/>
  <c r="L122" i="47"/>
  <c r="L196" i="47"/>
  <c r="L197" i="47"/>
  <c r="L199" i="47"/>
  <c r="L125" i="47"/>
  <c r="L157" i="47"/>
  <c r="L150" i="47"/>
  <c r="AA756" i="79"/>
  <c r="F75" i="43" s="1"/>
  <c r="AM755" i="79"/>
  <c r="AM756" i="79" s="1"/>
  <c r="AM758" i="79" s="1"/>
  <c r="J100" i="43"/>
  <c r="M211" i="47"/>
  <c r="M215" i="47"/>
  <c r="M225" i="47"/>
  <c r="M195" i="47"/>
  <c r="M233" i="47"/>
  <c r="M235" i="47"/>
  <c r="M212" i="47"/>
  <c r="M176" i="47"/>
  <c r="M185" i="47"/>
  <c r="M228" i="47"/>
  <c r="M168" i="47"/>
  <c r="M175" i="47"/>
  <c r="M174" i="47"/>
  <c r="M214" i="47"/>
  <c r="M216" i="47"/>
  <c r="M219" i="47"/>
  <c r="M150" i="47"/>
  <c r="M156" i="47"/>
  <c r="M143" i="47"/>
  <c r="M123" i="47"/>
  <c r="M139" i="47"/>
  <c r="M129" i="47"/>
  <c r="M142" i="47"/>
  <c r="M152" i="47"/>
  <c r="M157" i="47"/>
  <c r="M186" i="47"/>
  <c r="M218" i="47"/>
  <c r="M205" i="47"/>
  <c r="M227" i="47"/>
  <c r="M172" i="47"/>
  <c r="M166" i="47"/>
  <c r="M191" i="47"/>
  <c r="M181" i="47"/>
  <c r="M197" i="47"/>
  <c r="M198" i="47"/>
  <c r="M232" i="47"/>
  <c r="M234" i="47"/>
  <c r="M213" i="47"/>
  <c r="M189" i="47"/>
  <c r="M206" i="47"/>
  <c r="M183" i="47"/>
  <c r="M173" i="47"/>
  <c r="M203" i="47"/>
  <c r="M231" i="47"/>
  <c r="M136" i="47"/>
  <c r="M155" i="47"/>
  <c r="M159" i="47"/>
  <c r="M144" i="47"/>
  <c r="M137" i="47"/>
  <c r="M161" i="47"/>
  <c r="M221" i="47"/>
  <c r="M226" i="47"/>
  <c r="M229" i="47"/>
  <c r="M200" i="47"/>
  <c r="M210" i="47"/>
  <c r="M230" i="47"/>
  <c r="M169" i="47"/>
  <c r="M171" i="47"/>
  <c r="M202" i="47"/>
  <c r="M217" i="47"/>
  <c r="M167" i="47"/>
  <c r="M180" i="47"/>
  <c r="M220" i="47"/>
  <c r="M188" i="47"/>
  <c r="M190" i="47"/>
  <c r="E33" i="43"/>
  <c r="M184" i="47"/>
  <c r="M187" i="47"/>
  <c r="M165" i="47"/>
  <c r="M151" i="47"/>
  <c r="M130" i="47"/>
  <c r="M120" i="47"/>
  <c r="M146" i="47"/>
  <c r="M138" i="47"/>
  <c r="M160" i="47"/>
  <c r="M158" i="47"/>
  <c r="M125" i="47"/>
  <c r="M153" i="47"/>
  <c r="M199" i="47"/>
  <c r="M145" i="47"/>
  <c r="M122" i="47"/>
  <c r="M154" i="47"/>
  <c r="M135" i="47"/>
  <c r="M126" i="47"/>
  <c r="M131" i="47"/>
  <c r="M141" i="47"/>
  <c r="M128" i="47"/>
  <c r="M127" i="47"/>
  <c r="M201" i="47"/>
  <c r="M170" i="47"/>
  <c r="M196" i="47"/>
  <c r="M124" i="47"/>
  <c r="M204" i="47"/>
  <c r="M236" i="47"/>
  <c r="M182" i="47"/>
  <c r="M121" i="47"/>
  <c r="M140" i="47"/>
  <c r="F34" i="43" l="1"/>
  <c r="G34" i="43" s="1"/>
  <c r="I85" i="43"/>
  <c r="M100" i="43"/>
  <c r="M103" i="43" s="1"/>
  <c r="J103" i="43"/>
  <c r="M132" i="47"/>
  <c r="M134" i="47" s="1"/>
  <c r="M147" i="47" s="1"/>
  <c r="M149" i="47" s="1"/>
  <c r="M162" i="47" s="1"/>
  <c r="M164" i="47" s="1"/>
  <c r="M177" i="47" s="1"/>
  <c r="M179" i="47" s="1"/>
  <c r="M192" i="47" s="1"/>
  <c r="M194" i="47" s="1"/>
  <c r="M207" i="47" s="1"/>
  <c r="M209" i="47" s="1"/>
  <c r="M222" i="47" s="1"/>
  <c r="M224" i="47" s="1"/>
  <c r="M237" i="47" s="1"/>
  <c r="H84" i="43" s="1"/>
  <c r="K180" i="47"/>
  <c r="W180" i="47" s="1"/>
  <c r="K228" i="47"/>
  <c r="W228" i="47" s="1"/>
  <c r="K191" i="47"/>
  <c r="W191" i="47" s="1"/>
  <c r="K190" i="47"/>
  <c r="W190" i="47" s="1"/>
  <c r="K212" i="47"/>
  <c r="W212" i="47" s="1"/>
  <c r="K214" i="47"/>
  <c r="W214" i="47" s="1"/>
  <c r="K220" i="47"/>
  <c r="W220" i="47" s="1"/>
  <c r="K218" i="47"/>
  <c r="W218" i="47" s="1"/>
  <c r="K231" i="47"/>
  <c r="W231" i="47" s="1"/>
  <c r="K174" i="47"/>
  <c r="W174" i="47" s="1"/>
  <c r="K166" i="47"/>
  <c r="W166" i="47" s="1"/>
  <c r="K173" i="47"/>
  <c r="W173" i="47" s="1"/>
  <c r="K202" i="47"/>
  <c r="W202" i="47" s="1"/>
  <c r="K201" i="47"/>
  <c r="W201" i="47" s="1"/>
  <c r="K158" i="47"/>
  <c r="W158" i="47" s="1"/>
  <c r="K151" i="47"/>
  <c r="W151" i="47" s="1"/>
  <c r="K143" i="47"/>
  <c r="W143" i="47" s="1"/>
  <c r="K129" i="47"/>
  <c r="W129" i="47" s="1"/>
  <c r="K121" i="47"/>
  <c r="W121" i="47" s="1"/>
  <c r="K122" i="47"/>
  <c r="W122" i="47" s="1"/>
  <c r="K136" i="47"/>
  <c r="W136" i="47" s="1"/>
  <c r="K159" i="47"/>
  <c r="W159" i="47" s="1"/>
  <c r="K141" i="47"/>
  <c r="W141" i="47" s="1"/>
  <c r="K123" i="47"/>
  <c r="W123" i="47" s="1"/>
  <c r="K127" i="47"/>
  <c r="W127" i="47" s="1"/>
  <c r="K130" i="47"/>
  <c r="W130" i="47" s="1"/>
  <c r="K145" i="47"/>
  <c r="W145" i="47" s="1"/>
  <c r="K138" i="47"/>
  <c r="W138" i="47" s="1"/>
  <c r="K227" i="47"/>
  <c r="W227" i="47" s="1"/>
  <c r="K210" i="47"/>
  <c r="W210" i="47" s="1"/>
  <c r="K176" i="47"/>
  <c r="W176" i="47" s="1"/>
  <c r="K217" i="47"/>
  <c r="W217" i="47" s="1"/>
  <c r="K213" i="47"/>
  <c r="W213" i="47" s="1"/>
  <c r="K226" i="47"/>
  <c r="W226" i="47" s="1"/>
  <c r="K221" i="47"/>
  <c r="W221" i="47" s="1"/>
  <c r="K234" i="47"/>
  <c r="W234" i="47" s="1"/>
  <c r="K232" i="47"/>
  <c r="W232" i="47" s="1"/>
  <c r="K181" i="47"/>
  <c r="W181" i="47" s="1"/>
  <c r="K206" i="47"/>
  <c r="W206" i="47" s="1"/>
  <c r="K219" i="47"/>
  <c r="W219" i="47" s="1"/>
  <c r="K233" i="47"/>
  <c r="W233" i="47" s="1"/>
  <c r="K169" i="47"/>
  <c r="W169" i="47" s="1"/>
  <c r="K153" i="47"/>
  <c r="W153" i="47" s="1"/>
  <c r="K128" i="47"/>
  <c r="W128" i="47" s="1"/>
  <c r="K142" i="47"/>
  <c r="W142" i="47" s="1"/>
  <c r="K156" i="47"/>
  <c r="W156" i="47" s="1"/>
  <c r="K139" i="47"/>
  <c r="W139" i="47" s="1"/>
  <c r="K125" i="47"/>
  <c r="W125" i="47" s="1"/>
  <c r="K160" i="47"/>
  <c r="W160" i="47" s="1"/>
  <c r="K161" i="47"/>
  <c r="W161" i="47" s="1"/>
  <c r="K144" i="47"/>
  <c r="W144" i="47" s="1"/>
  <c r="K154" i="47"/>
  <c r="W154" i="47" s="1"/>
  <c r="K124" i="47"/>
  <c r="W124" i="47" s="1"/>
  <c r="K140" i="47"/>
  <c r="W140" i="47" s="1"/>
  <c r="K126" i="47"/>
  <c r="W126" i="47" s="1"/>
  <c r="K135" i="47"/>
  <c r="W135" i="47" s="1"/>
  <c r="K152" i="47"/>
  <c r="W152" i="47" s="1"/>
  <c r="K182" i="47"/>
  <c r="W182" i="47" s="1"/>
  <c r="K167" i="47"/>
  <c r="W167" i="47" s="1"/>
  <c r="K170" i="47"/>
  <c r="W170" i="47" s="1"/>
  <c r="K203" i="47"/>
  <c r="W203" i="47" s="1"/>
  <c r="K189" i="47"/>
  <c r="W189" i="47" s="1"/>
  <c r="K230" i="47"/>
  <c r="W230" i="47" s="1"/>
  <c r="K197" i="47"/>
  <c r="W197" i="47" s="1"/>
  <c r="K165" i="47"/>
  <c r="W165" i="47" s="1"/>
  <c r="K171" i="47"/>
  <c r="W171" i="47" s="1"/>
  <c r="K175" i="47"/>
  <c r="W175" i="47" s="1"/>
  <c r="K168" i="47"/>
  <c r="W168" i="47" s="1"/>
  <c r="K172" i="47"/>
  <c r="W172" i="47" s="1"/>
  <c r="K198" i="47"/>
  <c r="W198" i="47" s="1"/>
  <c r="K205" i="47"/>
  <c r="W205" i="47" s="1"/>
  <c r="K195" i="47"/>
  <c r="W195" i="47" s="1"/>
  <c r="K211" i="47"/>
  <c r="W211" i="47" s="1"/>
  <c r="K186" i="47"/>
  <c r="W186" i="47" s="1"/>
  <c r="K235" i="47"/>
  <c r="W235" i="47" s="1"/>
  <c r="K236" i="47"/>
  <c r="W236" i="47" s="1"/>
  <c r="R75" i="43"/>
  <c r="K216" i="47"/>
  <c r="W216" i="47" s="1"/>
  <c r="K185" i="47"/>
  <c r="W185" i="47" s="1"/>
  <c r="K229" i="47"/>
  <c r="W229" i="47" s="1"/>
  <c r="K225" i="47"/>
  <c r="W225" i="47" s="1"/>
  <c r="K131" i="47"/>
  <c r="W131" i="47" s="1"/>
  <c r="K155" i="47"/>
  <c r="W155" i="47" s="1"/>
  <c r="K157" i="47"/>
  <c r="W157" i="47" s="1"/>
  <c r="K137" i="47"/>
  <c r="W137" i="47" s="1"/>
  <c r="K120" i="47"/>
  <c r="K146" i="47"/>
  <c r="W146" i="47" s="1"/>
  <c r="E31" i="43"/>
  <c r="K199" i="47"/>
  <c r="W199" i="47" s="1"/>
  <c r="K215" i="47"/>
  <c r="W215" i="47" s="1"/>
  <c r="K200" i="47"/>
  <c r="W200" i="47" s="1"/>
  <c r="K188" i="47"/>
  <c r="W188" i="47" s="1"/>
  <c r="K204" i="47"/>
  <c r="W204" i="47" s="1"/>
  <c r="K196" i="47"/>
  <c r="W196" i="47" s="1"/>
  <c r="K187" i="47"/>
  <c r="W187" i="47" s="1"/>
  <c r="K184" i="47"/>
  <c r="W184" i="47" s="1"/>
  <c r="K183" i="47"/>
  <c r="W183" i="47" s="1"/>
  <c r="K150" i="47"/>
  <c r="W150" i="47" s="1"/>
  <c r="L132" i="47"/>
  <c r="L134" i="47" s="1"/>
  <c r="L147" i="47" s="1"/>
  <c r="L149" i="47" s="1"/>
  <c r="L162" i="47" s="1"/>
  <c r="L164" i="47" s="1"/>
  <c r="L177" i="47" s="1"/>
  <c r="L179" i="47" s="1"/>
  <c r="L192" i="47" s="1"/>
  <c r="L194" i="47" s="1"/>
  <c r="L207" i="47" s="1"/>
  <c r="L209" i="47" s="1"/>
  <c r="L222" i="47" s="1"/>
  <c r="L224" i="47" s="1"/>
  <c r="L237" i="47" s="1"/>
  <c r="G84" i="43" s="1"/>
  <c r="H19" i="43" l="1"/>
  <c r="G85" i="43"/>
  <c r="F32" i="43"/>
  <c r="G32" i="43" s="1"/>
  <c r="H85" i="43"/>
  <c r="F33" i="43"/>
  <c r="G33" i="43" s="1"/>
  <c r="E43" i="43"/>
  <c r="W120" i="47"/>
  <c r="W132" i="47" s="1"/>
  <c r="K132" i="47"/>
  <c r="K134" i="47" s="1"/>
  <c r="K147" i="47" s="1"/>
  <c r="K149" i="47" s="1"/>
  <c r="K162" i="47" s="1"/>
  <c r="K164" i="47" s="1"/>
  <c r="K177" i="47" s="1"/>
  <c r="K179" i="47" s="1"/>
  <c r="K192" i="47" s="1"/>
  <c r="K194" i="47" s="1"/>
  <c r="K207" i="47" s="1"/>
  <c r="K209" i="47" s="1"/>
  <c r="K222" i="47" s="1"/>
  <c r="K224" i="47" s="1"/>
  <c r="K237" i="47" s="1"/>
  <c r="F84" i="43" s="1"/>
  <c r="W134" i="47" l="1"/>
  <c r="W147" i="47" s="1"/>
  <c r="J105" i="43"/>
  <c r="R84" i="43"/>
  <c r="F31" i="43"/>
  <c r="F85" i="43"/>
  <c r="F43" i="43" l="1"/>
  <c r="G31" i="43"/>
  <c r="G43" i="43" s="1"/>
  <c r="R85" i="43"/>
  <c r="H21" i="43"/>
  <c r="H22" i="43" s="1"/>
  <c r="J106" i="43"/>
  <c r="W149" i="47"/>
  <c r="W162" i="47" s="1"/>
  <c r="K105" i="43"/>
  <c r="K106" i="43" s="1"/>
  <c r="W164" i="47" l="1"/>
  <c r="W177" i="47" s="1"/>
  <c r="W179" i="47" s="1"/>
  <c r="W192" i="47" s="1"/>
  <c r="W194" i="47" s="1"/>
  <c r="W207" i="47" s="1"/>
  <c r="W209" i="47" s="1"/>
  <c r="W222" i="47" s="1"/>
  <c r="W224" i="47" s="1"/>
  <c r="W237" i="47" s="1"/>
  <c r="L105" i="43"/>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<sst xmlns="http://schemas.openxmlformats.org/spreadsheetml/2006/main" count="4913" uniqueCount="840">
  <si>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</si>
  <si>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</si>
  <si>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</si>
  <si>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</si>
  <si>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</si>
  <si>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</si>
  <si>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</si>
  <si>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</si>
  <si>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</si>
  <si>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</si>
  <si>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</si>
  <si>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</si>
  <si>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</si>
  <si>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</si>
  <si>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</si>
  <si>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</si>
  <si>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</si>
  <si>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</si>
  <si>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</si>
  <si>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</si>
  <si>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</si>
  <si>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</si>
  <si>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</si>
  <si>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</si>
  <si>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</si>
  <si>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</si>
  <si>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</si>
  <si>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</si>
  <si>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</si>
  <si>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</si>
  <si>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</si>
  <si>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</si>
  <si>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</si>
  <si>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</si>
  <si>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</si>
  <si>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</si>
  <si>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</si>
  <si>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</si>
  <si>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</si>
  <si>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</si>
  <si>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</si>
  <si>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</si>
  <si>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</si>
  <si>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</si>
  <si>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</si>
  <si>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</si>
  <si>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</si>
  <si>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</si>
  <si>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</si>
  <si>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</si>
  <si>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</si>
  <si>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</si>
  <si>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</si>
  <si>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</si>
  <si>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</si>
  <si>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</si>
  <si>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</si>
  <si>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</si>
  <si>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</si>
  <si>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</si>
  <si>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</si>
  <si>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</si>
  <si>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</si>
  <si>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</si>
  <si>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</si>
  <si>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</si>
  <si>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</si>
  <si>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</si>
  <si>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</si>
  <si>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</si>
  <si>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</si>
  <si>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</si>
  <si>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</si>
  <si>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</si>
  <si>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</si>
  <si>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</si>
  <si>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</si>
  <si>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</si>
  <si>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</si>
  <si>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</si>
  <si>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</si>
  <si>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</si>
  <si>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</si>
  <si>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</si>
  <si>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</si>
  <si>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</si>
  <si>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</si>
  <si>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</si>
  <si>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</si>
  <si>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</si>
  <si>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</si>
  <si>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</si>
  <si>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</si>
  <si>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</si>
  <si>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</si>
  <si>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</si>
  <si>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</si>
  <si>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</si>
  <si>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</si>
  <si>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</si>
  <si>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</si>
  <si>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</si>
  <si>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</si>
  <si>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</si>
  <si>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</si>
  <si>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</si>
  <si>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</si>
  <si>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</si>
  <si>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</si>
  <si>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</si>
  <si>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</si>
  <si>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</si>
  <si>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</si>
  <si>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</si>
  <si>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</si>
  <si>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</si>
  <si>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</si>
  <si>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</si>
  <si>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</si>
  <si>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</si>
  <si>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</si>
  <si>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</si>
  <si>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</si>
  <si>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</si>
  <si>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</si>
  <si>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</si>
  <si>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</si>
  <si>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</si>
  <si>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</si>
  <si>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</si>
  <si>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</si>
  <si>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</si>
  <si>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</si>
  <si>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</si>
  <si>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</si>
  <si>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</si>
  <si>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</si>
  <si>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</si>
  <si>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</si>
  <si>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</si>
  <si>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</si>
  <si>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</si>
  <si>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</si>
  <si>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</si>
  <si>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</si>
  <si>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</si>
  <si>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</si>
  <si>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</si>
  <si>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</si>
  <si>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</si>
  <si>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</si>
  <si>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</si>
  <si>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</si>
  <si>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</si>
  <si>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</si>
  <si>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</si>
  <si>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</si>
  <si>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</si>
  <si>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</si>
  <si>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</si>
  <si>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</si>
  <si>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</si>
  <si>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</si>
  <si>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</si>
  <si>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</si>
  <si>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</si>
  <si>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</si>
  <si>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</si>
  <si>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</si>
  <si>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</si>
  <si>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</si>
  <si>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</si>
  <si>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</si>
  <si>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</si>
  <si>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</si>
  <si>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</si>
  <si>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</si>
  <si>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</si>
  <si>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</si>
  <si>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</si>
  <si>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</si>
  <si>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</si>
  <si>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</si>
  <si>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</si>
  <si>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</si>
  <si>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</si>
  <si>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</si>
  <si>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</si>
  <si>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</si>
  <si>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</si>
  <si>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</si>
  <si>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</si>
  <si>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</si>
  <si>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</si>
  <si>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</si>
  <si>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</si>
  <si>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</si>
  <si>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</si>
  <si>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</si>
  <si>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</si>
  <si>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</si>
  <si>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</si>
  <si>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</si>
  <si>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</si>
  <si>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</si>
  <si>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</si>
  <si>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</si>
  <si>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</si>
  <si>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</si>
  <si>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</si>
  <si>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</si>
  <si>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</si>
  <si>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</si>
  <si>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</si>
  <si>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</si>
  <si>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</si>
  <si>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</si>
  <si>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</si>
  <si>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</si>
  <si>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</si>
  <si>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</si>
  <si>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</si>
  <si>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</si>
  <si>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</si>
  <si>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</si>
  <si>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</si>
  <si>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</si>
  <si>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</si>
  <si>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</si>
  <si>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</si>
  <si>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</si>
  <si>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</si>
  <si>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</si>
  <si>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</si>
  <si>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</si>
  <si>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</si>
  <si>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</si>
  <si>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</si>
  <si>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</si>
  <si>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</si>
  <si>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</si>
  <si>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</si>
  <si>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</si>
  <si>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</si>
  <si>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</si>
  <si>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</si>
  <si>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</si>
  <si>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</si>
  <si>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</si>
  <si>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</si>
  <si>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</si>
  <si>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</si>
  <si>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</si>
  <si>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</si>
  <si>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</si>
  <si>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</si>
  <si>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</si>
  <si>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</si>
  <si>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</si>
  <si>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</si>
  <si>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</si>
  <si>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</si>
  <si>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</si>
  <si>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</si>
  <si>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</si>
  <si>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</si>
  <si>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</si>
  <si>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</si>
  <si>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</si>
  <si>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</si>
  <si>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</si>
  <si>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</si>
  <si>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</si>
  <si>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</si>
  <si>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</si>
  <si>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</si>
  <si>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</si>
  <si>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</si>
  <si>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</si>
  <si>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</si>
  <si>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</si>
  <si>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</si>
  <si>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</si>
  <si>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</si>
  <si>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</si>
  <si>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</si>
  <si>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</si>
  <si>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</si>
  <si>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</si>
  <si>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</si>
  <si>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</si>
  <si>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</si>
  <si>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</si>
  <si>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</si>
  <si>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</si>
  <si>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</si>
  <si>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</si>
  <si>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</si>
  <si>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</si>
  <si>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</si>
  <si>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</si>
  <si>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</si>
  <si>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</si>
  <si>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</si>
  <si>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</si>
  <si>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</si>
  <si>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</si>
  <si>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</si>
  <si>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</si>
  <si>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</si>
  <si>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</si>
  <si>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</si>
  <si>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</si>
  <si>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</si>
  <si>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</si>
  <si>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</si>
  <si>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</si>
  <si>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</si>
  <si>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</si>
  <si>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</si>
  <si>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</si>
  <si>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</si>
  <si>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</si>
  <si>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</si>
  <si>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</si>
  <si>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</si>
  <si>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</si>
  <si>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</si>
  <si>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</si>
  <si>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</si>
  <si>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</si>
  <si>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</si>
  <si>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</si>
  <si>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</si>
  <si>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</si>
  <si>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</si>
  <si>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</si>
  <si>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</si>
  <si>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</si>
  <si>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</si>
  <si>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</si>
  <si>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</si>
  <si>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</si>
  <si>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</si>
  <si>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</si>
  <si>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</si>
  <si>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</si>
  <si>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</si>
  <si>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</si>
  <si>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</si>
  <si>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</si>
  <si>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</si>
  <si>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</si>
  <si>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</si>
  <si>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</si>
  <si>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</si>
  <si>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</si>
  <si>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</si>
  <si>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</si>
  <si>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</si>
  <si>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</si>
  <si>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</si>
  <si>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</si>
  <si>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</si>
  <si>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</si>
  <si>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</si>
  <si>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</si>
  <si>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</si>
  <si>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</si>
  <si>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</si>
  <si>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</si>
  <si>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</si>
  <si>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</si>
  <si>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</si>
  <si>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</si>
  <si>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</si>
  <si>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</si>
  <si>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</si>
  <si>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</si>
  <si>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</si>
  <si>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</si>
  <si>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</si>
  <si>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</si>
  <si>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</si>
  <si>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</si>
  <si>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</si>
  <si>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</si>
  <si>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</si>
  <si>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</si>
  <si>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</si>
  <si>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</si>
  <si>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</si>
  <si>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</si>
  <si>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</si>
  <si>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</si>
  <si>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</si>
  <si>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</si>
  <si>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</si>
  <si>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</si>
  <si>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</si>
  <si>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</si>
  <si>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</si>
  <si>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</si>
  <si>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</si>
  <si>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</si>
  <si>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</si>
  <si>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</si>
  <si>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</si>
  <si>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</si>
  <si>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</si>
  <si>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</si>
  <si>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</si>
  <si>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</si>
  <si>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</si>
  <si>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</si>
  <si>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</si>
  <si>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</si>
  <si>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</si>
  <si>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</si>
  <si>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</si>
  <si>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</si>
  <si>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</si>
  <si>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</si>
  <si>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</si>
  <si>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</si>
  <si>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</si>
  <si>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</si>
  <si>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</si>
  <si>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</si>
  <si>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</si>
  <si>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</si>
  <si>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</si>
  <si>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</si>
  <si>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</si>
  <si>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</si>
  <si>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</si>
  <si>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</si>
  <si>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</si>
  <si>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</si>
  <si>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</si>
  <si>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</si>
  <si>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</si>
  <si>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</si>
  <si>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</si>
  <si>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</si>
  <si>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</si>
  <si>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</si>
  <si>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</si>
  <si>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</si>
  <si>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</si>
  <si>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</si>
  <si>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</si>
  <si>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</si>
  <si>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</si>
  <si>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</si>
  <si>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</si>
  <si>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</si>
  <si>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</si>
  <si>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</si>
  <si>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</si>
  <si>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</si>
  <si>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</si>
  <si>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</si>
  <si>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</si>
  <si>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</si>
  <si>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</si>
  <si>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</si>
  <si>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</si>
  <si>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</si>
  <si>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</si>
  <si>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</si>
  <si>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</si>
  <si>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</si>
  <si>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</si>
  <si>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</si>
  <si>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</si>
  <si>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</si>
  <si>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</si>
  <si>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</si>
  <si>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</si>
  <si>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</si>
  <si>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</si>
  <si>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</si>
  <si>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</si>
  <si>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</si>
  <si>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</si>
  <si>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</si>
  <si>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</si>
  <si>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</si>
  <si>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</si>
  <si>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</si>
  <si>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</si>
  <si>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</si>
  <si>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</si>
  <si>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</si>
  <si>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</si>
  <si>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</si>
  <si>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</si>
  <si>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</si>
  <si>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</si>
  <si>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</si>
  <si>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</si>
  <si>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</si>
  <si>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</si>
  <si>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</si>
  <si>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</si>
  <si>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</si>
  <si>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</si>
  <si>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</si>
  <si>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</si>
  <si>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</si>
  <si>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</si>
  <si>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</si>
  <si>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</si>
  <si>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</si>
  <si>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</si>
  <si>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</si>
  <si>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</si>
  <si>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</si>
  <si>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</si>
  <si>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</si>
  <si>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</si>
  <si>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</si>
  <si>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</si>
  <si>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</si>
  <si>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</si>
  <si>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</si>
  <si>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</si>
  <si>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</si>
  <si>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</si>
  <si>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</si>
  <si>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</si>
  <si>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</si>
  <si>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</si>
  <si>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</si>
  <si>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</si>
  <si>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</si>
  <si>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</si>
  <si>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</si>
  <si>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</si>
  <si>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</si>
  <si>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</si>
  <si>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</si>
  <si>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</si>
  <si>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</si>
  <si>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</si>
  <si>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</si>
  <si>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</si>
  <si>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</si>
  <si>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</si>
  <si>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</si>
  <si>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</si>
  <si>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</si>
  <si>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</si>
  <si>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</si>
  <si>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</si>
  <si>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</si>
  <si>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</si>
  <si>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</si>
  <si>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</si>
  <si>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</si>
  <si>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</si>
  <si>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</si>
  <si>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</si>
  <si>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</si>
  <si>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</si>
  <si>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</si>
  <si>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</si>
  <si>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</si>
  <si>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</si>
  <si>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</si>
  <si>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</si>
  <si>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</si>
  <si>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</si>
  <si>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</si>
  <si>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</si>
  <si>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</si>
  <si>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</si>
  <si>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</si>
  <si>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</si>
  <si>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</si>
  <si>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</si>
  <si>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</si>
  <si>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</si>
  <si>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</si>
  <si>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</si>
  <si>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</si>
  <si>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</si>
  <si>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</si>
  <si>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</si>
  <si>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</si>
  <si>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</si>
  <si>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</si>
  <si>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</si>
  <si>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</si>
  <si>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</si>
  <si>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</si>
  <si>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</si>
  <si>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</si>
  <si>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</si>
  <si>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</si>
  <si>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</si>
  <si>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</si>
  <si>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</si>
  <si>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</si>
  <si>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</si>
  <si>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</si>
  <si>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</si>
  <si>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</si>
  <si>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</si>
  <si>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</si>
  <si>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</si>
  <si>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</si>
  <si>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</si>
  <si>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</si>
  <si>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</si>
  <si>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</si>
  <si>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</si>
  <si>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</si>
  <si>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</si>
  <si>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</si>
  <si>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</si>
  <si>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</si>
  <si>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</si>
  <si>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</si>
  <si>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</si>
  <si>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</si>
  <si>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</si>
  <si>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</si>
  <si>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</si>
  <si>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</si>
  <si>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</si>
  <si>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</si>
  <si>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</si>
  <si>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</si>
  <si>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</si>
  <si>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</si>
  <si>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</si>
  <si>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</si>
  <si>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</si>
  <si>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</si>
  <si>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</si>
  <si>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</si>
  <si>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</si>
  <si>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</si>
  <si>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</si>
  <si>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</si>
  <si>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</si>
  <si>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</si>
  <si>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</si>
  <si>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</si>
  <si>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</si>
  <si>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</si>
  <si>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</si>
  <si>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</si>
  <si>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</si>
  <si>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</si>
  <si>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</si>
  <si>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</si>
  <si>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</si>
  <si>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</si>
  <si>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</si>
  <si>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</si>
  <si>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</si>
  <si>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</si>
  <si>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</si>
  <si>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</si>
  <si>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</si>
  <si>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</si>
  <si>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</si>
  <si>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</si>
  <si>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</si>
  <si>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</si>
  <si>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</si>
  <si>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</si>
  <si>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</si>
  <si>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</si>
  <si>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</si>
  <si>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</si>
  <si>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</si>
  <si>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</si>
  <si>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</si>
  <si>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</si>
  <si>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</si>
  <si>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</si>
  <si>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</si>
  <si>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</si>
  <si>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</si>
  <si>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</si>
  <si>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</si>
  <si>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</si>
  <si>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</si>
  <si>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</si>
  <si>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</si>
  <si>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</si>
  <si>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</si>
  <si>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</si>
  <si>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</si>
  <si>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</si>
  <si>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</si>
  <si>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</si>
  <si>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</si>
  <si>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</si>
  <si>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</si>
  <si>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</si>
  <si>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</si>
  <si>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</si>
  <si>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Details of Project #1 (Month, Year)</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</si>
  <si>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</si>
  <si>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</si>
  <si>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</si>
  <si>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</si>
  <si>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</si>
  <si>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</si>
  <si>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</si>
  <si>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</si>
  <si>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</si>
  <si>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</si>
  <si>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</si>
  <si>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</si>
  <si>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</si>
  <si>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</si>
  <si>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</si>
  <si>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</si>
  <si>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</si>
  <si>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</si>
  <si>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</si>
  <si>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</si>
  <si>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</si>
  <si>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</si>
  <si>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</si>
  <si>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</si>
  <si>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</si>
  <si>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</si>
  <si>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</si>
  <si>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</si>
  <si>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</si>
  <si>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</si>
  <si>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</si>
  <si>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</si>
  <si>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</si>
  <si>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</si>
  <si>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</si>
  <si>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</si>
  <si>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</si>
  <si>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</si>
  <si>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</si>
  <si>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Alectra Utilities- Enersource Rate Zone</t>
  </si>
  <si>
    <t>GS 50-499 kW</t>
  </si>
  <si>
    <t>GS 500-4999 kW</t>
  </si>
  <si>
    <t>EB-2019-0018</t>
  </si>
  <si>
    <t>2020 IRM Application</t>
  </si>
  <si>
    <t>EB-2020-0002</t>
  </si>
  <si>
    <t>2021 IRM Application</t>
  </si>
  <si>
    <t>EB-2016-0002; January 1, 2017 to December 31, 2017</t>
  </si>
  <si>
    <t>EB-2017-0024  May 01, 2018 to December 31, 2018</t>
  </si>
  <si>
    <t>0.5 * 2011 + 1.0 * 2012 + 0.5* 2013</t>
  </si>
  <si>
    <t>Persistence in 2014</t>
  </si>
  <si>
    <t>Persistence in 2015</t>
  </si>
  <si>
    <t>Persistence in 2016</t>
  </si>
  <si>
    <t>Persistence in 2017</t>
  </si>
  <si>
    <t>Persistence in 2018</t>
  </si>
  <si>
    <t>High-Pressure Sodium Street Lights (HPS) 100W</t>
  </si>
  <si>
    <t>High-Pressure Sodium Street Lights (HPS) 150W</t>
  </si>
  <si>
    <t>High-Pressure Sodium Street Lights (HPS) 250W</t>
  </si>
  <si>
    <t>High-Pressure Sodium Street Lights (HPS) 400W</t>
  </si>
  <si>
    <t>High-Pressure Sodium Street Lights (HPS) 70W</t>
  </si>
  <si>
    <t>LED100</t>
  </si>
  <si>
    <t>LED120</t>
  </si>
  <si>
    <t>LED30</t>
  </si>
  <si>
    <t>Table 8-a:  City of Mississauga</t>
  </si>
  <si>
    <t>First Phase Completed in 2013</t>
  </si>
  <si>
    <t>Second Phase Completed in 2016</t>
  </si>
  <si>
    <t>LED16</t>
  </si>
  <si>
    <t>LED32</t>
  </si>
  <si>
    <t>LED40</t>
  </si>
  <si>
    <t>LED44</t>
  </si>
  <si>
    <t>LED48</t>
  </si>
  <si>
    <t>LED60</t>
  </si>
  <si>
    <t>LED80</t>
  </si>
  <si>
    <t>Tier 1</t>
  </si>
  <si>
    <t>Consumer</t>
  </si>
  <si>
    <t>Enersource Hydro Mississauga Inc.</t>
  </si>
  <si>
    <t>EE</t>
  </si>
  <si>
    <t>DR</t>
  </si>
  <si>
    <t>Business</t>
  </si>
  <si>
    <t>Demand Response 3 (part of the Industrial program schedule)</t>
  </si>
  <si>
    <t>Commercial &amp; Institutional</t>
  </si>
  <si>
    <t>Industrial</t>
  </si>
  <si>
    <t>Pre-2011 Programs Completed in 2011</t>
  </si>
  <si>
    <t xml:space="preserve">                                  -  </t>
  </si>
  <si>
    <t xml:space="preserve">          -  </t>
  </si>
  <si>
    <t xml:space="preserve">                  -  </t>
  </si>
  <si>
    <t xml:space="preserve">                -  </t>
  </si>
  <si>
    <t xml:space="preserve">                      -  </t>
  </si>
  <si>
    <t>C&amp;I</t>
  </si>
  <si>
    <t>Home Assistance</t>
  </si>
  <si>
    <t>Non-Tier 1</t>
  </si>
  <si>
    <t>Residential and Small Commercial Demand Response</t>
  </si>
  <si>
    <t>Tier 1 - 2011 Adjustment</t>
  </si>
  <si>
    <t>Energy Audit Funding</t>
  </si>
  <si>
    <t>DR-3</t>
  </si>
  <si>
    <t>Small Business Lighting</t>
  </si>
  <si>
    <t>Annual Coupons</t>
  </si>
  <si>
    <t>Bi-Annual Retailer Events</t>
  </si>
  <si>
    <t>HVAC</t>
  </si>
  <si>
    <t>peaksaverPLUS</t>
  </si>
  <si>
    <t>peaksaverPLUS (IHD)</t>
  </si>
  <si>
    <t>Non-LDC</t>
  </si>
  <si>
    <t>Commercial</t>
  </si>
  <si>
    <t>Time-of-Use Savings</t>
  </si>
  <si>
    <t>non-Tier 1</t>
  </si>
  <si>
    <t>Commercial Demand Response</t>
  </si>
  <si>
    <t xml:space="preserve">Demand Response 3 </t>
  </si>
  <si>
    <t>Energy Managers</t>
  </si>
  <si>
    <t>Save on Energy Retrofit Program - P4P</t>
  </si>
  <si>
    <t>Save on Energy Heating &amp; Cooling Program</t>
  </si>
  <si>
    <t>Save on Energy Process &amp; Systems Upgrades Program - P4P</t>
  </si>
  <si>
    <t>Truckload Event Pilot Program</t>
  </si>
  <si>
    <t>Home Depot Home Appliance Market Uplift Conservation Fund Pilot Program</t>
  </si>
  <si>
    <t>2015 Adjustment</t>
  </si>
  <si>
    <t xml:space="preserve">Retrofit (Streetlight project) </t>
  </si>
  <si>
    <t>2013 Streetlight Project</t>
  </si>
  <si>
    <t>HVAC Incentives Initaitive</t>
  </si>
  <si>
    <t>Home Depot home Appliance Market uplift Conservation</t>
  </si>
  <si>
    <t>Save on Energy Retrofit Program  Streetlight Project - P4P</t>
  </si>
  <si>
    <t>Save on Energy Business Refrigeration Program</t>
  </si>
  <si>
    <t>Smart Thermostat Program</t>
  </si>
  <si>
    <t xml:space="preserve">Enersource Hydro Mississauga Inc. - Whole Home Pilot Program </t>
  </si>
  <si>
    <t>Business Refrigeration Program</t>
  </si>
  <si>
    <t>Save on Energy Retrofit Program - FCR</t>
  </si>
  <si>
    <t>Instant Discount Program</t>
  </si>
  <si>
    <t>Smart Themostat</t>
  </si>
  <si>
    <t>P/C Report</t>
  </si>
  <si>
    <t>Post P/C Report</t>
  </si>
  <si>
    <t>Alectra relied on the Participation and Cost Report (P/C) and true up any savings subsequent to P/C report based on the CDM listing on closed/paid projects</t>
  </si>
  <si>
    <t>There are additional CDM savings after the Participation and Cost report was published in April 2019 related to the 2018 savings. This is to capture all 2018 project savings for 2018.</t>
  </si>
  <si>
    <t>Note:  Alectra relied on the Participation and Cost Report (P/C) and true up any savings subsequent to P/C report based on the CDM listing on closed/paid projects</t>
  </si>
  <si>
    <t>The IESO performs evaluations for all of its programs, which includes examining gross energy savings from the programs and the net-to-gross ratio (“NTGR”). From these evaluations the IESO calculates net energy savings by initiative within a program group (residential, business, industrial and low income). Peak load savings are also calculated, and reported by initiative within a program group. For initiatives implemented under the Residential and Low Income Programs, 100% of CDM savings were attributed to the Residential Rate Class. For initiatives implemented under the Commercial and Industrial programs that apply to more than one rate class, the savings were estimated by rate class, based on participant-specific information, where available.</t>
  </si>
  <si>
    <t>EB-2012-0033, Decision and Order, p.53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</si>
</sst>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6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9" fontId="72" fillId="26" borderId="35" xfId="5151" applyNumberFormat="1" applyFont="1" applyFill="1" applyBorder="1" applyAlignment="1">
      <alignment horizontal="center" vertical="center" wrapText="1"/>
    </xf>
    <xf numFmtId="172" fontId="5" fillId="28" borderId="35" xfId="0" applyNumberFormat="1" applyFont="1" applyFill="1" applyBorder="1" applyProtection="1">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10" fontId="49" fillId="2" borderId="0" xfId="0" applyNumberFormat="1" applyFont="1" applyFill="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3" fontId="8" fillId="2" borderId="0" xfId="0" applyNumberFormat="1" applyFont="1" applyFill="1" applyAlignment="1" applyProtection="1">
      <alignment vertical="center" wrapText="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vertical="center" wrapText="1"/>
      <protection locked="0"/>
    </xf>
    <xf numFmtId="3" fontId="208" fillId="2" borderId="0" xfId="0" applyNumberFormat="1" applyFont="1" applyFill="1" applyAlignment="1" applyProtection="1">
      <alignment vertical="center" wrapText="1"/>
      <protection locked="0"/>
    </xf>
    <xf numFmtId="3" fontId="49" fillId="2" borderId="0" xfId="0" applyNumberFormat="1" applyFont="1" applyFill="1" applyAlignment="1" applyProtection="1">
      <alignment vertical="center"/>
      <protection locked="0"/>
    </xf>
    <xf numFmtId="0" fontId="91" fillId="2" borderId="89" xfId="0" applyFont="1" applyFill="1" applyBorder="1" applyAlignment="1" applyProtection="1">
      <alignment vertical="top"/>
      <protection locked="0"/>
    </xf>
    <xf numFmtId="9" fontId="41" fillId="28"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0" fontId="45" fillId="2" borderId="0" xfId="0" applyFont="1" applyFill="1" applyAlignment="1" applyProtection="1">
      <alignment vertical="top" wrapText="1"/>
      <protection locked="0"/>
    </xf>
    <xf numFmtId="3" fontId="45" fillId="28" borderId="36" xfId="0" applyNumberFormat="1" applyFont="1" applyFill="1" applyBorder="1" applyAlignment="1">
      <alignment horizontal="center" vertical="center"/>
    </xf>
    <xf numFmtId="3" fontId="45" fillId="2" borderId="0" xfId="0" applyNumberFormat="1" applyFont="1" applyFill="1" applyAlignment="1" applyProtection="1">
      <alignment horizontal="left" vertical="center"/>
      <protection locked="0"/>
    </xf>
    <xf numFmtId="9" fontId="41" fillId="28" borderId="0" xfId="0" applyNumberFormat="1" applyFont="1" applyFill="1" applyAlignment="1">
      <alignment horizontal="center"/>
    </xf>
    <xf numFmtId="3" fontId="49" fillId="2" borderId="0" xfId="0"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9" fontId="41" fillId="28" borderId="0" xfId="0" applyNumberFormat="1" applyFont="1" applyFill="1"/>
    <xf numFmtId="3" fontId="210" fillId="2" borderId="0" xfId="0" applyNumberFormat="1" applyFont="1" applyFill="1" applyAlignment="1" applyProtection="1">
      <alignment horizontal="center" vertical="center"/>
      <protection locked="0"/>
    </xf>
    <xf numFmtId="3" fontId="49" fillId="2" borderId="0" xfId="0" applyNumberFormat="1" applyFont="1" applyFill="1" applyAlignment="1" applyProtection="1">
      <alignment vertical="center" wrapText="1"/>
      <protection locked="0"/>
    </xf>
    <xf numFmtId="3" fontId="8" fillId="2" borderId="0" xfId="0" applyNumberFormat="1" applyFont="1" applyFill="1" applyAlignment="1" applyProtection="1">
      <alignment horizontal="center" vertical="center"/>
      <protection locked="0"/>
    </xf>
    <xf numFmtId="3" fontId="45" fillId="28" borderId="35" xfId="0" applyNumberFormat="1" applyFont="1" applyFill="1" applyBorder="1" applyAlignment="1">
      <alignment horizontal="center" vertical="center"/>
    </xf>
    <xf numFmtId="3" fontId="231" fillId="0" borderId="89" xfId="0" applyNumberFormat="1" applyFont="1" applyBorder="1" applyAlignment="1" applyProtection="1">
      <alignment vertical="center" wrapText="1"/>
      <protection locked="0"/>
    </xf>
    <xf numFmtId="10" fontId="210" fillId="2" borderId="0" xfId="0" applyNumberFormat="1" applyFont="1" applyFill="1" applyAlignment="1" applyProtection="1">
      <alignment horizontal="center" vertical="center"/>
      <protection locked="0"/>
    </xf>
    <xf numFmtId="0" fontId="91" fillId="2" borderId="0" xfId="0" applyFont="1" applyFill="1" applyAlignment="1" applyProtection="1">
      <alignment vertical="top" wrapText="1"/>
      <protection locked="0"/>
    </xf>
    <xf numFmtId="43" fontId="34" fillId="28" borderId="0" xfId="0" applyNumberFormat="1" applyFont="1" applyFill="1" applyAlignment="1" applyProtection="1">
      <alignment horizontal="center" vertical="center"/>
      <protection locked="0"/>
    </xf>
    <xf numFmtId="3" fontId="91" fillId="2" borderId="0" xfId="0" applyNumberFormat="1" applyFont="1" applyFill="1" applyAlignment="1" applyProtection="1">
      <alignment vertical="center"/>
      <protection locked="0"/>
    </xf>
    <xf numFmtId="3" fontId="91" fillId="2" borderId="0" xfId="0" applyNumberFormat="1" applyFont="1" applyFill="1" applyAlignment="1" applyProtection="1">
      <alignment horizontal="center" vertical="center"/>
      <protection locked="0"/>
    </xf>
    <xf numFmtId="43" fontId="41" fillId="28" borderId="0" xfId="72" applyNumberFormat="1" applyFont="1" applyFill="1" applyBorder="1" applyAlignment="1" applyProtection="1">
      <alignment horizontal="center" vertical="center"/>
      <protection locked="0"/>
    </xf>
    <xf numFmtId="43" fontId="41" fillId="28" borderId="0" xfId="0" applyNumberFormat="1" applyFont="1" applyFill="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48" fillId="2" borderId="0" xfId="0" applyFont="1" applyFill="1" applyAlignment="1">
      <alignment horizontal="left" vertical="top"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6625165"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20218998"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93" t="s">
        <v>174</v>
      </c>
      <c r="C3" s="793"/>
    </row>
    <row r="4" spans="1:3" ht="11.25" customHeight="1"/>
    <row r="5" spans="1:3" s="30" customFormat="1" ht="25.5" customHeight="1">
      <c r="B5" s="60" t="s">
        <v>420</v>
      </c>
      <c r="C5" s="60" t="s">
        <v>173</v>
      </c>
    </row>
    <row r="6" spans="1:3" s="176" customFormat="1" ht="48" customHeight="1">
      <c r="A6" s="241"/>
      <c r="B6" s="612" t="s">
        <v>170</v>
      </c>
      <c r="C6" s="665" t="s">
        <v>604</v>
      </c>
    </row>
    <row r="7" spans="1:3" s="176" customFormat="1" ht="21" customHeight="1">
      <c r="A7" s="241"/>
      <c r="B7" s="606" t="s">
        <v>552</v>
      </c>
      <c r="C7" s="666" t="s">
        <v>617</v>
      </c>
    </row>
    <row r="8" spans="1:3" s="176" customFormat="1" ht="32.25" customHeight="1">
      <c r="B8" s="606" t="s">
        <v>367</v>
      </c>
      <c r="C8" s="667" t="s">
        <v>605</v>
      </c>
    </row>
    <row r="9" spans="1:3" s="176" customFormat="1" ht="27.75" customHeight="1">
      <c r="B9" s="606" t="s">
        <v>169</v>
      </c>
      <c r="C9" s="667" t="s">
        <v>606</v>
      </c>
    </row>
    <row r="10" spans="1:3" s="176" customFormat="1" ht="33" customHeight="1">
      <c r="B10" s="606" t="s">
        <v>602</v>
      </c>
      <c r="C10" s="666" t="s">
        <v>610</v>
      </c>
    </row>
    <row r="11" spans="1:3" s="176" customFormat="1" ht="26.25" customHeight="1">
      <c r="B11" s="621" t="s">
        <v>368</v>
      </c>
      <c r="C11" s="669" t="s">
        <v>607</v>
      </c>
    </row>
    <row r="12" spans="1:3" s="176" customFormat="1" ht="39.75" customHeight="1">
      <c r="B12" s="606" t="s">
        <v>369</v>
      </c>
      <c r="C12" s="667" t="s">
        <v>608</v>
      </c>
    </row>
    <row r="13" spans="1:3" s="176" customFormat="1" ht="18" customHeight="1">
      <c r="B13" s="606" t="s">
        <v>370</v>
      </c>
      <c r="C13" s="667" t="s">
        <v>609</v>
      </c>
    </row>
    <row r="14" spans="1:3" s="176" customFormat="1" ht="13.5" customHeight="1">
      <c r="B14" s="606"/>
      <c r="C14" s="668"/>
    </row>
    <row r="15" spans="1:3" s="176" customFormat="1" ht="18" customHeight="1">
      <c r="B15" s="606" t="s">
        <v>673</v>
      </c>
      <c r="C15" s="666" t="s">
        <v>671</v>
      </c>
    </row>
    <row r="16" spans="1:3" s="176" customFormat="1" ht="8.25" customHeight="1">
      <c r="B16" s="606"/>
      <c r="C16" s="668"/>
    </row>
    <row r="17" spans="2:3" s="176" customFormat="1" ht="33" customHeight="1">
      <c r="B17" s="670" t="s">
        <v>603</v>
      </c>
      <c r="C17" s="671" t="s">
        <v>672</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343" zoomScale="90" zoomScaleNormal="90" zoomScaleSheetLayoutView="80" zoomScalePageLayoutView="85" workbookViewId="0">
      <selection activeCell="C391" sqref="C391"/>
    </sheetView>
  </sheetViews>
  <sheetFormatPr defaultColWidth="9" defaultRowHeight="14.25" outlineLevelRow="1" outlineLevelCol="1"/>
  <cols>
    <col min="1" max="1" width="4.5703125" style="503" customWidth="1"/>
    <col min="2" max="2" width="43.5703125" style="254" customWidth="1"/>
    <col min="3" max="3" width="14" style="254" customWidth="1"/>
    <col min="4" max="4" width="18" style="253" customWidth="1"/>
    <col min="5" max="7" width="11.28515625" style="253" bestFit="1" customWidth="1" outlineLevel="1"/>
    <col min="8" max="9" width="13.140625" style="253" bestFit="1" customWidth="1" outlineLevel="1"/>
    <col min="10" max="13" width="17.140625" style="253" bestFit="1"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57" t="s">
        <v>171</v>
      </c>
      <c r="C3" s="257" t="s">
        <v>175</v>
      </c>
      <c r="D3" s="501"/>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57"/>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59"/>
      <c r="C5" s="838" t="s">
        <v>551</v>
      </c>
      <c r="D5" s="839"/>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57" t="s">
        <v>505</v>
      </c>
      <c r="C7" s="856" t="s">
        <v>636</v>
      </c>
      <c r="D7" s="856"/>
      <c r="E7" s="856"/>
      <c r="F7" s="856"/>
      <c r="G7" s="856"/>
      <c r="H7" s="856"/>
      <c r="I7" s="856"/>
      <c r="J7" s="856"/>
      <c r="K7" s="856"/>
      <c r="L7" s="856"/>
      <c r="M7" s="856"/>
      <c r="N7" s="856"/>
      <c r="O7" s="856"/>
      <c r="P7" s="856"/>
      <c r="Q7" s="856"/>
      <c r="R7" s="856"/>
      <c r="S7" s="856"/>
      <c r="T7" s="856"/>
      <c r="U7" s="856"/>
      <c r="V7" s="856"/>
      <c r="W7" s="856"/>
      <c r="X7" s="856"/>
      <c r="Y7" s="600"/>
      <c r="Z7" s="600"/>
      <c r="AA7" s="600"/>
      <c r="AB7" s="600"/>
      <c r="AC7" s="600"/>
      <c r="AD7" s="600"/>
      <c r="AE7" s="270"/>
      <c r="AF7" s="270"/>
      <c r="AG7" s="270"/>
      <c r="AH7" s="270"/>
      <c r="AI7" s="270"/>
      <c r="AJ7" s="270"/>
      <c r="AK7" s="270"/>
      <c r="AL7" s="270"/>
    </row>
    <row r="8" spans="1:39" s="271" customFormat="1" ht="58.5" customHeight="1">
      <c r="A8" s="503"/>
      <c r="B8" s="857"/>
      <c r="C8" s="856" t="s">
        <v>574</v>
      </c>
      <c r="D8" s="856"/>
      <c r="E8" s="856"/>
      <c r="F8" s="856"/>
      <c r="G8" s="856"/>
      <c r="H8" s="856"/>
      <c r="I8" s="856"/>
      <c r="J8" s="856"/>
      <c r="K8" s="856"/>
      <c r="L8" s="856"/>
      <c r="M8" s="856"/>
      <c r="N8" s="856"/>
      <c r="O8" s="856"/>
      <c r="P8" s="856"/>
      <c r="Q8" s="856"/>
      <c r="R8" s="856"/>
      <c r="S8" s="856"/>
      <c r="T8" s="856"/>
      <c r="U8" s="856"/>
      <c r="V8" s="856"/>
      <c r="W8" s="856"/>
      <c r="X8" s="856"/>
      <c r="Y8" s="600"/>
      <c r="Z8" s="600"/>
      <c r="AA8" s="600"/>
      <c r="AB8" s="600"/>
      <c r="AC8" s="600"/>
      <c r="AD8" s="600"/>
      <c r="AE8" s="272"/>
      <c r="AF8" s="255"/>
      <c r="AG8" s="255"/>
      <c r="AH8" s="255"/>
      <c r="AI8" s="255"/>
      <c r="AJ8" s="255"/>
      <c r="AK8" s="255"/>
      <c r="AL8" s="255"/>
      <c r="AM8" s="256"/>
    </row>
    <row r="9" spans="1:39" s="271" customFormat="1" ht="57.75" customHeight="1">
      <c r="A9" s="503"/>
      <c r="B9" s="273"/>
      <c r="C9" s="856" t="s">
        <v>573</v>
      </c>
      <c r="D9" s="856"/>
      <c r="E9" s="856"/>
      <c r="F9" s="856"/>
      <c r="G9" s="856"/>
      <c r="H9" s="856"/>
      <c r="I9" s="856"/>
      <c r="J9" s="856"/>
      <c r="K9" s="856"/>
      <c r="L9" s="856"/>
      <c r="M9" s="856"/>
      <c r="N9" s="856"/>
      <c r="O9" s="856"/>
      <c r="P9" s="856"/>
      <c r="Q9" s="856"/>
      <c r="R9" s="856"/>
      <c r="S9" s="856"/>
      <c r="T9" s="856"/>
      <c r="U9" s="856"/>
      <c r="V9" s="856"/>
      <c r="W9" s="856"/>
      <c r="X9" s="856"/>
      <c r="Y9" s="600"/>
      <c r="Z9" s="600"/>
      <c r="AA9" s="600"/>
      <c r="AB9" s="600"/>
      <c r="AC9" s="600"/>
      <c r="AD9" s="600"/>
      <c r="AE9" s="272"/>
      <c r="AF9" s="255"/>
      <c r="AG9" s="255"/>
      <c r="AH9" s="255"/>
      <c r="AI9" s="255"/>
      <c r="AJ9" s="255"/>
      <c r="AK9" s="255"/>
      <c r="AL9" s="255"/>
      <c r="AM9" s="256"/>
    </row>
    <row r="10" spans="1:39" ht="41.25" customHeight="1">
      <c r="B10" s="275"/>
      <c r="C10" s="856" t="s">
        <v>639</v>
      </c>
      <c r="D10" s="856"/>
      <c r="E10" s="856"/>
      <c r="F10" s="856"/>
      <c r="G10" s="856"/>
      <c r="H10" s="856"/>
      <c r="I10" s="856"/>
      <c r="J10" s="856"/>
      <c r="K10" s="856"/>
      <c r="L10" s="856"/>
      <c r="M10" s="856"/>
      <c r="N10" s="856"/>
      <c r="O10" s="856"/>
      <c r="P10" s="856"/>
      <c r="Q10" s="856"/>
      <c r="R10" s="856"/>
      <c r="S10" s="856"/>
      <c r="T10" s="856"/>
      <c r="U10" s="856"/>
      <c r="V10" s="856"/>
      <c r="W10" s="856"/>
      <c r="X10" s="856"/>
      <c r="Y10" s="600"/>
      <c r="Z10" s="600"/>
      <c r="AA10" s="600"/>
      <c r="AB10" s="600"/>
      <c r="AC10" s="600"/>
      <c r="AD10" s="600"/>
      <c r="AE10" s="272"/>
      <c r="AF10" s="276"/>
      <c r="AG10" s="276"/>
      <c r="AH10" s="276"/>
      <c r="AI10" s="276"/>
      <c r="AJ10" s="276"/>
      <c r="AK10" s="276"/>
      <c r="AL10" s="276"/>
    </row>
    <row r="11" spans="1:39" ht="53.25" customHeight="1">
      <c r="C11" s="856" t="s">
        <v>624</v>
      </c>
      <c r="D11" s="856"/>
      <c r="E11" s="856"/>
      <c r="F11" s="856"/>
      <c r="G11" s="856"/>
      <c r="H11" s="856"/>
      <c r="I11" s="856"/>
      <c r="J11" s="856"/>
      <c r="K11" s="856"/>
      <c r="L11" s="856"/>
      <c r="M11" s="856"/>
      <c r="N11" s="856"/>
      <c r="O11" s="856"/>
      <c r="P11" s="856"/>
      <c r="Q11" s="856"/>
      <c r="R11" s="856"/>
      <c r="S11" s="856"/>
      <c r="T11" s="856"/>
      <c r="U11" s="856"/>
      <c r="V11" s="856"/>
      <c r="W11" s="856"/>
      <c r="X11" s="856"/>
      <c r="Y11" s="600"/>
      <c r="Z11" s="600"/>
      <c r="AA11" s="600"/>
      <c r="AB11" s="600"/>
      <c r="AC11" s="600"/>
      <c r="AD11" s="600"/>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57" t="s">
        <v>527</v>
      </c>
      <c r="C13" s="585" t="s">
        <v>522</v>
      </c>
      <c r="D13" s="535"/>
      <c r="E13" s="535"/>
      <c r="F13" s="535"/>
      <c r="G13" s="535"/>
      <c r="H13" s="535"/>
      <c r="I13" s="535"/>
      <c r="J13" s="535"/>
      <c r="K13" s="535"/>
      <c r="L13" s="535"/>
      <c r="M13" s="535"/>
      <c r="N13" s="535"/>
      <c r="O13" s="535"/>
      <c r="P13" s="535"/>
      <c r="Q13" s="535"/>
      <c r="R13" s="535"/>
      <c r="S13" s="535"/>
      <c r="T13" s="535"/>
      <c r="U13" s="535"/>
      <c r="V13" s="535"/>
      <c r="W13" s="535"/>
      <c r="X13" s="535"/>
      <c r="Y13" s="535"/>
      <c r="Z13" s="535"/>
      <c r="AA13" s="535"/>
      <c r="AB13" s="535"/>
      <c r="AC13" s="535"/>
      <c r="AD13" s="535"/>
      <c r="AE13" s="272"/>
      <c r="AF13" s="276"/>
      <c r="AG13" s="276"/>
      <c r="AH13" s="276"/>
      <c r="AI13" s="276"/>
      <c r="AJ13" s="276"/>
      <c r="AK13" s="276"/>
      <c r="AL13" s="276"/>
      <c r="AM13" s="253"/>
    </row>
    <row r="14" spans="1:39" ht="20.25" customHeight="1">
      <c r="B14" s="857"/>
      <c r="C14" s="585" t="s">
        <v>523</v>
      </c>
      <c r="D14" s="535"/>
      <c r="E14" s="535"/>
      <c r="F14" s="535"/>
      <c r="G14" s="535"/>
      <c r="H14" s="535"/>
      <c r="I14" s="535"/>
      <c r="J14" s="535"/>
      <c r="K14" s="535"/>
      <c r="L14" s="535"/>
      <c r="M14" s="535"/>
      <c r="N14" s="535"/>
      <c r="O14" s="535"/>
      <c r="P14" s="535"/>
      <c r="Q14" s="535"/>
      <c r="R14" s="535"/>
      <c r="S14" s="535"/>
      <c r="T14" s="535"/>
      <c r="U14" s="535"/>
      <c r="V14" s="535"/>
      <c r="W14" s="535"/>
      <c r="X14" s="535"/>
      <c r="Y14" s="535"/>
      <c r="Z14" s="535"/>
      <c r="AA14" s="535"/>
      <c r="AB14" s="535"/>
      <c r="AC14" s="535"/>
      <c r="AD14" s="535"/>
      <c r="AE14" s="272"/>
      <c r="AF14" s="276"/>
      <c r="AG14" s="276"/>
      <c r="AH14" s="276"/>
      <c r="AI14" s="276"/>
      <c r="AJ14" s="276"/>
      <c r="AK14" s="276"/>
      <c r="AL14" s="276"/>
      <c r="AM14" s="253"/>
    </row>
    <row r="15" spans="1:39" ht="20.25" customHeight="1">
      <c r="C15" s="585" t="s">
        <v>524</v>
      </c>
      <c r="D15" s="535"/>
      <c r="E15" s="535"/>
      <c r="F15" s="535"/>
      <c r="G15" s="535"/>
      <c r="H15" s="535"/>
      <c r="I15" s="535"/>
      <c r="J15" s="535"/>
      <c r="K15" s="535"/>
      <c r="L15" s="535"/>
      <c r="M15" s="535"/>
      <c r="N15" s="535"/>
      <c r="O15" s="535"/>
      <c r="P15" s="535"/>
      <c r="Q15" s="535"/>
      <c r="R15" s="535"/>
      <c r="S15" s="535"/>
      <c r="T15" s="535"/>
      <c r="U15" s="535"/>
      <c r="V15" s="535"/>
      <c r="W15" s="535"/>
      <c r="X15" s="535"/>
      <c r="Y15" s="535"/>
      <c r="Z15" s="535"/>
      <c r="AA15" s="535"/>
      <c r="AB15" s="535"/>
      <c r="AC15" s="535"/>
      <c r="AD15" s="535"/>
      <c r="AE15" s="272"/>
      <c r="AF15" s="276"/>
      <c r="AG15" s="276"/>
      <c r="AH15" s="276"/>
      <c r="AI15" s="276"/>
      <c r="AJ15" s="276"/>
      <c r="AK15" s="276"/>
      <c r="AL15" s="276"/>
      <c r="AM15" s="253"/>
    </row>
    <row r="16" spans="1:39" ht="20.25" customHeight="1">
      <c r="C16" s="585" t="s">
        <v>525</v>
      </c>
      <c r="D16" s="535"/>
      <c r="E16" s="535"/>
      <c r="F16" s="535"/>
      <c r="G16" s="535"/>
      <c r="H16" s="535"/>
      <c r="I16" s="535"/>
      <c r="J16" s="535"/>
      <c r="K16" s="535"/>
      <c r="L16" s="535"/>
      <c r="M16" s="535"/>
      <c r="N16" s="535"/>
      <c r="O16" s="535"/>
      <c r="P16" s="535"/>
      <c r="Q16" s="535"/>
      <c r="R16" s="535"/>
      <c r="S16" s="535"/>
      <c r="T16" s="535"/>
      <c r="U16" s="535"/>
      <c r="V16" s="535"/>
      <c r="W16" s="535"/>
      <c r="X16" s="535"/>
      <c r="Y16" s="535"/>
      <c r="Z16" s="535"/>
      <c r="AA16" s="535"/>
      <c r="AB16" s="535"/>
      <c r="AC16" s="535"/>
      <c r="AD16" s="535"/>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4"/>
      <c r="O18" s="281"/>
      <c r="Y18" s="270"/>
      <c r="Z18" s="267"/>
      <c r="AA18" s="267"/>
      <c r="AB18" s="267"/>
      <c r="AC18" s="267"/>
      <c r="AD18" s="267"/>
      <c r="AE18" s="267"/>
      <c r="AF18" s="267"/>
      <c r="AG18" s="267"/>
      <c r="AH18" s="267"/>
      <c r="AI18" s="267"/>
      <c r="AJ18" s="267"/>
      <c r="AK18" s="267"/>
      <c r="AL18" s="267"/>
      <c r="AM18" s="282"/>
    </row>
    <row r="19" spans="1:39" s="283" customFormat="1" ht="36" customHeight="1">
      <c r="A19" s="503"/>
      <c r="B19" s="847" t="s">
        <v>211</v>
      </c>
      <c r="C19" s="849" t="s">
        <v>33</v>
      </c>
      <c r="D19" s="284" t="s">
        <v>422</v>
      </c>
      <c r="E19" s="851" t="s">
        <v>209</v>
      </c>
      <c r="F19" s="852"/>
      <c r="G19" s="852"/>
      <c r="H19" s="852"/>
      <c r="I19" s="852"/>
      <c r="J19" s="852"/>
      <c r="K19" s="852"/>
      <c r="L19" s="852"/>
      <c r="M19" s="853"/>
      <c r="N19" s="854" t="s">
        <v>213</v>
      </c>
      <c r="O19" s="284" t="s">
        <v>423</v>
      </c>
      <c r="P19" s="851" t="s">
        <v>212</v>
      </c>
      <c r="Q19" s="852"/>
      <c r="R19" s="852"/>
      <c r="S19" s="852"/>
      <c r="T19" s="852"/>
      <c r="U19" s="852"/>
      <c r="V19" s="852"/>
      <c r="W19" s="852"/>
      <c r="X19" s="853"/>
      <c r="Y19" s="844" t="s">
        <v>243</v>
      </c>
      <c r="Z19" s="845"/>
      <c r="AA19" s="845"/>
      <c r="AB19" s="845"/>
      <c r="AC19" s="845"/>
      <c r="AD19" s="845"/>
      <c r="AE19" s="845"/>
      <c r="AF19" s="845"/>
      <c r="AG19" s="845"/>
      <c r="AH19" s="845"/>
      <c r="AI19" s="845"/>
      <c r="AJ19" s="845"/>
      <c r="AK19" s="845"/>
      <c r="AL19" s="845"/>
      <c r="AM19" s="846"/>
    </row>
    <row r="20" spans="1:39" s="283" customFormat="1" ht="59.25" customHeight="1">
      <c r="A20" s="503"/>
      <c r="B20" s="848"/>
      <c r="C20" s="850"/>
      <c r="D20" s="285">
        <v>2011</v>
      </c>
      <c r="E20" s="285">
        <v>2012</v>
      </c>
      <c r="F20" s="285">
        <v>2013</v>
      </c>
      <c r="G20" s="285">
        <v>2014</v>
      </c>
      <c r="H20" s="285">
        <v>2015</v>
      </c>
      <c r="I20" s="285">
        <v>2016</v>
      </c>
      <c r="J20" s="285">
        <v>2017</v>
      </c>
      <c r="K20" s="285">
        <v>2018</v>
      </c>
      <c r="L20" s="285">
        <v>2019</v>
      </c>
      <c r="M20" s="285">
        <v>2020</v>
      </c>
      <c r="N20" s="855"/>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50-499 kW</v>
      </c>
      <c r="AB20" s="286" t="str">
        <f>'1.  LRAMVA Summary'!G52</f>
        <v>GS 500-4999 kW</v>
      </c>
      <c r="AC20" s="286" t="str">
        <f>'1.  LRAMVA Summary'!H52</f>
        <v>Large Use</v>
      </c>
      <c r="AD20" s="286" t="str">
        <f>'1.  LRAMVA Summary'!I52</f>
        <v>Street Lighting</v>
      </c>
      <c r="AE20" s="286" t="str">
        <f>'1.  LRAMVA Summary'!J52</f>
        <v>Unmetered Scattered Load</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4"/>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kWh</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3">
        <v>1</v>
      </c>
      <c r="B22" s="294" t="s">
        <v>1</v>
      </c>
      <c r="C22" s="764" t="s">
        <v>25</v>
      </c>
      <c r="D22" s="295">
        <v>812064</v>
      </c>
      <c r="E22" s="295">
        <v>812064</v>
      </c>
      <c r="F22" s="295">
        <v>812064</v>
      </c>
      <c r="G22" s="295">
        <v>811350</v>
      </c>
      <c r="H22" s="295">
        <v>618340</v>
      </c>
      <c r="I22" s="295" t="s">
        <v>793</v>
      </c>
      <c r="J22" s="295" t="s">
        <v>794</v>
      </c>
      <c r="K22" s="295" t="s">
        <v>794</v>
      </c>
      <c r="L22" s="295" t="s">
        <v>794</v>
      </c>
      <c r="M22" s="295" t="s">
        <v>794</v>
      </c>
      <c r="N22" s="764"/>
      <c r="O22" s="775">
        <v>110</v>
      </c>
      <c r="P22" s="295">
        <v>110</v>
      </c>
      <c r="Q22" s="295">
        <v>110</v>
      </c>
      <c r="R22" s="295">
        <v>109</v>
      </c>
      <c r="S22" s="295">
        <v>81</v>
      </c>
      <c r="T22" s="295" t="s">
        <v>791</v>
      </c>
      <c r="U22" s="295" t="s">
        <v>791</v>
      </c>
      <c r="V22" s="295" t="s">
        <v>791</v>
      </c>
      <c r="W22" s="295" t="s">
        <v>791</v>
      </c>
      <c r="X22" s="295" t="s">
        <v>792</v>
      </c>
      <c r="Y22" s="753">
        <v>1</v>
      </c>
      <c r="Z22" s="753"/>
      <c r="AA22" s="753"/>
      <c r="AB22" s="753"/>
      <c r="AC22" s="753"/>
      <c r="AD22" s="753"/>
      <c r="AE22" s="753"/>
      <c r="AF22" s="408"/>
      <c r="AG22" s="408"/>
      <c r="AH22" s="408"/>
      <c r="AI22" s="408"/>
      <c r="AJ22" s="408"/>
      <c r="AK22" s="408"/>
      <c r="AL22" s="408"/>
      <c r="AM22" s="296">
        <f>SUM(Y22:AL22)</f>
        <v>1</v>
      </c>
    </row>
    <row r="23" spans="1:39" s="283" customFormat="1" ht="15" outlineLevel="1">
      <c r="A23" s="503"/>
      <c r="B23" s="294" t="s">
        <v>214</v>
      </c>
      <c r="C23" s="764" t="s">
        <v>163</v>
      </c>
      <c r="D23" s="295"/>
      <c r="E23" s="295"/>
      <c r="F23" s="295"/>
      <c r="G23" s="295"/>
      <c r="H23" s="295"/>
      <c r="I23" s="295"/>
      <c r="J23" s="295"/>
      <c r="K23" s="295"/>
      <c r="L23" s="295"/>
      <c r="M23" s="295"/>
      <c r="N23" s="765"/>
      <c r="O23" s="295"/>
      <c r="P23" s="295"/>
      <c r="Q23" s="295"/>
      <c r="R23" s="295"/>
      <c r="S23" s="295"/>
      <c r="T23" s="295"/>
      <c r="U23" s="295"/>
      <c r="V23" s="295"/>
      <c r="W23" s="295"/>
      <c r="X23" s="295"/>
      <c r="Y23" s="754">
        <f>Y22</f>
        <v>1</v>
      </c>
      <c r="Z23" s="754">
        <f>Z22</f>
        <v>0</v>
      </c>
      <c r="AA23" s="754">
        <f t="shared" ref="AA23:AE23" si="0">AA22</f>
        <v>0</v>
      </c>
      <c r="AB23" s="754">
        <f t="shared" si="0"/>
        <v>0</v>
      </c>
      <c r="AC23" s="754">
        <f t="shared" si="0"/>
        <v>0</v>
      </c>
      <c r="AD23" s="754">
        <f t="shared" si="0"/>
        <v>0</v>
      </c>
      <c r="AE23" s="754">
        <f t="shared" si="0"/>
        <v>0</v>
      </c>
      <c r="AF23" s="409">
        <f t="shared" ref="AF23:AL23" si="1">AF22</f>
        <v>0</v>
      </c>
      <c r="AG23" s="409">
        <f t="shared" si="1"/>
        <v>0</v>
      </c>
      <c r="AH23" s="409">
        <f t="shared" si="1"/>
        <v>0</v>
      </c>
      <c r="AI23" s="409">
        <f t="shared" si="1"/>
        <v>0</v>
      </c>
      <c r="AJ23" s="409">
        <f t="shared" si="1"/>
        <v>0</v>
      </c>
      <c r="AK23" s="409">
        <f t="shared" si="1"/>
        <v>0</v>
      </c>
      <c r="AL23" s="409">
        <f t="shared" si="1"/>
        <v>0</v>
      </c>
      <c r="AM23" s="297"/>
    </row>
    <row r="24" spans="1:39" s="303" customFormat="1" ht="15.75" outlineLevel="1">
      <c r="A24" s="505"/>
      <c r="B24" s="298"/>
      <c r="C24" s="766"/>
      <c r="D24" s="766"/>
      <c r="E24" s="766"/>
      <c r="F24" s="766"/>
      <c r="G24" s="766"/>
      <c r="H24" s="766"/>
      <c r="I24" s="766"/>
      <c r="J24" s="766"/>
      <c r="K24" s="766"/>
      <c r="L24" s="766"/>
      <c r="M24" s="766"/>
      <c r="O24" s="766"/>
      <c r="P24" s="766"/>
      <c r="Q24" s="766"/>
      <c r="R24" s="766"/>
      <c r="S24" s="766"/>
      <c r="T24" s="766"/>
      <c r="U24" s="766"/>
      <c r="V24" s="766"/>
      <c r="W24" s="766"/>
      <c r="X24" s="766"/>
      <c r="Y24" s="755"/>
      <c r="Z24" s="756"/>
      <c r="AA24" s="756"/>
      <c r="AB24" s="756"/>
      <c r="AC24" s="756"/>
      <c r="AD24" s="756"/>
      <c r="AE24" s="756"/>
      <c r="AF24" s="411"/>
      <c r="AG24" s="411"/>
      <c r="AH24" s="411"/>
      <c r="AI24" s="411"/>
      <c r="AJ24" s="411"/>
      <c r="AK24" s="411"/>
      <c r="AL24" s="411"/>
      <c r="AM24" s="302"/>
    </row>
    <row r="25" spans="1:39" s="283" customFormat="1" ht="15" outlineLevel="1">
      <c r="A25" s="503">
        <v>2</v>
      </c>
      <c r="B25" s="294" t="s">
        <v>2</v>
      </c>
      <c r="C25" s="764" t="s">
        <v>25</v>
      </c>
      <c r="D25" s="295">
        <v>11343</v>
      </c>
      <c r="E25" s="295">
        <v>11343</v>
      </c>
      <c r="F25" s="295">
        <v>11343</v>
      </c>
      <c r="G25" s="295">
        <v>5414</v>
      </c>
      <c r="H25" s="295" t="s">
        <v>793</v>
      </c>
      <c r="I25" s="295" t="s">
        <v>793</v>
      </c>
      <c r="J25" s="295" t="s">
        <v>794</v>
      </c>
      <c r="K25" s="295" t="s">
        <v>794</v>
      </c>
      <c r="L25" s="295" t="s">
        <v>794</v>
      </c>
      <c r="M25" s="295" t="s">
        <v>794</v>
      </c>
      <c r="N25" s="764"/>
      <c r="O25" s="784">
        <v>10</v>
      </c>
      <c r="P25" s="295">
        <v>10</v>
      </c>
      <c r="Q25" s="295">
        <v>10</v>
      </c>
      <c r="R25" s="295">
        <v>3</v>
      </c>
      <c r="S25" s="295" t="s">
        <v>790</v>
      </c>
      <c r="T25" s="295" t="s">
        <v>791</v>
      </c>
      <c r="U25" s="295" t="s">
        <v>791</v>
      </c>
      <c r="V25" s="295" t="s">
        <v>791</v>
      </c>
      <c r="W25" s="295" t="s">
        <v>791</v>
      </c>
      <c r="X25" s="295" t="s">
        <v>792</v>
      </c>
      <c r="Y25" s="753">
        <v>1</v>
      </c>
      <c r="Z25" s="753"/>
      <c r="AA25" s="753"/>
      <c r="AB25" s="753"/>
      <c r="AC25" s="753"/>
      <c r="AD25" s="753"/>
      <c r="AE25" s="753"/>
      <c r="AF25" s="408"/>
      <c r="AG25" s="408"/>
      <c r="AH25" s="408"/>
      <c r="AI25" s="408"/>
      <c r="AJ25" s="408"/>
      <c r="AK25" s="408"/>
      <c r="AL25" s="408"/>
      <c r="AM25" s="296">
        <f>SUM(Y25:AL25)</f>
        <v>1</v>
      </c>
    </row>
    <row r="26" spans="1:39" s="283" customFormat="1" ht="15" outlineLevel="1">
      <c r="A26" s="503"/>
      <c r="B26" s="294" t="s">
        <v>214</v>
      </c>
      <c r="C26" s="764" t="s">
        <v>163</v>
      </c>
      <c r="D26" s="295"/>
      <c r="E26" s="295"/>
      <c r="F26" s="295"/>
      <c r="G26" s="295"/>
      <c r="H26" s="295"/>
      <c r="I26" s="295"/>
      <c r="J26" s="295"/>
      <c r="K26" s="295"/>
      <c r="L26" s="295"/>
      <c r="M26" s="295"/>
      <c r="N26" s="765"/>
      <c r="O26" s="295"/>
      <c r="P26" s="295"/>
      <c r="Q26" s="295"/>
      <c r="R26" s="295"/>
      <c r="S26" s="295"/>
      <c r="T26" s="295"/>
      <c r="U26" s="295"/>
      <c r="V26" s="295"/>
      <c r="W26" s="295"/>
      <c r="X26" s="295"/>
      <c r="Y26" s="754">
        <f>Y25</f>
        <v>1</v>
      </c>
      <c r="Z26" s="754">
        <f>Z25</f>
        <v>0</v>
      </c>
      <c r="AA26" s="754">
        <f t="shared" ref="AA26:AE26" si="2">AA25</f>
        <v>0</v>
      </c>
      <c r="AB26" s="754">
        <f t="shared" si="2"/>
        <v>0</v>
      </c>
      <c r="AC26" s="754">
        <f t="shared" si="2"/>
        <v>0</v>
      </c>
      <c r="AD26" s="754">
        <f t="shared" si="2"/>
        <v>0</v>
      </c>
      <c r="AE26" s="754">
        <f t="shared" si="2"/>
        <v>0</v>
      </c>
      <c r="AF26" s="409">
        <f t="shared" ref="AF26:AL26" si="3">AF25</f>
        <v>0</v>
      </c>
      <c r="AG26" s="409">
        <f t="shared" si="3"/>
        <v>0</v>
      </c>
      <c r="AH26" s="409">
        <f t="shared" si="3"/>
        <v>0</v>
      </c>
      <c r="AI26" s="409">
        <f t="shared" si="3"/>
        <v>0</v>
      </c>
      <c r="AJ26" s="409">
        <f t="shared" si="3"/>
        <v>0</v>
      </c>
      <c r="AK26" s="409">
        <f t="shared" si="3"/>
        <v>0</v>
      </c>
      <c r="AL26" s="409">
        <f t="shared" si="3"/>
        <v>0</v>
      </c>
      <c r="AM26" s="297"/>
    </row>
    <row r="27" spans="1:39" s="303" customFormat="1" ht="15.75" outlineLevel="1">
      <c r="A27" s="505"/>
      <c r="B27" s="298"/>
      <c r="C27" s="766"/>
      <c r="D27" s="767"/>
      <c r="E27" s="767"/>
      <c r="F27" s="767"/>
      <c r="G27" s="767"/>
      <c r="H27" s="767"/>
      <c r="I27" s="767"/>
      <c r="J27" s="767"/>
      <c r="K27" s="767"/>
      <c r="L27" s="767"/>
      <c r="M27" s="767"/>
      <c r="O27" s="767"/>
      <c r="P27" s="767"/>
      <c r="Q27" s="767"/>
      <c r="R27" s="767"/>
      <c r="S27" s="767"/>
      <c r="T27" s="767"/>
      <c r="U27" s="767"/>
      <c r="V27" s="767"/>
      <c r="W27" s="767"/>
      <c r="X27" s="767"/>
      <c r="Y27" s="755"/>
      <c r="Z27" s="756"/>
      <c r="AA27" s="756"/>
      <c r="AB27" s="756"/>
      <c r="AC27" s="756"/>
      <c r="AD27" s="756"/>
      <c r="AE27" s="756"/>
      <c r="AF27" s="411"/>
      <c r="AG27" s="411"/>
      <c r="AH27" s="411"/>
      <c r="AI27" s="411"/>
      <c r="AJ27" s="411"/>
      <c r="AK27" s="411"/>
      <c r="AL27" s="411"/>
      <c r="AM27" s="302"/>
    </row>
    <row r="28" spans="1:39" s="283" customFormat="1" ht="15" outlineLevel="1">
      <c r="A28" s="503">
        <v>3</v>
      </c>
      <c r="B28" s="294" t="s">
        <v>3</v>
      </c>
      <c r="C28" s="764" t="s">
        <v>25</v>
      </c>
      <c r="D28" s="295">
        <v>3614070</v>
      </c>
      <c r="E28" s="295">
        <v>3614070</v>
      </c>
      <c r="F28" s="295">
        <v>3614070</v>
      </c>
      <c r="G28" s="295">
        <v>3614070</v>
      </c>
      <c r="H28" s="295">
        <v>3614070</v>
      </c>
      <c r="I28" s="295">
        <v>3614070</v>
      </c>
      <c r="J28" s="295">
        <v>3614070</v>
      </c>
      <c r="K28" s="295">
        <v>3614070</v>
      </c>
      <c r="L28" s="295">
        <v>3614070</v>
      </c>
      <c r="M28" s="295">
        <v>3614070</v>
      </c>
      <c r="N28" s="764"/>
      <c r="O28" s="784">
        <v>1995</v>
      </c>
      <c r="P28" s="295">
        <v>1995</v>
      </c>
      <c r="Q28" s="295">
        <v>1995</v>
      </c>
      <c r="R28" s="295">
        <v>1995</v>
      </c>
      <c r="S28" s="295">
        <v>1995</v>
      </c>
      <c r="T28" s="295">
        <v>1995</v>
      </c>
      <c r="U28" s="295">
        <v>1995</v>
      </c>
      <c r="V28" s="295">
        <v>1995</v>
      </c>
      <c r="W28" s="295">
        <v>1995</v>
      </c>
      <c r="X28" s="295">
        <v>1995</v>
      </c>
      <c r="Y28" s="753">
        <v>1</v>
      </c>
      <c r="Z28" s="753"/>
      <c r="AA28" s="753"/>
      <c r="AB28" s="753"/>
      <c r="AC28" s="753"/>
      <c r="AD28" s="753"/>
      <c r="AE28" s="753"/>
      <c r="AF28" s="408"/>
      <c r="AG28" s="408"/>
      <c r="AH28" s="408"/>
      <c r="AI28" s="408"/>
      <c r="AJ28" s="408"/>
      <c r="AK28" s="408"/>
      <c r="AL28" s="408"/>
      <c r="AM28" s="296">
        <f>SUM(Y28:AL28)</f>
        <v>1</v>
      </c>
    </row>
    <row r="29" spans="1:39" s="283" customFormat="1" ht="15" outlineLevel="1">
      <c r="A29" s="503"/>
      <c r="B29" s="294" t="s">
        <v>214</v>
      </c>
      <c r="C29" s="764" t="s">
        <v>163</v>
      </c>
      <c r="D29" s="295">
        <v>-592333</v>
      </c>
      <c r="E29" s="295">
        <v>-592333.14919700008</v>
      </c>
      <c r="F29" s="295">
        <v>-592333.14919700008</v>
      </c>
      <c r="G29" s="295">
        <v>-592333.14919700008</v>
      </c>
      <c r="H29" s="295">
        <v>-592333.14919700008</v>
      </c>
      <c r="I29" s="295">
        <v>-592333.14919700008</v>
      </c>
      <c r="J29" s="295">
        <v>-592333.14919700008</v>
      </c>
      <c r="K29" s="295">
        <v>-592333.14919700008</v>
      </c>
      <c r="L29" s="295">
        <v>-592333.14919700008</v>
      </c>
      <c r="M29" s="295">
        <v>-592333.14919700008</v>
      </c>
      <c r="N29" s="765"/>
      <c r="O29" s="784">
        <v>-327</v>
      </c>
      <c r="P29" s="295">
        <v>-327.28925547</v>
      </c>
      <c r="Q29" s="295">
        <v>-327.28923566999998</v>
      </c>
      <c r="R29" s="295">
        <v>-327.28923566999998</v>
      </c>
      <c r="S29" s="295">
        <v>-327.28923566999998</v>
      </c>
      <c r="T29" s="295">
        <v>-327.28923566999998</v>
      </c>
      <c r="U29" s="295">
        <v>-327.28923566999998</v>
      </c>
      <c r="V29" s="295">
        <v>-327.28923566999998</v>
      </c>
      <c r="W29" s="295">
        <v>-327.28923566999998</v>
      </c>
      <c r="X29" s="295">
        <v>-327.28923566999998</v>
      </c>
      <c r="Y29" s="754">
        <f>Y28</f>
        <v>1</v>
      </c>
      <c r="Z29" s="754">
        <f>Z28</f>
        <v>0</v>
      </c>
      <c r="AA29" s="754">
        <f t="shared" ref="AA29:AE29" si="4">AA28</f>
        <v>0</v>
      </c>
      <c r="AB29" s="754">
        <f t="shared" si="4"/>
        <v>0</v>
      </c>
      <c r="AC29" s="754">
        <f t="shared" si="4"/>
        <v>0</v>
      </c>
      <c r="AD29" s="754">
        <f t="shared" si="4"/>
        <v>0</v>
      </c>
      <c r="AE29" s="754">
        <f t="shared" si="4"/>
        <v>0</v>
      </c>
      <c r="AF29" s="409">
        <f t="shared" ref="AF29:AL29" si="5">AF28</f>
        <v>0</v>
      </c>
      <c r="AG29" s="409">
        <f t="shared" si="5"/>
        <v>0</v>
      </c>
      <c r="AH29" s="409">
        <f t="shared" si="5"/>
        <v>0</v>
      </c>
      <c r="AI29" s="409">
        <f t="shared" si="5"/>
        <v>0</v>
      </c>
      <c r="AJ29" s="409">
        <f t="shared" si="5"/>
        <v>0</v>
      </c>
      <c r="AK29" s="409">
        <f t="shared" si="5"/>
        <v>0</v>
      </c>
      <c r="AL29" s="409">
        <f t="shared" si="5"/>
        <v>0</v>
      </c>
      <c r="AM29" s="297"/>
    </row>
    <row r="30" spans="1:39" s="283" customFormat="1" ht="15" outlineLevel="1">
      <c r="A30" s="503"/>
      <c r="B30" s="294"/>
      <c r="C30" s="768"/>
      <c r="D30" s="764"/>
      <c r="E30" s="764"/>
      <c r="F30" s="764"/>
      <c r="G30" s="764"/>
      <c r="H30" s="764"/>
      <c r="I30" s="764"/>
      <c r="J30" s="764"/>
      <c r="K30" s="764"/>
      <c r="L30" s="764"/>
      <c r="M30" s="764"/>
      <c r="O30" s="764"/>
      <c r="P30" s="764"/>
      <c r="Q30" s="764"/>
      <c r="R30" s="764"/>
      <c r="S30" s="764"/>
      <c r="T30" s="764"/>
      <c r="U30" s="764"/>
      <c r="V30" s="764"/>
      <c r="W30" s="764"/>
      <c r="X30" s="764"/>
      <c r="Y30" s="755"/>
      <c r="Z30" s="755"/>
      <c r="AA30" s="755"/>
      <c r="AB30" s="755"/>
      <c r="AC30" s="755"/>
      <c r="AD30" s="755"/>
      <c r="AE30" s="755"/>
      <c r="AF30" s="410"/>
      <c r="AG30" s="410"/>
      <c r="AH30" s="410"/>
      <c r="AI30" s="410"/>
      <c r="AJ30" s="410"/>
      <c r="AK30" s="410"/>
      <c r="AL30" s="410"/>
      <c r="AM30" s="306"/>
    </row>
    <row r="31" spans="1:39" s="283" customFormat="1" ht="15" outlineLevel="1">
      <c r="A31" s="503">
        <v>4</v>
      </c>
      <c r="B31" s="294" t="s">
        <v>4</v>
      </c>
      <c r="C31" s="764" t="s">
        <v>25</v>
      </c>
      <c r="D31" s="295">
        <v>763430</v>
      </c>
      <c r="E31" s="295">
        <v>763430</v>
      </c>
      <c r="F31" s="295">
        <v>763430</v>
      </c>
      <c r="G31" s="295">
        <v>763430</v>
      </c>
      <c r="H31" s="295">
        <v>702240</v>
      </c>
      <c r="I31" s="295">
        <v>635393</v>
      </c>
      <c r="J31" s="295">
        <v>498237</v>
      </c>
      <c r="K31" s="295">
        <v>495051</v>
      </c>
      <c r="L31" s="295">
        <v>623089</v>
      </c>
      <c r="M31" s="295">
        <v>238796</v>
      </c>
      <c r="N31" s="764"/>
      <c r="O31" s="784">
        <v>47</v>
      </c>
      <c r="P31" s="295">
        <v>47</v>
      </c>
      <c r="Q31" s="295">
        <v>47</v>
      </c>
      <c r="R31" s="295">
        <v>47</v>
      </c>
      <c r="S31" s="295">
        <v>44</v>
      </c>
      <c r="T31" s="295">
        <v>41</v>
      </c>
      <c r="U31" s="295">
        <v>35</v>
      </c>
      <c r="V31" s="295">
        <v>34</v>
      </c>
      <c r="W31" s="295">
        <v>40</v>
      </c>
      <c r="X31" s="295">
        <v>23</v>
      </c>
      <c r="Y31" s="753">
        <v>1</v>
      </c>
      <c r="Z31" s="753"/>
      <c r="AA31" s="753"/>
      <c r="AB31" s="753"/>
      <c r="AC31" s="753"/>
      <c r="AD31" s="753"/>
      <c r="AE31" s="753"/>
      <c r="AF31" s="408"/>
      <c r="AG31" s="408"/>
      <c r="AH31" s="408"/>
      <c r="AI31" s="408"/>
      <c r="AJ31" s="408"/>
      <c r="AK31" s="408"/>
      <c r="AL31" s="408"/>
      <c r="AM31" s="296">
        <f>SUM(Y31:AL31)</f>
        <v>1</v>
      </c>
    </row>
    <row r="32" spans="1:39" s="283" customFormat="1" ht="15" outlineLevel="1">
      <c r="A32" s="503"/>
      <c r="B32" s="294" t="s">
        <v>214</v>
      </c>
      <c r="C32" s="764" t="s">
        <v>163</v>
      </c>
      <c r="D32" s="295">
        <v>10824</v>
      </c>
      <c r="E32" s="295">
        <v>10823.56113</v>
      </c>
      <c r="F32" s="295">
        <v>10823.56113</v>
      </c>
      <c r="G32" s="295">
        <v>10823.56113</v>
      </c>
      <c r="H32" s="295">
        <v>10823.56113</v>
      </c>
      <c r="I32" s="295">
        <v>9889.2797630000005</v>
      </c>
      <c r="J32" s="295">
        <v>6066.9876439999998</v>
      </c>
      <c r="K32" s="295">
        <v>6058.727296</v>
      </c>
      <c r="L32" s="295">
        <v>6058.727296</v>
      </c>
      <c r="M32" s="295">
        <v>2146.0898590000002</v>
      </c>
      <c r="N32" s="765"/>
      <c r="O32" s="784">
        <v>1</v>
      </c>
      <c r="P32" s="295">
        <v>0.63212470300000001</v>
      </c>
      <c r="Q32" s="295">
        <v>0.63212469999999998</v>
      </c>
      <c r="R32" s="295">
        <v>0.63212469999999998</v>
      </c>
      <c r="S32" s="295">
        <v>0.63212469999999998</v>
      </c>
      <c r="T32" s="295">
        <v>0.58886470000000002</v>
      </c>
      <c r="U32" s="295">
        <v>0.41188130000000001</v>
      </c>
      <c r="V32" s="295">
        <v>0.41093839999999998</v>
      </c>
      <c r="W32" s="295">
        <v>0.41093839999999998</v>
      </c>
      <c r="X32" s="295">
        <v>0.2297717</v>
      </c>
      <c r="Y32" s="754">
        <f>Y31</f>
        <v>1</v>
      </c>
      <c r="Z32" s="754">
        <f>Z31</f>
        <v>0</v>
      </c>
      <c r="AA32" s="754">
        <f t="shared" ref="AA32:AE32" si="6">AA31</f>
        <v>0</v>
      </c>
      <c r="AB32" s="754">
        <f t="shared" si="6"/>
        <v>0</v>
      </c>
      <c r="AC32" s="754">
        <f t="shared" si="6"/>
        <v>0</v>
      </c>
      <c r="AD32" s="754">
        <f t="shared" si="6"/>
        <v>0</v>
      </c>
      <c r="AE32" s="754">
        <f t="shared" si="6"/>
        <v>0</v>
      </c>
      <c r="AF32" s="409">
        <f t="shared" ref="AF32:AL32" si="7">AF31</f>
        <v>0</v>
      </c>
      <c r="AG32" s="409">
        <f t="shared" si="7"/>
        <v>0</v>
      </c>
      <c r="AH32" s="409">
        <f t="shared" si="7"/>
        <v>0</v>
      </c>
      <c r="AI32" s="409">
        <f t="shared" si="7"/>
        <v>0</v>
      </c>
      <c r="AJ32" s="409">
        <f t="shared" si="7"/>
        <v>0</v>
      </c>
      <c r="AK32" s="409">
        <f t="shared" si="7"/>
        <v>0</v>
      </c>
      <c r="AL32" s="409">
        <f t="shared" si="7"/>
        <v>0</v>
      </c>
      <c r="AM32" s="297"/>
    </row>
    <row r="33" spans="1:39" s="283" customFormat="1" ht="15" outlineLevel="1">
      <c r="A33" s="503"/>
      <c r="B33" s="294"/>
      <c r="C33" s="768"/>
      <c r="D33" s="767"/>
      <c r="E33" s="767"/>
      <c r="F33" s="767"/>
      <c r="G33" s="767"/>
      <c r="H33" s="767"/>
      <c r="I33" s="767"/>
      <c r="J33" s="767"/>
      <c r="K33" s="767"/>
      <c r="L33" s="767"/>
      <c r="M33" s="767"/>
      <c r="N33" s="764"/>
      <c r="O33" s="767"/>
      <c r="P33" s="767"/>
      <c r="Q33" s="767"/>
      <c r="R33" s="767"/>
      <c r="S33" s="767"/>
      <c r="T33" s="767"/>
      <c r="U33" s="767"/>
      <c r="V33" s="767"/>
      <c r="W33" s="767"/>
      <c r="X33" s="767"/>
      <c r="Y33" s="755"/>
      <c r="Z33" s="755"/>
      <c r="AA33" s="755"/>
      <c r="AB33" s="755"/>
      <c r="AC33" s="755"/>
      <c r="AD33" s="755"/>
      <c r="AE33" s="755"/>
      <c r="AF33" s="410"/>
      <c r="AG33" s="410"/>
      <c r="AH33" s="410"/>
      <c r="AI33" s="410"/>
      <c r="AJ33" s="410"/>
      <c r="AK33" s="410"/>
      <c r="AL33" s="410"/>
      <c r="AM33" s="306"/>
    </row>
    <row r="34" spans="1:39" s="283" customFormat="1" ht="15" outlineLevel="1">
      <c r="A34" s="503">
        <v>5</v>
      </c>
      <c r="B34" s="294" t="s">
        <v>5</v>
      </c>
      <c r="C34" s="764" t="s">
        <v>25</v>
      </c>
      <c r="D34" s="295">
        <v>1153895</v>
      </c>
      <c r="E34" s="295">
        <v>1153895</v>
      </c>
      <c r="F34" s="295">
        <v>1153895</v>
      </c>
      <c r="G34" s="295">
        <v>1153895</v>
      </c>
      <c r="H34" s="295">
        <v>1054575</v>
      </c>
      <c r="I34" s="295">
        <v>946072</v>
      </c>
      <c r="J34" s="295">
        <v>713278</v>
      </c>
      <c r="K34" s="295">
        <v>710676</v>
      </c>
      <c r="L34" s="295">
        <v>918499</v>
      </c>
      <c r="M34" s="295">
        <v>294738</v>
      </c>
      <c r="N34" s="764"/>
      <c r="O34" s="784">
        <v>66</v>
      </c>
      <c r="P34" s="295">
        <v>66</v>
      </c>
      <c r="Q34" s="295">
        <v>66</v>
      </c>
      <c r="R34" s="295">
        <v>66</v>
      </c>
      <c r="S34" s="295">
        <v>61</v>
      </c>
      <c r="T34" s="295">
        <v>56</v>
      </c>
      <c r="U34" s="295">
        <v>46</v>
      </c>
      <c r="V34" s="295">
        <v>45</v>
      </c>
      <c r="W34" s="295">
        <v>55</v>
      </c>
      <c r="X34" s="295">
        <v>26</v>
      </c>
      <c r="Y34" s="753">
        <v>1</v>
      </c>
      <c r="Z34" s="753"/>
      <c r="AA34" s="753"/>
      <c r="AB34" s="753"/>
      <c r="AC34" s="753"/>
      <c r="AD34" s="753"/>
      <c r="AE34" s="753"/>
      <c r="AF34" s="408"/>
      <c r="AG34" s="408"/>
      <c r="AH34" s="408"/>
      <c r="AI34" s="408"/>
      <c r="AJ34" s="408"/>
      <c r="AK34" s="408"/>
      <c r="AL34" s="408"/>
      <c r="AM34" s="296">
        <f>SUM(Y34:AL34)</f>
        <v>1</v>
      </c>
    </row>
    <row r="35" spans="1:39" s="283" customFormat="1" ht="15" outlineLevel="1">
      <c r="A35" s="503"/>
      <c r="B35" s="294" t="s">
        <v>214</v>
      </c>
      <c r="C35" s="764" t="s">
        <v>163</v>
      </c>
      <c r="D35" s="295">
        <v>85731</v>
      </c>
      <c r="E35" s="295">
        <v>85730.539380000002</v>
      </c>
      <c r="F35" s="295">
        <v>85730.539380000002</v>
      </c>
      <c r="G35" s="295">
        <v>85730.539380000002</v>
      </c>
      <c r="H35" s="295">
        <v>85730.539380000002</v>
      </c>
      <c r="I35" s="295">
        <v>77904.486839999998</v>
      </c>
      <c r="J35" s="295">
        <v>42059.787600000003</v>
      </c>
      <c r="K35" s="295">
        <v>42051.218979999998</v>
      </c>
      <c r="L35" s="295">
        <v>42051.218979999998</v>
      </c>
      <c r="M35" s="295">
        <v>9276.8243669999993</v>
      </c>
      <c r="N35" s="765"/>
      <c r="O35" s="784">
        <v>4</v>
      </c>
      <c r="P35" s="295">
        <v>4.235267973</v>
      </c>
      <c r="Q35" s="295">
        <v>4.2352679999999996</v>
      </c>
      <c r="R35" s="295">
        <v>4.2352679999999996</v>
      </c>
      <c r="S35" s="295">
        <v>4.2352679999999996</v>
      </c>
      <c r="T35" s="295">
        <v>3.8728986999999999</v>
      </c>
      <c r="U35" s="295">
        <v>2.2131832999999999</v>
      </c>
      <c r="V35" s="295">
        <v>2.2122052000000001</v>
      </c>
      <c r="W35" s="295">
        <v>2.2122052000000001</v>
      </c>
      <c r="X35" s="295">
        <v>0.69465399999999999</v>
      </c>
      <c r="Y35" s="754">
        <f>Y34</f>
        <v>1</v>
      </c>
      <c r="Z35" s="754">
        <f>Z34</f>
        <v>0</v>
      </c>
      <c r="AA35" s="754">
        <f t="shared" ref="AA35:AE35" si="8">AA34</f>
        <v>0</v>
      </c>
      <c r="AB35" s="754">
        <f t="shared" si="8"/>
        <v>0</v>
      </c>
      <c r="AC35" s="754">
        <f t="shared" si="8"/>
        <v>0</v>
      </c>
      <c r="AD35" s="754">
        <f t="shared" si="8"/>
        <v>0</v>
      </c>
      <c r="AE35" s="754">
        <f t="shared" si="8"/>
        <v>0</v>
      </c>
      <c r="AF35" s="409">
        <f t="shared" ref="AF35:AL35" si="9">AF34</f>
        <v>0</v>
      </c>
      <c r="AG35" s="409">
        <f t="shared" si="9"/>
        <v>0</v>
      </c>
      <c r="AH35" s="409">
        <f t="shared" si="9"/>
        <v>0</v>
      </c>
      <c r="AI35" s="409">
        <f t="shared" si="9"/>
        <v>0</v>
      </c>
      <c r="AJ35" s="409">
        <f t="shared" si="9"/>
        <v>0</v>
      </c>
      <c r="AK35" s="409">
        <f t="shared" si="9"/>
        <v>0</v>
      </c>
      <c r="AL35" s="409">
        <f t="shared" si="9"/>
        <v>0</v>
      </c>
      <c r="AM35" s="297"/>
    </row>
    <row r="36" spans="1:39" s="283" customFormat="1" ht="15" outlineLevel="1">
      <c r="A36" s="503"/>
      <c r="B36" s="294"/>
      <c r="C36" s="768"/>
      <c r="D36" s="767"/>
      <c r="E36" s="767"/>
      <c r="F36" s="767"/>
      <c r="G36" s="767"/>
      <c r="H36" s="767"/>
      <c r="I36" s="767"/>
      <c r="J36" s="767"/>
      <c r="K36" s="767"/>
      <c r="L36" s="767"/>
      <c r="M36" s="767"/>
      <c r="N36" s="764"/>
      <c r="O36" s="767"/>
      <c r="P36" s="767"/>
      <c r="Q36" s="767"/>
      <c r="R36" s="767"/>
      <c r="S36" s="767"/>
      <c r="T36" s="767"/>
      <c r="U36" s="767"/>
      <c r="V36" s="767"/>
      <c r="W36" s="767"/>
      <c r="X36" s="767"/>
      <c r="Y36" s="755"/>
      <c r="Z36" s="755"/>
      <c r="AA36" s="755"/>
      <c r="AB36" s="755"/>
      <c r="AC36" s="755"/>
      <c r="AD36" s="755"/>
      <c r="AE36" s="755"/>
      <c r="AF36" s="410"/>
      <c r="AG36" s="410"/>
      <c r="AH36" s="410"/>
      <c r="AI36" s="410"/>
      <c r="AJ36" s="410"/>
      <c r="AK36" s="410"/>
      <c r="AL36" s="410"/>
      <c r="AM36" s="306"/>
    </row>
    <row r="37" spans="1:39" s="283" customFormat="1" ht="15" outlineLevel="1">
      <c r="A37" s="503">
        <v>6</v>
      </c>
      <c r="B37" s="294" t="s">
        <v>6</v>
      </c>
      <c r="C37" s="764" t="s">
        <v>25</v>
      </c>
      <c r="D37" s="295">
        <v>87</v>
      </c>
      <c r="E37" s="295">
        <v>87</v>
      </c>
      <c r="F37" s="295">
        <v>87</v>
      </c>
      <c r="G37" s="295">
        <v>87</v>
      </c>
      <c r="H37" s="295">
        <v>87</v>
      </c>
      <c r="I37" s="295">
        <v>87</v>
      </c>
      <c r="J37" s="295">
        <v>49</v>
      </c>
      <c r="K37" s="295">
        <v>49</v>
      </c>
      <c r="L37" s="295">
        <v>49</v>
      </c>
      <c r="M37" s="295">
        <v>12</v>
      </c>
      <c r="N37" s="764"/>
      <c r="O37" s="295"/>
      <c r="P37" s="295">
        <v>0</v>
      </c>
      <c r="Q37" s="295">
        <v>0</v>
      </c>
      <c r="R37" s="295">
        <v>0</v>
      </c>
      <c r="S37" s="295">
        <v>0</v>
      </c>
      <c r="T37" s="295">
        <v>0</v>
      </c>
      <c r="U37" s="295">
        <v>0</v>
      </c>
      <c r="V37" s="295">
        <v>0</v>
      </c>
      <c r="W37" s="295">
        <v>0</v>
      </c>
      <c r="X37" s="295">
        <v>0</v>
      </c>
      <c r="Y37" s="753">
        <v>1</v>
      </c>
      <c r="Z37" s="753"/>
      <c r="AA37" s="753"/>
      <c r="AB37" s="753"/>
      <c r="AC37" s="753"/>
      <c r="AD37" s="753"/>
      <c r="AE37" s="753"/>
      <c r="AF37" s="408"/>
      <c r="AG37" s="408"/>
      <c r="AH37" s="408"/>
      <c r="AI37" s="408"/>
      <c r="AJ37" s="408"/>
      <c r="AK37" s="408"/>
      <c r="AL37" s="408"/>
      <c r="AM37" s="296">
        <f>SUM(Y37:AL37)</f>
        <v>1</v>
      </c>
    </row>
    <row r="38" spans="1:39" s="283" customFormat="1" ht="15" outlineLevel="1">
      <c r="A38" s="503"/>
      <c r="B38" s="294" t="s">
        <v>214</v>
      </c>
      <c r="C38" s="764" t="s">
        <v>163</v>
      </c>
      <c r="D38" s="295"/>
      <c r="E38" s="295"/>
      <c r="F38" s="295"/>
      <c r="G38" s="295"/>
      <c r="H38" s="295"/>
      <c r="I38" s="295"/>
      <c r="J38" s="295"/>
      <c r="K38" s="295"/>
      <c r="L38" s="295"/>
      <c r="M38" s="295"/>
      <c r="N38" s="765"/>
      <c r="O38" s="295"/>
      <c r="P38" s="295"/>
      <c r="Q38" s="295"/>
      <c r="R38" s="295"/>
      <c r="S38" s="295"/>
      <c r="T38" s="295"/>
      <c r="U38" s="295"/>
      <c r="V38" s="295"/>
      <c r="W38" s="295"/>
      <c r="X38" s="295"/>
      <c r="Y38" s="754">
        <f>Y37</f>
        <v>1</v>
      </c>
      <c r="Z38" s="754">
        <f>Z37</f>
        <v>0</v>
      </c>
      <c r="AA38" s="754">
        <f t="shared" ref="AA38:AE38" si="10">AA37</f>
        <v>0</v>
      </c>
      <c r="AB38" s="754">
        <f t="shared" si="10"/>
        <v>0</v>
      </c>
      <c r="AC38" s="754">
        <f t="shared" si="10"/>
        <v>0</v>
      </c>
      <c r="AD38" s="754">
        <f t="shared" si="10"/>
        <v>0</v>
      </c>
      <c r="AE38" s="754">
        <f t="shared" si="10"/>
        <v>0</v>
      </c>
      <c r="AF38" s="409">
        <f t="shared" ref="AF38:AL38" si="11">AF37</f>
        <v>0</v>
      </c>
      <c r="AG38" s="409">
        <f t="shared" si="11"/>
        <v>0</v>
      </c>
      <c r="AH38" s="409">
        <f t="shared" si="11"/>
        <v>0</v>
      </c>
      <c r="AI38" s="409">
        <f t="shared" si="11"/>
        <v>0</v>
      </c>
      <c r="AJ38" s="409">
        <f t="shared" si="11"/>
        <v>0</v>
      </c>
      <c r="AK38" s="409">
        <f t="shared" si="11"/>
        <v>0</v>
      </c>
      <c r="AL38" s="409">
        <f t="shared" si="11"/>
        <v>0</v>
      </c>
      <c r="AM38" s="297"/>
    </row>
    <row r="39" spans="1:39" s="283" customFormat="1" ht="15" outlineLevel="1">
      <c r="A39" s="503"/>
      <c r="B39" s="294"/>
      <c r="C39" s="768"/>
      <c r="D39" s="767"/>
      <c r="E39" s="767"/>
      <c r="F39" s="767"/>
      <c r="G39" s="767"/>
      <c r="H39" s="767"/>
      <c r="I39" s="767"/>
      <c r="J39" s="767"/>
      <c r="K39" s="767"/>
      <c r="L39" s="767"/>
      <c r="M39" s="767"/>
      <c r="N39" s="764"/>
      <c r="O39" s="767"/>
      <c r="P39" s="767"/>
      <c r="Q39" s="767"/>
      <c r="R39" s="767"/>
      <c r="S39" s="767"/>
      <c r="T39" s="767"/>
      <c r="U39" s="767"/>
      <c r="V39" s="767"/>
      <c r="W39" s="767"/>
      <c r="X39" s="767"/>
      <c r="Y39" s="755"/>
      <c r="Z39" s="755"/>
      <c r="AA39" s="755"/>
      <c r="AB39" s="755"/>
      <c r="AC39" s="755"/>
      <c r="AD39" s="755"/>
      <c r="AE39" s="755"/>
      <c r="AF39" s="410"/>
      <c r="AG39" s="410"/>
      <c r="AH39" s="410"/>
      <c r="AI39" s="410"/>
      <c r="AJ39" s="410"/>
      <c r="AK39" s="410"/>
      <c r="AL39" s="410"/>
      <c r="AM39" s="306"/>
    </row>
    <row r="40" spans="1:39" s="283" customFormat="1" ht="15" outlineLevel="1">
      <c r="A40" s="503">
        <v>7</v>
      </c>
      <c r="B40" s="294" t="s">
        <v>42</v>
      </c>
      <c r="C40" s="764" t="s">
        <v>25</v>
      </c>
      <c r="D40" s="295">
        <v>773</v>
      </c>
      <c r="E40" s="295"/>
      <c r="F40" s="295"/>
      <c r="G40" s="295"/>
      <c r="H40" s="295"/>
      <c r="I40" s="295"/>
      <c r="J40" s="295"/>
      <c r="K40" s="295"/>
      <c r="L40" s="295"/>
      <c r="M40" s="295"/>
      <c r="N40" s="764"/>
      <c r="O40" s="784">
        <v>298</v>
      </c>
      <c r="P40" s="295" t="s">
        <v>792</v>
      </c>
      <c r="Q40" s="295" t="s">
        <v>790</v>
      </c>
      <c r="R40" s="295" t="s">
        <v>790</v>
      </c>
      <c r="S40" s="295" t="s">
        <v>790</v>
      </c>
      <c r="T40" s="295" t="s">
        <v>791</v>
      </c>
      <c r="U40" s="295" t="s">
        <v>791</v>
      </c>
      <c r="V40" s="295" t="s">
        <v>791</v>
      </c>
      <c r="W40" s="295" t="s">
        <v>791</v>
      </c>
      <c r="X40" s="295" t="s">
        <v>792</v>
      </c>
      <c r="Y40" s="753">
        <v>1</v>
      </c>
      <c r="Z40" s="753"/>
      <c r="AA40" s="753"/>
      <c r="AB40" s="753"/>
      <c r="AC40" s="753"/>
      <c r="AD40" s="753"/>
      <c r="AE40" s="753"/>
      <c r="AF40" s="408"/>
      <c r="AG40" s="408"/>
      <c r="AH40" s="408"/>
      <c r="AI40" s="408"/>
      <c r="AJ40" s="408"/>
      <c r="AK40" s="408"/>
      <c r="AL40" s="408"/>
      <c r="AM40" s="296">
        <f>SUM(Y40:AL40)</f>
        <v>1</v>
      </c>
    </row>
    <row r="41" spans="1:39" s="283" customFormat="1" ht="15" outlineLevel="1">
      <c r="A41" s="503"/>
      <c r="B41" s="294" t="s">
        <v>214</v>
      </c>
      <c r="C41" s="764" t="s">
        <v>163</v>
      </c>
      <c r="D41" s="295"/>
      <c r="E41" s="295"/>
      <c r="F41" s="295"/>
      <c r="G41" s="295"/>
      <c r="H41" s="295"/>
      <c r="I41" s="295"/>
      <c r="J41" s="295"/>
      <c r="K41" s="295"/>
      <c r="L41" s="295"/>
      <c r="M41" s="295"/>
      <c r="N41" s="764"/>
      <c r="O41" s="295"/>
      <c r="P41" s="295"/>
      <c r="Q41" s="295"/>
      <c r="R41" s="295"/>
      <c r="S41" s="295"/>
      <c r="T41" s="295"/>
      <c r="U41" s="295"/>
      <c r="V41" s="295"/>
      <c r="W41" s="295"/>
      <c r="X41" s="295"/>
      <c r="Y41" s="754">
        <f>Y40</f>
        <v>1</v>
      </c>
      <c r="Z41" s="754">
        <f>Z40</f>
        <v>0</v>
      </c>
      <c r="AA41" s="754">
        <f t="shared" ref="AA41:AE41" si="12">AA40</f>
        <v>0</v>
      </c>
      <c r="AB41" s="754">
        <f t="shared" si="12"/>
        <v>0</v>
      </c>
      <c r="AC41" s="754">
        <f t="shared" si="12"/>
        <v>0</v>
      </c>
      <c r="AD41" s="754">
        <f t="shared" si="12"/>
        <v>0</v>
      </c>
      <c r="AE41" s="754">
        <f t="shared" si="12"/>
        <v>0</v>
      </c>
      <c r="AF41" s="409">
        <f t="shared" ref="AF41:AL41" si="13">AF40</f>
        <v>0</v>
      </c>
      <c r="AG41" s="409">
        <f t="shared" si="13"/>
        <v>0</v>
      </c>
      <c r="AH41" s="409">
        <f t="shared" si="13"/>
        <v>0</v>
      </c>
      <c r="AI41" s="409">
        <f t="shared" si="13"/>
        <v>0</v>
      </c>
      <c r="AJ41" s="409">
        <f t="shared" si="13"/>
        <v>0</v>
      </c>
      <c r="AK41" s="409">
        <f t="shared" si="13"/>
        <v>0</v>
      </c>
      <c r="AL41" s="409">
        <f t="shared" si="13"/>
        <v>0</v>
      </c>
      <c r="AM41" s="297"/>
    </row>
    <row r="42" spans="1:39" s="283" customFormat="1" ht="15" outlineLevel="1">
      <c r="A42" s="503"/>
      <c r="B42" s="294"/>
      <c r="C42" s="768"/>
      <c r="D42" s="767"/>
      <c r="E42" s="767"/>
      <c r="F42" s="767"/>
      <c r="G42" s="767"/>
      <c r="H42" s="767"/>
      <c r="I42" s="767"/>
      <c r="J42" s="767"/>
      <c r="K42" s="767"/>
      <c r="L42" s="767"/>
      <c r="M42" s="767"/>
      <c r="N42" s="764"/>
      <c r="O42" s="767"/>
      <c r="P42" s="767"/>
      <c r="Q42" s="767"/>
      <c r="R42" s="767"/>
      <c r="S42" s="767"/>
      <c r="T42" s="767"/>
      <c r="U42" s="767"/>
      <c r="V42" s="767"/>
      <c r="W42" s="767"/>
      <c r="X42" s="767"/>
      <c r="Y42" s="755"/>
      <c r="Z42" s="755"/>
      <c r="AA42" s="755"/>
      <c r="AB42" s="755"/>
      <c r="AC42" s="755"/>
      <c r="AD42" s="755"/>
      <c r="AE42" s="755"/>
      <c r="AF42" s="410"/>
      <c r="AG42" s="410"/>
      <c r="AH42" s="410"/>
      <c r="AI42" s="410"/>
      <c r="AJ42" s="410"/>
      <c r="AK42" s="410"/>
      <c r="AL42" s="410"/>
      <c r="AM42" s="306"/>
    </row>
    <row r="43" spans="1:39" s="283" customFormat="1" ht="15" outlineLevel="1">
      <c r="A43" s="503">
        <v>8</v>
      </c>
      <c r="B43" s="294" t="s">
        <v>485</v>
      </c>
      <c r="C43" s="764" t="s">
        <v>25</v>
      </c>
      <c r="D43" s="295"/>
      <c r="E43" s="295"/>
      <c r="F43" s="295"/>
      <c r="G43" s="295"/>
      <c r="H43" s="295"/>
      <c r="I43" s="295"/>
      <c r="J43" s="295"/>
      <c r="K43" s="295"/>
      <c r="L43" s="295"/>
      <c r="M43" s="295"/>
      <c r="N43" s="764"/>
      <c r="O43" s="295"/>
      <c r="P43" s="295"/>
      <c r="Q43" s="295"/>
      <c r="R43" s="295"/>
      <c r="S43" s="295"/>
      <c r="T43" s="295"/>
      <c r="U43" s="295"/>
      <c r="V43" s="295"/>
      <c r="W43" s="295"/>
      <c r="X43" s="295"/>
      <c r="Y43" s="753"/>
      <c r="Z43" s="753"/>
      <c r="AA43" s="753"/>
      <c r="AB43" s="753"/>
      <c r="AC43" s="753"/>
      <c r="AD43" s="753"/>
      <c r="AE43" s="753"/>
      <c r="AF43" s="408"/>
      <c r="AG43" s="408"/>
      <c r="AH43" s="408"/>
      <c r="AI43" s="408"/>
      <c r="AJ43" s="408"/>
      <c r="AK43" s="408"/>
      <c r="AL43" s="408"/>
      <c r="AM43" s="296">
        <f>SUM(Y43:AL43)</f>
        <v>0</v>
      </c>
    </row>
    <row r="44" spans="1:39" s="283" customFormat="1" ht="15" outlineLevel="1">
      <c r="A44" s="503"/>
      <c r="B44" s="294" t="s">
        <v>214</v>
      </c>
      <c r="C44" s="764" t="s">
        <v>163</v>
      </c>
      <c r="D44" s="295"/>
      <c r="E44" s="295"/>
      <c r="F44" s="295"/>
      <c r="G44" s="295"/>
      <c r="H44" s="295"/>
      <c r="I44" s="295"/>
      <c r="J44" s="295"/>
      <c r="K44" s="295"/>
      <c r="L44" s="295"/>
      <c r="M44" s="295"/>
      <c r="N44" s="764"/>
      <c r="O44" s="295"/>
      <c r="P44" s="295"/>
      <c r="Q44" s="295"/>
      <c r="R44" s="295"/>
      <c r="S44" s="295"/>
      <c r="T44" s="295"/>
      <c r="U44" s="295"/>
      <c r="V44" s="295"/>
      <c r="W44" s="295"/>
      <c r="X44" s="295"/>
      <c r="Y44" s="754">
        <f>Y43</f>
        <v>0</v>
      </c>
      <c r="Z44" s="754">
        <f>Z43</f>
        <v>0</v>
      </c>
      <c r="AA44" s="754">
        <f t="shared" ref="AA44:AE44" si="14">AA43</f>
        <v>0</v>
      </c>
      <c r="AB44" s="754">
        <f t="shared" si="14"/>
        <v>0</v>
      </c>
      <c r="AC44" s="754">
        <f t="shared" si="14"/>
        <v>0</v>
      </c>
      <c r="AD44" s="754">
        <f t="shared" si="14"/>
        <v>0</v>
      </c>
      <c r="AE44" s="754">
        <f t="shared" si="14"/>
        <v>0</v>
      </c>
      <c r="AF44" s="409">
        <f t="shared" ref="AF44:AL44" si="15">AF43</f>
        <v>0</v>
      </c>
      <c r="AG44" s="409">
        <f t="shared" si="15"/>
        <v>0</v>
      </c>
      <c r="AH44" s="409">
        <f t="shared" si="15"/>
        <v>0</v>
      </c>
      <c r="AI44" s="409">
        <f t="shared" si="15"/>
        <v>0</v>
      </c>
      <c r="AJ44" s="409">
        <f t="shared" si="15"/>
        <v>0</v>
      </c>
      <c r="AK44" s="409">
        <f t="shared" si="15"/>
        <v>0</v>
      </c>
      <c r="AL44" s="409">
        <f t="shared" si="15"/>
        <v>0</v>
      </c>
      <c r="AM44" s="297"/>
    </row>
    <row r="45" spans="1:39" s="283" customFormat="1" ht="15" outlineLevel="1">
      <c r="A45" s="503"/>
      <c r="B45" s="294"/>
      <c r="C45" s="768"/>
      <c r="D45" s="767"/>
      <c r="E45" s="767"/>
      <c r="F45" s="767"/>
      <c r="G45" s="767"/>
      <c r="H45" s="767"/>
      <c r="I45" s="767"/>
      <c r="J45" s="767"/>
      <c r="K45" s="767"/>
      <c r="L45" s="767"/>
      <c r="M45" s="767"/>
      <c r="N45" s="764"/>
      <c r="O45" s="767"/>
      <c r="P45" s="767"/>
      <c r="Q45" s="767"/>
      <c r="R45" s="767"/>
      <c r="S45" s="767"/>
      <c r="T45" s="767"/>
      <c r="U45" s="767"/>
      <c r="V45" s="767"/>
      <c r="W45" s="767"/>
      <c r="X45" s="767"/>
      <c r="Y45" s="755"/>
      <c r="Z45" s="755"/>
      <c r="AA45" s="755"/>
      <c r="AB45" s="755"/>
      <c r="AC45" s="755"/>
      <c r="AD45" s="755"/>
      <c r="AE45" s="755"/>
      <c r="AF45" s="410"/>
      <c r="AG45" s="410"/>
      <c r="AH45" s="410"/>
      <c r="AI45" s="410"/>
      <c r="AJ45" s="410"/>
      <c r="AK45" s="410"/>
      <c r="AL45" s="410"/>
      <c r="AM45" s="306"/>
    </row>
    <row r="46" spans="1:39" s="283" customFormat="1" ht="15" outlineLevel="1">
      <c r="A46" s="503">
        <v>9</v>
      </c>
      <c r="B46" s="294" t="s">
        <v>7</v>
      </c>
      <c r="C46" s="764" t="s">
        <v>25</v>
      </c>
      <c r="D46" s="295"/>
      <c r="E46" s="295"/>
      <c r="F46" s="295"/>
      <c r="G46" s="295"/>
      <c r="H46" s="295"/>
      <c r="I46" s="295"/>
      <c r="J46" s="295"/>
      <c r="K46" s="295"/>
      <c r="L46" s="295"/>
      <c r="M46" s="295"/>
      <c r="N46" s="764"/>
      <c r="O46" s="295"/>
      <c r="P46" s="295"/>
      <c r="Q46" s="295"/>
      <c r="R46" s="295"/>
      <c r="S46" s="295"/>
      <c r="T46" s="295"/>
      <c r="U46" s="295"/>
      <c r="V46" s="295"/>
      <c r="W46" s="295"/>
      <c r="X46" s="295"/>
      <c r="Y46" s="753"/>
      <c r="Z46" s="753"/>
      <c r="AA46" s="753"/>
      <c r="AB46" s="753"/>
      <c r="AC46" s="753"/>
      <c r="AD46" s="753"/>
      <c r="AE46" s="753"/>
      <c r="AF46" s="408"/>
      <c r="AG46" s="408"/>
      <c r="AH46" s="408"/>
      <c r="AI46" s="408"/>
      <c r="AJ46" s="408"/>
      <c r="AK46" s="408"/>
      <c r="AL46" s="408"/>
      <c r="AM46" s="296">
        <f>SUM(Y46:AL46)</f>
        <v>0</v>
      </c>
    </row>
    <row r="47" spans="1:39" s="283" customFormat="1" ht="15" outlineLevel="1">
      <c r="A47" s="503"/>
      <c r="B47" s="294" t="s">
        <v>214</v>
      </c>
      <c r="C47" s="764" t="s">
        <v>163</v>
      </c>
      <c r="D47" s="295"/>
      <c r="E47" s="295"/>
      <c r="F47" s="295"/>
      <c r="G47" s="295"/>
      <c r="H47" s="295"/>
      <c r="I47" s="295"/>
      <c r="J47" s="295"/>
      <c r="K47" s="295"/>
      <c r="L47" s="295"/>
      <c r="M47" s="295"/>
      <c r="N47" s="764"/>
      <c r="O47" s="295"/>
      <c r="P47" s="295"/>
      <c r="Q47" s="295"/>
      <c r="R47" s="295"/>
      <c r="S47" s="295"/>
      <c r="T47" s="295"/>
      <c r="U47" s="295"/>
      <c r="V47" s="295"/>
      <c r="W47" s="295"/>
      <c r="X47" s="295"/>
      <c r="Y47" s="754">
        <f>Y46</f>
        <v>0</v>
      </c>
      <c r="Z47" s="754">
        <f>Z46</f>
        <v>0</v>
      </c>
      <c r="AA47" s="754">
        <f t="shared" ref="AA47:AE47" si="16">AA46</f>
        <v>0</v>
      </c>
      <c r="AB47" s="754">
        <f t="shared" si="16"/>
        <v>0</v>
      </c>
      <c r="AC47" s="754">
        <f t="shared" si="16"/>
        <v>0</v>
      </c>
      <c r="AD47" s="754">
        <f t="shared" si="16"/>
        <v>0</v>
      </c>
      <c r="AE47" s="754">
        <f t="shared" si="16"/>
        <v>0</v>
      </c>
      <c r="AF47" s="409">
        <f t="shared" ref="AF47:AL47" si="17">AF46</f>
        <v>0</v>
      </c>
      <c r="AG47" s="409">
        <f t="shared" si="17"/>
        <v>0</v>
      </c>
      <c r="AH47" s="409">
        <f t="shared" si="17"/>
        <v>0</v>
      </c>
      <c r="AI47" s="409">
        <f t="shared" si="17"/>
        <v>0</v>
      </c>
      <c r="AJ47" s="409">
        <f t="shared" si="17"/>
        <v>0</v>
      </c>
      <c r="AK47" s="409">
        <f t="shared" si="17"/>
        <v>0</v>
      </c>
      <c r="AL47" s="409">
        <f t="shared" si="17"/>
        <v>0</v>
      </c>
      <c r="AM47" s="297"/>
    </row>
    <row r="48" spans="1:39" s="283" customFormat="1" ht="15" outlineLevel="1">
      <c r="A48" s="503"/>
      <c r="B48" s="307"/>
      <c r="C48" s="769"/>
      <c r="D48" s="764"/>
      <c r="E48" s="764"/>
      <c r="F48" s="764"/>
      <c r="G48" s="764"/>
      <c r="H48" s="764"/>
      <c r="I48" s="764"/>
      <c r="J48" s="764"/>
      <c r="K48" s="764"/>
      <c r="L48" s="764"/>
      <c r="M48" s="764"/>
      <c r="N48" s="764"/>
      <c r="O48" s="764"/>
      <c r="P48" s="764"/>
      <c r="Q48" s="764"/>
      <c r="R48" s="764"/>
      <c r="S48" s="764"/>
      <c r="T48" s="764"/>
      <c r="U48" s="764"/>
      <c r="V48" s="764"/>
      <c r="W48" s="764"/>
      <c r="X48" s="764"/>
      <c r="Y48" s="755"/>
      <c r="Z48" s="755"/>
      <c r="AA48" s="755"/>
      <c r="AB48" s="755"/>
      <c r="AC48" s="755"/>
      <c r="AD48" s="755"/>
      <c r="AE48" s="755"/>
      <c r="AF48" s="410"/>
      <c r="AG48" s="410"/>
      <c r="AH48" s="410"/>
      <c r="AI48" s="410"/>
      <c r="AJ48" s="410"/>
      <c r="AK48" s="410"/>
      <c r="AL48" s="410"/>
      <c r="AM48" s="306"/>
    </row>
    <row r="49" spans="1:42" s="293" customFormat="1" ht="15.75" outlineLevel="1">
      <c r="A49" s="504"/>
      <c r="B49" s="288" t="s">
        <v>8</v>
      </c>
      <c r="C49" s="770"/>
      <c r="D49" s="770"/>
      <c r="E49" s="770"/>
      <c r="F49" s="770"/>
      <c r="G49" s="770"/>
      <c r="H49" s="770"/>
      <c r="I49" s="770"/>
      <c r="J49" s="770"/>
      <c r="K49" s="770"/>
      <c r="L49" s="770"/>
      <c r="M49" s="770"/>
      <c r="N49" s="764"/>
      <c r="O49" s="770"/>
      <c r="P49" s="770"/>
      <c r="Q49" s="770"/>
      <c r="R49" s="770"/>
      <c r="S49" s="770"/>
      <c r="T49" s="770"/>
      <c r="U49" s="770"/>
      <c r="V49" s="770"/>
      <c r="W49" s="770"/>
      <c r="X49" s="770"/>
      <c r="Y49" s="757"/>
      <c r="Z49" s="757"/>
      <c r="AA49" s="757"/>
      <c r="AB49" s="757"/>
      <c r="AC49" s="757"/>
      <c r="AD49" s="757"/>
      <c r="AE49" s="757"/>
      <c r="AF49" s="412"/>
      <c r="AG49" s="412"/>
      <c r="AH49" s="412"/>
      <c r="AI49" s="412"/>
      <c r="AJ49" s="412"/>
      <c r="AK49" s="412"/>
      <c r="AL49" s="412"/>
      <c r="AM49" s="292"/>
      <c r="AO49" s="308"/>
      <c r="AP49" s="308"/>
    </row>
    <row r="50" spans="1:42" s="283" customFormat="1" ht="15" outlineLevel="1">
      <c r="A50" s="503">
        <v>10</v>
      </c>
      <c r="B50" s="771" t="s">
        <v>22</v>
      </c>
      <c r="C50" s="764" t="s">
        <v>25</v>
      </c>
      <c r="D50" s="295">
        <v>12075272</v>
      </c>
      <c r="E50" s="295">
        <v>12075272</v>
      </c>
      <c r="F50" s="295">
        <v>12075272</v>
      </c>
      <c r="G50" s="295">
        <v>12075272</v>
      </c>
      <c r="H50" s="295">
        <v>12075272</v>
      </c>
      <c r="I50" s="295">
        <v>12075272</v>
      </c>
      <c r="J50" s="295">
        <v>12075272</v>
      </c>
      <c r="K50" s="295">
        <v>12075272</v>
      </c>
      <c r="L50" s="295">
        <v>9675568</v>
      </c>
      <c r="M50" s="295">
        <v>9675568</v>
      </c>
      <c r="N50" s="295">
        <v>12</v>
      </c>
      <c r="O50" s="295">
        <v>2236</v>
      </c>
      <c r="P50" s="295">
        <v>2236</v>
      </c>
      <c r="Q50" s="295">
        <v>2236</v>
      </c>
      <c r="R50" s="295">
        <v>2236</v>
      </c>
      <c r="S50" s="295">
        <v>2236</v>
      </c>
      <c r="T50" s="295">
        <v>2236</v>
      </c>
      <c r="U50" s="295">
        <v>2236</v>
      </c>
      <c r="V50" s="295">
        <v>2236</v>
      </c>
      <c r="W50" s="295">
        <v>1733</v>
      </c>
      <c r="X50" s="295">
        <v>1733</v>
      </c>
      <c r="Y50" s="413"/>
      <c r="Z50" s="413">
        <v>0.19</v>
      </c>
      <c r="AA50" s="413">
        <v>0.63</v>
      </c>
      <c r="AB50" s="413">
        <v>0.26</v>
      </c>
      <c r="AC50" s="413">
        <v>0.01</v>
      </c>
      <c r="AD50" s="413"/>
      <c r="AE50" s="413"/>
      <c r="AF50" s="413"/>
      <c r="AG50" s="413"/>
      <c r="AH50" s="413"/>
      <c r="AI50" s="413"/>
      <c r="AJ50" s="413"/>
      <c r="AK50" s="413"/>
      <c r="AL50" s="413"/>
      <c r="AM50" s="296">
        <f>SUM(Y50:AL50)</f>
        <v>1.0900000000000001</v>
      </c>
    </row>
    <row r="51" spans="1:42" s="283" customFormat="1" ht="15" outlineLevel="1">
      <c r="A51" s="503"/>
      <c r="B51" s="294" t="s">
        <v>214</v>
      </c>
      <c r="C51" s="764" t="s">
        <v>163</v>
      </c>
      <c r="D51" s="295">
        <v>1702657</v>
      </c>
      <c r="E51" s="295">
        <v>1702656.7509999999</v>
      </c>
      <c r="F51" s="295">
        <v>1702656.7509999999</v>
      </c>
      <c r="G51" s="295">
        <v>1702656.7509999999</v>
      </c>
      <c r="H51" s="295">
        <v>1702656.7509999999</v>
      </c>
      <c r="I51" s="295">
        <v>1530308.145</v>
      </c>
      <c r="J51" s="295">
        <v>1276471.2350000001</v>
      </c>
      <c r="K51" s="295">
        <v>756134.28870000003</v>
      </c>
      <c r="L51" s="295">
        <v>726513.36289999995</v>
      </c>
      <c r="M51" s="295">
        <v>726513.36289999995</v>
      </c>
      <c r="N51" s="295">
        <f>N50</f>
        <v>12</v>
      </c>
      <c r="O51" s="295">
        <v>464</v>
      </c>
      <c r="P51" s="295">
        <v>463.570539</v>
      </c>
      <c r="Q51" s="295">
        <v>463.57053999999999</v>
      </c>
      <c r="R51" s="295">
        <v>463.57053999999999</v>
      </c>
      <c r="S51" s="295">
        <v>463.57053999999999</v>
      </c>
      <c r="T51" s="295">
        <v>418.70438999999999</v>
      </c>
      <c r="U51" s="295">
        <v>348.11506000000003</v>
      </c>
      <c r="V51" s="295">
        <v>182.35061999999999</v>
      </c>
      <c r="W51" s="295">
        <v>174.68422000000001</v>
      </c>
      <c r="X51" s="295">
        <v>174.68422000000001</v>
      </c>
      <c r="Y51" s="754">
        <f>Y50</f>
        <v>0</v>
      </c>
      <c r="Z51" s="754">
        <f>Z50</f>
        <v>0.19</v>
      </c>
      <c r="AA51" s="754">
        <f t="shared" ref="AA51:AE51" si="18">AA50</f>
        <v>0.63</v>
      </c>
      <c r="AB51" s="754">
        <f t="shared" si="18"/>
        <v>0.26</v>
      </c>
      <c r="AC51" s="754">
        <f t="shared" si="18"/>
        <v>0.01</v>
      </c>
      <c r="AD51" s="754">
        <f t="shared" si="18"/>
        <v>0</v>
      </c>
      <c r="AE51" s="754">
        <f t="shared" si="18"/>
        <v>0</v>
      </c>
      <c r="AF51" s="409">
        <f t="shared" ref="AF51:AL51" si="19">AF50</f>
        <v>0</v>
      </c>
      <c r="AG51" s="409">
        <f t="shared" si="19"/>
        <v>0</v>
      </c>
      <c r="AH51" s="409">
        <f t="shared" si="19"/>
        <v>0</v>
      </c>
      <c r="AI51" s="409">
        <f t="shared" si="19"/>
        <v>0</v>
      </c>
      <c r="AJ51" s="409">
        <f t="shared" si="19"/>
        <v>0</v>
      </c>
      <c r="AK51" s="409">
        <f t="shared" si="19"/>
        <v>0</v>
      </c>
      <c r="AL51" s="409">
        <f t="shared" si="19"/>
        <v>0</v>
      </c>
      <c r="AM51" s="310"/>
    </row>
    <row r="52" spans="1:42" s="283" customFormat="1" ht="15" outlineLevel="1">
      <c r="A52" s="503"/>
      <c r="B52" s="771"/>
      <c r="C52" s="774"/>
      <c r="D52" s="764"/>
      <c r="E52" s="764"/>
      <c r="F52" s="764"/>
      <c r="G52" s="764"/>
      <c r="H52" s="764"/>
      <c r="I52" s="764"/>
      <c r="J52" s="764"/>
      <c r="K52" s="764"/>
      <c r="L52" s="764"/>
      <c r="M52" s="764"/>
      <c r="N52" s="764"/>
      <c r="O52" s="764"/>
      <c r="P52" s="764"/>
      <c r="Q52" s="764"/>
      <c r="R52" s="764"/>
      <c r="S52" s="764"/>
      <c r="T52" s="764"/>
      <c r="U52" s="764"/>
      <c r="V52" s="764"/>
      <c r="W52" s="764"/>
      <c r="X52" s="764"/>
      <c r="Y52" s="414"/>
      <c r="Z52" s="414"/>
      <c r="AA52" s="414"/>
      <c r="AB52" s="414"/>
      <c r="AC52" s="414"/>
      <c r="AD52" s="414"/>
      <c r="AE52" s="414"/>
      <c r="AF52" s="414"/>
      <c r="AG52" s="414"/>
      <c r="AH52" s="414"/>
      <c r="AI52" s="414"/>
      <c r="AJ52" s="414"/>
      <c r="AK52" s="414"/>
      <c r="AL52" s="414"/>
      <c r="AM52" s="312"/>
    </row>
    <row r="53" spans="1:42" s="283" customFormat="1" ht="15" outlineLevel="1">
      <c r="A53" s="503">
        <v>11</v>
      </c>
      <c r="B53" s="514" t="s">
        <v>21</v>
      </c>
      <c r="C53" s="764" t="s">
        <v>25</v>
      </c>
      <c r="D53" s="295">
        <v>8483296</v>
      </c>
      <c r="E53" s="295">
        <v>8481220</v>
      </c>
      <c r="F53" s="295">
        <v>8234295</v>
      </c>
      <c r="G53" s="295">
        <v>7110797</v>
      </c>
      <c r="H53" s="295">
        <v>7110797</v>
      </c>
      <c r="I53" s="295">
        <v>7065244</v>
      </c>
      <c r="J53" s="295">
        <v>1115244</v>
      </c>
      <c r="K53" s="295">
        <v>1109301</v>
      </c>
      <c r="L53" s="295">
        <v>1109301</v>
      </c>
      <c r="M53" s="295">
        <v>1109301</v>
      </c>
      <c r="N53" s="295">
        <v>12</v>
      </c>
      <c r="O53" s="295">
        <v>3359</v>
      </c>
      <c r="P53" s="295">
        <v>3359</v>
      </c>
      <c r="Q53" s="295">
        <v>3274</v>
      </c>
      <c r="R53" s="295">
        <v>2887</v>
      </c>
      <c r="S53" s="295">
        <v>2887</v>
      </c>
      <c r="T53" s="295">
        <v>2867</v>
      </c>
      <c r="U53" s="295">
        <v>415</v>
      </c>
      <c r="V53" s="295">
        <v>407</v>
      </c>
      <c r="W53" s="295">
        <v>407</v>
      </c>
      <c r="X53" s="295">
        <v>407</v>
      </c>
      <c r="Y53" s="413"/>
      <c r="Z53" s="413">
        <v>1</v>
      </c>
      <c r="AA53" s="413"/>
      <c r="AB53" s="413"/>
      <c r="AC53" s="413"/>
      <c r="AD53" s="413"/>
      <c r="AE53" s="413"/>
      <c r="AF53" s="413"/>
      <c r="AG53" s="413"/>
      <c r="AH53" s="413"/>
      <c r="AI53" s="413"/>
      <c r="AJ53" s="413"/>
      <c r="AK53" s="413"/>
      <c r="AL53" s="413"/>
      <c r="AM53" s="296">
        <f>SUM(Y53:AL53)</f>
        <v>1</v>
      </c>
    </row>
    <row r="54" spans="1:42" s="283" customFormat="1" ht="15" outlineLevel="1">
      <c r="A54" s="503"/>
      <c r="B54" s="314" t="s">
        <v>214</v>
      </c>
      <c r="C54" s="764" t="s">
        <v>163</v>
      </c>
      <c r="D54" s="295">
        <v>124183</v>
      </c>
      <c r="E54" s="295">
        <v>124183.2678</v>
      </c>
      <c r="F54" s="295">
        <v>123613.6629</v>
      </c>
      <c r="G54" s="295">
        <v>103162.0151</v>
      </c>
      <c r="H54" s="295">
        <v>103162.0151</v>
      </c>
      <c r="I54" s="295">
        <v>102816.546</v>
      </c>
      <c r="J54" s="295">
        <v>11875.07201</v>
      </c>
      <c r="K54" s="295">
        <v>11875.07201</v>
      </c>
      <c r="L54" s="295">
        <v>11875.07201</v>
      </c>
      <c r="M54" s="295">
        <v>11875.07201</v>
      </c>
      <c r="N54" s="295">
        <f>N53</f>
        <v>12</v>
      </c>
      <c r="O54" s="295">
        <v>53</v>
      </c>
      <c r="P54" s="295">
        <v>53.379389400000001</v>
      </c>
      <c r="Q54" s="295">
        <v>53.175457999999999</v>
      </c>
      <c r="R54" s="295">
        <v>44.348790000000001</v>
      </c>
      <c r="S54" s="295">
        <v>44.348790000000001</v>
      </c>
      <c r="T54" s="295">
        <v>44.219307999999998</v>
      </c>
      <c r="U54" s="295">
        <v>4.4584031</v>
      </c>
      <c r="V54" s="295">
        <v>4.4584031</v>
      </c>
      <c r="W54" s="295">
        <v>4.4584031</v>
      </c>
      <c r="X54" s="295">
        <v>4.4584031</v>
      </c>
      <c r="Y54" s="754">
        <f>Y53</f>
        <v>0</v>
      </c>
      <c r="Z54" s="754">
        <f>Z53</f>
        <v>1</v>
      </c>
      <c r="AA54" s="754">
        <f t="shared" ref="AA54:AE54" si="20">AA53</f>
        <v>0</v>
      </c>
      <c r="AB54" s="754">
        <f t="shared" si="20"/>
        <v>0</v>
      </c>
      <c r="AC54" s="754">
        <f t="shared" si="20"/>
        <v>0</v>
      </c>
      <c r="AD54" s="754">
        <f t="shared" si="20"/>
        <v>0</v>
      </c>
      <c r="AE54" s="754">
        <f t="shared" si="20"/>
        <v>0</v>
      </c>
      <c r="AF54" s="409">
        <f t="shared" ref="AF54:AL54" si="21">AF53</f>
        <v>0</v>
      </c>
      <c r="AG54" s="409">
        <f t="shared" si="21"/>
        <v>0</v>
      </c>
      <c r="AH54" s="409">
        <f t="shared" si="21"/>
        <v>0</v>
      </c>
      <c r="AI54" s="409">
        <f t="shared" si="21"/>
        <v>0</v>
      </c>
      <c r="AJ54" s="409">
        <f t="shared" si="21"/>
        <v>0</v>
      </c>
      <c r="AK54" s="409">
        <f t="shared" si="21"/>
        <v>0</v>
      </c>
      <c r="AL54" s="409">
        <f t="shared" si="21"/>
        <v>0</v>
      </c>
      <c r="AM54" s="310"/>
    </row>
    <row r="55" spans="1:42" s="283" customFormat="1" ht="15" outlineLevel="1">
      <c r="A55" s="503"/>
      <c r="B55" s="514"/>
      <c r="C55" s="774"/>
      <c r="D55" s="764"/>
      <c r="E55" s="764"/>
      <c r="F55" s="764"/>
      <c r="G55" s="764"/>
      <c r="H55" s="764"/>
      <c r="I55" s="764"/>
      <c r="J55" s="764"/>
      <c r="K55" s="764"/>
      <c r="L55" s="764"/>
      <c r="M55" s="764"/>
      <c r="N55" s="764"/>
      <c r="O55" s="764"/>
      <c r="P55" s="764"/>
      <c r="Q55" s="764"/>
      <c r="R55" s="764"/>
      <c r="S55" s="764"/>
      <c r="T55" s="764"/>
      <c r="U55" s="764"/>
      <c r="V55" s="764"/>
      <c r="W55" s="764"/>
      <c r="X55" s="764"/>
      <c r="Y55" s="414"/>
      <c r="Z55" s="415"/>
      <c r="AA55" s="414"/>
      <c r="AB55" s="414"/>
      <c r="AC55" s="414"/>
      <c r="AD55" s="414"/>
      <c r="AE55" s="414"/>
      <c r="AF55" s="414"/>
      <c r="AG55" s="414"/>
      <c r="AH55" s="414"/>
      <c r="AI55" s="414"/>
      <c r="AJ55" s="414"/>
      <c r="AK55" s="414"/>
      <c r="AL55" s="414"/>
      <c r="AM55" s="312"/>
    </row>
    <row r="56" spans="1:42" s="283" customFormat="1" ht="15" outlineLevel="1">
      <c r="A56" s="503">
        <v>12</v>
      </c>
      <c r="B56" s="514" t="s">
        <v>23</v>
      </c>
      <c r="C56" s="764" t="s">
        <v>25</v>
      </c>
      <c r="D56" s="295"/>
      <c r="E56" s="295"/>
      <c r="F56" s="295"/>
      <c r="G56" s="295"/>
      <c r="H56" s="295"/>
      <c r="I56" s="295"/>
      <c r="J56" s="295"/>
      <c r="K56" s="295"/>
      <c r="L56" s="295"/>
      <c r="M56" s="295"/>
      <c r="N56" s="295">
        <v>3</v>
      </c>
      <c r="O56" s="295"/>
      <c r="P56" s="295"/>
      <c r="Q56" s="295"/>
      <c r="R56" s="295"/>
      <c r="S56" s="295"/>
      <c r="T56" s="295"/>
      <c r="U56" s="295"/>
      <c r="V56" s="295"/>
      <c r="W56" s="295"/>
      <c r="X56" s="295"/>
      <c r="Y56" s="413"/>
      <c r="Z56" s="413"/>
      <c r="AA56" s="413"/>
      <c r="AB56" s="413"/>
      <c r="AC56" s="413"/>
      <c r="AD56" s="413"/>
      <c r="AE56" s="413"/>
      <c r="AF56" s="413"/>
      <c r="AG56" s="413"/>
      <c r="AH56" s="413"/>
      <c r="AI56" s="413"/>
      <c r="AJ56" s="413"/>
      <c r="AK56" s="413"/>
      <c r="AL56" s="413"/>
      <c r="AM56" s="296">
        <f>SUM(Y56:AL56)</f>
        <v>0</v>
      </c>
    </row>
    <row r="57" spans="1:42" s="283" customFormat="1" ht="15" outlineLevel="1">
      <c r="A57" s="503"/>
      <c r="B57" s="314" t="s">
        <v>214</v>
      </c>
      <c r="C57" s="764"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754">
        <f>Y56</f>
        <v>0</v>
      </c>
      <c r="Z57" s="754">
        <f>Z56</f>
        <v>0</v>
      </c>
      <c r="AA57" s="754">
        <f t="shared" ref="AA57:AE57" si="22">AA56</f>
        <v>0</v>
      </c>
      <c r="AB57" s="754">
        <f t="shared" si="22"/>
        <v>0</v>
      </c>
      <c r="AC57" s="754">
        <f t="shared" si="22"/>
        <v>0</v>
      </c>
      <c r="AD57" s="754">
        <f t="shared" si="22"/>
        <v>0</v>
      </c>
      <c r="AE57" s="754">
        <f t="shared" si="22"/>
        <v>0</v>
      </c>
      <c r="AF57" s="409">
        <f t="shared" ref="AF57:AL57" si="23">AF56</f>
        <v>0</v>
      </c>
      <c r="AG57" s="409">
        <f t="shared" si="23"/>
        <v>0</v>
      </c>
      <c r="AH57" s="409">
        <f t="shared" si="23"/>
        <v>0</v>
      </c>
      <c r="AI57" s="409">
        <f t="shared" si="23"/>
        <v>0</v>
      </c>
      <c r="AJ57" s="409">
        <f t="shared" si="23"/>
        <v>0</v>
      </c>
      <c r="AK57" s="409">
        <f t="shared" si="23"/>
        <v>0</v>
      </c>
      <c r="AL57" s="409">
        <f t="shared" si="23"/>
        <v>0</v>
      </c>
      <c r="AM57" s="310"/>
    </row>
    <row r="58" spans="1:42" s="283" customFormat="1" ht="15" outlineLevel="1">
      <c r="A58" s="503"/>
      <c r="B58" s="514"/>
      <c r="C58" s="774"/>
      <c r="D58" s="776"/>
      <c r="E58" s="776"/>
      <c r="F58" s="776"/>
      <c r="G58" s="776"/>
      <c r="H58" s="776"/>
      <c r="I58" s="776"/>
      <c r="J58" s="776"/>
      <c r="K58" s="776"/>
      <c r="L58" s="776"/>
      <c r="M58" s="776"/>
      <c r="N58" s="764"/>
      <c r="O58" s="776"/>
      <c r="P58" s="776"/>
      <c r="Q58" s="776"/>
      <c r="R58" s="776"/>
      <c r="S58" s="776"/>
      <c r="T58" s="776"/>
      <c r="U58" s="776"/>
      <c r="V58" s="776"/>
      <c r="W58" s="776"/>
      <c r="X58" s="776"/>
      <c r="Y58" s="414"/>
      <c r="Z58" s="415"/>
      <c r="AA58" s="414"/>
      <c r="AB58" s="414"/>
      <c r="AC58" s="414"/>
      <c r="AD58" s="414"/>
      <c r="AE58" s="414"/>
      <c r="AF58" s="414"/>
      <c r="AG58" s="414"/>
      <c r="AH58" s="414"/>
      <c r="AI58" s="414"/>
      <c r="AJ58" s="414"/>
      <c r="AK58" s="414"/>
      <c r="AL58" s="414"/>
      <c r="AM58" s="312"/>
    </row>
    <row r="59" spans="1:42" s="283" customFormat="1" ht="15" outlineLevel="1">
      <c r="A59" s="503">
        <v>13</v>
      </c>
      <c r="B59" s="514" t="s">
        <v>24</v>
      </c>
      <c r="C59" s="764"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3"/>
      <c r="Z59" s="413"/>
      <c r="AA59" s="413"/>
      <c r="AB59" s="413"/>
      <c r="AC59" s="413"/>
      <c r="AD59" s="413"/>
      <c r="AE59" s="413"/>
      <c r="AF59" s="413"/>
      <c r="AG59" s="413"/>
      <c r="AH59" s="413"/>
      <c r="AI59" s="413"/>
      <c r="AJ59" s="413"/>
      <c r="AK59" s="413"/>
      <c r="AL59" s="413"/>
      <c r="AM59" s="296">
        <f>SUM(Y59:AL59)</f>
        <v>0</v>
      </c>
    </row>
    <row r="60" spans="1:42" s="283" customFormat="1" ht="15" outlineLevel="1">
      <c r="A60" s="503"/>
      <c r="B60" s="314" t="s">
        <v>214</v>
      </c>
      <c r="C60" s="764"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754">
        <f>Y59</f>
        <v>0</v>
      </c>
      <c r="Z60" s="754">
        <f>Z59</f>
        <v>0</v>
      </c>
      <c r="AA60" s="754">
        <f t="shared" ref="AA60:AE60" si="24">AA59</f>
        <v>0</v>
      </c>
      <c r="AB60" s="754">
        <f t="shared" si="24"/>
        <v>0</v>
      </c>
      <c r="AC60" s="754">
        <f t="shared" si="24"/>
        <v>0</v>
      </c>
      <c r="AD60" s="754">
        <f t="shared" si="24"/>
        <v>0</v>
      </c>
      <c r="AE60" s="754">
        <f t="shared" si="24"/>
        <v>0</v>
      </c>
      <c r="AF60" s="409">
        <f t="shared" ref="AF60:AL60" si="25">AF59</f>
        <v>0</v>
      </c>
      <c r="AG60" s="409">
        <f t="shared" si="25"/>
        <v>0</v>
      </c>
      <c r="AH60" s="409">
        <f t="shared" si="25"/>
        <v>0</v>
      </c>
      <c r="AI60" s="409">
        <f t="shared" si="25"/>
        <v>0</v>
      </c>
      <c r="AJ60" s="409">
        <f t="shared" si="25"/>
        <v>0</v>
      </c>
      <c r="AK60" s="409">
        <f t="shared" si="25"/>
        <v>0</v>
      </c>
      <c r="AL60" s="409">
        <f t="shared" si="25"/>
        <v>0</v>
      </c>
      <c r="AM60" s="310"/>
    </row>
    <row r="61" spans="1:42" s="283" customFormat="1" ht="15" outlineLevel="1">
      <c r="A61" s="503"/>
      <c r="B61" s="514"/>
      <c r="C61" s="774"/>
      <c r="D61" s="776"/>
      <c r="E61" s="776"/>
      <c r="F61" s="776"/>
      <c r="G61" s="776"/>
      <c r="H61" s="776"/>
      <c r="I61" s="776"/>
      <c r="J61" s="776"/>
      <c r="K61" s="776"/>
      <c r="L61" s="776"/>
      <c r="M61" s="776"/>
      <c r="N61" s="764"/>
      <c r="O61" s="776"/>
      <c r="P61" s="776"/>
      <c r="Q61" s="776"/>
      <c r="R61" s="776"/>
      <c r="S61" s="776"/>
      <c r="T61" s="776"/>
      <c r="U61" s="776"/>
      <c r="V61" s="776"/>
      <c r="W61" s="776"/>
      <c r="X61" s="776"/>
      <c r="Y61" s="414"/>
      <c r="Z61" s="414"/>
      <c r="AA61" s="414"/>
      <c r="AB61" s="414"/>
      <c r="AC61" s="414"/>
      <c r="AD61" s="414"/>
      <c r="AE61" s="414"/>
      <c r="AF61" s="414"/>
      <c r="AG61" s="414"/>
      <c r="AH61" s="414"/>
      <c r="AI61" s="414"/>
      <c r="AJ61" s="414"/>
      <c r="AK61" s="414"/>
      <c r="AL61" s="414"/>
      <c r="AM61" s="312"/>
    </row>
    <row r="62" spans="1:42" s="283" customFormat="1" ht="15" outlineLevel="1">
      <c r="A62" s="503">
        <v>14</v>
      </c>
      <c r="B62" s="514" t="s">
        <v>20</v>
      </c>
      <c r="C62" s="764"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3"/>
      <c r="Z62" s="413">
        <v>0.11</v>
      </c>
      <c r="AA62" s="413">
        <v>0.22</v>
      </c>
      <c r="AB62" s="413">
        <v>0.67</v>
      </c>
      <c r="AC62" s="413"/>
      <c r="AD62" s="413"/>
      <c r="AE62" s="413"/>
      <c r="AF62" s="413"/>
      <c r="AG62" s="413"/>
      <c r="AH62" s="413"/>
      <c r="AI62" s="413"/>
      <c r="AJ62" s="413"/>
      <c r="AK62" s="413"/>
      <c r="AL62" s="413"/>
      <c r="AM62" s="296">
        <f>SUM(Y62:AL62)</f>
        <v>1</v>
      </c>
    </row>
    <row r="63" spans="1:42" s="283" customFormat="1" ht="15" outlineLevel="1">
      <c r="A63" s="503"/>
      <c r="B63" s="314" t="s">
        <v>214</v>
      </c>
      <c r="C63" s="764" t="s">
        <v>163</v>
      </c>
      <c r="D63" s="295">
        <v>237585</v>
      </c>
      <c r="E63" s="295">
        <v>237584.66019999998</v>
      </c>
      <c r="F63" s="295">
        <v>237584.66019999998</v>
      </c>
      <c r="G63" s="295">
        <v>237584.66019999998</v>
      </c>
      <c r="H63" s="295">
        <v>226586.29019999999</v>
      </c>
      <c r="I63" s="295">
        <v>0</v>
      </c>
      <c r="J63" s="295">
        <v>0</v>
      </c>
      <c r="K63" s="295">
        <v>0</v>
      </c>
      <c r="L63" s="295">
        <v>0</v>
      </c>
      <c r="M63" s="295">
        <v>0</v>
      </c>
      <c r="N63" s="295">
        <f>N62</f>
        <v>12</v>
      </c>
      <c r="O63" s="295">
        <v>49</v>
      </c>
      <c r="P63" s="295">
        <v>48.815548669999998</v>
      </c>
      <c r="Q63" s="295">
        <v>48.815548999999997</v>
      </c>
      <c r="R63" s="295">
        <v>48.815548999999997</v>
      </c>
      <c r="S63" s="295">
        <v>46.594571999999999</v>
      </c>
      <c r="T63" s="295">
        <v>0</v>
      </c>
      <c r="U63" s="295">
        <v>0</v>
      </c>
      <c r="V63" s="295">
        <v>0</v>
      </c>
      <c r="W63" s="295">
        <v>0</v>
      </c>
      <c r="X63" s="295">
        <v>0</v>
      </c>
      <c r="Y63" s="754">
        <f>Y62</f>
        <v>0</v>
      </c>
      <c r="Z63" s="754">
        <f>Z62</f>
        <v>0.11</v>
      </c>
      <c r="AA63" s="754">
        <f t="shared" ref="AA63:AE63" si="26">AA62</f>
        <v>0.22</v>
      </c>
      <c r="AB63" s="754">
        <f t="shared" si="26"/>
        <v>0.67</v>
      </c>
      <c r="AC63" s="754">
        <f t="shared" si="26"/>
        <v>0</v>
      </c>
      <c r="AD63" s="754">
        <f t="shared" si="26"/>
        <v>0</v>
      </c>
      <c r="AE63" s="754">
        <f t="shared" si="26"/>
        <v>0</v>
      </c>
      <c r="AF63" s="409">
        <f t="shared" ref="AF63:AL63" si="27">AF62</f>
        <v>0</v>
      </c>
      <c r="AG63" s="409">
        <f t="shared" si="27"/>
        <v>0</v>
      </c>
      <c r="AH63" s="409">
        <f t="shared" si="27"/>
        <v>0</v>
      </c>
      <c r="AI63" s="409">
        <f t="shared" si="27"/>
        <v>0</v>
      </c>
      <c r="AJ63" s="409">
        <f t="shared" si="27"/>
        <v>0</v>
      </c>
      <c r="AK63" s="409">
        <f t="shared" si="27"/>
        <v>0</v>
      </c>
      <c r="AL63" s="409">
        <f t="shared" si="27"/>
        <v>0</v>
      </c>
      <c r="AM63" s="310"/>
    </row>
    <row r="64" spans="1:42" s="283" customFormat="1" ht="15" outlineLevel="1">
      <c r="A64" s="503"/>
      <c r="B64" s="514"/>
      <c r="C64" s="774"/>
      <c r="D64" s="776"/>
      <c r="E64" s="776"/>
      <c r="F64" s="776"/>
      <c r="G64" s="776"/>
      <c r="H64" s="776"/>
      <c r="I64" s="776"/>
      <c r="J64" s="776"/>
      <c r="K64" s="776"/>
      <c r="L64" s="776"/>
      <c r="M64" s="776"/>
      <c r="N64" s="764"/>
      <c r="O64" s="776"/>
      <c r="P64" s="776"/>
      <c r="Q64" s="776"/>
      <c r="R64" s="776"/>
      <c r="S64" s="776"/>
      <c r="T64" s="776"/>
      <c r="U64" s="776"/>
      <c r="V64" s="776"/>
      <c r="W64" s="776"/>
      <c r="X64" s="776"/>
      <c r="Y64" s="414"/>
      <c r="Z64" s="415"/>
      <c r="AA64" s="414"/>
      <c r="AB64" s="414"/>
      <c r="AC64" s="414"/>
      <c r="AD64" s="414"/>
      <c r="AE64" s="414"/>
      <c r="AF64" s="414"/>
      <c r="AG64" s="414"/>
      <c r="AH64" s="414"/>
      <c r="AI64" s="414"/>
      <c r="AJ64" s="414"/>
      <c r="AK64" s="414"/>
      <c r="AL64" s="414"/>
      <c r="AM64" s="312"/>
    </row>
    <row r="65" spans="1:39" s="283" customFormat="1" ht="15" outlineLevel="1">
      <c r="A65" s="503">
        <v>15</v>
      </c>
      <c r="B65" s="514" t="s">
        <v>486</v>
      </c>
      <c r="C65" s="764" t="s">
        <v>25</v>
      </c>
      <c r="D65" s="295"/>
      <c r="E65" s="295"/>
      <c r="F65" s="295"/>
      <c r="G65" s="295"/>
      <c r="H65" s="295"/>
      <c r="I65" s="295"/>
      <c r="J65" s="295"/>
      <c r="K65" s="295"/>
      <c r="L65" s="295"/>
      <c r="M65" s="295"/>
      <c r="N65" s="764"/>
      <c r="O65" s="295"/>
      <c r="P65" s="295"/>
      <c r="Q65" s="295"/>
      <c r="R65" s="295"/>
      <c r="S65" s="295"/>
      <c r="T65" s="295"/>
      <c r="U65" s="295"/>
      <c r="V65" s="295"/>
      <c r="W65" s="295"/>
      <c r="X65" s="295"/>
      <c r="Y65" s="413"/>
      <c r="Z65" s="413"/>
      <c r="AA65" s="413"/>
      <c r="AB65" s="413"/>
      <c r="AC65" s="413"/>
      <c r="AD65" s="413"/>
      <c r="AE65" s="413"/>
      <c r="AF65" s="413"/>
      <c r="AG65" s="413"/>
      <c r="AH65" s="413"/>
      <c r="AI65" s="413"/>
      <c r="AJ65" s="413"/>
      <c r="AK65" s="413"/>
      <c r="AL65" s="413"/>
      <c r="AM65" s="296">
        <f>SUM(Y65:AL65)</f>
        <v>0</v>
      </c>
    </row>
    <row r="66" spans="1:39" s="283" customFormat="1" ht="15" outlineLevel="1">
      <c r="A66" s="503"/>
      <c r="B66" s="314" t="s">
        <v>214</v>
      </c>
      <c r="C66" s="764" t="s">
        <v>163</v>
      </c>
      <c r="D66" s="295"/>
      <c r="E66" s="295"/>
      <c r="F66" s="295"/>
      <c r="G66" s="295"/>
      <c r="H66" s="295"/>
      <c r="I66" s="295"/>
      <c r="J66" s="295"/>
      <c r="K66" s="295"/>
      <c r="L66" s="295"/>
      <c r="M66" s="295"/>
      <c r="N66" s="764"/>
      <c r="O66" s="295"/>
      <c r="P66" s="295"/>
      <c r="Q66" s="295"/>
      <c r="R66" s="295"/>
      <c r="S66" s="295"/>
      <c r="T66" s="295"/>
      <c r="U66" s="295"/>
      <c r="V66" s="295"/>
      <c r="W66" s="295"/>
      <c r="X66" s="295"/>
      <c r="Y66" s="754">
        <f>Y65</f>
        <v>0</v>
      </c>
      <c r="Z66" s="754">
        <f>Z65</f>
        <v>0</v>
      </c>
      <c r="AA66" s="754">
        <f t="shared" ref="AA66:AE66" si="28">AA65</f>
        <v>0</v>
      </c>
      <c r="AB66" s="754">
        <f t="shared" si="28"/>
        <v>0</v>
      </c>
      <c r="AC66" s="754">
        <f t="shared" si="28"/>
        <v>0</v>
      </c>
      <c r="AD66" s="754">
        <f t="shared" si="28"/>
        <v>0</v>
      </c>
      <c r="AE66" s="754">
        <f t="shared" si="28"/>
        <v>0</v>
      </c>
      <c r="AF66" s="409">
        <f t="shared" ref="AF66:AL66" si="29">AF65</f>
        <v>0</v>
      </c>
      <c r="AG66" s="409">
        <f t="shared" si="29"/>
        <v>0</v>
      </c>
      <c r="AH66" s="409">
        <f t="shared" si="29"/>
        <v>0</v>
      </c>
      <c r="AI66" s="409">
        <f t="shared" si="29"/>
        <v>0</v>
      </c>
      <c r="AJ66" s="409">
        <f t="shared" si="29"/>
        <v>0</v>
      </c>
      <c r="AK66" s="409">
        <f t="shared" si="29"/>
        <v>0</v>
      </c>
      <c r="AL66" s="409">
        <f t="shared" si="29"/>
        <v>0</v>
      </c>
      <c r="AM66" s="310"/>
    </row>
    <row r="67" spans="1:39" s="283" customFormat="1" ht="15" outlineLevel="1">
      <c r="A67" s="503"/>
      <c r="B67" s="514"/>
      <c r="C67" s="774"/>
      <c r="D67" s="776"/>
      <c r="E67" s="776"/>
      <c r="F67" s="776"/>
      <c r="G67" s="776"/>
      <c r="H67" s="776"/>
      <c r="I67" s="776"/>
      <c r="J67" s="776"/>
      <c r="K67" s="776"/>
      <c r="L67" s="776"/>
      <c r="M67" s="776"/>
      <c r="N67" s="764"/>
      <c r="O67" s="776"/>
      <c r="P67" s="776"/>
      <c r="Q67" s="776"/>
      <c r="R67" s="776"/>
      <c r="S67" s="776"/>
      <c r="T67" s="776"/>
      <c r="U67" s="776"/>
      <c r="V67" s="776"/>
      <c r="W67" s="776"/>
      <c r="X67" s="776"/>
      <c r="Y67" s="416"/>
      <c r="Z67" s="414"/>
      <c r="AA67" s="414"/>
      <c r="AB67" s="414"/>
      <c r="AC67" s="414"/>
      <c r="AD67" s="414"/>
      <c r="AE67" s="414"/>
      <c r="AF67" s="414"/>
      <c r="AG67" s="414"/>
      <c r="AH67" s="414"/>
      <c r="AI67" s="414"/>
      <c r="AJ67" s="414"/>
      <c r="AK67" s="414"/>
      <c r="AL67" s="414"/>
      <c r="AM67" s="312"/>
    </row>
    <row r="68" spans="1:39" s="283" customFormat="1" ht="30" outlineLevel="1">
      <c r="A68" s="503">
        <v>16</v>
      </c>
      <c r="B68" s="514" t="s">
        <v>487</v>
      </c>
      <c r="C68" s="764" t="s">
        <v>25</v>
      </c>
      <c r="D68" s="295"/>
      <c r="E68" s="295"/>
      <c r="F68" s="295"/>
      <c r="G68" s="295"/>
      <c r="H68" s="295"/>
      <c r="I68" s="295"/>
      <c r="J68" s="295"/>
      <c r="K68" s="295"/>
      <c r="L68" s="295"/>
      <c r="M68" s="295"/>
      <c r="N68" s="764"/>
      <c r="O68" s="295"/>
      <c r="P68" s="295"/>
      <c r="Q68" s="295"/>
      <c r="R68" s="295"/>
      <c r="S68" s="295"/>
      <c r="T68" s="295"/>
      <c r="U68" s="295"/>
      <c r="V68" s="295"/>
      <c r="W68" s="295"/>
      <c r="X68" s="295"/>
      <c r="Y68" s="413"/>
      <c r="Z68" s="413"/>
      <c r="AA68" s="413"/>
      <c r="AB68" s="413"/>
      <c r="AC68" s="413"/>
      <c r="AD68" s="413"/>
      <c r="AE68" s="413"/>
      <c r="AF68" s="413"/>
      <c r="AG68" s="413"/>
      <c r="AH68" s="413"/>
      <c r="AI68" s="413"/>
      <c r="AJ68" s="413"/>
      <c r="AK68" s="413"/>
      <c r="AL68" s="413"/>
      <c r="AM68" s="296">
        <f>SUM(Y68:AL68)</f>
        <v>0</v>
      </c>
    </row>
    <row r="69" spans="1:39" s="283" customFormat="1" ht="15" outlineLevel="1">
      <c r="A69" s="503"/>
      <c r="B69" s="314" t="s">
        <v>214</v>
      </c>
      <c r="C69" s="764" t="s">
        <v>163</v>
      </c>
      <c r="D69" s="295"/>
      <c r="E69" s="295"/>
      <c r="F69" s="295"/>
      <c r="G69" s="295"/>
      <c r="H69" s="295"/>
      <c r="I69" s="295"/>
      <c r="J69" s="295"/>
      <c r="K69" s="295"/>
      <c r="L69" s="295"/>
      <c r="M69" s="295"/>
      <c r="N69" s="764"/>
      <c r="O69" s="295"/>
      <c r="P69" s="295"/>
      <c r="Q69" s="295"/>
      <c r="R69" s="295"/>
      <c r="S69" s="295"/>
      <c r="T69" s="295"/>
      <c r="U69" s="295"/>
      <c r="V69" s="295"/>
      <c r="W69" s="295"/>
      <c r="X69" s="295"/>
      <c r="Y69" s="754">
        <f>Y68</f>
        <v>0</v>
      </c>
      <c r="Z69" s="754">
        <f>Z68</f>
        <v>0</v>
      </c>
      <c r="AA69" s="754">
        <f t="shared" ref="AA69:AE69" si="30">AA68</f>
        <v>0</v>
      </c>
      <c r="AB69" s="754">
        <f t="shared" si="30"/>
        <v>0</v>
      </c>
      <c r="AC69" s="754">
        <f t="shared" si="30"/>
        <v>0</v>
      </c>
      <c r="AD69" s="754">
        <f t="shared" si="30"/>
        <v>0</v>
      </c>
      <c r="AE69" s="754">
        <f t="shared" si="30"/>
        <v>0</v>
      </c>
      <c r="AF69" s="409">
        <f t="shared" ref="AF69:AL69" si="31">AF68</f>
        <v>0</v>
      </c>
      <c r="AG69" s="409">
        <f t="shared" si="31"/>
        <v>0</v>
      </c>
      <c r="AH69" s="409">
        <f t="shared" si="31"/>
        <v>0</v>
      </c>
      <c r="AI69" s="409">
        <f t="shared" si="31"/>
        <v>0</v>
      </c>
      <c r="AJ69" s="409">
        <f t="shared" si="31"/>
        <v>0</v>
      </c>
      <c r="AK69" s="409">
        <f t="shared" si="31"/>
        <v>0</v>
      </c>
      <c r="AL69" s="409">
        <f t="shared" si="31"/>
        <v>0</v>
      </c>
      <c r="AM69" s="310"/>
    </row>
    <row r="70" spans="1:39" s="283" customFormat="1" ht="15" outlineLevel="1">
      <c r="A70" s="503"/>
      <c r="B70" s="514"/>
      <c r="C70" s="774"/>
      <c r="D70" s="776"/>
      <c r="E70" s="776"/>
      <c r="F70" s="776"/>
      <c r="G70" s="776"/>
      <c r="H70" s="776"/>
      <c r="I70" s="776"/>
      <c r="J70" s="776"/>
      <c r="K70" s="776"/>
      <c r="L70" s="776"/>
      <c r="M70" s="776"/>
      <c r="N70" s="764"/>
      <c r="O70" s="776"/>
      <c r="P70" s="776"/>
      <c r="Q70" s="776"/>
      <c r="R70" s="776"/>
      <c r="S70" s="776"/>
      <c r="T70" s="776"/>
      <c r="U70" s="776"/>
      <c r="V70" s="776"/>
      <c r="W70" s="776"/>
      <c r="X70" s="776"/>
      <c r="Y70" s="416"/>
      <c r="Z70" s="414"/>
      <c r="AA70" s="414"/>
      <c r="AB70" s="414"/>
      <c r="AC70" s="414"/>
      <c r="AD70" s="414"/>
      <c r="AE70" s="414"/>
      <c r="AF70" s="414"/>
      <c r="AG70" s="414"/>
      <c r="AH70" s="414"/>
      <c r="AI70" s="414"/>
      <c r="AJ70" s="414"/>
      <c r="AK70" s="414"/>
      <c r="AL70" s="414"/>
      <c r="AM70" s="312"/>
    </row>
    <row r="71" spans="1:39" s="283" customFormat="1" ht="15" outlineLevel="1">
      <c r="A71" s="503">
        <v>17</v>
      </c>
      <c r="B71" s="514" t="s">
        <v>9</v>
      </c>
      <c r="C71" s="764" t="s">
        <v>25</v>
      </c>
      <c r="D71" s="295">
        <v>70271</v>
      </c>
      <c r="E71" s="295"/>
      <c r="F71" s="295"/>
      <c r="G71" s="295"/>
      <c r="H71" s="295"/>
      <c r="I71" s="295"/>
      <c r="J71" s="295"/>
      <c r="K71" s="295"/>
      <c r="L71" s="295"/>
      <c r="M71" s="295"/>
      <c r="N71" s="764"/>
      <c r="O71" s="295">
        <v>1800</v>
      </c>
      <c r="P71" s="295"/>
      <c r="Q71" s="295"/>
      <c r="R71" s="295"/>
      <c r="S71" s="295"/>
      <c r="T71" s="295"/>
      <c r="U71" s="295"/>
      <c r="V71" s="295"/>
      <c r="W71" s="295"/>
      <c r="X71" s="295"/>
      <c r="Y71" s="413"/>
      <c r="Z71" s="413"/>
      <c r="AA71" s="413">
        <v>0.5</v>
      </c>
      <c r="AB71" s="413">
        <v>0.5</v>
      </c>
      <c r="AC71" s="413"/>
      <c r="AD71" s="413"/>
      <c r="AE71" s="413"/>
      <c r="AF71" s="413"/>
      <c r="AG71" s="413"/>
      <c r="AH71" s="413"/>
      <c r="AI71" s="413"/>
      <c r="AJ71" s="413"/>
      <c r="AK71" s="413"/>
      <c r="AL71" s="413"/>
      <c r="AM71" s="296">
        <f>SUM(Y71:AL71)</f>
        <v>1</v>
      </c>
    </row>
    <row r="72" spans="1:39" s="283" customFormat="1" ht="15" outlineLevel="1">
      <c r="A72" s="503"/>
      <c r="B72" s="314" t="s">
        <v>214</v>
      </c>
      <c r="C72" s="764" t="s">
        <v>163</v>
      </c>
      <c r="D72" s="295"/>
      <c r="E72" s="295"/>
      <c r="F72" s="295"/>
      <c r="G72" s="295"/>
      <c r="H72" s="295"/>
      <c r="I72" s="295"/>
      <c r="J72" s="295"/>
      <c r="K72" s="295"/>
      <c r="L72" s="295"/>
      <c r="M72" s="295"/>
      <c r="N72" s="764"/>
      <c r="O72" s="295"/>
      <c r="P72" s="295"/>
      <c r="Q72" s="295"/>
      <c r="R72" s="295"/>
      <c r="S72" s="295"/>
      <c r="T72" s="295"/>
      <c r="U72" s="295"/>
      <c r="V72" s="295"/>
      <c r="W72" s="295"/>
      <c r="X72" s="295"/>
      <c r="Y72" s="754">
        <f>Y71</f>
        <v>0</v>
      </c>
      <c r="Z72" s="754">
        <f>Z71</f>
        <v>0</v>
      </c>
      <c r="AA72" s="754">
        <f t="shared" ref="AA72:AE72" si="32">AA71</f>
        <v>0.5</v>
      </c>
      <c r="AB72" s="754">
        <f t="shared" si="32"/>
        <v>0.5</v>
      </c>
      <c r="AC72" s="754">
        <f t="shared" si="32"/>
        <v>0</v>
      </c>
      <c r="AD72" s="754">
        <f t="shared" si="32"/>
        <v>0</v>
      </c>
      <c r="AE72" s="754">
        <f t="shared" si="32"/>
        <v>0</v>
      </c>
      <c r="AF72" s="409">
        <f t="shared" ref="AF72:AL72" si="33">AF71</f>
        <v>0</v>
      </c>
      <c r="AG72" s="409">
        <f t="shared" si="33"/>
        <v>0</v>
      </c>
      <c r="AH72" s="409">
        <f t="shared" si="33"/>
        <v>0</v>
      </c>
      <c r="AI72" s="409">
        <f t="shared" si="33"/>
        <v>0</v>
      </c>
      <c r="AJ72" s="409">
        <f t="shared" si="33"/>
        <v>0</v>
      </c>
      <c r="AK72" s="409">
        <f t="shared" si="33"/>
        <v>0</v>
      </c>
      <c r="AL72" s="409">
        <f t="shared" si="33"/>
        <v>0</v>
      </c>
      <c r="AM72" s="310"/>
    </row>
    <row r="73" spans="1:39" s="283" customFormat="1" ht="15" outlineLevel="1">
      <c r="A73" s="503"/>
      <c r="B73" s="314"/>
      <c r="C73" s="768"/>
      <c r="D73" s="764"/>
      <c r="E73" s="764"/>
      <c r="F73" s="764"/>
      <c r="G73" s="764"/>
      <c r="H73" s="764"/>
      <c r="I73" s="764"/>
      <c r="J73" s="764"/>
      <c r="K73" s="764"/>
      <c r="L73" s="764"/>
      <c r="M73" s="764"/>
      <c r="N73" s="764"/>
      <c r="O73" s="764"/>
      <c r="P73" s="764"/>
      <c r="Q73" s="764"/>
      <c r="R73" s="764"/>
      <c r="S73" s="764"/>
      <c r="T73" s="764"/>
      <c r="U73" s="764"/>
      <c r="V73" s="764"/>
      <c r="W73" s="764"/>
      <c r="X73" s="764"/>
      <c r="Y73" s="758"/>
      <c r="Z73" s="759"/>
      <c r="AA73" s="759"/>
      <c r="AB73" s="759"/>
      <c r="AC73" s="759"/>
      <c r="AD73" s="759"/>
      <c r="AE73" s="759"/>
      <c r="AF73" s="417"/>
      <c r="AG73" s="417"/>
      <c r="AH73" s="417"/>
      <c r="AI73" s="417"/>
      <c r="AJ73" s="417"/>
      <c r="AK73" s="417"/>
      <c r="AL73" s="417"/>
      <c r="AM73" s="316"/>
    </row>
    <row r="74" spans="1:39" s="293" customFormat="1" ht="15.75" outlineLevel="1">
      <c r="A74" s="504"/>
      <c r="B74" s="288" t="s">
        <v>10</v>
      </c>
      <c r="C74" s="770"/>
      <c r="D74" s="770"/>
      <c r="E74" s="770"/>
      <c r="F74" s="770"/>
      <c r="G74" s="770"/>
      <c r="H74" s="770"/>
      <c r="I74" s="770"/>
      <c r="J74" s="770"/>
      <c r="K74" s="770"/>
      <c r="L74" s="770"/>
      <c r="M74" s="770"/>
      <c r="N74" s="778"/>
      <c r="O74" s="770"/>
      <c r="P74" s="770"/>
      <c r="Q74" s="770"/>
      <c r="R74" s="770"/>
      <c r="S74" s="770"/>
      <c r="T74" s="770"/>
      <c r="U74" s="770"/>
      <c r="V74" s="770"/>
      <c r="W74" s="770"/>
      <c r="X74" s="770"/>
      <c r="Y74" s="757"/>
      <c r="Z74" s="757"/>
      <c r="AA74" s="757"/>
      <c r="AB74" s="757"/>
      <c r="AC74" s="757"/>
      <c r="AD74" s="757"/>
      <c r="AE74" s="757"/>
      <c r="AF74" s="412"/>
      <c r="AG74" s="412"/>
      <c r="AH74" s="412"/>
      <c r="AI74" s="412"/>
      <c r="AJ74" s="412"/>
      <c r="AK74" s="412"/>
      <c r="AL74" s="412"/>
      <c r="AM74" s="292"/>
    </row>
    <row r="75" spans="1:39" s="283" customFormat="1" ht="15" outlineLevel="1">
      <c r="A75" s="503">
        <v>18</v>
      </c>
      <c r="B75" s="314" t="s">
        <v>11</v>
      </c>
      <c r="C75" s="764"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3"/>
      <c r="Z75" s="413"/>
      <c r="AA75" s="413"/>
      <c r="AB75" s="413"/>
      <c r="AC75" s="413"/>
      <c r="AD75" s="413"/>
      <c r="AE75" s="413"/>
      <c r="AF75" s="413"/>
      <c r="AG75" s="413"/>
      <c r="AH75" s="413"/>
      <c r="AI75" s="413"/>
      <c r="AJ75" s="413"/>
      <c r="AK75" s="413"/>
      <c r="AL75" s="413"/>
      <c r="AM75" s="296">
        <f>SUM(Y75:AL75)</f>
        <v>0</v>
      </c>
    </row>
    <row r="76" spans="1:39" s="283" customFormat="1" ht="15" outlineLevel="1">
      <c r="A76" s="503"/>
      <c r="B76" s="314" t="s">
        <v>214</v>
      </c>
      <c r="C76" s="764"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754">
        <f>Y75</f>
        <v>0</v>
      </c>
      <c r="Z76" s="754">
        <f>Z75</f>
        <v>0</v>
      </c>
      <c r="AA76" s="754">
        <f t="shared" ref="AA76:AE76" si="34">AA75</f>
        <v>0</v>
      </c>
      <c r="AB76" s="754">
        <f t="shared" si="34"/>
        <v>0</v>
      </c>
      <c r="AC76" s="754">
        <f t="shared" si="34"/>
        <v>0</v>
      </c>
      <c r="AD76" s="754">
        <f t="shared" si="34"/>
        <v>0</v>
      </c>
      <c r="AE76" s="754">
        <f t="shared" si="34"/>
        <v>0</v>
      </c>
      <c r="AF76" s="409">
        <f t="shared" ref="AF76:AL76" si="35">AF75</f>
        <v>0</v>
      </c>
      <c r="AG76" s="409">
        <f t="shared" si="35"/>
        <v>0</v>
      </c>
      <c r="AH76" s="409">
        <f t="shared" si="35"/>
        <v>0</v>
      </c>
      <c r="AI76" s="409">
        <f t="shared" si="35"/>
        <v>0</v>
      </c>
      <c r="AJ76" s="409">
        <f t="shared" si="35"/>
        <v>0</v>
      </c>
      <c r="AK76" s="409">
        <f t="shared" si="35"/>
        <v>0</v>
      </c>
      <c r="AL76" s="409">
        <f t="shared" si="35"/>
        <v>0</v>
      </c>
      <c r="AM76" s="297"/>
    </row>
    <row r="77" spans="1:39" s="308" customFormat="1" ht="15" outlineLevel="1">
      <c r="A77" s="506"/>
      <c r="B77" s="314"/>
      <c r="C77" s="768"/>
      <c r="D77" s="764"/>
      <c r="E77" s="764"/>
      <c r="F77" s="764"/>
      <c r="G77" s="764"/>
      <c r="H77" s="764"/>
      <c r="I77" s="764"/>
      <c r="J77" s="764"/>
      <c r="K77" s="764"/>
      <c r="L77" s="764"/>
      <c r="M77" s="764"/>
      <c r="N77" s="764"/>
      <c r="O77" s="764"/>
      <c r="P77" s="764"/>
      <c r="Q77" s="764"/>
      <c r="R77" s="764"/>
      <c r="S77" s="764"/>
      <c r="T77" s="764"/>
      <c r="U77" s="764"/>
      <c r="V77" s="764"/>
      <c r="W77" s="764"/>
      <c r="X77" s="764"/>
      <c r="Y77" s="755"/>
      <c r="Z77" s="760"/>
      <c r="AA77" s="760"/>
      <c r="AB77" s="760"/>
      <c r="AC77" s="760"/>
      <c r="AD77" s="760"/>
      <c r="AE77" s="760"/>
      <c r="AF77" s="418"/>
      <c r="AG77" s="418"/>
      <c r="AH77" s="418"/>
      <c r="AI77" s="418"/>
      <c r="AJ77" s="418"/>
      <c r="AK77" s="418"/>
      <c r="AL77" s="418"/>
      <c r="AM77" s="306"/>
    </row>
    <row r="78" spans="1:39" s="283" customFormat="1" ht="15" outlineLevel="1">
      <c r="A78" s="503">
        <v>19</v>
      </c>
      <c r="B78" s="314" t="s">
        <v>12</v>
      </c>
      <c r="C78" s="764" t="s">
        <v>25</v>
      </c>
      <c r="D78" s="295"/>
      <c r="E78" s="295"/>
      <c r="F78" s="295"/>
      <c r="G78" s="295"/>
      <c r="H78" s="295"/>
      <c r="I78" s="295"/>
      <c r="J78" s="295"/>
      <c r="K78" s="295"/>
      <c r="L78" s="295"/>
      <c r="M78" s="295"/>
      <c r="N78" s="295">
        <v>12</v>
      </c>
      <c r="O78" s="295"/>
      <c r="P78" s="295"/>
      <c r="Q78" s="295"/>
      <c r="R78" s="295"/>
      <c r="S78" s="295"/>
      <c r="T78" s="295"/>
      <c r="U78" s="295"/>
      <c r="V78" s="295"/>
      <c r="W78" s="295"/>
      <c r="X78" s="295"/>
      <c r="Y78" s="753"/>
      <c r="Z78" s="413"/>
      <c r="AA78" s="413"/>
      <c r="AB78" s="413"/>
      <c r="AC78" s="413"/>
      <c r="AD78" s="413"/>
      <c r="AE78" s="413"/>
      <c r="AF78" s="413"/>
      <c r="AG78" s="413"/>
      <c r="AH78" s="413"/>
      <c r="AI78" s="413"/>
      <c r="AJ78" s="413"/>
      <c r="AK78" s="413"/>
      <c r="AL78" s="413"/>
      <c r="AM78" s="296">
        <f>SUM(Y78:AL78)</f>
        <v>0</v>
      </c>
    </row>
    <row r="79" spans="1:39" s="283" customFormat="1" ht="15" outlineLevel="1">
      <c r="A79" s="503"/>
      <c r="B79" s="314" t="s">
        <v>214</v>
      </c>
      <c r="C79" s="764"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754">
        <f>Y78</f>
        <v>0</v>
      </c>
      <c r="Z79" s="754">
        <f>Z78</f>
        <v>0</v>
      </c>
      <c r="AA79" s="754">
        <f t="shared" ref="AA79:AE79" si="36">AA78</f>
        <v>0</v>
      </c>
      <c r="AB79" s="754">
        <f t="shared" si="36"/>
        <v>0</v>
      </c>
      <c r="AC79" s="754">
        <f t="shared" si="36"/>
        <v>0</v>
      </c>
      <c r="AD79" s="754">
        <f t="shared" si="36"/>
        <v>0</v>
      </c>
      <c r="AE79" s="754">
        <f t="shared" si="36"/>
        <v>0</v>
      </c>
      <c r="AF79" s="409">
        <f t="shared" ref="AF79:AL79" si="37">AF78</f>
        <v>0</v>
      </c>
      <c r="AG79" s="409">
        <f t="shared" si="37"/>
        <v>0</v>
      </c>
      <c r="AH79" s="409">
        <f t="shared" si="37"/>
        <v>0</v>
      </c>
      <c r="AI79" s="409">
        <f t="shared" si="37"/>
        <v>0</v>
      </c>
      <c r="AJ79" s="409">
        <f t="shared" si="37"/>
        <v>0</v>
      </c>
      <c r="AK79" s="409">
        <f t="shared" si="37"/>
        <v>0</v>
      </c>
      <c r="AL79" s="409">
        <f t="shared" si="37"/>
        <v>0</v>
      </c>
      <c r="AM79" s="297"/>
    </row>
    <row r="80" spans="1:39" s="283" customFormat="1" ht="15" outlineLevel="1">
      <c r="A80" s="503"/>
      <c r="B80" s="314"/>
      <c r="C80" s="768"/>
      <c r="D80" s="764"/>
      <c r="E80" s="764"/>
      <c r="F80" s="764"/>
      <c r="G80" s="764"/>
      <c r="H80" s="764"/>
      <c r="I80" s="764"/>
      <c r="J80" s="764"/>
      <c r="K80" s="764"/>
      <c r="L80" s="764"/>
      <c r="M80" s="764"/>
      <c r="N80" s="764"/>
      <c r="O80" s="764"/>
      <c r="P80" s="764"/>
      <c r="Q80" s="764"/>
      <c r="R80" s="764"/>
      <c r="S80" s="764"/>
      <c r="T80" s="764"/>
      <c r="U80" s="764"/>
      <c r="V80" s="764"/>
      <c r="W80" s="764"/>
      <c r="X80" s="764"/>
      <c r="Y80" s="761"/>
      <c r="Z80" s="761"/>
      <c r="AA80" s="755"/>
      <c r="AB80" s="755"/>
      <c r="AC80" s="755"/>
      <c r="AD80" s="755"/>
      <c r="AE80" s="755"/>
      <c r="AF80" s="410"/>
      <c r="AG80" s="410"/>
      <c r="AH80" s="410"/>
      <c r="AI80" s="410"/>
      <c r="AJ80" s="410"/>
      <c r="AK80" s="410"/>
      <c r="AL80" s="410"/>
      <c r="AM80" s="306"/>
    </row>
    <row r="81" spans="1:39" s="283" customFormat="1" ht="15" outlineLevel="1">
      <c r="A81" s="503">
        <v>20</v>
      </c>
      <c r="B81" s="314" t="s">
        <v>13</v>
      </c>
      <c r="C81" s="764" t="s">
        <v>25</v>
      </c>
      <c r="D81" s="295"/>
      <c r="E81" s="295"/>
      <c r="F81" s="295"/>
      <c r="G81" s="295"/>
      <c r="H81" s="295"/>
      <c r="I81" s="295"/>
      <c r="J81" s="295"/>
      <c r="K81" s="295"/>
      <c r="L81" s="295"/>
      <c r="M81" s="295"/>
      <c r="N81" s="295">
        <v>12</v>
      </c>
      <c r="O81" s="295"/>
      <c r="P81" s="295"/>
      <c r="Q81" s="295"/>
      <c r="R81" s="295"/>
      <c r="S81" s="295"/>
      <c r="T81" s="295"/>
      <c r="U81" s="295"/>
      <c r="V81" s="295"/>
      <c r="W81" s="295"/>
      <c r="X81" s="295"/>
      <c r="Y81" s="753"/>
      <c r="Z81" s="413"/>
      <c r="AA81" s="413"/>
      <c r="AB81" s="413"/>
      <c r="AC81" s="413"/>
      <c r="AD81" s="413"/>
      <c r="AE81" s="413"/>
      <c r="AF81" s="413"/>
      <c r="AG81" s="413"/>
      <c r="AH81" s="413"/>
      <c r="AI81" s="413"/>
      <c r="AJ81" s="413"/>
      <c r="AK81" s="413"/>
      <c r="AL81" s="413"/>
      <c r="AM81" s="296">
        <f>SUM(Y81:AL81)</f>
        <v>0</v>
      </c>
    </row>
    <row r="82" spans="1:39" s="283" customFormat="1" ht="15" outlineLevel="1">
      <c r="A82" s="503"/>
      <c r="B82" s="314" t="s">
        <v>214</v>
      </c>
      <c r="C82" s="764"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754">
        <f>Y81</f>
        <v>0</v>
      </c>
      <c r="Z82" s="754">
        <f>Z81</f>
        <v>0</v>
      </c>
      <c r="AA82" s="754">
        <f t="shared" ref="AA82:AE82" si="38">AA81</f>
        <v>0</v>
      </c>
      <c r="AB82" s="754">
        <f t="shared" si="38"/>
        <v>0</v>
      </c>
      <c r="AC82" s="754">
        <f t="shared" si="38"/>
        <v>0</v>
      </c>
      <c r="AD82" s="754">
        <f t="shared" si="38"/>
        <v>0</v>
      </c>
      <c r="AE82" s="754">
        <f t="shared" si="38"/>
        <v>0</v>
      </c>
      <c r="AF82" s="409">
        <f t="shared" ref="AF82:AL82" si="39">AF81</f>
        <v>0</v>
      </c>
      <c r="AG82" s="409">
        <f t="shared" si="39"/>
        <v>0</v>
      </c>
      <c r="AH82" s="409">
        <f t="shared" si="39"/>
        <v>0</v>
      </c>
      <c r="AI82" s="409">
        <f t="shared" si="39"/>
        <v>0</v>
      </c>
      <c r="AJ82" s="409">
        <f t="shared" si="39"/>
        <v>0</v>
      </c>
      <c r="AK82" s="409">
        <f t="shared" si="39"/>
        <v>0</v>
      </c>
      <c r="AL82" s="409">
        <f t="shared" si="39"/>
        <v>0</v>
      </c>
      <c r="AM82" s="306"/>
    </row>
    <row r="83" spans="1:39" s="283" customFormat="1" ht="15" outlineLevel="1">
      <c r="A83" s="503"/>
      <c r="B83" s="314"/>
      <c r="C83" s="768"/>
      <c r="D83" s="764"/>
      <c r="E83" s="764"/>
      <c r="F83" s="764"/>
      <c r="G83" s="764"/>
      <c r="H83" s="764"/>
      <c r="I83" s="764"/>
      <c r="J83" s="764"/>
      <c r="K83" s="764"/>
      <c r="L83" s="764"/>
      <c r="M83" s="764"/>
      <c r="N83" s="781"/>
      <c r="O83" s="764"/>
      <c r="P83" s="764"/>
      <c r="Q83" s="764"/>
      <c r="R83" s="764"/>
      <c r="S83" s="764"/>
      <c r="T83" s="764"/>
      <c r="U83" s="764"/>
      <c r="V83" s="764"/>
      <c r="W83" s="764"/>
      <c r="X83" s="764"/>
      <c r="Y83" s="755"/>
      <c r="Z83" s="755"/>
      <c r="AA83" s="755"/>
      <c r="AB83" s="755"/>
      <c r="AC83" s="755"/>
      <c r="AD83" s="755"/>
      <c r="AE83" s="755"/>
      <c r="AF83" s="410"/>
      <c r="AG83" s="410"/>
      <c r="AH83" s="410"/>
      <c r="AI83" s="410"/>
      <c r="AJ83" s="410"/>
      <c r="AK83" s="410"/>
      <c r="AL83" s="410"/>
      <c r="AM83" s="306"/>
    </row>
    <row r="84" spans="1:39" s="283" customFormat="1" ht="15" outlineLevel="1">
      <c r="A84" s="503">
        <v>21</v>
      </c>
      <c r="B84" s="314" t="s">
        <v>22</v>
      </c>
      <c r="C84" s="764" t="s">
        <v>25</v>
      </c>
      <c r="D84" s="295">
        <v>1994497</v>
      </c>
      <c r="E84" s="295">
        <v>1994497</v>
      </c>
      <c r="F84" s="295">
        <v>1994497</v>
      </c>
      <c r="G84" s="295">
        <v>1994497</v>
      </c>
      <c r="H84" s="295">
        <v>1994497</v>
      </c>
      <c r="I84" s="295">
        <v>1994497</v>
      </c>
      <c r="J84" s="295">
        <v>1994497</v>
      </c>
      <c r="K84" s="295">
        <v>1994497</v>
      </c>
      <c r="L84" s="295">
        <v>1932922</v>
      </c>
      <c r="M84" s="295">
        <v>1932922</v>
      </c>
      <c r="N84" s="295">
        <v>12</v>
      </c>
      <c r="O84" s="295">
        <v>422</v>
      </c>
      <c r="P84" s="295">
        <v>422</v>
      </c>
      <c r="Q84" s="295">
        <v>422</v>
      </c>
      <c r="R84" s="295">
        <v>422</v>
      </c>
      <c r="S84" s="295">
        <v>422</v>
      </c>
      <c r="T84" s="295">
        <v>422</v>
      </c>
      <c r="U84" s="295">
        <v>422</v>
      </c>
      <c r="V84" s="295">
        <v>422</v>
      </c>
      <c r="W84" s="295">
        <v>402</v>
      </c>
      <c r="X84" s="295">
        <v>402</v>
      </c>
      <c r="Y84" s="753"/>
      <c r="Z84" s="413">
        <v>0.19</v>
      </c>
      <c r="AA84" s="413">
        <v>0.56000000000000005</v>
      </c>
      <c r="AB84" s="413">
        <v>0.25</v>
      </c>
      <c r="AC84" s="413">
        <v>0.01</v>
      </c>
      <c r="AD84" s="413"/>
      <c r="AE84" s="413"/>
      <c r="AF84" s="413"/>
      <c r="AG84" s="413"/>
      <c r="AH84" s="413"/>
      <c r="AI84" s="413"/>
      <c r="AJ84" s="413"/>
      <c r="AK84" s="413"/>
      <c r="AL84" s="413"/>
      <c r="AM84" s="296">
        <f>SUM(Y84:AL84)</f>
        <v>1.01</v>
      </c>
    </row>
    <row r="85" spans="1:39" s="283" customFormat="1" ht="15" outlineLevel="1">
      <c r="A85" s="503"/>
      <c r="B85" s="314" t="s">
        <v>214</v>
      </c>
      <c r="C85" s="764"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754">
        <f>Y84</f>
        <v>0</v>
      </c>
      <c r="Z85" s="754">
        <f>Z84</f>
        <v>0.19</v>
      </c>
      <c r="AA85" s="754">
        <f t="shared" ref="AA85:AE85" si="40">AA84</f>
        <v>0.56000000000000005</v>
      </c>
      <c r="AB85" s="754">
        <f t="shared" si="40"/>
        <v>0.25</v>
      </c>
      <c r="AC85" s="754">
        <f t="shared" si="40"/>
        <v>0.01</v>
      </c>
      <c r="AD85" s="754">
        <f t="shared" si="40"/>
        <v>0</v>
      </c>
      <c r="AE85" s="754">
        <f t="shared" si="40"/>
        <v>0</v>
      </c>
      <c r="AF85" s="409">
        <f t="shared" ref="AF85:AL85" si="41">AF84</f>
        <v>0</v>
      </c>
      <c r="AG85" s="409">
        <f t="shared" si="41"/>
        <v>0</v>
      </c>
      <c r="AH85" s="409">
        <f t="shared" si="41"/>
        <v>0</v>
      </c>
      <c r="AI85" s="409">
        <f t="shared" si="41"/>
        <v>0</v>
      </c>
      <c r="AJ85" s="409">
        <f t="shared" si="41"/>
        <v>0</v>
      </c>
      <c r="AK85" s="409">
        <f t="shared" si="41"/>
        <v>0</v>
      </c>
      <c r="AL85" s="409">
        <f t="shared" si="41"/>
        <v>0</v>
      </c>
      <c r="AM85" s="297"/>
    </row>
    <row r="86" spans="1:39" s="283" customFormat="1" ht="15" outlineLevel="1">
      <c r="A86" s="503"/>
      <c r="B86" s="314"/>
      <c r="C86" s="768"/>
      <c r="D86" s="764"/>
      <c r="E86" s="764"/>
      <c r="F86" s="764"/>
      <c r="G86" s="764"/>
      <c r="H86" s="764"/>
      <c r="I86" s="764"/>
      <c r="J86" s="764"/>
      <c r="K86" s="764"/>
      <c r="L86" s="764"/>
      <c r="M86" s="764"/>
      <c r="N86" s="764"/>
      <c r="O86" s="764"/>
      <c r="P86" s="764"/>
      <c r="Q86" s="764"/>
      <c r="R86" s="764"/>
      <c r="S86" s="764"/>
      <c r="T86" s="764"/>
      <c r="U86" s="764"/>
      <c r="V86" s="764"/>
      <c r="W86" s="764"/>
      <c r="X86" s="764"/>
      <c r="Y86" s="761"/>
      <c r="Z86" s="755"/>
      <c r="AA86" s="755"/>
      <c r="AB86" s="755"/>
      <c r="AC86" s="755"/>
      <c r="AD86" s="755"/>
      <c r="AE86" s="755"/>
      <c r="AF86" s="410"/>
      <c r="AG86" s="410"/>
      <c r="AH86" s="410"/>
      <c r="AI86" s="410"/>
      <c r="AJ86" s="410"/>
      <c r="AK86" s="410"/>
      <c r="AL86" s="410"/>
      <c r="AM86" s="306"/>
    </row>
    <row r="87" spans="1:39" s="283" customFormat="1" ht="15" outlineLevel="1">
      <c r="A87" s="503">
        <v>22</v>
      </c>
      <c r="B87" s="314" t="s">
        <v>9</v>
      </c>
      <c r="C87" s="764" t="s">
        <v>25</v>
      </c>
      <c r="D87" s="295">
        <v>189961</v>
      </c>
      <c r="E87" s="295"/>
      <c r="F87" s="295"/>
      <c r="G87" s="295"/>
      <c r="H87" s="295"/>
      <c r="I87" s="295"/>
      <c r="J87" s="295"/>
      <c r="K87" s="295"/>
      <c r="L87" s="295"/>
      <c r="M87" s="295"/>
      <c r="N87" s="764"/>
      <c r="O87" s="784">
        <v>3236</v>
      </c>
      <c r="P87" s="295"/>
      <c r="Q87" s="295"/>
      <c r="R87" s="295"/>
      <c r="S87" s="295"/>
      <c r="T87" s="295"/>
      <c r="U87" s="295"/>
      <c r="V87" s="295"/>
      <c r="W87" s="295"/>
      <c r="X87" s="295"/>
      <c r="Y87" s="753"/>
      <c r="Z87" s="413"/>
      <c r="AA87" s="413"/>
      <c r="AB87" s="413">
        <v>0.25</v>
      </c>
      <c r="AC87" s="413">
        <v>0.75</v>
      </c>
      <c r="AD87" s="413"/>
      <c r="AE87" s="413"/>
      <c r="AF87" s="413"/>
      <c r="AG87" s="413"/>
      <c r="AH87" s="413"/>
      <c r="AI87" s="413"/>
      <c r="AJ87" s="413"/>
      <c r="AK87" s="413"/>
      <c r="AL87" s="413"/>
      <c r="AM87" s="296">
        <f>SUM(Y87:AL87)</f>
        <v>1</v>
      </c>
    </row>
    <row r="88" spans="1:39" s="283" customFormat="1" ht="15" outlineLevel="1">
      <c r="A88" s="503"/>
      <c r="B88" s="314" t="s">
        <v>214</v>
      </c>
      <c r="C88" s="764" t="s">
        <v>163</v>
      </c>
      <c r="D88" s="295"/>
      <c r="E88" s="295"/>
      <c r="F88" s="295"/>
      <c r="G88" s="295"/>
      <c r="H88" s="295"/>
      <c r="I88" s="295"/>
      <c r="J88" s="295"/>
      <c r="K88" s="295"/>
      <c r="L88" s="295"/>
      <c r="M88" s="295"/>
      <c r="N88" s="764"/>
      <c r="O88" s="295"/>
      <c r="P88" s="295"/>
      <c r="Q88" s="295"/>
      <c r="R88" s="295"/>
      <c r="S88" s="295"/>
      <c r="T88" s="295"/>
      <c r="U88" s="295"/>
      <c r="V88" s="295"/>
      <c r="W88" s="295"/>
      <c r="X88" s="295"/>
      <c r="Y88" s="754">
        <f>Y87</f>
        <v>0</v>
      </c>
      <c r="Z88" s="754">
        <f>Z87</f>
        <v>0</v>
      </c>
      <c r="AA88" s="754">
        <f t="shared" ref="AA88:AE88" si="42">AA87</f>
        <v>0</v>
      </c>
      <c r="AB88" s="754">
        <f t="shared" si="42"/>
        <v>0.25</v>
      </c>
      <c r="AC88" s="754">
        <f t="shared" si="42"/>
        <v>0.75</v>
      </c>
      <c r="AD88" s="754">
        <f t="shared" si="42"/>
        <v>0</v>
      </c>
      <c r="AE88" s="754">
        <f t="shared" si="42"/>
        <v>0</v>
      </c>
      <c r="AF88" s="409">
        <f t="shared" ref="AF88:AL88" si="43">AF87</f>
        <v>0</v>
      </c>
      <c r="AG88" s="409">
        <f t="shared" si="43"/>
        <v>0</v>
      </c>
      <c r="AH88" s="409">
        <f t="shared" si="43"/>
        <v>0</v>
      </c>
      <c r="AI88" s="409">
        <f t="shared" si="43"/>
        <v>0</v>
      </c>
      <c r="AJ88" s="409">
        <f t="shared" si="43"/>
        <v>0</v>
      </c>
      <c r="AK88" s="409">
        <f t="shared" si="43"/>
        <v>0</v>
      </c>
      <c r="AL88" s="409">
        <f t="shared" si="43"/>
        <v>0</v>
      </c>
      <c r="AM88" s="306"/>
    </row>
    <row r="89" spans="1:39" s="283" customFormat="1" ht="15" outlineLevel="1">
      <c r="A89" s="503"/>
      <c r="B89" s="314"/>
      <c r="C89" s="768"/>
      <c r="D89" s="764"/>
      <c r="E89" s="764"/>
      <c r="F89" s="764"/>
      <c r="G89" s="764"/>
      <c r="H89" s="764"/>
      <c r="I89" s="764"/>
      <c r="J89" s="764"/>
      <c r="K89" s="764"/>
      <c r="L89" s="764"/>
      <c r="M89" s="764"/>
      <c r="N89" s="764"/>
      <c r="O89" s="764"/>
      <c r="P89" s="764"/>
      <c r="Q89" s="764"/>
      <c r="R89" s="764"/>
      <c r="S89" s="764"/>
      <c r="T89" s="764"/>
      <c r="U89" s="764"/>
      <c r="V89" s="764"/>
      <c r="W89" s="764"/>
      <c r="X89" s="764"/>
      <c r="Y89" s="755"/>
      <c r="Z89" s="755"/>
      <c r="AA89" s="755"/>
      <c r="AB89" s="755"/>
      <c r="AC89" s="755"/>
      <c r="AD89" s="755"/>
      <c r="AE89" s="755"/>
      <c r="AF89" s="410"/>
      <c r="AG89" s="410"/>
      <c r="AH89" s="410"/>
      <c r="AI89" s="410"/>
      <c r="AJ89" s="410"/>
      <c r="AK89" s="410"/>
      <c r="AL89" s="410"/>
      <c r="AM89" s="306"/>
    </row>
    <row r="90" spans="1:39" s="293" customFormat="1" ht="15.75" outlineLevel="1">
      <c r="A90" s="504"/>
      <c r="B90" s="288" t="s">
        <v>14</v>
      </c>
      <c r="C90" s="770"/>
      <c r="D90" s="778"/>
      <c r="E90" s="778"/>
      <c r="F90" s="778"/>
      <c r="G90" s="778"/>
      <c r="H90" s="778"/>
      <c r="I90" s="778"/>
      <c r="J90" s="778"/>
      <c r="K90" s="778"/>
      <c r="L90" s="778"/>
      <c r="M90" s="778"/>
      <c r="N90" s="778"/>
      <c r="O90" s="778"/>
      <c r="P90" s="770"/>
      <c r="Q90" s="770"/>
      <c r="R90" s="770"/>
      <c r="S90" s="770"/>
      <c r="T90" s="770"/>
      <c r="U90" s="770"/>
      <c r="V90" s="770"/>
      <c r="W90" s="770"/>
      <c r="X90" s="770"/>
      <c r="Y90" s="757"/>
      <c r="Z90" s="757"/>
      <c r="AA90" s="757"/>
      <c r="AB90" s="757"/>
      <c r="AC90" s="757"/>
      <c r="AD90" s="757"/>
      <c r="AE90" s="757"/>
      <c r="AF90" s="412"/>
      <c r="AG90" s="412"/>
      <c r="AH90" s="412"/>
      <c r="AI90" s="412"/>
      <c r="AJ90" s="412"/>
      <c r="AK90" s="412"/>
      <c r="AL90" s="412"/>
      <c r="AM90" s="292"/>
    </row>
    <row r="91" spans="1:39" s="283" customFormat="1" ht="15" outlineLevel="1">
      <c r="A91" s="503">
        <v>23</v>
      </c>
      <c r="B91" s="314" t="s">
        <v>14</v>
      </c>
      <c r="C91" s="764" t="s">
        <v>25</v>
      </c>
      <c r="D91" s="295"/>
      <c r="E91" s="295"/>
      <c r="F91" s="295"/>
      <c r="G91" s="295"/>
      <c r="H91" s="295"/>
      <c r="I91" s="295"/>
      <c r="J91" s="295"/>
      <c r="K91" s="295"/>
      <c r="L91" s="295"/>
      <c r="M91" s="295"/>
      <c r="N91" s="764"/>
      <c r="O91" s="295"/>
      <c r="P91" s="295"/>
      <c r="Q91" s="295"/>
      <c r="R91" s="295"/>
      <c r="S91" s="295"/>
      <c r="T91" s="295"/>
      <c r="U91" s="295"/>
      <c r="V91" s="295"/>
      <c r="W91" s="295"/>
      <c r="X91" s="295"/>
      <c r="Y91" s="753"/>
      <c r="Z91" s="753"/>
      <c r="AA91" s="753"/>
      <c r="AB91" s="753"/>
      <c r="AC91" s="753"/>
      <c r="AD91" s="753"/>
      <c r="AE91" s="753"/>
      <c r="AF91" s="408"/>
      <c r="AG91" s="408"/>
      <c r="AH91" s="408"/>
      <c r="AI91" s="408"/>
      <c r="AJ91" s="408"/>
      <c r="AK91" s="408"/>
      <c r="AL91" s="408"/>
      <c r="AM91" s="296">
        <f>SUM(Y91:AL91)</f>
        <v>0</v>
      </c>
    </row>
    <row r="92" spans="1:39" s="283" customFormat="1" ht="15" outlineLevel="1">
      <c r="A92" s="503"/>
      <c r="B92" s="314" t="s">
        <v>214</v>
      </c>
      <c r="C92" s="764" t="s">
        <v>163</v>
      </c>
      <c r="D92" s="295"/>
      <c r="E92" s="295"/>
      <c r="F92" s="295"/>
      <c r="G92" s="295"/>
      <c r="H92" s="295"/>
      <c r="I92" s="295"/>
      <c r="J92" s="295"/>
      <c r="K92" s="295"/>
      <c r="L92" s="295"/>
      <c r="M92" s="295"/>
      <c r="N92" s="765"/>
      <c r="O92" s="295"/>
      <c r="P92" s="295"/>
      <c r="Q92" s="295"/>
      <c r="R92" s="295"/>
      <c r="S92" s="295"/>
      <c r="T92" s="295"/>
      <c r="U92" s="295"/>
      <c r="V92" s="295"/>
      <c r="W92" s="295"/>
      <c r="X92" s="295"/>
      <c r="Y92" s="754">
        <f>Y91</f>
        <v>0</v>
      </c>
      <c r="Z92" s="754">
        <f>Z91</f>
        <v>0</v>
      </c>
      <c r="AA92" s="754">
        <f t="shared" ref="AA92:AE92" si="44">AA91</f>
        <v>0</v>
      </c>
      <c r="AB92" s="754">
        <f t="shared" si="44"/>
        <v>0</v>
      </c>
      <c r="AC92" s="754">
        <f t="shared" si="44"/>
        <v>0</v>
      </c>
      <c r="AD92" s="754">
        <f t="shared" si="44"/>
        <v>0</v>
      </c>
      <c r="AE92" s="754">
        <f t="shared" si="44"/>
        <v>0</v>
      </c>
      <c r="AF92" s="409">
        <f t="shared" ref="AF92:AL92" si="45">AF91</f>
        <v>0</v>
      </c>
      <c r="AG92" s="409">
        <f t="shared" si="45"/>
        <v>0</v>
      </c>
      <c r="AH92" s="409">
        <f t="shared" si="45"/>
        <v>0</v>
      </c>
      <c r="AI92" s="409">
        <f t="shared" si="45"/>
        <v>0</v>
      </c>
      <c r="AJ92" s="409">
        <f t="shared" si="45"/>
        <v>0</v>
      </c>
      <c r="AK92" s="409">
        <f t="shared" si="45"/>
        <v>0</v>
      </c>
      <c r="AL92" s="409">
        <f t="shared" si="45"/>
        <v>0</v>
      </c>
      <c r="AM92" s="297"/>
    </row>
    <row r="93" spans="1:39" s="283" customFormat="1" ht="15" outlineLevel="1">
      <c r="A93" s="503"/>
      <c r="B93" s="314"/>
      <c r="C93" s="768"/>
      <c r="D93" s="764"/>
      <c r="E93" s="764"/>
      <c r="F93" s="764"/>
      <c r="G93" s="764"/>
      <c r="H93" s="764"/>
      <c r="I93" s="764"/>
      <c r="J93" s="764"/>
      <c r="K93" s="764"/>
      <c r="L93" s="764"/>
      <c r="M93" s="764"/>
      <c r="N93" s="764"/>
      <c r="O93" s="764"/>
      <c r="P93" s="764"/>
      <c r="Q93" s="764"/>
      <c r="R93" s="764"/>
      <c r="S93" s="764"/>
      <c r="T93" s="764"/>
      <c r="U93" s="764"/>
      <c r="V93" s="764"/>
      <c r="W93" s="764"/>
      <c r="X93" s="764"/>
      <c r="Y93" s="755"/>
      <c r="Z93" s="755"/>
      <c r="AA93" s="755"/>
      <c r="AB93" s="755"/>
      <c r="AC93" s="755"/>
      <c r="AD93" s="755"/>
      <c r="AE93" s="755"/>
      <c r="AF93" s="410"/>
      <c r="AG93" s="410"/>
      <c r="AH93" s="410"/>
      <c r="AI93" s="410"/>
      <c r="AJ93" s="410"/>
      <c r="AK93" s="410"/>
      <c r="AL93" s="410"/>
      <c r="AM93" s="306"/>
    </row>
    <row r="94" spans="1:39" s="293" customFormat="1" ht="15.75" outlineLevel="1">
      <c r="A94" s="504"/>
      <c r="B94" s="288" t="s">
        <v>488</v>
      </c>
      <c r="C94" s="770"/>
      <c r="D94" s="778"/>
      <c r="E94" s="778"/>
      <c r="F94" s="778"/>
      <c r="G94" s="778"/>
      <c r="H94" s="778"/>
      <c r="I94" s="778"/>
      <c r="J94" s="778"/>
      <c r="K94" s="778"/>
      <c r="L94" s="778"/>
      <c r="M94" s="778"/>
      <c r="N94" s="778"/>
      <c r="O94" s="778"/>
      <c r="P94" s="770"/>
      <c r="Q94" s="770"/>
      <c r="R94" s="770"/>
      <c r="S94" s="770"/>
      <c r="T94" s="770"/>
      <c r="U94" s="770"/>
      <c r="V94" s="770"/>
      <c r="W94" s="770"/>
      <c r="X94" s="770"/>
      <c r="Y94" s="757"/>
      <c r="Z94" s="757"/>
      <c r="AA94" s="757"/>
      <c r="AB94" s="757"/>
      <c r="AC94" s="757"/>
      <c r="AD94" s="757"/>
      <c r="AE94" s="757"/>
      <c r="AF94" s="412"/>
      <c r="AG94" s="412"/>
      <c r="AH94" s="412"/>
      <c r="AI94" s="412"/>
      <c r="AJ94" s="412"/>
      <c r="AK94" s="412"/>
      <c r="AL94" s="412"/>
      <c r="AM94" s="292"/>
    </row>
    <row r="95" spans="1:39" s="283" customFormat="1" ht="15" outlineLevel="1">
      <c r="A95" s="503">
        <v>24</v>
      </c>
      <c r="B95" s="314" t="s">
        <v>14</v>
      </c>
      <c r="C95" s="764" t="s">
        <v>25</v>
      </c>
      <c r="D95" s="295"/>
      <c r="E95" s="295"/>
      <c r="F95" s="295"/>
      <c r="G95" s="295"/>
      <c r="H95" s="295"/>
      <c r="I95" s="295"/>
      <c r="J95" s="295"/>
      <c r="K95" s="295"/>
      <c r="L95" s="295"/>
      <c r="M95" s="295"/>
      <c r="N95" s="764"/>
      <c r="O95" s="295"/>
      <c r="P95" s="295"/>
      <c r="Q95" s="295"/>
      <c r="R95" s="295"/>
      <c r="S95" s="295"/>
      <c r="T95" s="295"/>
      <c r="U95" s="295"/>
      <c r="V95" s="295"/>
      <c r="W95" s="295"/>
      <c r="X95" s="295"/>
      <c r="Y95" s="753"/>
      <c r="Z95" s="753"/>
      <c r="AA95" s="753"/>
      <c r="AB95" s="753"/>
      <c r="AC95" s="753"/>
      <c r="AD95" s="753"/>
      <c r="AE95" s="753"/>
      <c r="AF95" s="408"/>
      <c r="AG95" s="408"/>
      <c r="AH95" s="408"/>
      <c r="AI95" s="408"/>
      <c r="AJ95" s="408"/>
      <c r="AK95" s="408"/>
      <c r="AL95" s="408"/>
      <c r="AM95" s="296">
        <f>SUM(Y95:AL95)</f>
        <v>0</v>
      </c>
    </row>
    <row r="96" spans="1:39" s="283" customFormat="1" ht="15" outlineLevel="1">
      <c r="A96" s="503"/>
      <c r="B96" s="314" t="s">
        <v>214</v>
      </c>
      <c r="C96" s="764" t="s">
        <v>163</v>
      </c>
      <c r="D96" s="295"/>
      <c r="E96" s="295"/>
      <c r="F96" s="295"/>
      <c r="G96" s="295"/>
      <c r="H96" s="295"/>
      <c r="I96" s="295"/>
      <c r="J96" s="295"/>
      <c r="K96" s="295"/>
      <c r="L96" s="295"/>
      <c r="M96" s="295"/>
      <c r="N96" s="765"/>
      <c r="O96" s="295"/>
      <c r="P96" s="295"/>
      <c r="Q96" s="295"/>
      <c r="R96" s="295"/>
      <c r="S96" s="295"/>
      <c r="T96" s="295"/>
      <c r="U96" s="295"/>
      <c r="V96" s="295"/>
      <c r="W96" s="295"/>
      <c r="X96" s="295"/>
      <c r="Y96" s="754">
        <f>Y95</f>
        <v>0</v>
      </c>
      <c r="Z96" s="754">
        <f>Z95</f>
        <v>0</v>
      </c>
      <c r="AA96" s="754">
        <f t="shared" ref="AA96:AE96" si="46">AA95</f>
        <v>0</v>
      </c>
      <c r="AB96" s="754">
        <f t="shared" si="46"/>
        <v>0</v>
      </c>
      <c r="AC96" s="754">
        <f t="shared" si="46"/>
        <v>0</v>
      </c>
      <c r="AD96" s="754">
        <f t="shared" si="46"/>
        <v>0</v>
      </c>
      <c r="AE96" s="754">
        <f t="shared" si="46"/>
        <v>0</v>
      </c>
      <c r="AF96" s="409">
        <f t="shared" ref="AF96:AL96" si="47">AF95</f>
        <v>0</v>
      </c>
      <c r="AG96" s="409">
        <f t="shared" si="47"/>
        <v>0</v>
      </c>
      <c r="AH96" s="409">
        <f t="shared" si="47"/>
        <v>0</v>
      </c>
      <c r="AI96" s="409">
        <f t="shared" si="47"/>
        <v>0</v>
      </c>
      <c r="AJ96" s="409">
        <f t="shared" si="47"/>
        <v>0</v>
      </c>
      <c r="AK96" s="409">
        <f t="shared" si="47"/>
        <v>0</v>
      </c>
      <c r="AL96" s="409">
        <f t="shared" si="47"/>
        <v>0</v>
      </c>
      <c r="AM96" s="297"/>
    </row>
    <row r="97" spans="1:39" s="283" customFormat="1" ht="15" outlineLevel="1">
      <c r="A97" s="503"/>
      <c r="B97" s="314"/>
      <c r="C97" s="768"/>
      <c r="D97" s="764"/>
      <c r="E97" s="764"/>
      <c r="F97" s="764"/>
      <c r="G97" s="764"/>
      <c r="H97" s="764"/>
      <c r="I97" s="764"/>
      <c r="J97" s="764"/>
      <c r="K97" s="764"/>
      <c r="L97" s="764"/>
      <c r="M97" s="764"/>
      <c r="N97" s="764"/>
      <c r="O97" s="764"/>
      <c r="P97" s="764"/>
      <c r="Q97" s="764"/>
      <c r="R97" s="764"/>
      <c r="S97" s="764"/>
      <c r="T97" s="764"/>
      <c r="U97" s="764"/>
      <c r="V97" s="764"/>
      <c r="W97" s="764"/>
      <c r="X97" s="764"/>
      <c r="Y97" s="755"/>
      <c r="Z97" s="755"/>
      <c r="AA97" s="755"/>
      <c r="AB97" s="755"/>
      <c r="AC97" s="755"/>
      <c r="AD97" s="755"/>
      <c r="AE97" s="755"/>
      <c r="AF97" s="410"/>
      <c r="AG97" s="410"/>
      <c r="AH97" s="410"/>
      <c r="AI97" s="410"/>
      <c r="AJ97" s="410"/>
      <c r="AK97" s="410"/>
      <c r="AL97" s="410"/>
      <c r="AM97" s="306"/>
    </row>
    <row r="98" spans="1:39" s="283" customFormat="1" ht="15" outlineLevel="1">
      <c r="A98" s="503">
        <v>25</v>
      </c>
      <c r="B98" s="514" t="s">
        <v>21</v>
      </c>
      <c r="C98" s="764" t="s">
        <v>25</v>
      </c>
      <c r="D98" s="295"/>
      <c r="E98" s="295"/>
      <c r="F98" s="295"/>
      <c r="G98" s="295"/>
      <c r="H98" s="295"/>
      <c r="I98" s="295"/>
      <c r="J98" s="295"/>
      <c r="K98" s="295"/>
      <c r="L98" s="295"/>
      <c r="M98" s="295"/>
      <c r="N98" s="295">
        <v>0</v>
      </c>
      <c r="O98" s="295"/>
      <c r="P98" s="295"/>
      <c r="Q98" s="295"/>
      <c r="R98" s="295"/>
      <c r="S98" s="295"/>
      <c r="T98" s="295"/>
      <c r="U98" s="295"/>
      <c r="V98" s="295"/>
      <c r="W98" s="295"/>
      <c r="X98" s="295"/>
      <c r="Y98" s="413"/>
      <c r="Z98" s="413"/>
      <c r="AA98" s="413"/>
      <c r="AB98" s="413"/>
      <c r="AC98" s="413"/>
      <c r="AD98" s="413"/>
      <c r="AE98" s="413"/>
      <c r="AF98" s="413"/>
      <c r="AG98" s="413"/>
      <c r="AH98" s="413"/>
      <c r="AI98" s="413"/>
      <c r="AJ98" s="413"/>
      <c r="AK98" s="413"/>
      <c r="AL98" s="413"/>
      <c r="AM98" s="296">
        <f>SUM(Y98:AL98)</f>
        <v>0</v>
      </c>
    </row>
    <row r="99" spans="1:39" s="283" customFormat="1" ht="15" outlineLevel="1">
      <c r="A99" s="503"/>
      <c r="B99" s="314" t="s">
        <v>214</v>
      </c>
      <c r="C99" s="764"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754">
        <f>Y98</f>
        <v>0</v>
      </c>
      <c r="Z99" s="754">
        <f>Z98</f>
        <v>0</v>
      </c>
      <c r="AA99" s="754">
        <f t="shared" ref="AA99:AE99" si="48">AA98</f>
        <v>0</v>
      </c>
      <c r="AB99" s="754">
        <f t="shared" si="48"/>
        <v>0</v>
      </c>
      <c r="AC99" s="754">
        <f t="shared" si="48"/>
        <v>0</v>
      </c>
      <c r="AD99" s="754">
        <f t="shared" si="48"/>
        <v>0</v>
      </c>
      <c r="AE99" s="754">
        <f t="shared" si="48"/>
        <v>0</v>
      </c>
      <c r="AF99" s="409">
        <f t="shared" ref="AF99:AL99" si="49">AF98</f>
        <v>0</v>
      </c>
      <c r="AG99" s="409">
        <f t="shared" si="49"/>
        <v>0</v>
      </c>
      <c r="AH99" s="409">
        <f t="shared" si="49"/>
        <v>0</v>
      </c>
      <c r="AI99" s="409">
        <f t="shared" si="49"/>
        <v>0</v>
      </c>
      <c r="AJ99" s="409">
        <f t="shared" si="49"/>
        <v>0</v>
      </c>
      <c r="AK99" s="409">
        <f t="shared" si="49"/>
        <v>0</v>
      </c>
      <c r="AL99" s="409">
        <f t="shared" si="49"/>
        <v>0</v>
      </c>
      <c r="AM99" s="310"/>
    </row>
    <row r="100" spans="1:39" s="283" customFormat="1" ht="15" outlineLevel="1">
      <c r="A100" s="503"/>
      <c r="B100" s="514"/>
      <c r="C100" s="774"/>
      <c r="D100" s="764"/>
      <c r="E100" s="764"/>
      <c r="F100" s="764"/>
      <c r="G100" s="764"/>
      <c r="H100" s="764"/>
      <c r="I100" s="764"/>
      <c r="J100" s="764"/>
      <c r="K100" s="764"/>
      <c r="L100" s="764"/>
      <c r="M100" s="764"/>
      <c r="N100" s="764"/>
      <c r="O100" s="764"/>
      <c r="P100" s="764"/>
      <c r="Q100" s="764"/>
      <c r="R100" s="764"/>
      <c r="S100" s="764"/>
      <c r="T100" s="764"/>
      <c r="U100" s="764"/>
      <c r="V100" s="764"/>
      <c r="W100" s="764"/>
      <c r="X100" s="764"/>
      <c r="Y100" s="414"/>
      <c r="Z100" s="415"/>
      <c r="AA100" s="414"/>
      <c r="AB100" s="414"/>
      <c r="AC100" s="414"/>
      <c r="AD100" s="414"/>
      <c r="AE100" s="414"/>
      <c r="AF100" s="414"/>
      <c r="AG100" s="414"/>
      <c r="AH100" s="414"/>
      <c r="AI100" s="414"/>
      <c r="AJ100" s="414"/>
      <c r="AK100" s="414"/>
      <c r="AL100" s="414"/>
      <c r="AM100" s="312"/>
    </row>
    <row r="101" spans="1:39" s="293" customFormat="1" ht="15.75" outlineLevel="1">
      <c r="A101" s="504"/>
      <c r="B101" s="288" t="s">
        <v>15</v>
      </c>
      <c r="C101" s="782"/>
      <c r="D101" s="778"/>
      <c r="E101" s="770"/>
      <c r="F101" s="770"/>
      <c r="G101" s="770"/>
      <c r="H101" s="770"/>
      <c r="I101" s="770"/>
      <c r="J101" s="770"/>
      <c r="K101" s="770"/>
      <c r="L101" s="770"/>
      <c r="M101" s="770"/>
      <c r="N101" s="764"/>
      <c r="O101" s="770"/>
      <c r="P101" s="770"/>
      <c r="Q101" s="770"/>
      <c r="R101" s="770"/>
      <c r="S101" s="770"/>
      <c r="T101" s="770"/>
      <c r="U101" s="770"/>
      <c r="V101" s="770"/>
      <c r="W101" s="770"/>
      <c r="X101" s="770"/>
      <c r="Y101" s="757"/>
      <c r="Z101" s="757"/>
      <c r="AA101" s="757"/>
      <c r="AB101" s="757"/>
      <c r="AC101" s="757"/>
      <c r="AD101" s="757"/>
      <c r="AE101" s="757"/>
      <c r="AF101" s="412"/>
      <c r="AG101" s="412"/>
      <c r="AH101" s="412"/>
      <c r="AI101" s="412"/>
      <c r="AJ101" s="412"/>
      <c r="AK101" s="412"/>
      <c r="AL101" s="412"/>
      <c r="AM101" s="292"/>
    </row>
    <row r="102" spans="1:39" s="283" customFormat="1" ht="15" outlineLevel="1">
      <c r="A102" s="503">
        <v>26</v>
      </c>
      <c r="B102" s="319" t="s">
        <v>16</v>
      </c>
      <c r="C102" s="764" t="s">
        <v>25</v>
      </c>
      <c r="D102" s="295">
        <v>12349671</v>
      </c>
      <c r="E102" s="295">
        <v>12349671</v>
      </c>
      <c r="F102" s="295">
        <v>12349671</v>
      </c>
      <c r="G102" s="295">
        <v>12349671</v>
      </c>
      <c r="H102" s="295">
        <v>12349671</v>
      </c>
      <c r="I102" s="295">
        <v>12349671</v>
      </c>
      <c r="J102" s="295">
        <v>12349671</v>
      </c>
      <c r="K102" s="295">
        <v>12349671</v>
      </c>
      <c r="L102" s="295">
        <v>12349671</v>
      </c>
      <c r="M102" s="295">
        <v>12349671</v>
      </c>
      <c r="N102" s="295">
        <v>12</v>
      </c>
      <c r="O102" s="295">
        <v>2148</v>
      </c>
      <c r="P102" s="295">
        <v>2148</v>
      </c>
      <c r="Q102" s="295">
        <v>2148</v>
      </c>
      <c r="R102" s="295">
        <v>2148</v>
      </c>
      <c r="S102" s="295">
        <v>2148</v>
      </c>
      <c r="T102" s="295">
        <v>2148</v>
      </c>
      <c r="U102" s="295">
        <v>2148</v>
      </c>
      <c r="V102" s="295">
        <v>2148</v>
      </c>
      <c r="W102" s="295">
        <v>2148</v>
      </c>
      <c r="X102" s="295">
        <v>2148</v>
      </c>
      <c r="Y102" s="753"/>
      <c r="Z102" s="753">
        <v>0.17</v>
      </c>
      <c r="AA102" s="753">
        <v>0.56000000000000005</v>
      </c>
      <c r="AB102" s="753">
        <v>0.28000000000000003</v>
      </c>
      <c r="AC102" s="753">
        <v>0</v>
      </c>
      <c r="AD102" s="753"/>
      <c r="AE102" s="413"/>
      <c r="AF102" s="413"/>
      <c r="AG102" s="413"/>
      <c r="AH102" s="413"/>
      <c r="AI102" s="413"/>
      <c r="AJ102" s="413"/>
      <c r="AK102" s="413"/>
      <c r="AL102" s="413"/>
      <c r="AM102" s="296">
        <f>SUM(Y102:AL102)</f>
        <v>1.0100000000000002</v>
      </c>
    </row>
    <row r="103" spans="1:39" s="283" customFormat="1" ht="15" outlineLevel="1">
      <c r="A103" s="503"/>
      <c r="B103" s="314" t="s">
        <v>214</v>
      </c>
      <c r="C103" s="764"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754">
        <f>Y102</f>
        <v>0</v>
      </c>
      <c r="Z103" s="754">
        <f>Z102</f>
        <v>0.17</v>
      </c>
      <c r="AA103" s="754">
        <f t="shared" ref="AA103:AE103" si="50">AA102</f>
        <v>0.56000000000000005</v>
      </c>
      <c r="AB103" s="754">
        <f t="shared" si="50"/>
        <v>0.28000000000000003</v>
      </c>
      <c r="AC103" s="754">
        <f t="shared" si="50"/>
        <v>0</v>
      </c>
      <c r="AD103" s="754">
        <f t="shared" si="50"/>
        <v>0</v>
      </c>
      <c r="AE103" s="754">
        <f t="shared" si="50"/>
        <v>0</v>
      </c>
      <c r="AF103" s="409">
        <f t="shared" ref="AF103:AL103" si="51">AF102</f>
        <v>0</v>
      </c>
      <c r="AG103" s="409">
        <f t="shared" si="51"/>
        <v>0</v>
      </c>
      <c r="AH103" s="409">
        <f t="shared" si="51"/>
        <v>0</v>
      </c>
      <c r="AI103" s="409">
        <f t="shared" si="51"/>
        <v>0</v>
      </c>
      <c r="AJ103" s="409">
        <f t="shared" si="51"/>
        <v>0</v>
      </c>
      <c r="AK103" s="409">
        <f t="shared" si="51"/>
        <v>0</v>
      </c>
      <c r="AL103" s="409">
        <f t="shared" si="51"/>
        <v>0</v>
      </c>
      <c r="AM103" s="306"/>
    </row>
    <row r="104" spans="1:39" s="308" customFormat="1" ht="15" outlineLevel="1">
      <c r="A104" s="506"/>
      <c r="B104" s="320"/>
      <c r="C104" s="764"/>
      <c r="D104" s="764"/>
      <c r="E104" s="764"/>
      <c r="F104" s="764"/>
      <c r="G104" s="764"/>
      <c r="H104" s="764"/>
      <c r="I104" s="764"/>
      <c r="J104" s="764"/>
      <c r="K104" s="764"/>
      <c r="L104" s="764"/>
      <c r="M104" s="764"/>
      <c r="N104" s="764"/>
      <c r="O104" s="764"/>
      <c r="P104" s="764"/>
      <c r="Q104" s="764"/>
      <c r="R104" s="764"/>
      <c r="S104" s="764"/>
      <c r="T104" s="764"/>
      <c r="U104" s="764"/>
      <c r="V104" s="764"/>
      <c r="W104" s="764"/>
      <c r="X104" s="764"/>
      <c r="Y104" s="762"/>
      <c r="Z104" s="763"/>
      <c r="AA104" s="763"/>
      <c r="AB104" s="763"/>
      <c r="AC104" s="763"/>
      <c r="AD104" s="763"/>
      <c r="AE104" s="763"/>
      <c r="AF104" s="421"/>
      <c r="AG104" s="421"/>
      <c r="AH104" s="421"/>
      <c r="AI104" s="421"/>
      <c r="AJ104" s="421"/>
      <c r="AK104" s="421"/>
      <c r="AL104" s="421"/>
      <c r="AM104" s="297"/>
    </row>
    <row r="105" spans="1:39" s="283" customFormat="1" ht="15" outlineLevel="1">
      <c r="A105" s="503">
        <v>27</v>
      </c>
      <c r="B105" s="319" t="s">
        <v>17</v>
      </c>
      <c r="C105" s="764" t="s">
        <v>25</v>
      </c>
      <c r="D105" s="295">
        <v>828974</v>
      </c>
      <c r="E105" s="295">
        <v>828974</v>
      </c>
      <c r="F105" s="295">
        <v>828974</v>
      </c>
      <c r="G105" s="295">
        <v>828974</v>
      </c>
      <c r="H105" s="295">
        <v>828974</v>
      </c>
      <c r="I105" s="295">
        <v>828974</v>
      </c>
      <c r="J105" s="295">
        <v>828974</v>
      </c>
      <c r="K105" s="295">
        <v>828974</v>
      </c>
      <c r="L105" s="295">
        <v>828974</v>
      </c>
      <c r="M105" s="295">
        <v>828974</v>
      </c>
      <c r="N105" s="295">
        <v>12</v>
      </c>
      <c r="O105" s="295">
        <v>161</v>
      </c>
      <c r="P105" s="295">
        <v>161</v>
      </c>
      <c r="Q105" s="295">
        <v>161</v>
      </c>
      <c r="R105" s="295">
        <v>161</v>
      </c>
      <c r="S105" s="295">
        <v>161</v>
      </c>
      <c r="T105" s="295">
        <v>161</v>
      </c>
      <c r="U105" s="295">
        <v>161</v>
      </c>
      <c r="V105" s="295">
        <v>161</v>
      </c>
      <c r="W105" s="295">
        <v>161</v>
      </c>
      <c r="X105" s="295">
        <v>161</v>
      </c>
      <c r="Y105" s="753"/>
      <c r="Z105" s="753">
        <v>0.17</v>
      </c>
      <c r="AA105" s="753">
        <v>0.56000000000000005</v>
      </c>
      <c r="AB105" s="753">
        <v>0.28000000000000003</v>
      </c>
      <c r="AC105" s="753">
        <v>0</v>
      </c>
      <c r="AD105" s="753"/>
      <c r="AE105" s="413"/>
      <c r="AF105" s="413"/>
      <c r="AG105" s="413"/>
      <c r="AH105" s="413"/>
      <c r="AI105" s="413"/>
      <c r="AJ105" s="413"/>
      <c r="AK105" s="413"/>
      <c r="AL105" s="413"/>
      <c r="AM105" s="296">
        <f>SUM(Y105:AL105)</f>
        <v>1.0100000000000002</v>
      </c>
    </row>
    <row r="106" spans="1:39" s="283" customFormat="1" ht="15" outlineLevel="1">
      <c r="A106" s="503"/>
      <c r="B106" s="314" t="s">
        <v>214</v>
      </c>
      <c r="C106" s="764" t="s">
        <v>163</v>
      </c>
      <c r="D106" s="295">
        <v>93683</v>
      </c>
      <c r="E106" s="295">
        <v>93682.576369999995</v>
      </c>
      <c r="F106" s="295">
        <v>93682.576369999995</v>
      </c>
      <c r="G106" s="295">
        <v>93682.576369999995</v>
      </c>
      <c r="H106" s="295">
        <v>93682.576369999995</v>
      </c>
      <c r="I106" s="295">
        <v>93682.576369999995</v>
      </c>
      <c r="J106" s="295">
        <v>93682.576369999995</v>
      </c>
      <c r="K106" s="295">
        <v>93682.576369999995</v>
      </c>
      <c r="L106" s="295">
        <v>93682.576369999995</v>
      </c>
      <c r="M106" s="295">
        <v>93682.576369999995</v>
      </c>
      <c r="N106" s="295">
        <f>N105</f>
        <v>12</v>
      </c>
      <c r="O106" s="295">
        <v>90</v>
      </c>
      <c r="P106" s="295">
        <v>90.060493840000007</v>
      </c>
      <c r="Q106" s="295">
        <v>90.060494000000006</v>
      </c>
      <c r="R106" s="295">
        <v>90.060494000000006</v>
      </c>
      <c r="S106" s="295">
        <v>90.060494000000006</v>
      </c>
      <c r="T106" s="295">
        <v>90.060494000000006</v>
      </c>
      <c r="U106" s="295">
        <v>90.060494000000006</v>
      </c>
      <c r="V106" s="295">
        <v>90.060494000000006</v>
      </c>
      <c r="W106" s="295">
        <v>90.060494000000006</v>
      </c>
      <c r="X106" s="295">
        <v>90.060494000000006</v>
      </c>
      <c r="Y106" s="754">
        <f>Y105</f>
        <v>0</v>
      </c>
      <c r="Z106" s="754">
        <f>Z105</f>
        <v>0.17</v>
      </c>
      <c r="AA106" s="754">
        <f>AA105</f>
        <v>0.56000000000000005</v>
      </c>
      <c r="AB106" s="754">
        <f>AB105</f>
        <v>0.28000000000000003</v>
      </c>
      <c r="AC106" s="754">
        <f t="shared" ref="AC106:AE106" si="52">AC105</f>
        <v>0</v>
      </c>
      <c r="AD106" s="754">
        <f t="shared" si="52"/>
        <v>0</v>
      </c>
      <c r="AE106" s="754">
        <f t="shared" si="52"/>
        <v>0</v>
      </c>
      <c r="AF106" s="409">
        <f t="shared" ref="AF106:AL106" si="53">AF105</f>
        <v>0</v>
      </c>
      <c r="AG106" s="409">
        <f t="shared" si="53"/>
        <v>0</v>
      </c>
      <c r="AH106" s="409">
        <f t="shared" si="53"/>
        <v>0</v>
      </c>
      <c r="AI106" s="409">
        <f t="shared" si="53"/>
        <v>0</v>
      </c>
      <c r="AJ106" s="409">
        <f t="shared" si="53"/>
        <v>0</v>
      </c>
      <c r="AK106" s="409">
        <f t="shared" si="53"/>
        <v>0</v>
      </c>
      <c r="AL106" s="409">
        <f t="shared" si="53"/>
        <v>0</v>
      </c>
      <c r="AM106" s="306"/>
    </row>
    <row r="107" spans="1:39" s="308" customFormat="1" ht="15.75" outlineLevel="1">
      <c r="A107" s="506"/>
      <c r="B107" s="321"/>
      <c r="C107" s="783"/>
      <c r="D107" s="764"/>
      <c r="E107" s="764"/>
      <c r="F107" s="764"/>
      <c r="G107" s="764"/>
      <c r="H107" s="764"/>
      <c r="I107" s="764"/>
      <c r="J107" s="764"/>
      <c r="K107" s="764"/>
      <c r="L107" s="764"/>
      <c r="M107" s="764"/>
      <c r="N107" s="783"/>
      <c r="O107" s="764"/>
      <c r="P107" s="764"/>
      <c r="Q107" s="764"/>
      <c r="R107" s="764"/>
      <c r="S107" s="764"/>
      <c r="T107" s="764"/>
      <c r="U107" s="764"/>
      <c r="V107" s="764"/>
      <c r="W107" s="764"/>
      <c r="X107" s="764"/>
      <c r="Y107" s="755"/>
      <c r="Z107" s="755"/>
      <c r="AA107" s="755"/>
      <c r="AB107" s="755"/>
      <c r="AC107" s="755"/>
      <c r="AD107" s="755"/>
      <c r="AE107" s="755"/>
      <c r="AF107" s="410"/>
      <c r="AG107" s="410"/>
      <c r="AH107" s="410"/>
      <c r="AI107" s="410"/>
      <c r="AJ107" s="410"/>
      <c r="AK107" s="410"/>
      <c r="AL107" s="410"/>
      <c r="AM107" s="306"/>
    </row>
    <row r="108" spans="1:39" s="283" customFormat="1" ht="15" outlineLevel="1">
      <c r="A108" s="503">
        <v>28</v>
      </c>
      <c r="B108" s="319" t="s">
        <v>18</v>
      </c>
      <c r="C108" s="764"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753"/>
      <c r="Z108" s="753"/>
      <c r="AA108" s="753"/>
      <c r="AB108" s="753"/>
      <c r="AC108" s="753"/>
      <c r="AD108" s="753"/>
      <c r="AE108" s="413"/>
      <c r="AF108" s="413"/>
      <c r="AG108" s="413"/>
      <c r="AH108" s="413"/>
      <c r="AI108" s="413"/>
      <c r="AJ108" s="413"/>
      <c r="AK108" s="413"/>
      <c r="AL108" s="413"/>
      <c r="AM108" s="296">
        <f>SUM(Y108:AL108)</f>
        <v>0</v>
      </c>
    </row>
    <row r="109" spans="1:39" s="283" customFormat="1" ht="15" outlineLevel="1">
      <c r="A109" s="503"/>
      <c r="B109" s="314" t="s">
        <v>214</v>
      </c>
      <c r="C109" s="764"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754">
        <f>Y108</f>
        <v>0</v>
      </c>
      <c r="Z109" s="754">
        <f>Z108</f>
        <v>0</v>
      </c>
      <c r="AA109" s="754">
        <f t="shared" ref="AA109:AE109" si="54">AA108</f>
        <v>0</v>
      </c>
      <c r="AB109" s="754">
        <f t="shared" si="54"/>
        <v>0</v>
      </c>
      <c r="AC109" s="754">
        <f t="shared" si="54"/>
        <v>0</v>
      </c>
      <c r="AD109" s="754">
        <f t="shared" si="54"/>
        <v>0</v>
      </c>
      <c r="AE109" s="754">
        <f t="shared" si="54"/>
        <v>0</v>
      </c>
      <c r="AF109" s="409">
        <f t="shared" ref="AF109:AK109" si="55">AF108</f>
        <v>0</v>
      </c>
      <c r="AG109" s="409">
        <f t="shared" si="55"/>
        <v>0</v>
      </c>
      <c r="AH109" s="409">
        <f t="shared" si="55"/>
        <v>0</v>
      </c>
      <c r="AI109" s="409">
        <f t="shared" si="55"/>
        <v>0</v>
      </c>
      <c r="AJ109" s="409">
        <f t="shared" si="55"/>
        <v>0</v>
      </c>
      <c r="AK109" s="409">
        <f t="shared" si="55"/>
        <v>0</v>
      </c>
      <c r="AL109" s="409">
        <f>AL108</f>
        <v>0</v>
      </c>
      <c r="AM109" s="297"/>
    </row>
    <row r="110" spans="1:39" s="308" customFormat="1" ht="15" outlineLevel="1">
      <c r="A110" s="506"/>
      <c r="B110" s="320"/>
      <c r="C110" s="764"/>
      <c r="D110" s="764"/>
      <c r="E110" s="764"/>
      <c r="F110" s="764"/>
      <c r="G110" s="764"/>
      <c r="H110" s="764"/>
      <c r="I110" s="764"/>
      <c r="J110" s="764"/>
      <c r="K110" s="764"/>
      <c r="L110" s="764"/>
      <c r="M110" s="764"/>
      <c r="N110" s="764"/>
      <c r="O110" s="764"/>
      <c r="P110" s="764"/>
      <c r="Q110" s="764"/>
      <c r="R110" s="764"/>
      <c r="S110" s="764"/>
      <c r="T110" s="764"/>
      <c r="U110" s="764"/>
      <c r="V110" s="764"/>
      <c r="W110" s="764"/>
      <c r="X110" s="764"/>
      <c r="Y110" s="755"/>
      <c r="Z110" s="755"/>
      <c r="AA110" s="755"/>
      <c r="AB110" s="755"/>
      <c r="AC110" s="755"/>
      <c r="AD110" s="755"/>
      <c r="AE110" s="755"/>
      <c r="AF110" s="410"/>
      <c r="AG110" s="410"/>
      <c r="AH110" s="410"/>
      <c r="AI110" s="410"/>
      <c r="AJ110" s="410"/>
      <c r="AK110" s="410"/>
      <c r="AL110" s="410"/>
      <c r="AM110" s="306"/>
    </row>
    <row r="111" spans="1:39" s="283" customFormat="1" ht="15" outlineLevel="1">
      <c r="A111" s="503">
        <v>29</v>
      </c>
      <c r="B111" s="322" t="s">
        <v>19</v>
      </c>
      <c r="C111" s="764" t="s">
        <v>25</v>
      </c>
      <c r="D111" s="295">
        <v>314</v>
      </c>
      <c r="E111" s="295">
        <v>314</v>
      </c>
      <c r="F111" s="295">
        <v>314</v>
      </c>
      <c r="G111" s="295">
        <v>314</v>
      </c>
      <c r="H111" s="295">
        <v>314</v>
      </c>
      <c r="I111" s="295">
        <v>314</v>
      </c>
      <c r="J111" s="295">
        <v>314</v>
      </c>
      <c r="K111" s="295">
        <v>314</v>
      </c>
      <c r="L111" s="295">
        <v>314</v>
      </c>
      <c r="M111" s="295">
        <v>314</v>
      </c>
      <c r="N111" s="295">
        <v>0</v>
      </c>
      <c r="O111" s="295"/>
      <c r="P111" s="295">
        <v>0</v>
      </c>
      <c r="Q111" s="295">
        <v>0</v>
      </c>
      <c r="R111" s="295">
        <v>0</v>
      </c>
      <c r="S111" s="295">
        <v>0</v>
      </c>
      <c r="T111" s="295">
        <v>0</v>
      </c>
      <c r="U111" s="295">
        <v>0</v>
      </c>
      <c r="V111" s="295">
        <v>0</v>
      </c>
      <c r="W111" s="295">
        <v>0</v>
      </c>
      <c r="X111" s="295">
        <v>0</v>
      </c>
      <c r="Y111" s="753"/>
      <c r="Z111" s="753">
        <v>0.17</v>
      </c>
      <c r="AA111" s="753">
        <v>0.56000000000000005</v>
      </c>
      <c r="AB111" s="753">
        <v>0.28000000000000003</v>
      </c>
      <c r="AC111" s="753">
        <v>0</v>
      </c>
      <c r="AD111" s="753"/>
      <c r="AE111" s="413"/>
      <c r="AF111" s="413"/>
      <c r="AG111" s="413"/>
      <c r="AH111" s="413"/>
      <c r="AI111" s="413"/>
      <c r="AJ111" s="413"/>
      <c r="AK111" s="413"/>
      <c r="AL111" s="413"/>
      <c r="AM111" s="296">
        <f>SUM(Y111:AL111)</f>
        <v>1.0100000000000002</v>
      </c>
    </row>
    <row r="112" spans="1:39" s="283" customFormat="1" ht="15" outlineLevel="1">
      <c r="A112" s="503"/>
      <c r="B112" s="322" t="s">
        <v>214</v>
      </c>
      <c r="C112" s="764"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754">
        <f>Y111</f>
        <v>0</v>
      </c>
      <c r="Z112" s="754">
        <f t="shared" ref="Z112:AE112" si="56">Z111</f>
        <v>0.17</v>
      </c>
      <c r="AA112" s="754">
        <f t="shared" si="56"/>
        <v>0.56000000000000005</v>
      </c>
      <c r="AB112" s="754">
        <f t="shared" si="56"/>
        <v>0.28000000000000003</v>
      </c>
      <c r="AC112" s="754">
        <f t="shared" si="56"/>
        <v>0</v>
      </c>
      <c r="AD112" s="754">
        <f t="shared" si="56"/>
        <v>0</v>
      </c>
      <c r="AE112" s="754">
        <f t="shared" si="56"/>
        <v>0</v>
      </c>
      <c r="AF112" s="409">
        <f t="shared" ref="AF112:AK112" si="57">AF111</f>
        <v>0</v>
      </c>
      <c r="AG112" s="409">
        <f t="shared" si="57"/>
        <v>0</v>
      </c>
      <c r="AH112" s="409">
        <f t="shared" si="57"/>
        <v>0</v>
      </c>
      <c r="AI112" s="409">
        <f t="shared" si="57"/>
        <v>0</v>
      </c>
      <c r="AJ112" s="409">
        <f t="shared" si="57"/>
        <v>0</v>
      </c>
      <c r="AK112" s="409">
        <f t="shared" si="57"/>
        <v>0</v>
      </c>
      <c r="AL112" s="409">
        <f>AL111</f>
        <v>0</v>
      </c>
      <c r="AM112" s="499"/>
    </row>
    <row r="113" spans="1:39" s="283" customFormat="1" ht="15" outlineLevel="1">
      <c r="A113" s="503"/>
      <c r="B113" s="322"/>
      <c r="C113" s="764"/>
      <c r="D113" s="764"/>
      <c r="E113" s="764"/>
      <c r="F113" s="764"/>
      <c r="G113" s="764"/>
      <c r="H113" s="764"/>
      <c r="I113" s="764"/>
      <c r="J113" s="764"/>
      <c r="K113" s="764"/>
      <c r="L113" s="764"/>
      <c r="M113" s="764"/>
      <c r="N113" s="764"/>
      <c r="O113" s="764"/>
      <c r="P113" s="764"/>
      <c r="Q113" s="764"/>
      <c r="R113" s="764"/>
      <c r="S113" s="764"/>
      <c r="T113" s="764"/>
      <c r="U113" s="764"/>
      <c r="V113" s="764"/>
      <c r="W113" s="764"/>
      <c r="X113" s="764"/>
      <c r="Y113" s="764"/>
      <c r="Z113" s="755"/>
      <c r="AA113" s="755"/>
      <c r="AB113" s="755"/>
      <c r="AC113" s="755"/>
      <c r="AD113" s="755"/>
      <c r="AE113" s="414"/>
      <c r="AF113" s="414"/>
      <c r="AG113" s="414"/>
      <c r="AH113" s="414"/>
      <c r="AI113" s="414"/>
      <c r="AJ113" s="414"/>
      <c r="AK113" s="414"/>
      <c r="AL113" s="414"/>
      <c r="AM113" s="312"/>
    </row>
    <row r="114" spans="1:39" s="283" customFormat="1" ht="15" outlineLevel="1">
      <c r="A114" s="503">
        <v>30</v>
      </c>
      <c r="B114" s="322" t="s">
        <v>489</v>
      </c>
      <c r="C114" s="764"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753"/>
      <c r="Z114" s="753"/>
      <c r="AA114" s="753"/>
      <c r="AB114" s="753"/>
      <c r="AC114" s="753"/>
      <c r="AD114" s="753"/>
      <c r="AE114" s="413"/>
      <c r="AF114" s="413"/>
      <c r="AG114" s="413"/>
      <c r="AH114" s="413"/>
      <c r="AI114" s="413"/>
      <c r="AJ114" s="413"/>
      <c r="AK114" s="413"/>
      <c r="AL114" s="413"/>
      <c r="AM114" s="296">
        <f>SUM(Y114:AL114)</f>
        <v>0</v>
      </c>
    </row>
    <row r="115" spans="1:39" s="283" customFormat="1" ht="15" outlineLevel="1">
      <c r="A115" s="503"/>
      <c r="B115" s="322" t="s">
        <v>214</v>
      </c>
      <c r="C115" s="764"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754">
        <f>Y114</f>
        <v>0</v>
      </c>
      <c r="Z115" s="754">
        <f t="shared" ref="Z115:AE115" si="58">Z114</f>
        <v>0</v>
      </c>
      <c r="AA115" s="754">
        <f t="shared" si="58"/>
        <v>0</v>
      </c>
      <c r="AB115" s="754">
        <f t="shared" si="58"/>
        <v>0</v>
      </c>
      <c r="AC115" s="754">
        <f t="shared" si="58"/>
        <v>0</v>
      </c>
      <c r="AD115" s="754">
        <f t="shared" si="58"/>
        <v>0</v>
      </c>
      <c r="AE115" s="754">
        <f t="shared" si="58"/>
        <v>0</v>
      </c>
      <c r="AF115" s="409">
        <f t="shared" ref="AF115:AL115" si="59">AF114</f>
        <v>0</v>
      </c>
      <c r="AG115" s="409">
        <f t="shared" si="59"/>
        <v>0</v>
      </c>
      <c r="AH115" s="409">
        <f t="shared" si="59"/>
        <v>0</v>
      </c>
      <c r="AI115" s="409">
        <f t="shared" si="59"/>
        <v>0</v>
      </c>
      <c r="AJ115" s="409">
        <f t="shared" si="59"/>
        <v>0</v>
      </c>
      <c r="AK115" s="409">
        <f t="shared" si="59"/>
        <v>0</v>
      </c>
      <c r="AL115" s="409">
        <f t="shared" si="59"/>
        <v>0</v>
      </c>
      <c r="AM115" s="499"/>
    </row>
    <row r="116" spans="1:39" s="283" customFormat="1" ht="15" outlineLevel="1">
      <c r="A116" s="503"/>
      <c r="B116" s="322"/>
      <c r="C116" s="764"/>
      <c r="D116" s="764"/>
      <c r="E116" s="764"/>
      <c r="F116" s="764"/>
      <c r="G116" s="764"/>
      <c r="H116" s="764"/>
      <c r="I116" s="764"/>
      <c r="J116" s="764"/>
      <c r="K116" s="764"/>
      <c r="L116" s="764"/>
      <c r="M116" s="764"/>
      <c r="N116" s="764"/>
      <c r="O116" s="764"/>
      <c r="P116" s="764"/>
      <c r="Q116" s="764"/>
      <c r="R116" s="764"/>
      <c r="S116" s="764"/>
      <c r="T116" s="764"/>
      <c r="U116" s="764"/>
      <c r="V116" s="764"/>
      <c r="W116" s="764"/>
      <c r="X116" s="764"/>
      <c r="Y116" s="764"/>
      <c r="Z116" s="755"/>
      <c r="AA116" s="755"/>
      <c r="AB116" s="755"/>
      <c r="AC116" s="755"/>
      <c r="AD116" s="755"/>
      <c r="AE116" s="414"/>
      <c r="AF116" s="414"/>
      <c r="AG116" s="414"/>
      <c r="AH116" s="414"/>
      <c r="AI116" s="414"/>
      <c r="AJ116" s="414"/>
      <c r="AK116" s="414"/>
      <c r="AL116" s="414"/>
      <c r="AM116" s="312"/>
    </row>
    <row r="117" spans="1:39" s="283" customFormat="1" ht="15.75" outlineLevel="1">
      <c r="A117" s="503"/>
      <c r="B117" s="288" t="s">
        <v>490</v>
      </c>
      <c r="C117" s="764"/>
      <c r="D117" s="764"/>
      <c r="E117" s="764"/>
      <c r="F117" s="764"/>
      <c r="G117" s="764"/>
      <c r="H117" s="764"/>
      <c r="I117" s="764"/>
      <c r="J117" s="764"/>
      <c r="K117" s="764"/>
      <c r="L117" s="764"/>
      <c r="M117" s="764"/>
      <c r="N117" s="764"/>
      <c r="O117" s="764"/>
      <c r="P117" s="764"/>
      <c r="Q117" s="764"/>
      <c r="R117" s="764"/>
      <c r="S117" s="764"/>
      <c r="T117" s="764"/>
      <c r="U117" s="764"/>
      <c r="V117" s="764"/>
      <c r="W117" s="764"/>
      <c r="X117" s="764"/>
      <c r="Y117" s="764"/>
      <c r="Z117" s="755"/>
      <c r="AA117" s="755"/>
      <c r="AB117" s="755"/>
      <c r="AC117" s="755"/>
      <c r="AD117" s="755"/>
      <c r="AE117" s="414"/>
      <c r="AF117" s="414"/>
      <c r="AG117" s="414"/>
      <c r="AH117" s="414"/>
      <c r="AI117" s="414"/>
      <c r="AJ117" s="414"/>
      <c r="AK117" s="414"/>
      <c r="AL117" s="414"/>
      <c r="AM117" s="312"/>
    </row>
    <row r="118" spans="1:39" s="283" customFormat="1" ht="15" outlineLevel="1">
      <c r="A118" s="503">
        <v>31</v>
      </c>
      <c r="B118" s="322" t="s">
        <v>491</v>
      </c>
      <c r="C118" s="764"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753"/>
      <c r="Z118" s="753"/>
      <c r="AA118" s="753"/>
      <c r="AB118" s="753"/>
      <c r="AC118" s="753"/>
      <c r="AD118" s="753"/>
      <c r="AE118" s="413"/>
      <c r="AF118" s="413"/>
      <c r="AG118" s="413"/>
      <c r="AH118" s="413"/>
      <c r="AI118" s="413"/>
      <c r="AJ118" s="413"/>
      <c r="AK118" s="413"/>
      <c r="AL118" s="413"/>
      <c r="AM118" s="296">
        <f>SUM(Y118:AL118)</f>
        <v>0</v>
      </c>
    </row>
    <row r="119" spans="1:39" s="283" customFormat="1" ht="15" outlineLevel="1">
      <c r="A119" s="503"/>
      <c r="B119" s="322" t="s">
        <v>214</v>
      </c>
      <c r="C119" s="764"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754">
        <f>Y118</f>
        <v>0</v>
      </c>
      <c r="Z119" s="754">
        <f t="shared" ref="Z119:AE119" si="60">Z118</f>
        <v>0</v>
      </c>
      <c r="AA119" s="754">
        <f t="shared" si="60"/>
        <v>0</v>
      </c>
      <c r="AB119" s="754">
        <f t="shared" si="60"/>
        <v>0</v>
      </c>
      <c r="AC119" s="754">
        <f t="shared" si="60"/>
        <v>0</v>
      </c>
      <c r="AD119" s="754">
        <f t="shared" si="60"/>
        <v>0</v>
      </c>
      <c r="AE119" s="754">
        <f t="shared" si="60"/>
        <v>0</v>
      </c>
      <c r="AF119" s="409">
        <f t="shared" ref="AF119:AL119" si="61">AF118</f>
        <v>0</v>
      </c>
      <c r="AG119" s="409">
        <f t="shared" si="61"/>
        <v>0</v>
      </c>
      <c r="AH119" s="409">
        <f t="shared" si="61"/>
        <v>0</v>
      </c>
      <c r="AI119" s="409">
        <f t="shared" si="61"/>
        <v>0</v>
      </c>
      <c r="AJ119" s="409">
        <f t="shared" si="61"/>
        <v>0</v>
      </c>
      <c r="AK119" s="409">
        <f t="shared" si="61"/>
        <v>0</v>
      </c>
      <c r="AL119" s="409">
        <f t="shared" si="61"/>
        <v>0</v>
      </c>
      <c r="AM119" s="499"/>
    </row>
    <row r="120" spans="1:39" s="283" customFormat="1" ht="15" outlineLevel="1">
      <c r="A120" s="503"/>
      <c r="B120" s="322"/>
      <c r="C120" s="764"/>
      <c r="D120" s="764"/>
      <c r="E120" s="764"/>
      <c r="F120" s="764"/>
      <c r="G120" s="764"/>
      <c r="H120" s="764"/>
      <c r="I120" s="764"/>
      <c r="J120" s="764"/>
      <c r="K120" s="764"/>
      <c r="L120" s="764"/>
      <c r="M120" s="764"/>
      <c r="N120" s="764"/>
      <c r="O120" s="764"/>
      <c r="P120" s="764"/>
      <c r="Q120" s="764"/>
      <c r="R120" s="764"/>
      <c r="S120" s="764"/>
      <c r="T120" s="764"/>
      <c r="U120" s="764"/>
      <c r="V120" s="764"/>
      <c r="W120" s="764"/>
      <c r="X120" s="764"/>
      <c r="Y120" s="755"/>
      <c r="Z120" s="755"/>
      <c r="AA120" s="755"/>
      <c r="AB120" s="755"/>
      <c r="AC120" s="755"/>
      <c r="AD120" s="755"/>
      <c r="AE120" s="414"/>
      <c r="AF120" s="414"/>
      <c r="AG120" s="414"/>
      <c r="AH120" s="414"/>
      <c r="AI120" s="414"/>
      <c r="AJ120" s="414"/>
      <c r="AK120" s="414"/>
      <c r="AL120" s="414"/>
      <c r="AM120" s="312"/>
    </row>
    <row r="121" spans="1:39" s="283" customFormat="1" ht="15" outlineLevel="1">
      <c r="A121" s="503">
        <v>32</v>
      </c>
      <c r="B121" s="322" t="s">
        <v>492</v>
      </c>
      <c r="C121" s="764"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753"/>
      <c r="Z121" s="753"/>
      <c r="AA121" s="753"/>
      <c r="AB121" s="753"/>
      <c r="AC121" s="753"/>
      <c r="AD121" s="753"/>
      <c r="AE121" s="413"/>
      <c r="AF121" s="413"/>
      <c r="AG121" s="413"/>
      <c r="AH121" s="413"/>
      <c r="AI121" s="413"/>
      <c r="AJ121" s="413"/>
      <c r="AK121" s="413"/>
      <c r="AL121" s="413"/>
      <c r="AM121" s="296">
        <f>SUM(Y121:AL121)</f>
        <v>0</v>
      </c>
    </row>
    <row r="122" spans="1:39" s="283" customFormat="1" ht="15" outlineLevel="1">
      <c r="A122" s="503"/>
      <c r="B122" s="322" t="s">
        <v>214</v>
      </c>
      <c r="C122" s="764"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754">
        <f>Y121</f>
        <v>0</v>
      </c>
      <c r="Z122" s="754">
        <f t="shared" ref="Z122:AE122" si="62">Z121</f>
        <v>0</v>
      </c>
      <c r="AA122" s="754">
        <f t="shared" si="62"/>
        <v>0</v>
      </c>
      <c r="AB122" s="754">
        <f t="shared" si="62"/>
        <v>0</v>
      </c>
      <c r="AC122" s="754">
        <f t="shared" si="62"/>
        <v>0</v>
      </c>
      <c r="AD122" s="754">
        <f t="shared" si="62"/>
        <v>0</v>
      </c>
      <c r="AE122" s="754">
        <f t="shared" si="62"/>
        <v>0</v>
      </c>
      <c r="AF122" s="409">
        <f t="shared" ref="AF122:AL122" si="63">AF121</f>
        <v>0</v>
      </c>
      <c r="AG122" s="409">
        <f t="shared" si="63"/>
        <v>0</v>
      </c>
      <c r="AH122" s="409">
        <f t="shared" si="63"/>
        <v>0</v>
      </c>
      <c r="AI122" s="409">
        <f t="shared" si="63"/>
        <v>0</v>
      </c>
      <c r="AJ122" s="409">
        <f t="shared" si="63"/>
        <v>0</v>
      </c>
      <c r="AK122" s="409">
        <f t="shared" si="63"/>
        <v>0</v>
      </c>
      <c r="AL122" s="409">
        <f t="shared" si="63"/>
        <v>0</v>
      </c>
      <c r="AM122" s="499"/>
    </row>
    <row r="123" spans="1:39" s="283" customFormat="1" ht="15" outlineLevel="1">
      <c r="A123" s="503"/>
      <c r="B123" s="322"/>
      <c r="C123" s="764"/>
      <c r="D123" s="764"/>
      <c r="E123" s="764"/>
      <c r="F123" s="764"/>
      <c r="G123" s="764"/>
      <c r="H123" s="764"/>
      <c r="I123" s="764"/>
      <c r="J123" s="764"/>
      <c r="K123" s="764"/>
      <c r="L123" s="764"/>
      <c r="M123" s="764"/>
      <c r="N123" s="764"/>
      <c r="O123" s="764"/>
      <c r="P123" s="764"/>
      <c r="Q123" s="764"/>
      <c r="R123" s="764"/>
      <c r="S123" s="764"/>
      <c r="T123" s="764"/>
      <c r="U123" s="764"/>
      <c r="V123" s="764"/>
      <c r="W123" s="764"/>
      <c r="X123" s="764"/>
      <c r="Y123" s="755"/>
      <c r="Z123" s="755"/>
      <c r="AA123" s="755"/>
      <c r="AB123" s="755"/>
      <c r="AC123" s="755"/>
      <c r="AD123" s="755"/>
      <c r="AE123" s="414"/>
      <c r="AF123" s="414"/>
      <c r="AG123" s="414"/>
      <c r="AH123" s="414"/>
      <c r="AI123" s="414"/>
      <c r="AJ123" s="414"/>
      <c r="AK123" s="414"/>
      <c r="AL123" s="414"/>
      <c r="AM123" s="312"/>
    </row>
    <row r="124" spans="1:39" s="283" customFormat="1" ht="15" outlineLevel="1">
      <c r="A124" s="503">
        <v>33</v>
      </c>
      <c r="B124" s="322" t="s">
        <v>493</v>
      </c>
      <c r="C124" s="764" t="s">
        <v>25</v>
      </c>
      <c r="D124" s="295"/>
      <c r="E124" s="295"/>
      <c r="F124" s="295"/>
      <c r="G124" s="295"/>
      <c r="H124" s="295"/>
      <c r="I124" s="295"/>
      <c r="J124" s="295"/>
      <c r="K124" s="295"/>
      <c r="L124" s="295"/>
      <c r="M124" s="295"/>
      <c r="N124" s="295">
        <v>0</v>
      </c>
      <c r="O124" s="295"/>
      <c r="P124" s="295"/>
      <c r="Q124" s="295"/>
      <c r="R124" s="295"/>
      <c r="S124" s="295"/>
      <c r="T124" s="295"/>
      <c r="U124" s="295"/>
      <c r="V124" s="295"/>
      <c r="W124" s="295"/>
      <c r="X124" s="295"/>
      <c r="Y124" s="753"/>
      <c r="Z124" s="753"/>
      <c r="AA124" s="753"/>
      <c r="AB124" s="753"/>
      <c r="AC124" s="753"/>
      <c r="AD124" s="753"/>
      <c r="AE124" s="413"/>
      <c r="AF124" s="413"/>
      <c r="AG124" s="413"/>
      <c r="AH124" s="413"/>
      <c r="AI124" s="413"/>
      <c r="AJ124" s="413"/>
      <c r="AK124" s="413"/>
      <c r="AL124" s="413"/>
      <c r="AM124" s="296">
        <f>SUM(Y124:AL124)</f>
        <v>0</v>
      </c>
    </row>
    <row r="125" spans="1:39" s="283" customFormat="1" ht="15" outlineLevel="1">
      <c r="A125" s="503"/>
      <c r="B125" s="322" t="s">
        <v>214</v>
      </c>
      <c r="C125" s="764" t="s">
        <v>163</v>
      </c>
      <c r="D125" s="295"/>
      <c r="E125" s="295"/>
      <c r="F125" s="295"/>
      <c r="G125" s="295"/>
      <c r="H125" s="295"/>
      <c r="I125" s="295"/>
      <c r="J125" s="295"/>
      <c r="K125" s="295"/>
      <c r="L125" s="295"/>
      <c r="M125" s="295"/>
      <c r="N125" s="295">
        <f>N124</f>
        <v>0</v>
      </c>
      <c r="O125" s="295"/>
      <c r="P125" s="295"/>
      <c r="Q125" s="295"/>
      <c r="R125" s="295"/>
      <c r="S125" s="295"/>
      <c r="T125" s="295"/>
      <c r="U125" s="295"/>
      <c r="V125" s="295"/>
      <c r="W125" s="295"/>
      <c r="X125" s="295"/>
      <c r="Y125" s="754">
        <f>Y124</f>
        <v>0</v>
      </c>
      <c r="Z125" s="754">
        <f t="shared" ref="Z125:AE125" si="64">Z124</f>
        <v>0</v>
      </c>
      <c r="AA125" s="754">
        <f t="shared" si="64"/>
        <v>0</v>
      </c>
      <c r="AB125" s="754">
        <f t="shared" si="64"/>
        <v>0</v>
      </c>
      <c r="AC125" s="754">
        <f t="shared" si="64"/>
        <v>0</v>
      </c>
      <c r="AD125" s="754">
        <f t="shared" si="64"/>
        <v>0</v>
      </c>
      <c r="AE125" s="754">
        <f t="shared" si="64"/>
        <v>0</v>
      </c>
      <c r="AF125" s="409">
        <f t="shared" ref="AF125:AL125" si="65">AF124</f>
        <v>0</v>
      </c>
      <c r="AG125" s="409">
        <f t="shared" si="65"/>
        <v>0</v>
      </c>
      <c r="AH125" s="409">
        <f t="shared" si="65"/>
        <v>0</v>
      </c>
      <c r="AI125" s="409">
        <f t="shared" si="65"/>
        <v>0</v>
      </c>
      <c r="AJ125" s="409">
        <f t="shared" si="65"/>
        <v>0</v>
      </c>
      <c r="AK125" s="409">
        <f t="shared" si="65"/>
        <v>0</v>
      </c>
      <c r="AL125" s="409">
        <f t="shared" si="65"/>
        <v>0</v>
      </c>
      <c r="AM125" s="499"/>
    </row>
    <row r="126" spans="1:39" s="283" customFormat="1" ht="15" outlineLevel="1">
      <c r="A126" s="503"/>
      <c r="B126" s="314"/>
      <c r="C126" s="323"/>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410"/>
      <c r="Z126" s="410"/>
      <c r="AA126" s="410"/>
      <c r="AB126" s="410"/>
      <c r="AC126" s="410"/>
      <c r="AD126" s="410"/>
      <c r="AE126" s="410"/>
      <c r="AF126" s="410"/>
      <c r="AG126" s="410"/>
      <c r="AH126" s="410"/>
      <c r="AI126" s="410"/>
      <c r="AJ126" s="410"/>
      <c r="AK126" s="410"/>
      <c r="AL126" s="410"/>
      <c r="AM126" s="306"/>
    </row>
    <row r="127" spans="1:39" s="283" customFormat="1" ht="15.75">
      <c r="A127" s="503"/>
      <c r="B127" s="325" t="s">
        <v>237</v>
      </c>
      <c r="C127" s="326"/>
      <c r="D127" s="326">
        <f>SUM(D22:D125)</f>
        <v>44010248</v>
      </c>
      <c r="E127" s="326">
        <f t="shared" ref="E127:M127" si="66">SUM(E22:E125)</f>
        <v>43747165.206682995</v>
      </c>
      <c r="F127" s="326">
        <f t="shared" si="66"/>
        <v>43499670.601783</v>
      </c>
      <c r="G127" s="326">
        <f t="shared" si="66"/>
        <v>42349077.953982994</v>
      </c>
      <c r="H127" s="326">
        <f t="shared" si="66"/>
        <v>41979145.583982997</v>
      </c>
      <c r="I127" s="326">
        <f t="shared" si="66"/>
        <v>40731861.884775996</v>
      </c>
      <c r="J127" s="326">
        <f t="shared" si="66"/>
        <v>34027428.509426996</v>
      </c>
      <c r="K127" s="326">
        <f t="shared" si="66"/>
        <v>33495343.734159</v>
      </c>
      <c r="L127" s="326">
        <f t="shared" si="66"/>
        <v>31340304.808359001</v>
      </c>
      <c r="M127" s="326">
        <f t="shared" si="66"/>
        <v>30295526.776308998</v>
      </c>
      <c r="N127" s="326"/>
      <c r="O127" s="326">
        <f>SUM(O22:O125)</f>
        <v>16222</v>
      </c>
      <c r="P127" s="326">
        <f t="shared" ref="P127:X127" si="67">SUM(P22:P125)</f>
        <v>10887.404108115999</v>
      </c>
      <c r="Q127" s="326">
        <f t="shared" si="67"/>
        <v>10802.200198029999</v>
      </c>
      <c r="R127" s="326">
        <f t="shared" si="67"/>
        <v>10398.37353003</v>
      </c>
      <c r="S127" s="326">
        <f t="shared" si="67"/>
        <v>10357.15255303</v>
      </c>
      <c r="T127" s="326">
        <f t="shared" si="67"/>
        <v>10156.156719729999</v>
      </c>
      <c r="U127" s="326">
        <f t="shared" si="67"/>
        <v>7575.9697860300012</v>
      </c>
      <c r="V127" s="326">
        <f t="shared" si="67"/>
        <v>7400.2034250300012</v>
      </c>
      <c r="W127" s="326">
        <f t="shared" si="67"/>
        <v>6885.5370250300011</v>
      </c>
      <c r="X127" s="326">
        <f t="shared" si="67"/>
        <v>6837.8383071300004</v>
      </c>
      <c r="Y127" s="327">
        <f>IF(Y21="kWh",SUMPRODUCT(D22:D125,Y22:Y125))</f>
        <v>5859884</v>
      </c>
      <c r="Z127" s="327">
        <f>IF(Z21="kWh",SUMPRODUCT(D22:D125,Z22:Z125))</f>
        <v>13886723.43</v>
      </c>
      <c r="AA127" s="327">
        <f>IF(AA21="kW",SUMPRODUCT(N22:N125,O22:O125,AA22:AA125),SUMPRODUCT(D22:D125,AA22:AA125))</f>
        <v>39498.480000000003</v>
      </c>
      <c r="AB127" s="327">
        <f>IF(AB21="kW",SUMPRODUCT(N22:N125,O22:O125,AB22:AB125),SUMPRODUCT(D22:D125,AB22:AB125))</f>
        <v>18144.599999999999</v>
      </c>
      <c r="AC127" s="327">
        <f>IF(AC21="kW",SUMPRODUCT(N22:N125,O22:O125,AC22:AC125),SUMPRODUCT(D22:D125,AC22:AC125))</f>
        <v>374.64</v>
      </c>
      <c r="AD127" s="327">
        <f>IF(AD21="kW",SUMPRODUCT(N22:N125,O22:O125,AD22:AD125),SUMPRODUCT(D22:D125,AD22:AD125))</f>
        <v>0</v>
      </c>
      <c r="AE127" s="327">
        <f>IF(AE21="kW",SUMPRODUCT(N22:N125,O22:O125,AE22:AE125),SUMPRODUCT(D22:D125,AE22:AE125))</f>
        <v>0</v>
      </c>
      <c r="AF127" s="327">
        <f>IF(AF21="kW",SUMPRODUCT(N22:N125,O22:O125,AF22:AF125),SUMPRODUCT(D22:D125,AF22:AF125))</f>
        <v>0</v>
      </c>
      <c r="AG127" s="327">
        <f>IF(AG21="kW",SUMPRODUCT(N22:N125,O22:O125,AG22:AG125),SUMPRODUCT(D22:D125,AG22:AG125))</f>
        <v>0</v>
      </c>
      <c r="AH127" s="327">
        <f>IF(AH21="kW",SUMPRODUCT(N22:N125,O22:O125,AH22:AH125),SUMPRODUCT(D22:D125,AH22:AH125))</f>
        <v>0</v>
      </c>
      <c r="AI127" s="327">
        <f>IF(AI21="kW",SUMPRODUCT(N22:N125,O22:O125,AI22:AI125),SUMPRODUCT(D22:D125,AI22:AI125))</f>
        <v>0</v>
      </c>
      <c r="AJ127" s="327">
        <f>IF(AJ21="kW",SUMPRODUCT(N22:N125,O22:O125,AJ22:AJ125),SUMPRODUCT(D22:D125,AJ22:AJ125))</f>
        <v>0</v>
      </c>
      <c r="AK127" s="327">
        <f>IF(AK21="kW",SUMPRODUCT(N22:N125,O22:O125,AK22:AK125),SUMPRODUCT(D22:D125,AK22:AK125))</f>
        <v>0</v>
      </c>
      <c r="AL127" s="327">
        <f>IF(AL21="kW",SUMPRODUCT(N22:N125,O22:O125,AL22:AL125),SUMPRODUCT(D22:D125,AL22:AL125))</f>
        <v>0</v>
      </c>
      <c r="AM127" s="328"/>
    </row>
    <row r="128" spans="1:39" s="283" customFormat="1" ht="15.75">
      <c r="A128" s="503"/>
      <c r="B128" s="329" t="s">
        <v>238</v>
      </c>
      <c r="C128" s="326"/>
      <c r="D128" s="326"/>
      <c r="E128" s="326"/>
      <c r="F128" s="326"/>
      <c r="G128" s="326"/>
      <c r="H128" s="326"/>
      <c r="I128" s="326"/>
      <c r="J128" s="326"/>
      <c r="K128" s="326"/>
      <c r="L128" s="326"/>
      <c r="M128" s="326"/>
      <c r="N128" s="326"/>
      <c r="O128" s="326"/>
      <c r="P128" s="326"/>
      <c r="Q128" s="326"/>
      <c r="R128" s="326"/>
      <c r="S128" s="326"/>
      <c r="T128" s="326"/>
      <c r="U128" s="326"/>
      <c r="V128" s="326"/>
      <c r="W128" s="326"/>
      <c r="X128" s="326"/>
      <c r="Y128" s="326">
        <f>HLOOKUP(Y20,'2. LRAMVA Threshold'!$B$42:$Q$53,3,FALSE)</f>
        <v>0</v>
      </c>
      <c r="Z128" s="326">
        <f>HLOOKUP(Z20,'2. LRAMVA Threshold'!$B$42:$Q$53,3,FALSE)</f>
        <v>0</v>
      </c>
      <c r="AA128" s="326">
        <f>HLOOKUP(AA20,'2. LRAMVA Threshold'!$B$42:$Q$53,3,FALSE)</f>
        <v>0</v>
      </c>
      <c r="AB128" s="326">
        <f>HLOOKUP(AB20,'2. LRAMVA Threshold'!$B$42:$Q$53,3,FALSE)</f>
        <v>0</v>
      </c>
      <c r="AC128" s="326">
        <f>HLOOKUP(AC20,'2. LRAMVA Threshold'!$B$42:$Q$53,3,FALSE)</f>
        <v>0</v>
      </c>
      <c r="AD128" s="326">
        <f>HLOOKUP(AD20,'2. LRAMVA Threshold'!$B$42:$Q$53,3,FALSE)</f>
        <v>0</v>
      </c>
      <c r="AE128" s="326">
        <f>HLOOKUP(AE20,'2. LRAMVA Threshold'!$B$42:$Q$53,3,FALSE)</f>
        <v>0</v>
      </c>
      <c r="AF128" s="326">
        <f>HLOOKUP(AF20,'2. LRAMVA Threshold'!$B$42:$Q$53,3,FALSE)</f>
        <v>0</v>
      </c>
      <c r="AG128" s="326">
        <f>HLOOKUP(AG20,'2. LRAMVA Threshold'!$B$42:$Q$53,3,FALSE)</f>
        <v>0</v>
      </c>
      <c r="AH128" s="326">
        <f>HLOOKUP(AH20,'2. LRAMVA Threshold'!$B$42:$Q$53,3,FALSE)</f>
        <v>0</v>
      </c>
      <c r="AI128" s="326">
        <f>HLOOKUP(AI20,'2. LRAMVA Threshold'!$B$42:$Q$53,3,FALSE)</f>
        <v>0</v>
      </c>
      <c r="AJ128" s="326">
        <f>HLOOKUP(AJ20,'2. LRAMVA Threshold'!$B$42:$Q$53,3,FALSE)</f>
        <v>0</v>
      </c>
      <c r="AK128" s="326">
        <f>HLOOKUP(AK20,'2. LRAMVA Threshold'!$B$42:$Q$53,3,FALSE)</f>
        <v>0</v>
      </c>
      <c r="AL128" s="326">
        <f>HLOOKUP(AL20,'2. LRAMVA Threshold'!$B$42:$Q$53,3,FALSE)</f>
        <v>0</v>
      </c>
      <c r="AM128" s="330"/>
    </row>
    <row r="129" spans="1:40" s="303" customFormat="1" ht="15">
      <c r="A129" s="505"/>
      <c r="B129" s="322"/>
      <c r="C129" s="331"/>
      <c r="D129" s="332"/>
      <c r="E129" s="332"/>
      <c r="F129" s="332"/>
      <c r="G129" s="332"/>
      <c r="H129" s="332"/>
      <c r="I129" s="332"/>
      <c r="J129" s="332"/>
      <c r="K129" s="332"/>
      <c r="L129" s="332"/>
      <c r="M129" s="332"/>
      <c r="N129" s="332"/>
      <c r="O129" s="333"/>
      <c r="P129" s="332"/>
      <c r="Q129" s="332"/>
      <c r="R129" s="332"/>
      <c r="S129" s="334"/>
      <c r="T129" s="334"/>
      <c r="U129" s="334"/>
      <c r="V129" s="334"/>
      <c r="W129" s="332"/>
      <c r="X129" s="332"/>
      <c r="Y129" s="300"/>
      <c r="Z129" s="300"/>
      <c r="AA129" s="300"/>
      <c r="AB129" s="300"/>
      <c r="AC129" s="300"/>
      <c r="AD129" s="300"/>
      <c r="AE129" s="300"/>
      <c r="AF129" s="300"/>
      <c r="AG129" s="300"/>
      <c r="AH129" s="300"/>
      <c r="AI129" s="300"/>
      <c r="AJ129" s="300"/>
      <c r="AK129" s="300"/>
      <c r="AL129" s="300"/>
      <c r="AM129" s="335"/>
    </row>
    <row r="130" spans="1:40" s="342" customFormat="1" ht="15">
      <c r="A130" s="502"/>
      <c r="B130" s="322" t="s">
        <v>164</v>
      </c>
      <c r="C130" s="336"/>
      <c r="D130" s="336"/>
      <c r="E130" s="336"/>
      <c r="F130" s="336"/>
      <c r="G130" s="336"/>
      <c r="H130" s="336"/>
      <c r="I130" s="336"/>
      <c r="J130" s="336"/>
      <c r="K130" s="336"/>
      <c r="L130" s="336"/>
      <c r="M130" s="336"/>
      <c r="N130" s="336"/>
      <c r="O130" s="336"/>
      <c r="P130" s="336"/>
      <c r="Q130" s="336"/>
      <c r="R130" s="336"/>
      <c r="S130" s="336"/>
      <c r="T130" s="337"/>
      <c r="U130" s="337"/>
      <c r="V130" s="337"/>
      <c r="W130" s="338"/>
      <c r="X130" s="338"/>
      <c r="Y130" s="339">
        <f>HLOOKUP(Y$20,'3.  Distribution Rates'!$C$122:$P$133,3,FALSE)</f>
        <v>0</v>
      </c>
      <c r="Z130" s="339">
        <f>HLOOKUP(Z$20,'3.  Distribution Rates'!$C$122:$P$133,3,FALSE)</f>
        <v>0</v>
      </c>
      <c r="AA130" s="339">
        <f>HLOOKUP(AA$20,'3.  Distribution Rates'!$C$122:$P$133,3,FALSE)</f>
        <v>0</v>
      </c>
      <c r="AB130" s="339">
        <f>HLOOKUP(AB$20,'3.  Distribution Rates'!$C$122:$P$133,3,FALSE)</f>
        <v>0</v>
      </c>
      <c r="AC130" s="339">
        <f>HLOOKUP(AC$20,'3.  Distribution Rates'!$C$122:$P$133,3,FALSE)</f>
        <v>0</v>
      </c>
      <c r="AD130" s="339">
        <f>HLOOKUP(AD$20,'3.  Distribution Rates'!$C$122:$P$133,3,FALSE)</f>
        <v>0</v>
      </c>
      <c r="AE130" s="339">
        <f>HLOOKUP(AE$20,'3.  Distribution Rates'!$C$122:$P$133,3,FALSE)</f>
        <v>0</v>
      </c>
      <c r="AF130" s="339">
        <f>HLOOKUP(AF$20,'3.  Distribution Rates'!$C$122:$P$133,3,FALSE)</f>
        <v>0</v>
      </c>
      <c r="AG130" s="339">
        <f>HLOOKUP(AG$20,'3.  Distribution Rates'!$C$122:$P$133,3,FALSE)</f>
        <v>0</v>
      </c>
      <c r="AH130" s="339">
        <f>HLOOKUP(AH$20,'3.  Distribution Rates'!$C$122:$P$133,3,FALSE)</f>
        <v>0</v>
      </c>
      <c r="AI130" s="339">
        <f>HLOOKUP(AI$20,'3.  Distribution Rates'!$C$122:$P$133,3,FALSE)</f>
        <v>0</v>
      </c>
      <c r="AJ130" s="339">
        <f>HLOOKUP(AJ$20,'3.  Distribution Rates'!$C$122:$P$133,3,FALSE)</f>
        <v>0</v>
      </c>
      <c r="AK130" s="339">
        <f>HLOOKUP(AK$20,'3.  Distribution Rates'!$C$122:$P$133,3,FALSE)</f>
        <v>0</v>
      </c>
      <c r="AL130" s="339">
        <f>HLOOKUP(AL$20,'3.  Distribution Rates'!$C$122:$P$133,3,FALSE)</f>
        <v>0</v>
      </c>
      <c r="AM130" s="340"/>
      <c r="AN130" s="341"/>
    </row>
    <row r="131" spans="1:40" s="303" customFormat="1" ht="15.75">
      <c r="A131" s="505"/>
      <c r="B131" s="298" t="s">
        <v>253</v>
      </c>
      <c r="C131" s="343"/>
      <c r="D131" s="334"/>
      <c r="E131" s="332"/>
      <c r="F131" s="332"/>
      <c r="G131" s="332"/>
      <c r="H131" s="332"/>
      <c r="I131" s="332"/>
      <c r="J131" s="332"/>
      <c r="K131" s="332"/>
      <c r="L131" s="332"/>
      <c r="M131" s="332"/>
      <c r="N131" s="332"/>
      <c r="O131" s="300"/>
      <c r="P131" s="332"/>
      <c r="Q131" s="332"/>
      <c r="R131" s="332"/>
      <c r="S131" s="334"/>
      <c r="T131" s="334"/>
      <c r="U131" s="334"/>
      <c r="V131" s="334"/>
      <c r="W131" s="332"/>
      <c r="X131" s="332"/>
      <c r="Y131" s="344">
        <f t="shared" ref="Y131:AD131" si="68">Y127*Y130</f>
        <v>0</v>
      </c>
      <c r="Z131" s="344">
        <f t="shared" si="68"/>
        <v>0</v>
      </c>
      <c r="AA131" s="345">
        <f t="shared" si="68"/>
        <v>0</v>
      </c>
      <c r="AB131" s="345">
        <f t="shared" si="68"/>
        <v>0</v>
      </c>
      <c r="AC131" s="345">
        <f t="shared" si="68"/>
        <v>0</v>
      </c>
      <c r="AD131" s="345">
        <f t="shared" si="68"/>
        <v>0</v>
      </c>
      <c r="AE131" s="345">
        <f>AE127*AE130</f>
        <v>0</v>
      </c>
      <c r="AF131" s="345">
        <f t="shared" ref="AF131:AL131" si="69">AF127*AF130</f>
        <v>0</v>
      </c>
      <c r="AG131" s="345">
        <f t="shared" si="69"/>
        <v>0</v>
      </c>
      <c r="AH131" s="345">
        <f t="shared" si="69"/>
        <v>0</v>
      </c>
      <c r="AI131" s="345">
        <f t="shared" si="69"/>
        <v>0</v>
      </c>
      <c r="AJ131" s="345">
        <f t="shared" si="69"/>
        <v>0</v>
      </c>
      <c r="AK131" s="345">
        <f t="shared" si="69"/>
        <v>0</v>
      </c>
      <c r="AL131" s="345">
        <f t="shared" si="69"/>
        <v>0</v>
      </c>
      <c r="AM131" s="405">
        <f>SUM(Y131:AL131)</f>
        <v>0</v>
      </c>
    </row>
    <row r="132" spans="1:40" s="303" customFormat="1" ht="15.75">
      <c r="A132" s="505"/>
      <c r="B132" s="347" t="s">
        <v>210</v>
      </c>
      <c r="C132" s="343"/>
      <c r="D132" s="348"/>
      <c r="E132" s="332"/>
      <c r="F132" s="332"/>
      <c r="G132" s="332"/>
      <c r="H132" s="332"/>
      <c r="I132" s="332"/>
      <c r="J132" s="332"/>
      <c r="K132" s="332"/>
      <c r="L132" s="332"/>
      <c r="M132" s="332"/>
      <c r="N132" s="332"/>
      <c r="O132" s="300"/>
      <c r="P132" s="332"/>
      <c r="Q132" s="332"/>
      <c r="R132" s="332"/>
      <c r="S132" s="334"/>
      <c r="T132" s="334"/>
      <c r="U132" s="334"/>
      <c r="V132" s="334"/>
      <c r="W132" s="332"/>
      <c r="X132" s="332"/>
      <c r="Y132" s="345">
        <f t="shared" ref="Y132:AD132" si="70">Y128*Y130</f>
        <v>0</v>
      </c>
      <c r="Z132" s="345">
        <f t="shared" si="70"/>
        <v>0</v>
      </c>
      <c r="AA132" s="345">
        <f t="shared" si="70"/>
        <v>0</v>
      </c>
      <c r="AB132" s="345">
        <f t="shared" si="70"/>
        <v>0</v>
      </c>
      <c r="AC132" s="345">
        <f t="shared" si="70"/>
        <v>0</v>
      </c>
      <c r="AD132" s="345">
        <f t="shared" si="70"/>
        <v>0</v>
      </c>
      <c r="AE132" s="345">
        <f>AE128*AE130</f>
        <v>0</v>
      </c>
      <c r="AF132" s="345">
        <f t="shared" ref="AF132:AL132" si="71">AF128*AF130</f>
        <v>0</v>
      </c>
      <c r="AG132" s="345">
        <f t="shared" si="71"/>
        <v>0</v>
      </c>
      <c r="AH132" s="345">
        <f t="shared" si="71"/>
        <v>0</v>
      </c>
      <c r="AI132" s="345">
        <f t="shared" si="71"/>
        <v>0</v>
      </c>
      <c r="AJ132" s="345">
        <f t="shared" si="71"/>
        <v>0</v>
      </c>
      <c r="AK132" s="345">
        <f t="shared" si="71"/>
        <v>0</v>
      </c>
      <c r="AL132" s="345">
        <f t="shared" si="71"/>
        <v>0</v>
      </c>
      <c r="AM132" s="405">
        <f>SUM(Y132:AL132)</f>
        <v>0</v>
      </c>
    </row>
    <row r="133" spans="1:40" s="348" customFormat="1" ht="17.25" customHeight="1">
      <c r="A133" s="507"/>
      <c r="B133" s="347" t="s">
        <v>256</v>
      </c>
      <c r="C133" s="343"/>
      <c r="E133" s="332"/>
      <c r="F133" s="332"/>
      <c r="G133" s="332"/>
      <c r="H133" s="332"/>
      <c r="I133" s="332"/>
      <c r="J133" s="332"/>
      <c r="K133" s="332"/>
      <c r="L133" s="332"/>
      <c r="M133" s="332"/>
      <c r="N133" s="332"/>
      <c r="O133" s="300"/>
      <c r="P133" s="332"/>
      <c r="Q133" s="332"/>
      <c r="R133" s="332"/>
      <c r="W133" s="332"/>
      <c r="X133" s="332"/>
      <c r="Y133" s="349"/>
      <c r="Z133" s="349"/>
      <c r="AA133" s="349"/>
      <c r="AB133" s="349"/>
      <c r="AC133" s="349"/>
      <c r="AD133" s="349"/>
      <c r="AE133" s="349"/>
      <c r="AF133" s="349"/>
      <c r="AG133" s="349"/>
      <c r="AH133" s="349"/>
      <c r="AI133" s="349"/>
      <c r="AJ133" s="349"/>
      <c r="AK133" s="349"/>
      <c r="AL133" s="349"/>
      <c r="AM133" s="405">
        <f>AM131-AM132</f>
        <v>0</v>
      </c>
    </row>
    <row r="134" spans="1:40" s="352" customFormat="1" ht="19.5" customHeight="1">
      <c r="A134" s="502"/>
      <c r="B134" s="322"/>
      <c r="C134" s="348"/>
      <c r="D134" s="348"/>
      <c r="E134" s="332"/>
      <c r="F134" s="332"/>
      <c r="G134" s="332"/>
      <c r="H134" s="332"/>
      <c r="I134" s="332"/>
      <c r="J134" s="332"/>
      <c r="K134" s="332"/>
      <c r="L134" s="332"/>
      <c r="M134" s="332"/>
      <c r="N134" s="332"/>
      <c r="O134" s="300"/>
      <c r="P134" s="332"/>
      <c r="Q134" s="332"/>
      <c r="R134" s="332"/>
      <c r="S134" s="348"/>
      <c r="T134" s="343"/>
      <c r="U134" s="348"/>
      <c r="V134" s="348"/>
      <c r="W134" s="332"/>
      <c r="X134" s="332"/>
      <c r="Y134" s="350"/>
      <c r="Z134" s="350"/>
      <c r="AA134" s="350"/>
      <c r="AB134" s="350"/>
      <c r="AC134" s="350"/>
      <c r="AD134" s="350"/>
      <c r="AE134" s="350"/>
      <c r="AF134" s="350"/>
      <c r="AG134" s="350"/>
      <c r="AH134" s="350"/>
      <c r="AI134" s="350"/>
      <c r="AJ134" s="350"/>
      <c r="AK134" s="350"/>
      <c r="AL134" s="350"/>
      <c r="AM134" s="351"/>
    </row>
    <row r="135" spans="1:40" s="283" customFormat="1" ht="15">
      <c r="A135" s="503"/>
      <c r="B135" s="353" t="s">
        <v>215</v>
      </c>
      <c r="C135" s="354"/>
      <c r="D135" s="279"/>
      <c r="E135" s="279"/>
      <c r="F135" s="279"/>
      <c r="G135" s="279"/>
      <c r="H135" s="279"/>
      <c r="I135" s="279"/>
      <c r="J135" s="279"/>
      <c r="K135" s="279"/>
      <c r="L135" s="279"/>
      <c r="M135" s="279"/>
      <c r="N135" s="279"/>
      <c r="O135" s="355"/>
      <c r="P135" s="279"/>
      <c r="Q135" s="279"/>
      <c r="R135" s="279"/>
      <c r="S135" s="304"/>
      <c r="T135" s="308"/>
      <c r="U135" s="308"/>
      <c r="V135" s="279"/>
      <c r="W135" s="279"/>
      <c r="X135" s="308"/>
      <c r="Y135" s="291">
        <f>SUMPRODUCT(E22:E125,Y22:Y125)</f>
        <v>5859109.9513130002</v>
      </c>
      <c r="Z135" s="291">
        <f>SUMPRODUCT(E22:E125,Z22:Z125)</f>
        <v>13884647.541094899</v>
      </c>
      <c r="AA135" s="291">
        <f>IF(AA21="kW",SUMPRODUCT(N22:N125,P22:P125,AA22:AA125),SUMPRODUCT(E22:E125,AA22:AA125))</f>
        <v>39495.152841933595</v>
      </c>
      <c r="AB135" s="291">
        <f>IF(AB21="kW",SUMPRODUCT(N22:N125,P22:P125,AB22:AB125),SUMPRODUCT(E22:E125,AB22:AB125))</f>
        <v>18141.9803522892</v>
      </c>
      <c r="AC135" s="291">
        <f>IF(AC21="kW",SUMPRODUCT(N22:N125,P22:P125,AC22:AC125),SUMPRODUCT(E22:E125,AC22:AC125))</f>
        <v>374.58846467999996</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5"/>
    </row>
    <row r="136" spans="1:40" s="283" customFormat="1" ht="15">
      <c r="A136" s="503"/>
      <c r="B136" s="353" t="s">
        <v>216</v>
      </c>
      <c r="C136" s="354"/>
      <c r="D136" s="279"/>
      <c r="E136" s="279"/>
      <c r="F136" s="279"/>
      <c r="G136" s="279"/>
      <c r="H136" s="279"/>
      <c r="I136" s="279"/>
      <c r="J136" s="279"/>
      <c r="K136" s="279"/>
      <c r="L136" s="279"/>
      <c r="M136" s="279"/>
      <c r="N136" s="279"/>
      <c r="O136" s="355"/>
      <c r="P136" s="279"/>
      <c r="Q136" s="279"/>
      <c r="R136" s="279"/>
      <c r="S136" s="304"/>
      <c r="T136" s="308"/>
      <c r="U136" s="308"/>
      <c r="V136" s="279"/>
      <c r="W136" s="279"/>
      <c r="X136" s="308"/>
      <c r="Y136" s="291">
        <f>SUMPRODUCT(F22:F125,Y22:Y125)</f>
        <v>5859109.9513130002</v>
      </c>
      <c r="Z136" s="291">
        <f>SUMPRODUCT(F22:F125,Z22:Z125)</f>
        <v>13637152.9361949</v>
      </c>
      <c r="AA136" s="291">
        <f>IF(AA21="kW",SUMPRODUCT(N22:N125,Q22:Q125,AA22:AA125),SUMPRODUCT(F22:F125,AA22:AA125))</f>
        <v>39495.152851440005</v>
      </c>
      <c r="AB136" s="291">
        <f>IF(AB21="kW",SUMPRODUCT(N22:N125,Q22:Q125,AB22:AB125),SUMPRODUCT(F22:F125,AB22:AB125))</f>
        <v>18141.980358600002</v>
      </c>
      <c r="AC136" s="291">
        <f>IF(AC21="kW",SUMPRODUCT(N22:N125,Q22:Q125,AC22:AC125),SUMPRODUCT(F22:F125, AC22:AC125))</f>
        <v>374.5884648</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5"/>
    </row>
    <row r="137" spans="1:40" s="283" customFormat="1" ht="15">
      <c r="A137" s="503"/>
      <c r="B137" s="353" t="s">
        <v>217</v>
      </c>
      <c r="C137" s="354"/>
      <c r="D137" s="279"/>
      <c r="E137" s="279"/>
      <c r="F137" s="279"/>
      <c r="G137" s="279"/>
      <c r="H137" s="279"/>
      <c r="I137" s="279"/>
      <c r="J137" s="279"/>
      <c r="K137" s="279"/>
      <c r="L137" s="279"/>
      <c r="M137" s="279"/>
      <c r="N137" s="279"/>
      <c r="O137" s="355"/>
      <c r="P137" s="279"/>
      <c r="Q137" s="279"/>
      <c r="R137" s="279"/>
      <c r="S137" s="304"/>
      <c r="T137" s="308"/>
      <c r="U137" s="308"/>
      <c r="V137" s="279"/>
      <c r="W137" s="279"/>
      <c r="X137" s="308"/>
      <c r="Y137" s="291">
        <f>SUMPRODUCT(G22:G125,Y22:Y125)</f>
        <v>5852466.9513130002</v>
      </c>
      <c r="Z137" s="291">
        <f>SUMPRODUCT(G22:G125,Z22:Z125)</f>
        <v>12493203.2883949</v>
      </c>
      <c r="AA137" s="291">
        <f>IF(AA21="kW",SUMPRODUCT(N22:N125,R22:R125,AA22:AA125),SUMPRODUCT(G22:G125,AA22:AA125))</f>
        <v>39495.152851440005</v>
      </c>
      <c r="AB137" s="291">
        <f>IF(AB21="kW",SUMPRODUCT(N22:N125,R22:R125,AB22:AB125),SUMPRODUCT(G22:G125,AB22:AB125))</f>
        <v>18141.980358600002</v>
      </c>
      <c r="AC137" s="291">
        <f>IF(AC21="kW",SUMPRODUCT(N22:N125,R22:R125,AC22:AC125),SUMPRODUCT(G22:G125, AC22:AC125))</f>
        <v>374.5884648</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5"/>
    </row>
    <row r="138" spans="1:40" s="283" customFormat="1" ht="15">
      <c r="A138" s="503"/>
      <c r="B138" s="353" t="s">
        <v>218</v>
      </c>
      <c r="C138" s="354"/>
      <c r="D138" s="279"/>
      <c r="E138" s="279"/>
      <c r="F138" s="279"/>
      <c r="G138" s="279"/>
      <c r="H138" s="279"/>
      <c r="I138" s="279"/>
      <c r="J138" s="279"/>
      <c r="K138" s="279"/>
      <c r="L138" s="279"/>
      <c r="M138" s="279"/>
      <c r="N138" s="279"/>
      <c r="O138" s="355"/>
      <c r="P138" s="279"/>
      <c r="Q138" s="279"/>
      <c r="R138" s="279"/>
      <c r="S138" s="304"/>
      <c r="T138" s="308"/>
      <c r="U138" s="308"/>
      <c r="V138" s="279"/>
      <c r="W138" s="279"/>
      <c r="X138" s="308"/>
      <c r="Y138" s="291">
        <f>SUMPRODUCT(H22:H125,Y22:Y125)</f>
        <v>5493532.9513130002</v>
      </c>
      <c r="Z138" s="291">
        <f>SUMPRODUCT(H22:H125,Z22:Z125)</f>
        <v>12491993.467694901</v>
      </c>
      <c r="AA138" s="291">
        <f>IF(AA21="kW",SUMPRODUCT(N22:N125,S22:S125,AA22:AA125),SUMPRODUCT(H22:H125,AA22:AA125))</f>
        <v>39489.289472160002</v>
      </c>
      <c r="AB138" s="291">
        <f>IF(AB21="kW",SUMPRODUCT(N22:N125,S22:S125,AB22:AB125),SUMPRODUCT(H22:H125,AB22:AB125))</f>
        <v>18124.123703520003</v>
      </c>
      <c r="AC138" s="291">
        <f>IF(AC21="kW",SUMPRODUCT(N22:N125,S22:S125,AC22:AC125),SUMPRODUCT(H22:H125, AC22:AC125))</f>
        <v>374.5884648</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5"/>
    </row>
    <row r="139" spans="1:40" s="283" customFormat="1" ht="15">
      <c r="A139" s="503"/>
      <c r="B139" s="353" t="s">
        <v>219</v>
      </c>
      <c r="C139" s="354"/>
      <c r="D139" s="279"/>
      <c r="E139" s="279"/>
      <c r="F139" s="279"/>
      <c r="G139" s="279"/>
      <c r="H139" s="279"/>
      <c r="I139" s="279"/>
      <c r="J139" s="279"/>
      <c r="K139" s="279"/>
      <c r="L139" s="279"/>
      <c r="M139" s="279"/>
      <c r="N139" s="279"/>
      <c r="O139" s="355"/>
      <c r="P139" s="279"/>
      <c r="Q139" s="279"/>
      <c r="R139" s="279"/>
      <c r="S139" s="304"/>
      <c r="T139" s="308"/>
      <c r="U139" s="308"/>
      <c r="V139" s="279"/>
      <c r="W139" s="279"/>
      <c r="X139" s="308"/>
      <c r="Y139" s="291">
        <f>SUMPRODUCT(I22:I125,Y22:Y125)</f>
        <v>4691082.6174060004</v>
      </c>
      <c r="Z139" s="291">
        <f>SUMPRODUCT(I22:I125,Z22:Z125)</f>
        <v>12388424.271532901</v>
      </c>
      <c r="AA139" s="291">
        <f>IF(AA21="kW",SUMPRODUCT(N22:N125,T22:T125,AA22:AA125),SUMPRODUCT(I22:I125,AA22:AA125))</f>
        <v>39027.091708080006</v>
      </c>
      <c r="AB139" s="291">
        <f>IF(AB21="kW",SUMPRODUCT(N22:N125,T22:T125,AB22:AB125),SUMPRODUCT(I22:I125,AB22:AB125))</f>
        <v>17609.520956640004</v>
      </c>
      <c r="AC139" s="291">
        <f>IF(AC21="kW",SUMPRODUCT(N22:N125,T22:T125,AC22:AC125),SUMPRODUCT(I22:I125, AC22:AC125))</f>
        <v>369.2045268</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5"/>
    </row>
    <row r="140" spans="1:40" s="283" customFormat="1" ht="15">
      <c r="A140" s="503"/>
      <c r="B140" s="353" t="s">
        <v>220</v>
      </c>
      <c r="C140" s="354"/>
      <c r="D140" s="308"/>
      <c r="E140" s="308"/>
      <c r="F140" s="308"/>
      <c r="G140" s="308"/>
      <c r="H140" s="308"/>
      <c r="I140" s="308"/>
      <c r="J140" s="308"/>
      <c r="K140" s="308"/>
      <c r="L140" s="308"/>
      <c r="M140" s="308"/>
      <c r="N140" s="308"/>
      <c r="O140" s="355"/>
      <c r="P140" s="308"/>
      <c r="Q140" s="308"/>
      <c r="R140" s="308"/>
      <c r="S140" s="304"/>
      <c r="T140" s="308"/>
      <c r="U140" s="308"/>
      <c r="V140" s="308"/>
      <c r="W140" s="308"/>
      <c r="X140" s="308"/>
      <c r="Y140" s="291">
        <f>SUMPRODUCT(J22:J125,Y22:Y125)</f>
        <v>4281427.6260470003</v>
      </c>
      <c r="Z140" s="291">
        <f>SUMPRODUCT(J22:J125,Z22:Z125)</f>
        <v>6299253.7846429003</v>
      </c>
      <c r="AA140" s="291">
        <f>IF(AA21="kW",SUMPRODUCT(N22:N125,U22:U125,AA22:AA125),SUMPRODUCT(J22:J125,AA22:AA125))</f>
        <v>38493.436373280005</v>
      </c>
      <c r="AB140" s="291">
        <f>IF(AB21="kW",SUMPRODUCT(N22:N125,U22:U125,AB22:AB125),SUMPRODUCT(J22:J125,AB22:AB125))</f>
        <v>17389.282247040002</v>
      </c>
      <c r="AC140" s="291">
        <f>IF(AC21="kW",SUMPRODUCT(N22:N125,U22:U125,AC22:AC125),SUMPRODUCT(J22:J125, AC22:AC125))</f>
        <v>360.7338072</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5"/>
    </row>
    <row r="141" spans="1:40" s="283" customFormat="1" ht="15">
      <c r="A141" s="503"/>
      <c r="B141" s="353" t="s">
        <v>221</v>
      </c>
      <c r="C141" s="354"/>
      <c r="D141" s="333"/>
      <c r="E141" s="333"/>
      <c r="F141" s="333"/>
      <c r="G141" s="333"/>
      <c r="H141" s="333"/>
      <c r="I141" s="333"/>
      <c r="J141" s="333"/>
      <c r="K141" s="333"/>
      <c r="L141" s="333"/>
      <c r="M141" s="333"/>
      <c r="N141" s="333"/>
      <c r="O141" s="308"/>
      <c r="P141" s="279"/>
      <c r="Q141" s="279"/>
      <c r="R141" s="308"/>
      <c r="S141" s="304"/>
      <c r="T141" s="308"/>
      <c r="U141" s="308"/>
      <c r="V141" s="355"/>
      <c r="W141" s="355"/>
      <c r="X141" s="308"/>
      <c r="Y141" s="291">
        <f>SUMPRODUCT(K22:K125,Y22:Y125)</f>
        <v>4275622.7970789997</v>
      </c>
      <c r="Z141" s="291">
        <f>SUMPRODUCT(K22:K125,Z22:Z125)</f>
        <v>6194446.7648459002</v>
      </c>
      <c r="AA141" s="291">
        <f>IF(AA21="kW",SUMPRODUCT(N22:N125,V22:V125,AA22:AA125),SUMPRODUCT(K22:K125,AA22:AA125))</f>
        <v>37240.25720688</v>
      </c>
      <c r="AB141" s="291">
        <f>IF(AB21="kW",SUMPRODUCT(N22:N125,V22:V125,AB22:AB125),SUMPRODUCT(K22:K125,AB22:AB125))</f>
        <v>16872.097194240003</v>
      </c>
      <c r="AC141" s="291">
        <f>IF(AC21="kW",SUMPRODUCT(N22:N125,V22:V125,AC22:AC125),SUMPRODUCT(K22:K125, AC22:AC125))</f>
        <v>340.8420744</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5"/>
    </row>
    <row r="142" spans="1:40" s="283" customFormat="1" ht="15">
      <c r="A142" s="503"/>
      <c r="B142" s="353" t="s">
        <v>222</v>
      </c>
      <c r="C142" s="354"/>
      <c r="D142" s="333"/>
      <c r="E142" s="333"/>
      <c r="F142" s="333"/>
      <c r="G142" s="333"/>
      <c r="H142" s="333"/>
      <c r="I142" s="333"/>
      <c r="J142" s="333"/>
      <c r="K142" s="333"/>
      <c r="L142" s="333"/>
      <c r="M142" s="333"/>
      <c r="N142" s="333"/>
      <c r="O142" s="355"/>
      <c r="P142" s="279"/>
      <c r="Q142" s="279"/>
      <c r="R142" s="308"/>
      <c r="S142" s="304"/>
      <c r="T142" s="308"/>
      <c r="U142" s="308"/>
      <c r="V142" s="355"/>
      <c r="W142" s="355"/>
      <c r="X142" s="308"/>
      <c r="Y142" s="291">
        <f>SUMPRODUCT(L22:L125,Y22:Y125)</f>
        <v>4611483.7970789997</v>
      </c>
      <c r="Z142" s="291">
        <f>SUMPRODUCT(L22:L125,Z22:Z125)</f>
        <v>5721175.7789439</v>
      </c>
      <c r="AA142" s="291">
        <f>IF(AA21="kW",SUMPRODUCT(N22:N125,W22:W125,AA22:AA125),SUMPRODUCT(L22:L125,AA22:AA125))</f>
        <v>33245.219222880005</v>
      </c>
      <c r="AB142" s="291">
        <f>IF(AB21="kW",SUMPRODUCT(N22:N125,W22:W125,AB22:AB125),SUMPRODUCT(L22:L125,AB22:AB125))</f>
        <v>15218.81802624</v>
      </c>
      <c r="AC142" s="291">
        <f>IF(AC21="kW",SUMPRODUCT(N22:N125,W22:W125,AC22:AC125),SUMPRODUCT(L22:L125, AC22:AC125))</f>
        <v>277.16210640000003</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5"/>
    </row>
    <row r="143" spans="1:40" ht="15">
      <c r="B143" s="356" t="s">
        <v>223</v>
      </c>
      <c r="C143" s="357"/>
      <c r="D143" s="358"/>
      <c r="E143" s="358"/>
      <c r="F143" s="358"/>
      <c r="G143" s="358"/>
      <c r="H143" s="358"/>
      <c r="I143" s="358"/>
      <c r="J143" s="358"/>
      <c r="K143" s="358"/>
      <c r="L143" s="358"/>
      <c r="M143" s="358"/>
      <c r="N143" s="358"/>
      <c r="O143" s="359"/>
      <c r="P143" s="360"/>
      <c r="Q143" s="361"/>
      <c r="R143" s="359"/>
      <c r="S143" s="362"/>
      <c r="T143" s="363"/>
      <c r="U143" s="363"/>
      <c r="V143" s="359"/>
      <c r="W143" s="359"/>
      <c r="X143" s="363"/>
      <c r="Y143" s="324">
        <f>SUMPRODUCT(M22:M125,Y22:Y125)</f>
        <v>3566705.7650289997</v>
      </c>
      <c r="Z143" s="324">
        <f>SUMPRODUCT(M22:M125,Z22:Z125)</f>
        <v>5721175.7789439</v>
      </c>
      <c r="AA143" s="324">
        <f>IF(AA21="kW",SUMPRODUCT(N22:N125,X22:X125,AA22:AA125),SUMPRODUCT(M22:M125,AA22:AA125))</f>
        <v>33245.219222880005</v>
      </c>
      <c r="AB143" s="324">
        <f>IF(AB21="kW",SUMPRODUCT(N22:N125,X22:X125,AB22:AB125),SUMPRODUCT(M22:M125, AB22:AB125))</f>
        <v>15218.81802624</v>
      </c>
      <c r="AC143" s="324">
        <f>IF(AC21="kW",SUMPRODUCT(N22:N125,X22:X125,AC22:AC125),SUMPRODUCT(M22:M125, AC22:AC125))</f>
        <v>277.16210640000003</v>
      </c>
      <c r="AD143" s="324">
        <f>IF(AD21="kW",SUMPRODUCT(N22:N125,X22:X125,AD22:AD125),SUMPRODUCT(M22:M125, AD22:AD125))</f>
        <v>0</v>
      </c>
      <c r="AE143" s="324">
        <f>IF(AE21="kW",SUMPRODUCT(N22:N125,X22:X125, AE22:AE125),SUMPRODUCT(M22:M125,AE22:AE125))</f>
        <v>0</v>
      </c>
      <c r="AF143" s="324">
        <f>IF(AF21="kW",SUMPRODUCT(N22:N125,X22:X125, AF22:AF125),SUMPRODUCT(M22:M125,AF22:AF125))</f>
        <v>0</v>
      </c>
      <c r="AG143" s="324">
        <f>IF(AG21="kW",SUMPRODUCT(N22:N125,X22:X125, AG22:AG125),SUMPRODUCT(M22:M125,AG22:AG125))</f>
        <v>0</v>
      </c>
      <c r="AH143" s="324">
        <f>IF(AH21="kW",SUMPRODUCT(N22:N125,X22:X125, AH22:AH125),SUMPRODUCT(M22:M125,AH22:AH125))</f>
        <v>0</v>
      </c>
      <c r="AI143" s="324">
        <f>IF(AI21="kW",SUMPRODUCT(N22:N125,X22:X125, AI22:AI125),SUMPRODUCT(M22:M125,AI22:AI125))</f>
        <v>0</v>
      </c>
      <c r="AJ143" s="324">
        <f>IF(AJ21="kW",SUMPRODUCT(N22:N125,X22:X125, AJ22:AJ125),SUMPRODUCT(M22:M125,AJ22:AJ125))</f>
        <v>0</v>
      </c>
      <c r="AK143" s="324">
        <f>IF(AK21="kW",SUMPRODUCT(N22:N125,X22:X125, AK22:AK125),SUMPRODUCT(M22:M125,AK22:AK125))</f>
        <v>0</v>
      </c>
      <c r="AL143" s="324">
        <f>IF(AL21="kW",SUMPRODUCT(N22:N125,X22:X125, AL22:AL125),SUMPRODUCT(M22:M125,AL22:AL125))</f>
        <v>0</v>
      </c>
      <c r="AM143" s="364"/>
      <c r="AN143" s="365"/>
    </row>
    <row r="144" spans="1:40" ht="21.75" customHeight="1">
      <c r="B144" s="366" t="s">
        <v>592</v>
      </c>
      <c r="C144" s="367"/>
      <c r="D144" s="368"/>
      <c r="E144" s="368"/>
      <c r="F144" s="368"/>
      <c r="G144" s="368"/>
      <c r="H144" s="368"/>
      <c r="I144" s="368"/>
      <c r="J144" s="368"/>
      <c r="K144" s="368"/>
      <c r="L144" s="368"/>
      <c r="M144" s="368"/>
      <c r="N144" s="368"/>
      <c r="O144" s="368"/>
      <c r="P144" s="368"/>
      <c r="Q144" s="368"/>
      <c r="R144" s="368"/>
      <c r="S144" s="369"/>
      <c r="T144" s="370"/>
      <c r="U144" s="368"/>
      <c r="V144" s="368"/>
      <c r="W144" s="368"/>
      <c r="X144" s="368"/>
      <c r="Y144" s="371"/>
      <c r="Z144" s="371"/>
      <c r="AA144" s="371"/>
      <c r="AB144" s="371"/>
      <c r="AC144" s="371"/>
      <c r="AD144" s="371"/>
      <c r="AE144" s="371"/>
      <c r="AF144" s="371"/>
      <c r="AG144" s="371"/>
      <c r="AH144" s="371"/>
      <c r="AI144" s="371"/>
      <c r="AJ144" s="371"/>
      <c r="AK144" s="371"/>
      <c r="AL144" s="371"/>
      <c r="AM144" s="372"/>
      <c r="AN144" s="365"/>
    </row>
    <row r="146" spans="1:39" ht="15.75">
      <c r="B146" s="280" t="s">
        <v>242</v>
      </c>
      <c r="C146" s="281"/>
      <c r="D146" s="584" t="s">
        <v>526</v>
      </c>
      <c r="F146" s="584"/>
      <c r="O146" s="281"/>
      <c r="Y146" s="270"/>
      <c r="Z146" s="267"/>
      <c r="AA146" s="267"/>
      <c r="AB146" s="267"/>
      <c r="AC146" s="267"/>
      <c r="AD146" s="267"/>
      <c r="AE146" s="267"/>
      <c r="AF146" s="267"/>
      <c r="AG146" s="267"/>
      <c r="AH146" s="267"/>
      <c r="AI146" s="267"/>
      <c r="AJ146" s="267"/>
      <c r="AK146" s="267"/>
      <c r="AL146" s="267"/>
      <c r="AM146" s="282"/>
    </row>
    <row r="147" spans="1:39" ht="34.5" customHeight="1">
      <c r="B147" s="847" t="s">
        <v>211</v>
      </c>
      <c r="C147" s="849" t="s">
        <v>33</v>
      </c>
      <c r="D147" s="284" t="s">
        <v>422</v>
      </c>
      <c r="E147" s="851" t="s">
        <v>209</v>
      </c>
      <c r="F147" s="852"/>
      <c r="G147" s="852"/>
      <c r="H147" s="852"/>
      <c r="I147" s="852"/>
      <c r="J147" s="852"/>
      <c r="K147" s="852"/>
      <c r="L147" s="852"/>
      <c r="M147" s="853"/>
      <c r="N147" s="854" t="s">
        <v>213</v>
      </c>
      <c r="O147" s="284" t="s">
        <v>423</v>
      </c>
      <c r="P147" s="851" t="s">
        <v>212</v>
      </c>
      <c r="Q147" s="852"/>
      <c r="R147" s="852"/>
      <c r="S147" s="852"/>
      <c r="T147" s="852"/>
      <c r="U147" s="852"/>
      <c r="V147" s="852"/>
      <c r="W147" s="852"/>
      <c r="X147" s="853"/>
      <c r="Y147" s="844" t="s">
        <v>243</v>
      </c>
      <c r="Z147" s="845"/>
      <c r="AA147" s="845"/>
      <c r="AB147" s="845"/>
      <c r="AC147" s="845"/>
      <c r="AD147" s="845"/>
      <c r="AE147" s="845"/>
      <c r="AF147" s="845"/>
      <c r="AG147" s="845"/>
      <c r="AH147" s="845"/>
      <c r="AI147" s="845"/>
      <c r="AJ147" s="845"/>
      <c r="AK147" s="845"/>
      <c r="AL147" s="845"/>
      <c r="AM147" s="846"/>
    </row>
    <row r="148" spans="1:39" ht="60.75" customHeight="1">
      <c r="B148" s="848"/>
      <c r="C148" s="850"/>
      <c r="D148" s="285">
        <v>2012</v>
      </c>
      <c r="E148" s="285">
        <v>2013</v>
      </c>
      <c r="F148" s="285">
        <v>2014</v>
      </c>
      <c r="G148" s="285">
        <v>2015</v>
      </c>
      <c r="H148" s="285">
        <v>2016</v>
      </c>
      <c r="I148" s="285">
        <v>2017</v>
      </c>
      <c r="J148" s="285">
        <v>2018</v>
      </c>
      <c r="K148" s="285">
        <v>2019</v>
      </c>
      <c r="L148" s="285">
        <v>2020</v>
      </c>
      <c r="M148" s="285">
        <v>2021</v>
      </c>
      <c r="N148" s="855"/>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50-499 kW</v>
      </c>
      <c r="AB148" s="285" t="str">
        <f>'1.  LRAMVA Summary'!G52</f>
        <v>GS 500-4999 kW</v>
      </c>
      <c r="AC148" s="285" t="str">
        <f>'1.  LRAMVA Summary'!H52</f>
        <v>Large Use</v>
      </c>
      <c r="AD148" s="285" t="str">
        <f>'1.  LRAMVA Summary'!I52</f>
        <v>Street Lighting</v>
      </c>
      <c r="AE148" s="285" t="str">
        <f>'1.  LRAMVA Summary'!J52</f>
        <v>Unmetered Scattered Load</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4"/>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kWh</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3"/>
    </row>
    <row r="150" spans="1:39" ht="15" outlineLevel="1">
      <c r="A150" s="503">
        <v>1</v>
      </c>
      <c r="B150" s="294" t="s">
        <v>1</v>
      </c>
      <c r="C150" s="764" t="s">
        <v>25</v>
      </c>
      <c r="D150" s="295">
        <v>430436</v>
      </c>
      <c r="E150" s="295">
        <v>430436.40820000001</v>
      </c>
      <c r="F150" s="295">
        <v>430436.40820000001</v>
      </c>
      <c r="G150" s="295">
        <v>429719.01280000003</v>
      </c>
      <c r="H150" s="295">
        <v>276504.93410000001</v>
      </c>
      <c r="I150" s="295">
        <v>0</v>
      </c>
      <c r="J150" s="295">
        <v>0</v>
      </c>
      <c r="K150" s="295">
        <v>0</v>
      </c>
      <c r="L150" s="295">
        <v>0</v>
      </c>
      <c r="M150" s="295">
        <v>0</v>
      </c>
      <c r="N150" s="764"/>
      <c r="O150" s="295">
        <v>59</v>
      </c>
      <c r="P150" s="295">
        <v>59.087764999999997</v>
      </c>
      <c r="Q150" s="295">
        <v>59.087764999999997</v>
      </c>
      <c r="R150" s="295">
        <v>58.285538000000003</v>
      </c>
      <c r="S150" s="295">
        <v>36.354792000000003</v>
      </c>
      <c r="T150" s="295">
        <v>0</v>
      </c>
      <c r="U150" s="295">
        <v>0</v>
      </c>
      <c r="V150" s="295">
        <v>0</v>
      </c>
      <c r="W150" s="295">
        <v>0</v>
      </c>
      <c r="X150" s="295">
        <v>0</v>
      </c>
      <c r="Y150" s="753">
        <v>1</v>
      </c>
      <c r="Z150" s="753"/>
      <c r="AA150" s="753"/>
      <c r="AB150" s="753"/>
      <c r="AC150" s="753"/>
      <c r="AD150" s="753"/>
      <c r="AE150" s="753"/>
      <c r="AF150" s="408"/>
      <c r="AG150" s="408"/>
      <c r="AH150" s="408"/>
      <c r="AI150" s="408"/>
      <c r="AJ150" s="408"/>
      <c r="AK150" s="408"/>
      <c r="AL150" s="408"/>
      <c r="AM150" s="296">
        <f>SUM(Y150:AL150)</f>
        <v>1</v>
      </c>
    </row>
    <row r="151" spans="1:39" ht="15" outlineLevel="1">
      <c r="B151" s="294" t="s">
        <v>244</v>
      </c>
      <c r="C151" s="764" t="s">
        <v>163</v>
      </c>
      <c r="D151" s="295"/>
      <c r="E151" s="295"/>
      <c r="F151" s="295"/>
      <c r="G151" s="295"/>
      <c r="H151" s="295"/>
      <c r="I151" s="295"/>
      <c r="J151" s="295"/>
      <c r="K151" s="295"/>
      <c r="L151" s="295"/>
      <c r="M151" s="295"/>
      <c r="N151" s="765"/>
      <c r="O151" s="295"/>
      <c r="P151" s="295"/>
      <c r="Q151" s="295"/>
      <c r="R151" s="295"/>
      <c r="S151" s="295"/>
      <c r="T151" s="295"/>
      <c r="U151" s="295"/>
      <c r="V151" s="295"/>
      <c r="W151" s="295"/>
      <c r="X151" s="295"/>
      <c r="Y151" s="754">
        <f>Y150</f>
        <v>1</v>
      </c>
      <c r="Z151" s="754">
        <f>Z150</f>
        <v>0</v>
      </c>
      <c r="AA151" s="754">
        <f t="shared" ref="AA151:AE151" si="72">AA150</f>
        <v>0</v>
      </c>
      <c r="AB151" s="754">
        <f t="shared" si="72"/>
        <v>0</v>
      </c>
      <c r="AC151" s="754">
        <f t="shared" si="72"/>
        <v>0</v>
      </c>
      <c r="AD151" s="754">
        <f t="shared" si="72"/>
        <v>0</v>
      </c>
      <c r="AE151" s="754">
        <f t="shared" si="72"/>
        <v>0</v>
      </c>
      <c r="AF151" s="409">
        <f t="shared" ref="AF151:AL151" si="73">AF150</f>
        <v>0</v>
      </c>
      <c r="AG151" s="409">
        <f t="shared" si="73"/>
        <v>0</v>
      </c>
      <c r="AH151" s="409">
        <f t="shared" si="73"/>
        <v>0</v>
      </c>
      <c r="AI151" s="409">
        <f t="shared" si="73"/>
        <v>0</v>
      </c>
      <c r="AJ151" s="409">
        <f t="shared" si="73"/>
        <v>0</v>
      </c>
      <c r="AK151" s="409">
        <f t="shared" si="73"/>
        <v>0</v>
      </c>
      <c r="AL151" s="409">
        <f t="shared" si="73"/>
        <v>0</v>
      </c>
      <c r="AM151" s="499"/>
    </row>
    <row r="152" spans="1:39" ht="15.75" outlineLevel="1">
      <c r="A152" s="505"/>
      <c r="B152" s="298"/>
      <c r="C152" s="766"/>
      <c r="D152" s="766"/>
      <c r="E152" s="766"/>
      <c r="F152" s="766"/>
      <c r="G152" s="766"/>
      <c r="H152" s="766"/>
      <c r="I152" s="766"/>
      <c r="J152" s="766"/>
      <c r="K152" s="766"/>
      <c r="L152" s="766"/>
      <c r="M152" s="766"/>
      <c r="N152" s="303"/>
      <c r="O152" s="766"/>
      <c r="P152" s="766"/>
      <c r="Q152" s="766"/>
      <c r="R152" s="766"/>
      <c r="S152" s="766"/>
      <c r="T152" s="766"/>
      <c r="U152" s="766"/>
      <c r="V152" s="766"/>
      <c r="W152" s="766"/>
      <c r="X152" s="766"/>
      <c r="Y152" s="755"/>
      <c r="Z152" s="756"/>
      <c r="AA152" s="756"/>
      <c r="AB152" s="756"/>
      <c r="AC152" s="756"/>
      <c r="AD152" s="756"/>
      <c r="AE152" s="756"/>
      <c r="AF152" s="411"/>
      <c r="AG152" s="411"/>
      <c r="AH152" s="411"/>
      <c r="AI152" s="411"/>
      <c r="AJ152" s="411"/>
      <c r="AK152" s="411"/>
      <c r="AL152" s="411"/>
      <c r="AM152" s="302"/>
    </row>
    <row r="153" spans="1:39" ht="15" outlineLevel="1">
      <c r="A153" s="503">
        <v>2</v>
      </c>
      <c r="B153" s="294" t="s">
        <v>2</v>
      </c>
      <c r="C153" s="764" t="s">
        <v>25</v>
      </c>
      <c r="D153" s="295">
        <v>30332</v>
      </c>
      <c r="E153" s="295">
        <v>30332.46386</v>
      </c>
      <c r="F153" s="295">
        <v>30332.46386</v>
      </c>
      <c r="G153" s="295">
        <v>29953.642650000002</v>
      </c>
      <c r="H153" s="295">
        <v>0</v>
      </c>
      <c r="I153" s="295">
        <v>0</v>
      </c>
      <c r="J153" s="295">
        <v>0</v>
      </c>
      <c r="K153" s="295">
        <v>0</v>
      </c>
      <c r="L153" s="295">
        <v>0</v>
      </c>
      <c r="M153" s="295">
        <v>0</v>
      </c>
      <c r="N153" s="764"/>
      <c r="O153" s="295">
        <v>17</v>
      </c>
      <c r="P153" s="295">
        <v>17.22261</v>
      </c>
      <c r="Q153" s="295">
        <v>17.22261</v>
      </c>
      <c r="R153" s="295">
        <v>16.798992999999999</v>
      </c>
      <c r="S153" s="295">
        <v>0</v>
      </c>
      <c r="T153" s="295">
        <v>0</v>
      </c>
      <c r="U153" s="295">
        <v>0</v>
      </c>
      <c r="V153" s="295">
        <v>0</v>
      </c>
      <c r="W153" s="295">
        <v>0</v>
      </c>
      <c r="X153" s="295">
        <v>0</v>
      </c>
      <c r="Y153" s="753">
        <v>1</v>
      </c>
      <c r="Z153" s="753"/>
      <c r="AA153" s="753"/>
      <c r="AB153" s="753"/>
      <c r="AC153" s="753"/>
      <c r="AD153" s="753"/>
      <c r="AE153" s="753"/>
      <c r="AF153" s="408"/>
      <c r="AG153" s="408"/>
      <c r="AH153" s="408"/>
      <c r="AI153" s="408"/>
      <c r="AJ153" s="408"/>
      <c r="AK153" s="408"/>
      <c r="AL153" s="408"/>
      <c r="AM153" s="296">
        <f>SUM(Y153:AL153)</f>
        <v>1</v>
      </c>
    </row>
    <row r="154" spans="1:39" ht="15" outlineLevel="1">
      <c r="B154" s="294" t="s">
        <v>244</v>
      </c>
      <c r="C154" s="764" t="s">
        <v>163</v>
      </c>
      <c r="D154" s="295"/>
      <c r="E154" s="295"/>
      <c r="F154" s="295"/>
      <c r="G154" s="295"/>
      <c r="H154" s="295"/>
      <c r="I154" s="295"/>
      <c r="J154" s="295"/>
      <c r="K154" s="295"/>
      <c r="L154" s="295"/>
      <c r="M154" s="295"/>
      <c r="N154" s="765"/>
      <c r="O154" s="295"/>
      <c r="P154" s="295"/>
      <c r="Q154" s="295"/>
      <c r="R154" s="295"/>
      <c r="S154" s="295"/>
      <c r="T154" s="295"/>
      <c r="U154" s="295"/>
      <c r="V154" s="295"/>
      <c r="W154" s="295"/>
      <c r="X154" s="295"/>
      <c r="Y154" s="754">
        <f>Y153</f>
        <v>1</v>
      </c>
      <c r="Z154" s="754">
        <f>Z153</f>
        <v>0</v>
      </c>
      <c r="AA154" s="754">
        <f t="shared" ref="AA154:AE154" si="74">AA153</f>
        <v>0</v>
      </c>
      <c r="AB154" s="754">
        <f t="shared" si="74"/>
        <v>0</v>
      </c>
      <c r="AC154" s="754">
        <f t="shared" si="74"/>
        <v>0</v>
      </c>
      <c r="AD154" s="754">
        <f t="shared" si="74"/>
        <v>0</v>
      </c>
      <c r="AE154" s="754">
        <f t="shared" si="74"/>
        <v>0</v>
      </c>
      <c r="AF154" s="409">
        <f t="shared" ref="AF154:AL154" si="75">AF153</f>
        <v>0</v>
      </c>
      <c r="AG154" s="409">
        <f t="shared" si="75"/>
        <v>0</v>
      </c>
      <c r="AH154" s="409">
        <f t="shared" si="75"/>
        <v>0</v>
      </c>
      <c r="AI154" s="409">
        <f t="shared" si="75"/>
        <v>0</v>
      </c>
      <c r="AJ154" s="409">
        <f t="shared" si="75"/>
        <v>0</v>
      </c>
      <c r="AK154" s="409">
        <f t="shared" si="75"/>
        <v>0</v>
      </c>
      <c r="AL154" s="409">
        <f t="shared" si="75"/>
        <v>0</v>
      </c>
      <c r="AM154" s="499"/>
    </row>
    <row r="155" spans="1:39" ht="15.75" outlineLevel="1">
      <c r="A155" s="505"/>
      <c r="B155" s="298"/>
      <c r="C155" s="766"/>
      <c r="D155" s="767"/>
      <c r="E155" s="767"/>
      <c r="F155" s="767"/>
      <c r="G155" s="767"/>
      <c r="H155" s="767"/>
      <c r="I155" s="767"/>
      <c r="J155" s="767"/>
      <c r="K155" s="767"/>
      <c r="L155" s="767"/>
      <c r="M155" s="767"/>
      <c r="N155" s="303"/>
      <c r="O155" s="767"/>
      <c r="P155" s="767"/>
      <c r="Q155" s="767"/>
      <c r="R155" s="767"/>
      <c r="S155" s="767"/>
      <c r="T155" s="767"/>
      <c r="U155" s="767"/>
      <c r="V155" s="767"/>
      <c r="W155" s="767"/>
      <c r="X155" s="767"/>
      <c r="Y155" s="755"/>
      <c r="Z155" s="756"/>
      <c r="AA155" s="756"/>
      <c r="AB155" s="756"/>
      <c r="AC155" s="756"/>
      <c r="AD155" s="756"/>
      <c r="AE155" s="756"/>
      <c r="AF155" s="411"/>
      <c r="AG155" s="411"/>
      <c r="AH155" s="411"/>
      <c r="AI155" s="411"/>
      <c r="AJ155" s="411"/>
      <c r="AK155" s="411"/>
      <c r="AL155" s="411"/>
      <c r="AM155" s="302"/>
    </row>
    <row r="156" spans="1:39" ht="15" outlineLevel="1">
      <c r="A156" s="503">
        <v>3</v>
      </c>
      <c r="B156" s="294" t="s">
        <v>3</v>
      </c>
      <c r="C156" s="764" t="s">
        <v>25</v>
      </c>
      <c r="D156" s="295">
        <v>2016291</v>
      </c>
      <c r="E156" s="295">
        <v>2016290.855</v>
      </c>
      <c r="F156" s="295">
        <v>2016290.855</v>
      </c>
      <c r="G156" s="295">
        <v>2016290.855</v>
      </c>
      <c r="H156" s="295">
        <v>2016290.855</v>
      </c>
      <c r="I156" s="295">
        <v>2016290.855</v>
      </c>
      <c r="J156" s="295">
        <v>2016290.855</v>
      </c>
      <c r="K156" s="295">
        <v>2016290.855</v>
      </c>
      <c r="L156" s="295">
        <v>2016290.855</v>
      </c>
      <c r="M156" s="295">
        <v>2016290.855</v>
      </c>
      <c r="N156" s="764"/>
      <c r="O156" s="295">
        <v>1202</v>
      </c>
      <c r="P156" s="295">
        <v>1202.0142000000001</v>
      </c>
      <c r="Q156" s="295">
        <v>1202.0142000000001</v>
      </c>
      <c r="R156" s="295">
        <v>1202.0142000000001</v>
      </c>
      <c r="S156" s="295">
        <v>1202.0142000000001</v>
      </c>
      <c r="T156" s="295">
        <v>1202.0142000000001</v>
      </c>
      <c r="U156" s="295">
        <v>1202.0142000000001</v>
      </c>
      <c r="V156" s="295">
        <v>1202.0142000000001</v>
      </c>
      <c r="W156" s="295">
        <v>1202.0142000000001</v>
      </c>
      <c r="X156" s="295">
        <v>1202.0142000000001</v>
      </c>
      <c r="Y156" s="753">
        <v>1</v>
      </c>
      <c r="Z156" s="753"/>
      <c r="AA156" s="753"/>
      <c r="AB156" s="753"/>
      <c r="AC156" s="753"/>
      <c r="AD156" s="753"/>
      <c r="AE156" s="753"/>
      <c r="AF156" s="408"/>
      <c r="AG156" s="408"/>
      <c r="AH156" s="408"/>
      <c r="AI156" s="408"/>
      <c r="AJ156" s="408"/>
      <c r="AK156" s="408"/>
      <c r="AL156" s="408"/>
      <c r="AM156" s="296">
        <f>SUM(Y156:AL156)</f>
        <v>1</v>
      </c>
    </row>
    <row r="157" spans="1:39" ht="15" outlineLevel="1">
      <c r="B157" s="294" t="s">
        <v>244</v>
      </c>
      <c r="C157" s="764" t="s">
        <v>163</v>
      </c>
      <c r="D157" s="295">
        <v>54157</v>
      </c>
      <c r="E157" s="295">
        <v>54157.413302000001</v>
      </c>
      <c r="F157" s="295">
        <v>54157.413302000001</v>
      </c>
      <c r="G157" s="295">
        <v>54157.413302000001</v>
      </c>
      <c r="H157" s="295">
        <v>54157.413302000001</v>
      </c>
      <c r="I157" s="295">
        <v>54157.413302000001</v>
      </c>
      <c r="J157" s="295">
        <v>54157.413302000001</v>
      </c>
      <c r="K157" s="295">
        <v>54157.413302000001</v>
      </c>
      <c r="L157" s="295">
        <v>54157.413302000001</v>
      </c>
      <c r="M157" s="295">
        <v>54157.413302000001</v>
      </c>
      <c r="N157" s="765"/>
      <c r="O157" s="295">
        <v>28</v>
      </c>
      <c r="P157" s="295">
        <v>27.92883672</v>
      </c>
      <c r="Q157" s="295">
        <v>27.92883672</v>
      </c>
      <c r="R157" s="295">
        <v>27.92883672</v>
      </c>
      <c r="S157" s="295">
        <v>27.92883672</v>
      </c>
      <c r="T157" s="295">
        <v>27.92883672</v>
      </c>
      <c r="U157" s="295">
        <v>27.92883672</v>
      </c>
      <c r="V157" s="295">
        <v>27.92883672</v>
      </c>
      <c r="W157" s="295">
        <v>27.92883672</v>
      </c>
      <c r="X157" s="295">
        <v>27.92883672</v>
      </c>
      <c r="Y157" s="754">
        <f>Y156</f>
        <v>1</v>
      </c>
      <c r="Z157" s="754">
        <f>Z156</f>
        <v>0</v>
      </c>
      <c r="AA157" s="754">
        <f t="shared" ref="AA157:AE157" si="76">AA156</f>
        <v>0</v>
      </c>
      <c r="AB157" s="754">
        <f t="shared" si="76"/>
        <v>0</v>
      </c>
      <c r="AC157" s="754">
        <f t="shared" si="76"/>
        <v>0</v>
      </c>
      <c r="AD157" s="754">
        <f t="shared" si="76"/>
        <v>0</v>
      </c>
      <c r="AE157" s="754">
        <f t="shared" si="76"/>
        <v>0</v>
      </c>
      <c r="AF157" s="409">
        <f t="shared" ref="AF157:AL157" si="77">AF156</f>
        <v>0</v>
      </c>
      <c r="AG157" s="409">
        <f t="shared" si="77"/>
        <v>0</v>
      </c>
      <c r="AH157" s="409">
        <f t="shared" si="77"/>
        <v>0</v>
      </c>
      <c r="AI157" s="409">
        <f t="shared" si="77"/>
        <v>0</v>
      </c>
      <c r="AJ157" s="409">
        <f t="shared" si="77"/>
        <v>0</v>
      </c>
      <c r="AK157" s="409">
        <f t="shared" si="77"/>
        <v>0</v>
      </c>
      <c r="AL157" s="409">
        <f t="shared" si="77"/>
        <v>0</v>
      </c>
      <c r="AM157" s="499"/>
    </row>
    <row r="158" spans="1:39" ht="15" outlineLevel="1">
      <c r="B158" s="294"/>
      <c r="C158" s="768"/>
      <c r="D158" s="764"/>
      <c r="E158" s="764"/>
      <c r="F158" s="764"/>
      <c r="G158" s="764"/>
      <c r="H158" s="764"/>
      <c r="I158" s="764"/>
      <c r="J158" s="764"/>
      <c r="K158" s="764"/>
      <c r="L158" s="764"/>
      <c r="M158" s="764"/>
      <c r="N158" s="283"/>
      <c r="O158" s="764"/>
      <c r="P158" s="764"/>
      <c r="Q158" s="764"/>
      <c r="R158" s="764"/>
      <c r="S158" s="764"/>
      <c r="T158" s="764"/>
      <c r="U158" s="764"/>
      <c r="V158" s="764"/>
      <c r="W158" s="764"/>
      <c r="X158" s="764"/>
      <c r="Y158" s="755"/>
      <c r="Z158" s="755"/>
      <c r="AA158" s="755"/>
      <c r="AB158" s="755"/>
      <c r="AC158" s="755"/>
      <c r="AD158" s="755"/>
      <c r="AE158" s="755"/>
      <c r="AF158" s="410"/>
      <c r="AG158" s="410"/>
      <c r="AH158" s="410"/>
      <c r="AI158" s="410"/>
      <c r="AJ158" s="410"/>
      <c r="AK158" s="410"/>
      <c r="AL158" s="410"/>
      <c r="AM158" s="306"/>
    </row>
    <row r="159" spans="1:39" ht="15" outlineLevel="1">
      <c r="A159" s="503">
        <v>4</v>
      </c>
      <c r="B159" s="294" t="s">
        <v>4</v>
      </c>
      <c r="C159" s="764" t="s">
        <v>25</v>
      </c>
      <c r="D159" s="295">
        <v>54900</v>
      </c>
      <c r="E159" s="295">
        <v>54900.204120000002</v>
      </c>
      <c r="F159" s="295">
        <v>54900.204120000002</v>
      </c>
      <c r="G159" s="295">
        <v>54900.204120000002</v>
      </c>
      <c r="H159" s="295">
        <v>54075.411480000002</v>
      </c>
      <c r="I159" s="295">
        <v>54075.411480000002</v>
      </c>
      <c r="J159" s="295">
        <v>25463.927439999999</v>
      </c>
      <c r="K159" s="295">
        <v>25323.391250000001</v>
      </c>
      <c r="L159" s="295">
        <v>25323.391250000001</v>
      </c>
      <c r="M159" s="295">
        <v>25323.391250000001</v>
      </c>
      <c r="N159" s="764"/>
      <c r="O159" s="295">
        <v>9</v>
      </c>
      <c r="P159" s="295">
        <v>9.0472356000000005</v>
      </c>
      <c r="Q159" s="295">
        <v>9.0472356000000005</v>
      </c>
      <c r="R159" s="295">
        <v>9.0472356000000005</v>
      </c>
      <c r="S159" s="295">
        <v>9.0090453000000004</v>
      </c>
      <c r="T159" s="295">
        <v>9.0090453000000004</v>
      </c>
      <c r="U159" s="295">
        <v>7.6842492</v>
      </c>
      <c r="V159" s="295">
        <v>7.6682062000000002</v>
      </c>
      <c r="W159" s="295">
        <v>7.6682062000000002</v>
      </c>
      <c r="X159" s="295">
        <v>7.6682062000000002</v>
      </c>
      <c r="Y159" s="753">
        <v>1</v>
      </c>
      <c r="Z159" s="753"/>
      <c r="AA159" s="753"/>
      <c r="AB159" s="753"/>
      <c r="AC159" s="753"/>
      <c r="AD159" s="753"/>
      <c r="AE159" s="753"/>
      <c r="AF159" s="408"/>
      <c r="AG159" s="408"/>
      <c r="AH159" s="408"/>
      <c r="AI159" s="408"/>
      <c r="AJ159" s="408"/>
      <c r="AK159" s="408"/>
      <c r="AL159" s="408"/>
      <c r="AM159" s="296">
        <f>SUM(Y159:AL159)</f>
        <v>1</v>
      </c>
    </row>
    <row r="160" spans="1:39" ht="15" outlineLevel="1">
      <c r="B160" s="294" t="s">
        <v>244</v>
      </c>
      <c r="C160" s="764" t="s">
        <v>163</v>
      </c>
      <c r="D160" s="295"/>
      <c r="E160" s="295"/>
      <c r="F160" s="295"/>
      <c r="G160" s="295"/>
      <c r="H160" s="295"/>
      <c r="I160" s="295"/>
      <c r="J160" s="295"/>
      <c r="K160" s="295"/>
      <c r="L160" s="295"/>
      <c r="M160" s="295"/>
      <c r="N160" s="765"/>
      <c r="O160" s="295"/>
      <c r="P160" s="295"/>
      <c r="Q160" s="295"/>
      <c r="R160" s="295"/>
      <c r="S160" s="295"/>
      <c r="T160" s="295"/>
      <c r="U160" s="295"/>
      <c r="V160" s="295"/>
      <c r="W160" s="295"/>
      <c r="X160" s="295"/>
      <c r="Y160" s="754">
        <f>Y159</f>
        <v>1</v>
      </c>
      <c r="Z160" s="754">
        <f>Z159</f>
        <v>0</v>
      </c>
      <c r="AA160" s="754">
        <f t="shared" ref="AA160:AE160" si="78">AA159</f>
        <v>0</v>
      </c>
      <c r="AB160" s="754">
        <f t="shared" si="78"/>
        <v>0</v>
      </c>
      <c r="AC160" s="754">
        <f t="shared" si="78"/>
        <v>0</v>
      </c>
      <c r="AD160" s="754">
        <f t="shared" si="78"/>
        <v>0</v>
      </c>
      <c r="AE160" s="754">
        <f t="shared" si="78"/>
        <v>0</v>
      </c>
      <c r="AF160" s="409">
        <f t="shared" ref="AF160:AL160" si="79">AF159</f>
        <v>0</v>
      </c>
      <c r="AG160" s="409">
        <f t="shared" si="79"/>
        <v>0</v>
      </c>
      <c r="AH160" s="409">
        <f t="shared" si="79"/>
        <v>0</v>
      </c>
      <c r="AI160" s="409">
        <f t="shared" si="79"/>
        <v>0</v>
      </c>
      <c r="AJ160" s="409">
        <f t="shared" si="79"/>
        <v>0</v>
      </c>
      <c r="AK160" s="409">
        <f t="shared" si="79"/>
        <v>0</v>
      </c>
      <c r="AL160" s="409">
        <f t="shared" si="79"/>
        <v>0</v>
      </c>
      <c r="AM160" s="499"/>
    </row>
    <row r="161" spans="1:39" ht="15" outlineLevel="1">
      <c r="B161" s="294"/>
      <c r="C161" s="768"/>
      <c r="D161" s="767"/>
      <c r="E161" s="767"/>
      <c r="F161" s="767"/>
      <c r="G161" s="767"/>
      <c r="H161" s="767"/>
      <c r="I161" s="767"/>
      <c r="J161" s="767"/>
      <c r="K161" s="767"/>
      <c r="L161" s="767"/>
      <c r="M161" s="767"/>
      <c r="N161" s="764"/>
      <c r="O161" s="767"/>
      <c r="P161" s="767"/>
      <c r="Q161" s="767"/>
      <c r="R161" s="767"/>
      <c r="S161" s="767"/>
      <c r="T161" s="767"/>
      <c r="U161" s="767"/>
      <c r="V161" s="767"/>
      <c r="W161" s="767"/>
      <c r="X161" s="767"/>
      <c r="Y161" s="755"/>
      <c r="Z161" s="755"/>
      <c r="AA161" s="755"/>
      <c r="AB161" s="755"/>
      <c r="AC161" s="755"/>
      <c r="AD161" s="755"/>
      <c r="AE161" s="755"/>
      <c r="AF161" s="410"/>
      <c r="AG161" s="410"/>
      <c r="AH161" s="410"/>
      <c r="AI161" s="410"/>
      <c r="AJ161" s="410"/>
      <c r="AK161" s="410"/>
      <c r="AL161" s="410"/>
      <c r="AM161" s="306"/>
    </row>
    <row r="162" spans="1:39" ht="15" outlineLevel="1">
      <c r="A162" s="503">
        <v>5</v>
      </c>
      <c r="B162" s="294" t="s">
        <v>5</v>
      </c>
      <c r="C162" s="764" t="s">
        <v>25</v>
      </c>
      <c r="D162" s="295">
        <v>1051579</v>
      </c>
      <c r="E162" s="295">
        <v>1051578.7690000001</v>
      </c>
      <c r="F162" s="295">
        <v>1051578.7690000001</v>
      </c>
      <c r="G162" s="295">
        <v>1051578.7690000001</v>
      </c>
      <c r="H162" s="295">
        <v>945302.41650000005</v>
      </c>
      <c r="I162" s="295">
        <v>768665.8861</v>
      </c>
      <c r="J162" s="295">
        <v>524308.97140000004</v>
      </c>
      <c r="K162" s="295">
        <v>523219.09889999998</v>
      </c>
      <c r="L162" s="295">
        <v>523219.09889999998</v>
      </c>
      <c r="M162" s="295">
        <v>265755.48690000002</v>
      </c>
      <c r="N162" s="764"/>
      <c r="O162" s="295">
        <v>58</v>
      </c>
      <c r="P162" s="295">
        <v>58.111344000000003</v>
      </c>
      <c r="Q162" s="295">
        <v>58.111344000000003</v>
      </c>
      <c r="R162" s="295">
        <v>58.111344000000003</v>
      </c>
      <c r="S162" s="295">
        <v>53.190435999999998</v>
      </c>
      <c r="T162" s="295">
        <v>45.011642999999999</v>
      </c>
      <c r="U162" s="295">
        <v>33.697197000000003</v>
      </c>
      <c r="V162" s="295">
        <v>33.572783000000001</v>
      </c>
      <c r="W162" s="295">
        <v>33.572783000000001</v>
      </c>
      <c r="X162" s="295">
        <v>21.651458000000002</v>
      </c>
      <c r="Y162" s="753">
        <v>1</v>
      </c>
      <c r="Z162" s="753"/>
      <c r="AA162" s="753"/>
      <c r="AB162" s="753"/>
      <c r="AC162" s="753"/>
      <c r="AD162" s="753"/>
      <c r="AE162" s="753"/>
      <c r="AF162" s="408"/>
      <c r="AG162" s="408"/>
      <c r="AH162" s="408"/>
      <c r="AI162" s="408"/>
      <c r="AJ162" s="408"/>
      <c r="AK162" s="408"/>
      <c r="AL162" s="408"/>
      <c r="AM162" s="296">
        <f>SUM(Y162:AL162)</f>
        <v>1</v>
      </c>
    </row>
    <row r="163" spans="1:39" ht="15" outlineLevel="1">
      <c r="B163" s="294" t="s">
        <v>244</v>
      </c>
      <c r="C163" s="764" t="s">
        <v>163</v>
      </c>
      <c r="D163" s="295"/>
      <c r="E163" s="295"/>
      <c r="F163" s="295"/>
      <c r="G163" s="295"/>
      <c r="H163" s="295"/>
      <c r="I163" s="295"/>
      <c r="J163" s="295"/>
      <c r="K163" s="295"/>
      <c r="L163" s="295"/>
      <c r="M163" s="295"/>
      <c r="N163" s="765"/>
      <c r="O163" s="295"/>
      <c r="P163" s="295"/>
      <c r="Q163" s="295"/>
      <c r="R163" s="295"/>
      <c r="S163" s="295"/>
      <c r="T163" s="295"/>
      <c r="U163" s="295"/>
      <c r="V163" s="295"/>
      <c r="W163" s="295"/>
      <c r="X163" s="295"/>
      <c r="Y163" s="754">
        <f>Y162</f>
        <v>1</v>
      </c>
      <c r="Z163" s="754">
        <f>Z162</f>
        <v>0</v>
      </c>
      <c r="AA163" s="754">
        <f t="shared" ref="AA163:AE163" si="80">AA162</f>
        <v>0</v>
      </c>
      <c r="AB163" s="754">
        <f t="shared" si="80"/>
        <v>0</v>
      </c>
      <c r="AC163" s="754">
        <f t="shared" si="80"/>
        <v>0</v>
      </c>
      <c r="AD163" s="754">
        <f t="shared" si="80"/>
        <v>0</v>
      </c>
      <c r="AE163" s="754">
        <f t="shared" si="80"/>
        <v>0</v>
      </c>
      <c r="AF163" s="409">
        <f t="shared" ref="AF163:AL163" si="81">AF162</f>
        <v>0</v>
      </c>
      <c r="AG163" s="409">
        <f t="shared" si="81"/>
        <v>0</v>
      </c>
      <c r="AH163" s="409">
        <f t="shared" si="81"/>
        <v>0</v>
      </c>
      <c r="AI163" s="409">
        <f t="shared" si="81"/>
        <v>0</v>
      </c>
      <c r="AJ163" s="409">
        <f t="shared" si="81"/>
        <v>0</v>
      </c>
      <c r="AK163" s="409">
        <f t="shared" si="81"/>
        <v>0</v>
      </c>
      <c r="AL163" s="409">
        <f t="shared" si="81"/>
        <v>0</v>
      </c>
      <c r="AM163" s="499"/>
    </row>
    <row r="164" spans="1:39" ht="15" outlineLevel="1">
      <c r="B164" s="294"/>
      <c r="C164" s="768"/>
      <c r="D164" s="767"/>
      <c r="E164" s="767"/>
      <c r="F164" s="767"/>
      <c r="G164" s="767"/>
      <c r="H164" s="767"/>
      <c r="I164" s="767"/>
      <c r="J164" s="767"/>
      <c r="K164" s="767"/>
      <c r="L164" s="767"/>
      <c r="M164" s="767"/>
      <c r="N164" s="764"/>
      <c r="O164" s="767"/>
      <c r="P164" s="767"/>
      <c r="Q164" s="767"/>
      <c r="R164" s="767"/>
      <c r="S164" s="767"/>
      <c r="T164" s="767"/>
      <c r="U164" s="767"/>
      <c r="V164" s="767"/>
      <c r="W164" s="767"/>
      <c r="X164" s="767"/>
      <c r="Y164" s="755"/>
      <c r="Z164" s="755"/>
      <c r="AA164" s="755"/>
      <c r="AB164" s="755"/>
      <c r="AC164" s="755"/>
      <c r="AD164" s="755"/>
      <c r="AE164" s="755"/>
      <c r="AF164" s="410"/>
      <c r="AG164" s="410"/>
      <c r="AH164" s="410"/>
      <c r="AI164" s="410"/>
      <c r="AJ164" s="410"/>
      <c r="AK164" s="410"/>
      <c r="AL164" s="410"/>
      <c r="AM164" s="306"/>
    </row>
    <row r="165" spans="1:39" ht="15" outlineLevel="1">
      <c r="A165" s="503">
        <v>6</v>
      </c>
      <c r="B165" s="294" t="s">
        <v>6</v>
      </c>
      <c r="C165" s="764" t="s">
        <v>25</v>
      </c>
      <c r="D165" s="295"/>
      <c r="E165" s="295"/>
      <c r="F165" s="295"/>
      <c r="G165" s="295"/>
      <c r="H165" s="295"/>
      <c r="I165" s="295"/>
      <c r="J165" s="295"/>
      <c r="K165" s="295"/>
      <c r="L165" s="295"/>
      <c r="M165" s="295"/>
      <c r="N165" s="764"/>
      <c r="O165" s="295"/>
      <c r="P165" s="295"/>
      <c r="Q165" s="295"/>
      <c r="R165" s="295"/>
      <c r="S165" s="295"/>
      <c r="T165" s="295"/>
      <c r="U165" s="295"/>
      <c r="V165" s="295"/>
      <c r="W165" s="295"/>
      <c r="X165" s="295"/>
      <c r="Y165" s="753"/>
      <c r="Z165" s="753"/>
      <c r="AA165" s="753"/>
      <c r="AB165" s="753"/>
      <c r="AC165" s="753"/>
      <c r="AD165" s="753"/>
      <c r="AE165" s="753"/>
      <c r="AF165" s="408"/>
      <c r="AG165" s="408"/>
      <c r="AH165" s="408"/>
      <c r="AI165" s="408"/>
      <c r="AJ165" s="408"/>
      <c r="AK165" s="408"/>
      <c r="AL165" s="408"/>
      <c r="AM165" s="296">
        <f>SUM(Y165:AL165)</f>
        <v>0</v>
      </c>
    </row>
    <row r="166" spans="1:39" ht="15" outlineLevel="1">
      <c r="B166" s="294" t="s">
        <v>244</v>
      </c>
      <c r="C166" s="764" t="s">
        <v>163</v>
      </c>
      <c r="D166" s="295"/>
      <c r="E166" s="295"/>
      <c r="F166" s="295"/>
      <c r="G166" s="295"/>
      <c r="H166" s="295"/>
      <c r="I166" s="295"/>
      <c r="J166" s="295"/>
      <c r="K166" s="295"/>
      <c r="L166" s="295"/>
      <c r="M166" s="295"/>
      <c r="N166" s="765"/>
      <c r="O166" s="295"/>
      <c r="P166" s="295"/>
      <c r="Q166" s="295"/>
      <c r="R166" s="295"/>
      <c r="S166" s="295"/>
      <c r="T166" s="295"/>
      <c r="U166" s="295"/>
      <c r="V166" s="295"/>
      <c r="W166" s="295"/>
      <c r="X166" s="295"/>
      <c r="Y166" s="754">
        <f>Y165</f>
        <v>0</v>
      </c>
      <c r="Z166" s="754">
        <f>Z165</f>
        <v>0</v>
      </c>
      <c r="AA166" s="754">
        <f t="shared" ref="AA166:AE166" si="82">AA165</f>
        <v>0</v>
      </c>
      <c r="AB166" s="754">
        <f t="shared" si="82"/>
        <v>0</v>
      </c>
      <c r="AC166" s="754">
        <f t="shared" si="82"/>
        <v>0</v>
      </c>
      <c r="AD166" s="754">
        <f t="shared" si="82"/>
        <v>0</v>
      </c>
      <c r="AE166" s="754">
        <f t="shared" si="82"/>
        <v>0</v>
      </c>
      <c r="AF166" s="409">
        <f t="shared" ref="AF166:AL166" si="83">AF165</f>
        <v>0</v>
      </c>
      <c r="AG166" s="409">
        <f t="shared" si="83"/>
        <v>0</v>
      </c>
      <c r="AH166" s="409">
        <f t="shared" si="83"/>
        <v>0</v>
      </c>
      <c r="AI166" s="409">
        <f t="shared" si="83"/>
        <v>0</v>
      </c>
      <c r="AJ166" s="409">
        <f t="shared" si="83"/>
        <v>0</v>
      </c>
      <c r="AK166" s="409">
        <f t="shared" si="83"/>
        <v>0</v>
      </c>
      <c r="AL166" s="409">
        <f t="shared" si="83"/>
        <v>0</v>
      </c>
      <c r="AM166" s="499"/>
    </row>
    <row r="167" spans="1:39" ht="15" outlineLevel="1">
      <c r="B167" s="294"/>
      <c r="C167" s="768"/>
      <c r="D167" s="767"/>
      <c r="E167" s="767"/>
      <c r="F167" s="767"/>
      <c r="G167" s="767"/>
      <c r="H167" s="767"/>
      <c r="I167" s="767"/>
      <c r="J167" s="767"/>
      <c r="K167" s="767"/>
      <c r="L167" s="767"/>
      <c r="M167" s="767"/>
      <c r="N167" s="764"/>
      <c r="O167" s="767"/>
      <c r="P167" s="767"/>
      <c r="Q167" s="767"/>
      <c r="R167" s="767"/>
      <c r="S167" s="767"/>
      <c r="T167" s="767"/>
      <c r="U167" s="767"/>
      <c r="V167" s="767"/>
      <c r="W167" s="767"/>
      <c r="X167" s="767"/>
      <c r="Y167" s="755"/>
      <c r="Z167" s="755"/>
      <c r="AA167" s="755"/>
      <c r="AB167" s="755"/>
      <c r="AC167" s="755"/>
      <c r="AD167" s="755"/>
      <c r="AE167" s="755"/>
      <c r="AF167" s="410"/>
      <c r="AG167" s="410"/>
      <c r="AH167" s="410"/>
      <c r="AI167" s="410"/>
      <c r="AJ167" s="410"/>
      <c r="AK167" s="410"/>
      <c r="AL167" s="410"/>
      <c r="AM167" s="306"/>
    </row>
    <row r="168" spans="1:39" ht="15" outlineLevel="1">
      <c r="A168" s="503">
        <v>7</v>
      </c>
      <c r="B168" s="294" t="s">
        <v>42</v>
      </c>
      <c r="C168" s="764" t="s">
        <v>25</v>
      </c>
      <c r="D168" s="295">
        <v>10075</v>
      </c>
      <c r="E168" s="295"/>
      <c r="F168" s="295"/>
      <c r="G168" s="295"/>
      <c r="H168" s="295"/>
      <c r="I168" s="295"/>
      <c r="J168" s="295"/>
      <c r="K168" s="295"/>
      <c r="L168" s="295"/>
      <c r="M168" s="295"/>
      <c r="N168" s="764"/>
      <c r="O168" s="295">
        <v>1262</v>
      </c>
      <c r="P168" s="295"/>
      <c r="Q168" s="295"/>
      <c r="R168" s="295"/>
      <c r="S168" s="295"/>
      <c r="T168" s="295"/>
      <c r="U168" s="295"/>
      <c r="V168" s="295"/>
      <c r="W168" s="295"/>
      <c r="X168" s="295"/>
      <c r="Y168" s="753">
        <v>1</v>
      </c>
      <c r="Z168" s="753"/>
      <c r="AA168" s="753"/>
      <c r="AB168" s="753"/>
      <c r="AC168" s="753"/>
      <c r="AD168" s="753"/>
      <c r="AE168" s="753"/>
      <c r="AF168" s="408"/>
      <c r="AG168" s="408"/>
      <c r="AH168" s="408"/>
      <c r="AI168" s="408"/>
      <c r="AJ168" s="408"/>
      <c r="AK168" s="408"/>
      <c r="AL168" s="408"/>
      <c r="AM168" s="296">
        <f>SUM(Y168:AL168)</f>
        <v>1</v>
      </c>
    </row>
    <row r="169" spans="1:39" ht="15" outlineLevel="1">
      <c r="B169" s="294" t="s">
        <v>244</v>
      </c>
      <c r="C169" s="764" t="s">
        <v>163</v>
      </c>
      <c r="D169" s="295"/>
      <c r="E169" s="295"/>
      <c r="F169" s="295"/>
      <c r="G169" s="295"/>
      <c r="H169" s="295"/>
      <c r="I169" s="295"/>
      <c r="J169" s="295"/>
      <c r="K169" s="295"/>
      <c r="L169" s="295"/>
      <c r="M169" s="295"/>
      <c r="N169" s="764"/>
      <c r="O169" s="295"/>
      <c r="P169" s="295"/>
      <c r="Q169" s="295"/>
      <c r="R169" s="295"/>
      <c r="S169" s="295"/>
      <c r="T169" s="295"/>
      <c r="U169" s="295"/>
      <c r="V169" s="295"/>
      <c r="W169" s="295"/>
      <c r="X169" s="295"/>
      <c r="Y169" s="754">
        <f>Y168</f>
        <v>1</v>
      </c>
      <c r="Z169" s="754">
        <f>Z168</f>
        <v>0</v>
      </c>
      <c r="AA169" s="754">
        <f t="shared" ref="AA169:AE169" si="84">AA168</f>
        <v>0</v>
      </c>
      <c r="AB169" s="754">
        <f t="shared" si="84"/>
        <v>0</v>
      </c>
      <c r="AC169" s="754">
        <f t="shared" si="84"/>
        <v>0</v>
      </c>
      <c r="AD169" s="754">
        <f t="shared" si="84"/>
        <v>0</v>
      </c>
      <c r="AE169" s="754">
        <f t="shared" si="84"/>
        <v>0</v>
      </c>
      <c r="AF169" s="409">
        <f t="shared" ref="AF169:AL169" si="85">AF168</f>
        <v>0</v>
      </c>
      <c r="AG169" s="409">
        <f t="shared" si="85"/>
        <v>0</v>
      </c>
      <c r="AH169" s="409">
        <f t="shared" si="85"/>
        <v>0</v>
      </c>
      <c r="AI169" s="409">
        <f t="shared" si="85"/>
        <v>0</v>
      </c>
      <c r="AJ169" s="409">
        <f t="shared" si="85"/>
        <v>0</v>
      </c>
      <c r="AK169" s="409">
        <f t="shared" si="85"/>
        <v>0</v>
      </c>
      <c r="AL169" s="409">
        <f t="shared" si="85"/>
        <v>0</v>
      </c>
      <c r="AM169" s="499"/>
    </row>
    <row r="170" spans="1:39" ht="15" outlineLevel="1">
      <c r="B170" s="294"/>
      <c r="C170" s="768"/>
      <c r="D170" s="767"/>
      <c r="E170" s="767"/>
      <c r="F170" s="767"/>
      <c r="G170" s="767"/>
      <c r="H170" s="767"/>
      <c r="I170" s="767"/>
      <c r="J170" s="767"/>
      <c r="K170" s="767"/>
      <c r="L170" s="767"/>
      <c r="M170" s="767"/>
      <c r="N170" s="764"/>
      <c r="O170" s="767"/>
      <c r="P170" s="767"/>
      <c r="Q170" s="767"/>
      <c r="R170" s="767"/>
      <c r="S170" s="767"/>
      <c r="T170" s="767"/>
      <c r="U170" s="767"/>
      <c r="V170" s="767"/>
      <c r="W170" s="767"/>
      <c r="X170" s="767"/>
      <c r="Y170" s="755"/>
      <c r="Z170" s="755"/>
      <c r="AA170" s="755"/>
      <c r="AB170" s="755"/>
      <c r="AC170" s="755"/>
      <c r="AD170" s="755"/>
      <c r="AE170" s="755"/>
      <c r="AF170" s="410"/>
      <c r="AG170" s="410"/>
      <c r="AH170" s="410"/>
      <c r="AI170" s="410"/>
      <c r="AJ170" s="410"/>
      <c r="AK170" s="410"/>
      <c r="AL170" s="410"/>
      <c r="AM170" s="306"/>
    </row>
    <row r="171" spans="1:39" s="283" customFormat="1" ht="15" outlineLevel="1">
      <c r="A171" s="503">
        <v>8</v>
      </c>
      <c r="B171" s="294" t="s">
        <v>485</v>
      </c>
      <c r="C171" s="764" t="s">
        <v>25</v>
      </c>
      <c r="D171" s="295"/>
      <c r="E171" s="295"/>
      <c r="F171" s="295"/>
      <c r="G171" s="295"/>
      <c r="H171" s="295"/>
      <c r="I171" s="295"/>
      <c r="J171" s="295"/>
      <c r="K171" s="295"/>
      <c r="L171" s="295"/>
      <c r="M171" s="295"/>
      <c r="N171" s="764"/>
      <c r="O171" s="295"/>
      <c r="P171" s="295"/>
      <c r="Q171" s="295"/>
      <c r="R171" s="295"/>
      <c r="S171" s="295"/>
      <c r="T171" s="295"/>
      <c r="U171" s="295"/>
      <c r="V171" s="295"/>
      <c r="W171" s="295"/>
      <c r="X171" s="295"/>
      <c r="Y171" s="753"/>
      <c r="Z171" s="753"/>
      <c r="AA171" s="753"/>
      <c r="AB171" s="753"/>
      <c r="AC171" s="753"/>
      <c r="AD171" s="753"/>
      <c r="AE171" s="753"/>
      <c r="AF171" s="408"/>
      <c r="AG171" s="408"/>
      <c r="AH171" s="408"/>
      <c r="AI171" s="408"/>
      <c r="AJ171" s="408"/>
      <c r="AK171" s="408"/>
      <c r="AL171" s="408"/>
      <c r="AM171" s="296">
        <f>SUM(Y171:AL171)</f>
        <v>0</v>
      </c>
    </row>
    <row r="172" spans="1:39" s="283" customFormat="1" ht="15" outlineLevel="1">
      <c r="A172" s="503"/>
      <c r="B172" s="294" t="s">
        <v>244</v>
      </c>
      <c r="C172" s="764" t="s">
        <v>163</v>
      </c>
      <c r="D172" s="295"/>
      <c r="E172" s="295"/>
      <c r="F172" s="295"/>
      <c r="G172" s="295"/>
      <c r="H172" s="295"/>
      <c r="I172" s="295"/>
      <c r="J172" s="295"/>
      <c r="K172" s="295"/>
      <c r="L172" s="295"/>
      <c r="M172" s="295"/>
      <c r="N172" s="764"/>
      <c r="O172" s="295"/>
      <c r="P172" s="295"/>
      <c r="Q172" s="295"/>
      <c r="R172" s="295"/>
      <c r="S172" s="295"/>
      <c r="T172" s="295"/>
      <c r="U172" s="295"/>
      <c r="V172" s="295"/>
      <c r="W172" s="295"/>
      <c r="X172" s="295"/>
      <c r="Y172" s="754">
        <f>Y171</f>
        <v>0</v>
      </c>
      <c r="Z172" s="754">
        <f>Z171</f>
        <v>0</v>
      </c>
      <c r="AA172" s="754">
        <f t="shared" ref="AA172:AE172" si="86">AA171</f>
        <v>0</v>
      </c>
      <c r="AB172" s="754">
        <f t="shared" si="86"/>
        <v>0</v>
      </c>
      <c r="AC172" s="754">
        <f t="shared" si="86"/>
        <v>0</v>
      </c>
      <c r="AD172" s="754">
        <f t="shared" si="86"/>
        <v>0</v>
      </c>
      <c r="AE172" s="754">
        <f t="shared" si="86"/>
        <v>0</v>
      </c>
      <c r="AF172" s="409">
        <f t="shared" ref="AF172:AL172" si="87">AF171</f>
        <v>0</v>
      </c>
      <c r="AG172" s="409">
        <f t="shared" si="87"/>
        <v>0</v>
      </c>
      <c r="AH172" s="409">
        <f t="shared" si="87"/>
        <v>0</v>
      </c>
      <c r="AI172" s="409">
        <f t="shared" si="87"/>
        <v>0</v>
      </c>
      <c r="AJ172" s="409">
        <f t="shared" si="87"/>
        <v>0</v>
      </c>
      <c r="AK172" s="409">
        <f t="shared" si="87"/>
        <v>0</v>
      </c>
      <c r="AL172" s="409">
        <f t="shared" si="87"/>
        <v>0</v>
      </c>
      <c r="AM172" s="499"/>
    </row>
    <row r="173" spans="1:39" s="283" customFormat="1" ht="15" outlineLevel="1">
      <c r="A173" s="503"/>
      <c r="B173" s="294"/>
      <c r="C173" s="768"/>
      <c r="D173" s="767"/>
      <c r="E173" s="767"/>
      <c r="F173" s="767"/>
      <c r="G173" s="767"/>
      <c r="H173" s="767"/>
      <c r="I173" s="767"/>
      <c r="J173" s="767"/>
      <c r="K173" s="767"/>
      <c r="L173" s="767"/>
      <c r="M173" s="767"/>
      <c r="N173" s="764"/>
      <c r="O173" s="767"/>
      <c r="P173" s="767"/>
      <c r="Q173" s="767"/>
      <c r="R173" s="767"/>
      <c r="S173" s="767"/>
      <c r="T173" s="767"/>
      <c r="U173" s="767"/>
      <c r="V173" s="767"/>
      <c r="W173" s="767"/>
      <c r="X173" s="767"/>
      <c r="Y173" s="755"/>
      <c r="Z173" s="755"/>
      <c r="AA173" s="755"/>
      <c r="AB173" s="755"/>
      <c r="AC173" s="755"/>
      <c r="AD173" s="755"/>
      <c r="AE173" s="755"/>
      <c r="AF173" s="410"/>
      <c r="AG173" s="410"/>
      <c r="AH173" s="410"/>
      <c r="AI173" s="410"/>
      <c r="AJ173" s="410"/>
      <c r="AK173" s="410"/>
      <c r="AL173" s="410"/>
      <c r="AM173" s="306"/>
    </row>
    <row r="174" spans="1:39" ht="15" outlineLevel="1">
      <c r="A174" s="503">
        <v>9</v>
      </c>
      <c r="B174" s="294" t="s">
        <v>7</v>
      </c>
      <c r="C174" s="764" t="s">
        <v>25</v>
      </c>
      <c r="D174" s="295"/>
      <c r="E174" s="295"/>
      <c r="F174" s="295"/>
      <c r="G174" s="295"/>
      <c r="H174" s="295"/>
      <c r="I174" s="295"/>
      <c r="J174" s="295"/>
      <c r="K174" s="295"/>
      <c r="L174" s="295"/>
      <c r="M174" s="295"/>
      <c r="N174" s="764"/>
      <c r="O174" s="295"/>
      <c r="P174" s="295"/>
      <c r="Q174" s="295"/>
      <c r="R174" s="295"/>
      <c r="S174" s="295"/>
      <c r="T174" s="295"/>
      <c r="U174" s="295"/>
      <c r="V174" s="295"/>
      <c r="W174" s="295"/>
      <c r="X174" s="295"/>
      <c r="Y174" s="753"/>
      <c r="Z174" s="753"/>
      <c r="AA174" s="753"/>
      <c r="AB174" s="753"/>
      <c r="AC174" s="753"/>
      <c r="AD174" s="753"/>
      <c r="AE174" s="753"/>
      <c r="AF174" s="408"/>
      <c r="AG174" s="408"/>
      <c r="AH174" s="408"/>
      <c r="AI174" s="408"/>
      <c r="AJ174" s="408"/>
      <c r="AK174" s="408"/>
      <c r="AL174" s="408"/>
      <c r="AM174" s="296">
        <f>SUM(Y174:AL174)</f>
        <v>0</v>
      </c>
    </row>
    <row r="175" spans="1:39" ht="15" outlineLevel="1">
      <c r="B175" s="294" t="s">
        <v>244</v>
      </c>
      <c r="C175" s="764" t="s">
        <v>163</v>
      </c>
      <c r="D175" s="295"/>
      <c r="E175" s="295"/>
      <c r="F175" s="295"/>
      <c r="G175" s="295"/>
      <c r="H175" s="295"/>
      <c r="I175" s="295"/>
      <c r="J175" s="295"/>
      <c r="K175" s="295"/>
      <c r="L175" s="295"/>
      <c r="M175" s="295"/>
      <c r="N175" s="764"/>
      <c r="O175" s="295"/>
      <c r="P175" s="295"/>
      <c r="Q175" s="295"/>
      <c r="R175" s="295"/>
      <c r="S175" s="295"/>
      <c r="T175" s="295"/>
      <c r="U175" s="295"/>
      <c r="V175" s="295"/>
      <c r="W175" s="295"/>
      <c r="X175" s="295"/>
      <c r="Y175" s="754">
        <f>Y174</f>
        <v>0</v>
      </c>
      <c r="Z175" s="754">
        <f>Z174</f>
        <v>0</v>
      </c>
      <c r="AA175" s="754">
        <f t="shared" ref="AA175:AE175" si="88">AA174</f>
        <v>0</v>
      </c>
      <c r="AB175" s="754">
        <f t="shared" si="88"/>
        <v>0</v>
      </c>
      <c r="AC175" s="754">
        <f t="shared" si="88"/>
        <v>0</v>
      </c>
      <c r="AD175" s="754">
        <f t="shared" si="88"/>
        <v>0</v>
      </c>
      <c r="AE175" s="754">
        <f t="shared" si="88"/>
        <v>0</v>
      </c>
      <c r="AF175" s="409">
        <f t="shared" ref="AF175:AL175" si="89">AF174</f>
        <v>0</v>
      </c>
      <c r="AG175" s="409">
        <f t="shared" si="89"/>
        <v>0</v>
      </c>
      <c r="AH175" s="409">
        <f t="shared" si="89"/>
        <v>0</v>
      </c>
      <c r="AI175" s="409">
        <f t="shared" si="89"/>
        <v>0</v>
      </c>
      <c r="AJ175" s="409">
        <f t="shared" si="89"/>
        <v>0</v>
      </c>
      <c r="AK175" s="409">
        <f t="shared" si="89"/>
        <v>0</v>
      </c>
      <c r="AL175" s="409">
        <f t="shared" si="89"/>
        <v>0</v>
      </c>
      <c r="AM175" s="499"/>
    </row>
    <row r="176" spans="1:39" ht="15" outlineLevel="1">
      <c r="B176" s="307"/>
      <c r="C176" s="769"/>
      <c r="D176" s="764"/>
      <c r="E176" s="764"/>
      <c r="F176" s="764"/>
      <c r="G176" s="764"/>
      <c r="H176" s="764"/>
      <c r="I176" s="764"/>
      <c r="J176" s="764"/>
      <c r="K176" s="764"/>
      <c r="L176" s="764"/>
      <c r="M176" s="764"/>
      <c r="N176" s="764"/>
      <c r="O176" s="764"/>
      <c r="P176" s="764"/>
      <c r="Q176" s="764"/>
      <c r="R176" s="764"/>
      <c r="S176" s="764"/>
      <c r="T176" s="764"/>
      <c r="U176" s="764"/>
      <c r="V176" s="764"/>
      <c r="W176" s="764"/>
      <c r="X176" s="764"/>
      <c r="Y176" s="755"/>
      <c r="Z176" s="755"/>
      <c r="AA176" s="755"/>
      <c r="AB176" s="755"/>
      <c r="AC176" s="755"/>
      <c r="AD176" s="755"/>
      <c r="AE176" s="755"/>
      <c r="AF176" s="410"/>
      <c r="AG176" s="410"/>
      <c r="AH176" s="410"/>
      <c r="AI176" s="410"/>
      <c r="AJ176" s="410"/>
      <c r="AK176" s="410"/>
      <c r="AL176" s="410"/>
      <c r="AM176" s="306"/>
    </row>
    <row r="177" spans="1:39" ht="15.75" outlineLevel="1">
      <c r="A177" s="504"/>
      <c r="B177" s="288" t="s">
        <v>8</v>
      </c>
      <c r="C177" s="770"/>
      <c r="D177" s="770"/>
      <c r="E177" s="770"/>
      <c r="F177" s="770"/>
      <c r="G177" s="770"/>
      <c r="H177" s="770"/>
      <c r="I177" s="770"/>
      <c r="J177" s="770"/>
      <c r="K177" s="770"/>
      <c r="L177" s="770"/>
      <c r="M177" s="770"/>
      <c r="N177" s="764"/>
      <c r="O177" s="770"/>
      <c r="P177" s="770"/>
      <c r="Q177" s="770"/>
      <c r="R177" s="770"/>
      <c r="S177" s="770"/>
      <c r="T177" s="770"/>
      <c r="U177" s="770"/>
      <c r="V177" s="770"/>
      <c r="W177" s="770"/>
      <c r="X177" s="770"/>
      <c r="Y177" s="757"/>
      <c r="Z177" s="757"/>
      <c r="AA177" s="757"/>
      <c r="AB177" s="757"/>
      <c r="AC177" s="757"/>
      <c r="AD177" s="757"/>
      <c r="AE177" s="757"/>
      <c r="AF177" s="412"/>
      <c r="AG177" s="412"/>
      <c r="AH177" s="412"/>
      <c r="AI177" s="412"/>
      <c r="AJ177" s="412"/>
      <c r="AK177" s="412"/>
      <c r="AL177" s="412"/>
      <c r="AM177" s="292"/>
    </row>
    <row r="178" spans="1:39" ht="15" outlineLevel="1">
      <c r="A178" s="503">
        <v>10</v>
      </c>
      <c r="B178" s="771" t="s">
        <v>22</v>
      </c>
      <c r="C178" s="764" t="s">
        <v>25</v>
      </c>
      <c r="D178" s="295">
        <v>24392637</v>
      </c>
      <c r="E178" s="295">
        <v>24288756.170000002</v>
      </c>
      <c r="F178" s="295">
        <v>24131826.149999999</v>
      </c>
      <c r="G178" s="295">
        <v>23935785.25</v>
      </c>
      <c r="H178" s="295">
        <v>23935785.25</v>
      </c>
      <c r="I178" s="295">
        <v>23037689.890000001</v>
      </c>
      <c r="J178" s="295">
        <v>22455199.32</v>
      </c>
      <c r="K178" s="295">
        <v>22455199.32</v>
      </c>
      <c r="L178" s="295">
        <v>21163792.600000001</v>
      </c>
      <c r="M178" s="295">
        <v>13698164.300000001</v>
      </c>
      <c r="N178" s="295">
        <v>12</v>
      </c>
      <c r="O178" s="295">
        <v>4531</v>
      </c>
      <c r="P178" s="295">
        <v>4499.8347000000003</v>
      </c>
      <c r="Q178" s="295">
        <v>4452.0397000000003</v>
      </c>
      <c r="R178" s="295">
        <v>4392.2739000000001</v>
      </c>
      <c r="S178" s="295">
        <v>4392.2739000000001</v>
      </c>
      <c r="T178" s="295">
        <v>4118.1211000000003</v>
      </c>
      <c r="U178" s="295">
        <v>4019.8134</v>
      </c>
      <c r="V178" s="295">
        <v>4019.8134</v>
      </c>
      <c r="W178" s="295">
        <v>3671.2633999999998</v>
      </c>
      <c r="X178" s="295">
        <v>2360.7714000000001</v>
      </c>
      <c r="Y178" s="772"/>
      <c r="Z178" s="773">
        <v>0.13</v>
      </c>
      <c r="AA178" s="773">
        <v>0.66</v>
      </c>
      <c r="AB178" s="413">
        <v>0.27</v>
      </c>
      <c r="AC178" s="413">
        <v>0.03</v>
      </c>
      <c r="AD178" s="413"/>
      <c r="AE178" s="413"/>
      <c r="AF178" s="413"/>
      <c r="AG178" s="413"/>
      <c r="AH178" s="413"/>
      <c r="AI178" s="413"/>
      <c r="AJ178" s="413"/>
      <c r="AK178" s="413"/>
      <c r="AL178" s="413"/>
      <c r="AM178" s="296">
        <f>SUM(Y178:AL178)</f>
        <v>1.0900000000000001</v>
      </c>
    </row>
    <row r="179" spans="1:39" ht="15" outlineLevel="1">
      <c r="B179" s="294" t="s">
        <v>244</v>
      </c>
      <c r="C179" s="764" t="s">
        <v>163</v>
      </c>
      <c r="D179" s="295">
        <v>4785698</v>
      </c>
      <c r="E179" s="295">
        <v>4785697.5199999996</v>
      </c>
      <c r="F179" s="295">
        <v>4767245.58</v>
      </c>
      <c r="G179" s="295">
        <v>4659433.57</v>
      </c>
      <c r="H179" s="295">
        <v>4659433.57</v>
      </c>
      <c r="I179" s="295">
        <v>4459710.75</v>
      </c>
      <c r="J179" s="295">
        <v>4435036.58</v>
      </c>
      <c r="K179" s="295">
        <v>4435036.58</v>
      </c>
      <c r="L179" s="295">
        <v>4203208.9000000004</v>
      </c>
      <c r="M179" s="295">
        <v>4039901.79</v>
      </c>
      <c r="N179" s="764">
        <f>N178</f>
        <v>12</v>
      </c>
      <c r="O179" s="295">
        <v>772</v>
      </c>
      <c r="P179" s="295">
        <v>772.34606099999996</v>
      </c>
      <c r="Q179" s="295">
        <v>766.33853999999997</v>
      </c>
      <c r="R179" s="295">
        <v>732.36605099999997</v>
      </c>
      <c r="S179" s="295">
        <v>732.36605099999997</v>
      </c>
      <c r="T179" s="295">
        <v>669.16876200000002</v>
      </c>
      <c r="U179" s="295">
        <v>664.55686400000002</v>
      </c>
      <c r="V179" s="295">
        <v>664.55686400000002</v>
      </c>
      <c r="W179" s="295">
        <v>598.55755399999998</v>
      </c>
      <c r="X179" s="295">
        <v>565.97433599999999</v>
      </c>
      <c r="Y179" s="754">
        <f>Y178</f>
        <v>0</v>
      </c>
      <c r="Z179" s="754">
        <f>Z178</f>
        <v>0.13</v>
      </c>
      <c r="AA179" s="754">
        <f t="shared" ref="AA179:AE179" si="90">AA178</f>
        <v>0.66</v>
      </c>
      <c r="AB179" s="754">
        <f t="shared" si="90"/>
        <v>0.27</v>
      </c>
      <c r="AC179" s="754">
        <f t="shared" si="90"/>
        <v>0.03</v>
      </c>
      <c r="AD179" s="754">
        <f t="shared" si="90"/>
        <v>0</v>
      </c>
      <c r="AE179" s="754">
        <f t="shared" si="90"/>
        <v>0</v>
      </c>
      <c r="AF179" s="409">
        <f t="shared" ref="AF179:AL179" si="91">AF178</f>
        <v>0</v>
      </c>
      <c r="AG179" s="409">
        <f t="shared" si="91"/>
        <v>0</v>
      </c>
      <c r="AH179" s="409">
        <f t="shared" si="91"/>
        <v>0</v>
      </c>
      <c r="AI179" s="409">
        <f t="shared" si="91"/>
        <v>0</v>
      </c>
      <c r="AJ179" s="409">
        <f t="shared" si="91"/>
        <v>0</v>
      </c>
      <c r="AK179" s="409">
        <f t="shared" si="91"/>
        <v>0</v>
      </c>
      <c r="AL179" s="409">
        <f t="shared" si="91"/>
        <v>0</v>
      </c>
      <c r="AM179" s="499"/>
    </row>
    <row r="180" spans="1:39" ht="15" outlineLevel="1">
      <c r="B180" s="771"/>
      <c r="C180" s="774"/>
      <c r="D180" s="764"/>
      <c r="E180" s="764"/>
      <c r="F180" s="764"/>
      <c r="G180" s="764"/>
      <c r="H180" s="764"/>
      <c r="I180" s="764"/>
      <c r="J180" s="764"/>
      <c r="K180" s="764"/>
      <c r="L180" s="764"/>
      <c r="M180" s="764"/>
      <c r="N180" s="764"/>
      <c r="O180" s="764"/>
      <c r="P180" s="764"/>
      <c r="Q180" s="764"/>
      <c r="R180" s="764"/>
      <c r="S180" s="764"/>
      <c r="T180" s="764"/>
      <c r="U180" s="764"/>
      <c r="V180" s="764"/>
      <c r="W180" s="764"/>
      <c r="X180" s="764"/>
      <c r="Y180" s="414"/>
      <c r="Z180" s="414"/>
      <c r="AA180" s="414"/>
      <c r="AB180" s="414"/>
      <c r="AC180" s="414"/>
      <c r="AD180" s="414"/>
      <c r="AE180" s="414"/>
      <c r="AF180" s="414"/>
      <c r="AG180" s="414"/>
      <c r="AH180" s="414"/>
      <c r="AI180" s="414"/>
      <c r="AJ180" s="414"/>
      <c r="AK180" s="414"/>
      <c r="AL180" s="414"/>
      <c r="AM180" s="312"/>
    </row>
    <row r="181" spans="1:39" ht="15" outlineLevel="1">
      <c r="A181" s="503">
        <v>11</v>
      </c>
      <c r="B181" s="514" t="s">
        <v>21</v>
      </c>
      <c r="C181" s="764" t="s">
        <v>25</v>
      </c>
      <c r="D181" s="295">
        <v>4890220</v>
      </c>
      <c r="E181" s="295">
        <v>4890179.7609999999</v>
      </c>
      <c r="F181" s="295">
        <v>4693913.9910000004</v>
      </c>
      <c r="G181" s="295">
        <v>3837660.7769999998</v>
      </c>
      <c r="H181" s="295">
        <v>3837428.2969999998</v>
      </c>
      <c r="I181" s="295">
        <v>853402.67200000002</v>
      </c>
      <c r="J181" s="295">
        <v>853402.67200000002</v>
      </c>
      <c r="K181" s="295">
        <v>845457.51650000003</v>
      </c>
      <c r="L181" s="295">
        <v>845457.51650000003</v>
      </c>
      <c r="M181" s="295">
        <v>845457.51650000003</v>
      </c>
      <c r="N181" s="295">
        <v>12</v>
      </c>
      <c r="O181" s="295">
        <v>1340</v>
      </c>
      <c r="P181" s="295">
        <v>1340.021</v>
      </c>
      <c r="Q181" s="295">
        <v>1294.2234000000001</v>
      </c>
      <c r="R181" s="295">
        <v>1093.0498</v>
      </c>
      <c r="S181" s="295">
        <v>1092.9958999999999</v>
      </c>
      <c r="T181" s="295">
        <v>240.69153</v>
      </c>
      <c r="U181" s="295">
        <v>240.69153</v>
      </c>
      <c r="V181" s="295">
        <v>232.73539</v>
      </c>
      <c r="W181" s="295">
        <v>232.73539</v>
      </c>
      <c r="X181" s="295">
        <v>232.73539</v>
      </c>
      <c r="Y181" s="413"/>
      <c r="Z181" s="773">
        <v>1</v>
      </c>
      <c r="AA181" s="413"/>
      <c r="AB181" s="413"/>
      <c r="AC181" s="413"/>
      <c r="AD181" s="413"/>
      <c r="AE181" s="413"/>
      <c r="AF181" s="413"/>
      <c r="AG181" s="413"/>
      <c r="AH181" s="413"/>
      <c r="AI181" s="413"/>
      <c r="AJ181" s="413"/>
      <c r="AK181" s="413"/>
      <c r="AL181" s="413"/>
      <c r="AM181" s="296">
        <f>SUM(Y181:AL181)</f>
        <v>1</v>
      </c>
    </row>
    <row r="182" spans="1:39" ht="15" outlineLevel="1">
      <c r="B182" s="294" t="s">
        <v>244</v>
      </c>
      <c r="C182" s="764" t="s">
        <v>163</v>
      </c>
      <c r="D182" s="775">
        <v>16743</v>
      </c>
      <c r="E182" s="295">
        <v>16742.796399999999</v>
      </c>
      <c r="F182" s="295">
        <v>16742.796399999999</v>
      </c>
      <c r="G182" s="295">
        <v>5278.0187599999999</v>
      </c>
      <c r="H182" s="295">
        <v>5278.0187599999999</v>
      </c>
      <c r="I182" s="295">
        <v>505.42307699999998</v>
      </c>
      <c r="J182" s="295">
        <v>505.42307699999998</v>
      </c>
      <c r="K182" s="295">
        <v>505.42307699999998</v>
      </c>
      <c r="L182" s="295">
        <v>505.42307699999998</v>
      </c>
      <c r="M182" s="295">
        <v>505.42307699999998</v>
      </c>
      <c r="N182" s="295">
        <f>N181</f>
        <v>12</v>
      </c>
      <c r="O182" s="295">
        <v>4</v>
      </c>
      <c r="P182" s="295">
        <v>4.2109897299999997</v>
      </c>
      <c r="Q182" s="295">
        <v>4.2109897299999997</v>
      </c>
      <c r="R182" s="295">
        <v>1.45257916</v>
      </c>
      <c r="S182" s="295">
        <v>1.45257916</v>
      </c>
      <c r="T182" s="295">
        <v>0.13909898000000001</v>
      </c>
      <c r="U182" s="295">
        <v>0.13909898000000001</v>
      </c>
      <c r="V182" s="295">
        <v>0.13909898000000001</v>
      </c>
      <c r="W182" s="295">
        <v>0.13909898000000001</v>
      </c>
      <c r="X182" s="295">
        <v>0.13909898000000001</v>
      </c>
      <c r="Y182" s="754">
        <f>Y181</f>
        <v>0</v>
      </c>
      <c r="Z182" s="754">
        <f>Z181</f>
        <v>1</v>
      </c>
      <c r="AA182" s="754">
        <f t="shared" ref="AA182:AE182" si="92">AA181</f>
        <v>0</v>
      </c>
      <c r="AB182" s="754">
        <f t="shared" si="92"/>
        <v>0</v>
      </c>
      <c r="AC182" s="754">
        <f t="shared" si="92"/>
        <v>0</v>
      </c>
      <c r="AD182" s="754">
        <f t="shared" si="92"/>
        <v>0</v>
      </c>
      <c r="AE182" s="754">
        <f t="shared" si="92"/>
        <v>0</v>
      </c>
      <c r="AF182" s="409">
        <f t="shared" ref="AF182:AL182" si="93">AF181</f>
        <v>0</v>
      </c>
      <c r="AG182" s="409">
        <f t="shared" si="93"/>
        <v>0</v>
      </c>
      <c r="AH182" s="409">
        <f t="shared" si="93"/>
        <v>0</v>
      </c>
      <c r="AI182" s="409">
        <f t="shared" si="93"/>
        <v>0</v>
      </c>
      <c r="AJ182" s="409">
        <f t="shared" si="93"/>
        <v>0</v>
      </c>
      <c r="AK182" s="409">
        <f t="shared" si="93"/>
        <v>0</v>
      </c>
      <c r="AL182" s="409">
        <f t="shared" si="93"/>
        <v>0</v>
      </c>
      <c r="AM182" s="499"/>
    </row>
    <row r="183" spans="1:39" ht="15" outlineLevel="1">
      <c r="B183" s="514"/>
      <c r="C183" s="774"/>
      <c r="D183" s="764"/>
      <c r="E183" s="764"/>
      <c r="F183" s="764"/>
      <c r="G183" s="764"/>
      <c r="H183" s="764"/>
      <c r="I183" s="764"/>
      <c r="J183" s="764"/>
      <c r="K183" s="764"/>
      <c r="L183" s="764"/>
      <c r="M183" s="764"/>
      <c r="N183" s="764"/>
      <c r="O183" s="764"/>
      <c r="P183" s="764"/>
      <c r="Q183" s="764"/>
      <c r="R183" s="764"/>
      <c r="S183" s="764"/>
      <c r="T183" s="764"/>
      <c r="U183" s="764"/>
      <c r="V183" s="764"/>
      <c r="W183" s="764"/>
      <c r="X183" s="764"/>
      <c r="Y183" s="414"/>
      <c r="Z183" s="415"/>
      <c r="AA183" s="414"/>
      <c r="AB183" s="414"/>
      <c r="AC183" s="414"/>
      <c r="AD183" s="414"/>
      <c r="AE183" s="414"/>
      <c r="AF183" s="414"/>
      <c r="AG183" s="414"/>
      <c r="AH183" s="414"/>
      <c r="AI183" s="414"/>
      <c r="AJ183" s="414"/>
      <c r="AK183" s="414"/>
      <c r="AL183" s="414"/>
      <c r="AM183" s="312"/>
    </row>
    <row r="184" spans="1:39" ht="15" outlineLevel="1">
      <c r="A184" s="503">
        <v>12</v>
      </c>
      <c r="B184" s="514" t="s">
        <v>23</v>
      </c>
      <c r="C184" s="764"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3"/>
      <c r="Z184" s="413"/>
      <c r="AA184" s="413"/>
      <c r="AB184" s="413"/>
      <c r="AC184" s="413"/>
      <c r="AD184" s="413"/>
      <c r="AE184" s="413"/>
      <c r="AF184" s="413"/>
      <c r="AG184" s="413"/>
      <c r="AH184" s="413"/>
      <c r="AI184" s="413"/>
      <c r="AJ184" s="413"/>
      <c r="AK184" s="413"/>
      <c r="AL184" s="413"/>
      <c r="AM184" s="296">
        <f>SUM(Y184:AL184)</f>
        <v>0</v>
      </c>
    </row>
    <row r="185" spans="1:39" ht="15" outlineLevel="1">
      <c r="B185" s="294" t="s">
        <v>244</v>
      </c>
      <c r="C185" s="764"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754">
        <f>Y184</f>
        <v>0</v>
      </c>
      <c r="Z185" s="754">
        <f>Z184</f>
        <v>0</v>
      </c>
      <c r="AA185" s="754">
        <f t="shared" ref="AA185:AE185" si="94">AA184</f>
        <v>0</v>
      </c>
      <c r="AB185" s="754">
        <f t="shared" si="94"/>
        <v>0</v>
      </c>
      <c r="AC185" s="754">
        <f t="shared" si="94"/>
        <v>0</v>
      </c>
      <c r="AD185" s="754">
        <f t="shared" si="94"/>
        <v>0</v>
      </c>
      <c r="AE185" s="754">
        <f t="shared" si="94"/>
        <v>0</v>
      </c>
      <c r="AF185" s="409">
        <f t="shared" ref="AF185:AL185" si="95">AF184</f>
        <v>0</v>
      </c>
      <c r="AG185" s="409">
        <f t="shared" si="95"/>
        <v>0</v>
      </c>
      <c r="AH185" s="409">
        <f t="shared" si="95"/>
        <v>0</v>
      </c>
      <c r="AI185" s="409">
        <f t="shared" si="95"/>
        <v>0</v>
      </c>
      <c r="AJ185" s="409">
        <f t="shared" si="95"/>
        <v>0</v>
      </c>
      <c r="AK185" s="409">
        <f t="shared" si="95"/>
        <v>0</v>
      </c>
      <c r="AL185" s="409">
        <f t="shared" si="95"/>
        <v>0</v>
      </c>
      <c r="AM185" s="499"/>
    </row>
    <row r="186" spans="1:39" ht="15" outlineLevel="1">
      <c r="B186" s="514"/>
      <c r="C186" s="774"/>
      <c r="D186" s="776"/>
      <c r="E186" s="776"/>
      <c r="F186" s="776"/>
      <c r="G186" s="776"/>
      <c r="H186" s="776"/>
      <c r="I186" s="776"/>
      <c r="J186" s="776"/>
      <c r="K186" s="776"/>
      <c r="L186" s="776"/>
      <c r="M186" s="776"/>
      <c r="N186" s="764"/>
      <c r="O186" s="776"/>
      <c r="P186" s="776"/>
      <c r="Q186" s="776"/>
      <c r="R186" s="776"/>
      <c r="S186" s="776"/>
      <c r="T186" s="776"/>
      <c r="U186" s="776"/>
      <c r="V186" s="776"/>
      <c r="W186" s="776"/>
      <c r="X186" s="776"/>
      <c r="Y186" s="414"/>
      <c r="Z186" s="415"/>
      <c r="AA186" s="414"/>
      <c r="AB186" s="414"/>
      <c r="AC186" s="414"/>
      <c r="AD186" s="414"/>
      <c r="AE186" s="414"/>
      <c r="AF186" s="414"/>
      <c r="AG186" s="414"/>
      <c r="AH186" s="414"/>
      <c r="AI186" s="414"/>
      <c r="AJ186" s="414"/>
      <c r="AK186" s="414"/>
      <c r="AL186" s="414"/>
      <c r="AM186" s="312"/>
    </row>
    <row r="187" spans="1:39" ht="15" outlineLevel="1">
      <c r="A187" s="503">
        <v>13</v>
      </c>
      <c r="B187" s="514" t="s">
        <v>24</v>
      </c>
      <c r="C187" s="764" t="s">
        <v>25</v>
      </c>
      <c r="D187" s="295">
        <v>247001</v>
      </c>
      <c r="E187" s="295">
        <v>247001.16</v>
      </c>
      <c r="F187" s="295">
        <v>247001.16</v>
      </c>
      <c r="G187" s="295">
        <v>247001.16</v>
      </c>
      <c r="H187" s="295">
        <v>247001.16</v>
      </c>
      <c r="I187" s="295">
        <v>247001.16</v>
      </c>
      <c r="J187" s="295">
        <v>247001.16</v>
      </c>
      <c r="K187" s="295">
        <v>247001.16</v>
      </c>
      <c r="L187" s="295">
        <v>247001.16</v>
      </c>
      <c r="M187" s="295">
        <v>247001.16</v>
      </c>
      <c r="N187" s="295">
        <v>12</v>
      </c>
      <c r="O187" s="295">
        <v>97</v>
      </c>
      <c r="P187" s="295">
        <v>96.53</v>
      </c>
      <c r="Q187" s="295">
        <v>96.53</v>
      </c>
      <c r="R187" s="295">
        <v>96.53</v>
      </c>
      <c r="S187" s="295">
        <v>96.53</v>
      </c>
      <c r="T187" s="295">
        <v>96.53</v>
      </c>
      <c r="U187" s="295">
        <v>96.53</v>
      </c>
      <c r="V187" s="295">
        <v>96.53</v>
      </c>
      <c r="W187" s="295">
        <v>96.53</v>
      </c>
      <c r="X187" s="295">
        <v>96.53</v>
      </c>
      <c r="Y187" s="413"/>
      <c r="Z187" s="413"/>
      <c r="AA187" s="413"/>
      <c r="AB187" s="413">
        <v>1</v>
      </c>
      <c r="AC187" s="413"/>
      <c r="AD187" s="413"/>
      <c r="AE187" s="413"/>
      <c r="AF187" s="413"/>
      <c r="AG187" s="413"/>
      <c r="AH187" s="413"/>
      <c r="AI187" s="413"/>
      <c r="AJ187" s="413"/>
      <c r="AK187" s="413"/>
      <c r="AL187" s="413"/>
      <c r="AM187" s="296">
        <f>SUM(Y187:AL187)</f>
        <v>1</v>
      </c>
    </row>
    <row r="188" spans="1:39" ht="15" outlineLevel="1">
      <c r="B188" s="294" t="s">
        <v>244</v>
      </c>
      <c r="C188" s="764"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754">
        <f>Y187</f>
        <v>0</v>
      </c>
      <c r="Z188" s="754">
        <f>Z187</f>
        <v>0</v>
      </c>
      <c r="AA188" s="754">
        <f t="shared" ref="AA188:AE188" si="96">AA187</f>
        <v>0</v>
      </c>
      <c r="AB188" s="754">
        <f t="shared" si="96"/>
        <v>1</v>
      </c>
      <c r="AC188" s="754">
        <f t="shared" si="96"/>
        <v>0</v>
      </c>
      <c r="AD188" s="754">
        <f t="shared" si="96"/>
        <v>0</v>
      </c>
      <c r="AE188" s="754">
        <f t="shared" si="96"/>
        <v>0</v>
      </c>
      <c r="AF188" s="409">
        <f t="shared" ref="AF188:AL188" si="97">AF187</f>
        <v>0</v>
      </c>
      <c r="AG188" s="409">
        <f t="shared" si="97"/>
        <v>0</v>
      </c>
      <c r="AH188" s="409">
        <f t="shared" si="97"/>
        <v>0</v>
      </c>
      <c r="AI188" s="409">
        <f t="shared" si="97"/>
        <v>0</v>
      </c>
      <c r="AJ188" s="409">
        <f t="shared" si="97"/>
        <v>0</v>
      </c>
      <c r="AK188" s="409">
        <f t="shared" si="97"/>
        <v>0</v>
      </c>
      <c r="AL188" s="409">
        <f t="shared" si="97"/>
        <v>0</v>
      </c>
      <c r="AM188" s="499"/>
    </row>
    <row r="189" spans="1:39" ht="15" outlineLevel="1">
      <c r="B189" s="514"/>
      <c r="C189" s="774"/>
      <c r="D189" s="776"/>
      <c r="E189" s="776"/>
      <c r="F189" s="776"/>
      <c r="G189" s="776"/>
      <c r="H189" s="776"/>
      <c r="I189" s="776"/>
      <c r="J189" s="776"/>
      <c r="K189" s="776"/>
      <c r="L189" s="776"/>
      <c r="M189" s="776"/>
      <c r="N189" s="764"/>
      <c r="O189" s="776"/>
      <c r="P189" s="776"/>
      <c r="Q189" s="776"/>
      <c r="R189" s="776"/>
      <c r="S189" s="776"/>
      <c r="T189" s="776"/>
      <c r="U189" s="776"/>
      <c r="V189" s="776"/>
      <c r="W189" s="776"/>
      <c r="X189" s="776"/>
      <c r="Y189" s="414"/>
      <c r="Z189" s="414"/>
      <c r="AA189" s="414"/>
      <c r="AB189" s="414"/>
      <c r="AC189" s="414"/>
      <c r="AD189" s="414"/>
      <c r="AE189" s="414"/>
      <c r="AF189" s="414"/>
      <c r="AG189" s="414"/>
      <c r="AH189" s="414"/>
      <c r="AI189" s="414"/>
      <c r="AJ189" s="414"/>
      <c r="AK189" s="414"/>
      <c r="AL189" s="414"/>
      <c r="AM189" s="312"/>
    </row>
    <row r="190" spans="1:39" ht="15" outlineLevel="1">
      <c r="A190" s="503">
        <v>14</v>
      </c>
      <c r="B190" s="514" t="s">
        <v>20</v>
      </c>
      <c r="C190" s="764" t="s">
        <v>25</v>
      </c>
      <c r="D190" s="295">
        <v>931521</v>
      </c>
      <c r="E190" s="295">
        <v>931521.41509999998</v>
      </c>
      <c r="F190" s="295">
        <v>931521.41509999998</v>
      </c>
      <c r="G190" s="295">
        <v>931521.41509999998</v>
      </c>
      <c r="H190" s="295">
        <v>0</v>
      </c>
      <c r="I190" s="295">
        <v>0</v>
      </c>
      <c r="J190" s="295">
        <v>0</v>
      </c>
      <c r="K190" s="295">
        <v>0</v>
      </c>
      <c r="L190" s="295">
        <v>0</v>
      </c>
      <c r="M190" s="295">
        <v>0</v>
      </c>
      <c r="N190" s="295">
        <v>12</v>
      </c>
      <c r="O190" s="295">
        <v>192</v>
      </c>
      <c r="P190" s="295">
        <v>191.55546000000001</v>
      </c>
      <c r="Q190" s="295">
        <v>191.55546000000001</v>
      </c>
      <c r="R190" s="295">
        <v>191.55546000000001</v>
      </c>
      <c r="S190" s="295">
        <v>0</v>
      </c>
      <c r="T190" s="295">
        <v>0</v>
      </c>
      <c r="U190" s="295">
        <v>0</v>
      </c>
      <c r="V190" s="295">
        <v>0</v>
      </c>
      <c r="W190" s="295">
        <v>0</v>
      </c>
      <c r="X190" s="295">
        <v>0</v>
      </c>
      <c r="Y190" s="413"/>
      <c r="Z190" s="777">
        <v>7.0000000000000007E-2</v>
      </c>
      <c r="AA190" s="777">
        <v>0.63</v>
      </c>
      <c r="AB190" s="777">
        <v>0.3</v>
      </c>
      <c r="AC190" s="413"/>
      <c r="AD190" s="413"/>
      <c r="AE190" s="413"/>
      <c r="AF190" s="413"/>
      <c r="AG190" s="413"/>
      <c r="AH190" s="413"/>
      <c r="AI190" s="413"/>
      <c r="AJ190" s="413"/>
      <c r="AK190" s="413"/>
      <c r="AL190" s="413"/>
      <c r="AM190" s="296">
        <f>SUM(Y190:AL190)</f>
        <v>1</v>
      </c>
    </row>
    <row r="191" spans="1:39" ht="15" outlineLevel="1">
      <c r="B191" s="294" t="s">
        <v>244</v>
      </c>
      <c r="C191" s="764" t="s">
        <v>163</v>
      </c>
      <c r="D191" s="295">
        <v>301583</v>
      </c>
      <c r="E191" s="295">
        <v>301583.03000000003</v>
      </c>
      <c r="F191" s="295">
        <v>301583.03000000003</v>
      </c>
      <c r="G191" s="295">
        <v>301583.03000000003</v>
      </c>
      <c r="H191" s="295">
        <v>0</v>
      </c>
      <c r="I191" s="295">
        <v>0</v>
      </c>
      <c r="J191" s="295">
        <v>0</v>
      </c>
      <c r="K191" s="295">
        <v>0</v>
      </c>
      <c r="L191" s="295">
        <v>0</v>
      </c>
      <c r="M191" s="295">
        <v>0</v>
      </c>
      <c r="N191" s="295">
        <f>N190</f>
        <v>12</v>
      </c>
      <c r="O191" s="295">
        <v>62</v>
      </c>
      <c r="P191" s="295">
        <v>61.7391887</v>
      </c>
      <c r="Q191" s="295">
        <v>61.7391887</v>
      </c>
      <c r="R191" s="295">
        <v>61.7391887</v>
      </c>
      <c r="S191" s="295">
        <v>0</v>
      </c>
      <c r="T191" s="295">
        <v>0</v>
      </c>
      <c r="U191" s="295">
        <v>0</v>
      </c>
      <c r="V191" s="295">
        <v>0</v>
      </c>
      <c r="W191" s="295">
        <v>0</v>
      </c>
      <c r="X191" s="295">
        <v>0</v>
      </c>
      <c r="Y191" s="754">
        <f>Y190</f>
        <v>0</v>
      </c>
      <c r="Z191" s="754">
        <f>Z190</f>
        <v>7.0000000000000007E-2</v>
      </c>
      <c r="AA191" s="754">
        <f t="shared" ref="AA191:AE191" si="98">AA190</f>
        <v>0.63</v>
      </c>
      <c r="AB191" s="754">
        <f t="shared" si="98"/>
        <v>0.3</v>
      </c>
      <c r="AC191" s="754">
        <f t="shared" si="98"/>
        <v>0</v>
      </c>
      <c r="AD191" s="754">
        <f t="shared" si="98"/>
        <v>0</v>
      </c>
      <c r="AE191" s="754">
        <f t="shared" si="98"/>
        <v>0</v>
      </c>
      <c r="AF191" s="409">
        <f t="shared" ref="AF191:AL191" si="99">AF190</f>
        <v>0</v>
      </c>
      <c r="AG191" s="409">
        <f t="shared" si="99"/>
        <v>0</v>
      </c>
      <c r="AH191" s="409">
        <f t="shared" si="99"/>
        <v>0</v>
      </c>
      <c r="AI191" s="409">
        <f t="shared" si="99"/>
        <v>0</v>
      </c>
      <c r="AJ191" s="409">
        <f t="shared" si="99"/>
        <v>0</v>
      </c>
      <c r="AK191" s="409">
        <f t="shared" si="99"/>
        <v>0</v>
      </c>
      <c r="AL191" s="409">
        <f t="shared" si="99"/>
        <v>0</v>
      </c>
      <c r="AM191" s="499"/>
    </row>
    <row r="192" spans="1:39" ht="15" outlineLevel="1">
      <c r="B192" s="514"/>
      <c r="C192" s="774"/>
      <c r="D192" s="776"/>
      <c r="E192" s="776"/>
      <c r="F192" s="776"/>
      <c r="G192" s="776"/>
      <c r="H192" s="776"/>
      <c r="I192" s="776"/>
      <c r="J192" s="776"/>
      <c r="K192" s="776"/>
      <c r="L192" s="776"/>
      <c r="M192" s="776"/>
      <c r="N192" s="764"/>
      <c r="O192" s="776"/>
      <c r="P192" s="776"/>
      <c r="Q192" s="776"/>
      <c r="R192" s="776"/>
      <c r="S192" s="776"/>
      <c r="T192" s="776"/>
      <c r="U192" s="776"/>
      <c r="V192" s="776"/>
      <c r="W192" s="776"/>
      <c r="X192" s="776"/>
      <c r="Y192" s="414"/>
      <c r="Z192" s="415"/>
      <c r="AA192" s="414"/>
      <c r="AB192" s="414"/>
      <c r="AC192" s="414"/>
      <c r="AD192" s="414"/>
      <c r="AE192" s="414"/>
      <c r="AF192" s="414"/>
      <c r="AG192" s="414"/>
      <c r="AH192" s="414"/>
      <c r="AI192" s="414"/>
      <c r="AJ192" s="414"/>
      <c r="AK192" s="414"/>
      <c r="AL192" s="414"/>
      <c r="AM192" s="312"/>
    </row>
    <row r="193" spans="1:39" s="283" customFormat="1" ht="15" outlineLevel="1">
      <c r="A193" s="503">
        <v>15</v>
      </c>
      <c r="B193" s="514" t="s">
        <v>486</v>
      </c>
      <c r="C193" s="764" t="s">
        <v>25</v>
      </c>
      <c r="D193" s="295"/>
      <c r="E193" s="295"/>
      <c r="F193" s="295"/>
      <c r="G193" s="295"/>
      <c r="H193" s="295"/>
      <c r="I193" s="295"/>
      <c r="J193" s="295"/>
      <c r="K193" s="295"/>
      <c r="L193" s="295"/>
      <c r="M193" s="295"/>
      <c r="N193" s="764"/>
      <c r="O193" s="295"/>
      <c r="P193" s="295"/>
      <c r="Q193" s="295"/>
      <c r="R193" s="295"/>
      <c r="S193" s="295"/>
      <c r="T193" s="295"/>
      <c r="U193" s="295"/>
      <c r="V193" s="295"/>
      <c r="W193" s="295"/>
      <c r="X193" s="295"/>
      <c r="Y193" s="413"/>
      <c r="Z193" s="413"/>
      <c r="AA193" s="413"/>
      <c r="AB193" s="413"/>
      <c r="AC193" s="413"/>
      <c r="AD193" s="413"/>
      <c r="AE193" s="413"/>
      <c r="AF193" s="413"/>
      <c r="AG193" s="413"/>
      <c r="AH193" s="413"/>
      <c r="AI193" s="413"/>
      <c r="AJ193" s="413"/>
      <c r="AK193" s="413"/>
      <c r="AL193" s="413"/>
      <c r="AM193" s="296">
        <f>SUM(Y193:AL193)</f>
        <v>0</v>
      </c>
    </row>
    <row r="194" spans="1:39" s="283" customFormat="1" ht="15" outlineLevel="1">
      <c r="A194" s="503"/>
      <c r="B194" s="314" t="s">
        <v>244</v>
      </c>
      <c r="C194" s="764" t="s">
        <v>163</v>
      </c>
      <c r="D194" s="295"/>
      <c r="E194" s="295"/>
      <c r="F194" s="295"/>
      <c r="G194" s="295"/>
      <c r="H194" s="295"/>
      <c r="I194" s="295"/>
      <c r="J194" s="295"/>
      <c r="K194" s="295"/>
      <c r="L194" s="295"/>
      <c r="M194" s="295"/>
      <c r="N194" s="764"/>
      <c r="O194" s="295"/>
      <c r="P194" s="295"/>
      <c r="Q194" s="295"/>
      <c r="R194" s="295"/>
      <c r="S194" s="295"/>
      <c r="T194" s="295"/>
      <c r="U194" s="295"/>
      <c r="V194" s="295"/>
      <c r="W194" s="295"/>
      <c r="X194" s="295"/>
      <c r="Y194" s="754">
        <f>Y193</f>
        <v>0</v>
      </c>
      <c r="Z194" s="754">
        <f>Z193</f>
        <v>0</v>
      </c>
      <c r="AA194" s="754">
        <f t="shared" ref="AA194:AE194" si="100">AA193</f>
        <v>0</v>
      </c>
      <c r="AB194" s="754">
        <f t="shared" si="100"/>
        <v>0</v>
      </c>
      <c r="AC194" s="754">
        <f t="shared" si="100"/>
        <v>0</v>
      </c>
      <c r="AD194" s="754">
        <f t="shared" si="100"/>
        <v>0</v>
      </c>
      <c r="AE194" s="754">
        <f t="shared" si="100"/>
        <v>0</v>
      </c>
      <c r="AF194" s="409">
        <f t="shared" ref="AF194:AL194" si="101">AF193</f>
        <v>0</v>
      </c>
      <c r="AG194" s="409">
        <f t="shared" si="101"/>
        <v>0</v>
      </c>
      <c r="AH194" s="409">
        <f t="shared" si="101"/>
        <v>0</v>
      </c>
      <c r="AI194" s="409">
        <f t="shared" si="101"/>
        <v>0</v>
      </c>
      <c r="AJ194" s="409">
        <f t="shared" si="101"/>
        <v>0</v>
      </c>
      <c r="AK194" s="409">
        <f t="shared" si="101"/>
        <v>0</v>
      </c>
      <c r="AL194" s="409">
        <f t="shared" si="101"/>
        <v>0</v>
      </c>
      <c r="AM194" s="499"/>
    </row>
    <row r="195" spans="1:39" s="283" customFormat="1" ht="15" outlineLevel="1">
      <c r="A195" s="503"/>
      <c r="B195" s="514"/>
      <c r="C195" s="774"/>
      <c r="D195" s="776"/>
      <c r="E195" s="776"/>
      <c r="F195" s="776"/>
      <c r="G195" s="776"/>
      <c r="H195" s="776"/>
      <c r="I195" s="776"/>
      <c r="J195" s="776"/>
      <c r="K195" s="776"/>
      <c r="L195" s="776"/>
      <c r="M195" s="776"/>
      <c r="N195" s="764"/>
      <c r="O195" s="776"/>
      <c r="P195" s="776"/>
      <c r="Q195" s="776"/>
      <c r="R195" s="776"/>
      <c r="S195" s="776"/>
      <c r="T195" s="776"/>
      <c r="U195" s="776"/>
      <c r="V195" s="776"/>
      <c r="W195" s="776"/>
      <c r="X195" s="776"/>
      <c r="Y195" s="416"/>
      <c r="Z195" s="414"/>
      <c r="AA195" s="414"/>
      <c r="AB195" s="414"/>
      <c r="AC195" s="414"/>
      <c r="AD195" s="414"/>
      <c r="AE195" s="414"/>
      <c r="AF195" s="414"/>
      <c r="AG195" s="414"/>
      <c r="AH195" s="414"/>
      <c r="AI195" s="414"/>
      <c r="AJ195" s="414"/>
      <c r="AK195" s="414"/>
      <c r="AL195" s="414"/>
      <c r="AM195" s="312"/>
    </row>
    <row r="196" spans="1:39" s="283" customFormat="1" ht="30" outlineLevel="1">
      <c r="A196" s="503">
        <v>16</v>
      </c>
      <c r="B196" s="514" t="s">
        <v>487</v>
      </c>
      <c r="C196" s="764" t="s">
        <v>25</v>
      </c>
      <c r="D196" s="295"/>
      <c r="E196" s="295"/>
      <c r="F196" s="295"/>
      <c r="G196" s="295"/>
      <c r="H196" s="295"/>
      <c r="I196" s="295"/>
      <c r="J196" s="295"/>
      <c r="K196" s="295"/>
      <c r="L196" s="295"/>
      <c r="M196" s="295"/>
      <c r="N196" s="764"/>
      <c r="O196" s="295"/>
      <c r="P196" s="295"/>
      <c r="Q196" s="295"/>
      <c r="R196" s="295"/>
      <c r="S196" s="295"/>
      <c r="T196" s="295"/>
      <c r="U196" s="295"/>
      <c r="V196" s="295"/>
      <c r="W196" s="295"/>
      <c r="X196" s="295"/>
      <c r="Y196" s="413"/>
      <c r="Z196" s="413"/>
      <c r="AA196" s="413"/>
      <c r="AB196" s="413"/>
      <c r="AC196" s="413"/>
      <c r="AD196" s="413"/>
      <c r="AE196" s="413"/>
      <c r="AF196" s="413"/>
      <c r="AG196" s="413"/>
      <c r="AH196" s="413"/>
      <c r="AI196" s="413"/>
      <c r="AJ196" s="413"/>
      <c r="AK196" s="413"/>
      <c r="AL196" s="413"/>
      <c r="AM196" s="296">
        <f>SUM(Y196:AL196)</f>
        <v>0</v>
      </c>
    </row>
    <row r="197" spans="1:39" s="283" customFormat="1" ht="15" outlineLevel="1">
      <c r="A197" s="503"/>
      <c r="B197" s="314" t="s">
        <v>244</v>
      </c>
      <c r="C197" s="764" t="s">
        <v>163</v>
      </c>
      <c r="D197" s="295"/>
      <c r="E197" s="295"/>
      <c r="F197" s="295"/>
      <c r="G197" s="295"/>
      <c r="H197" s="295"/>
      <c r="I197" s="295"/>
      <c r="J197" s="295"/>
      <c r="K197" s="295"/>
      <c r="L197" s="295"/>
      <c r="M197" s="295"/>
      <c r="N197" s="764"/>
      <c r="O197" s="295"/>
      <c r="P197" s="295"/>
      <c r="Q197" s="295"/>
      <c r="R197" s="295"/>
      <c r="S197" s="295"/>
      <c r="T197" s="295"/>
      <c r="U197" s="295"/>
      <c r="V197" s="295"/>
      <c r="W197" s="295"/>
      <c r="X197" s="295"/>
      <c r="Y197" s="754">
        <f>Y196</f>
        <v>0</v>
      </c>
      <c r="Z197" s="754">
        <f>Z196</f>
        <v>0</v>
      </c>
      <c r="AA197" s="754">
        <f t="shared" ref="AA197:AE197" si="102">AA196</f>
        <v>0</v>
      </c>
      <c r="AB197" s="754">
        <f t="shared" si="102"/>
        <v>0</v>
      </c>
      <c r="AC197" s="754">
        <f t="shared" si="102"/>
        <v>0</v>
      </c>
      <c r="AD197" s="754">
        <f t="shared" si="102"/>
        <v>0</v>
      </c>
      <c r="AE197" s="754">
        <f t="shared" si="102"/>
        <v>0</v>
      </c>
      <c r="AF197" s="409">
        <f t="shared" ref="AF197:AL197" si="103">AF196</f>
        <v>0</v>
      </c>
      <c r="AG197" s="409">
        <f t="shared" si="103"/>
        <v>0</v>
      </c>
      <c r="AH197" s="409">
        <f t="shared" si="103"/>
        <v>0</v>
      </c>
      <c r="AI197" s="409">
        <f t="shared" si="103"/>
        <v>0</v>
      </c>
      <c r="AJ197" s="409">
        <f t="shared" si="103"/>
        <v>0</v>
      </c>
      <c r="AK197" s="409">
        <f t="shared" si="103"/>
        <v>0</v>
      </c>
      <c r="AL197" s="409">
        <f t="shared" si="103"/>
        <v>0</v>
      </c>
      <c r="AM197" s="499"/>
    </row>
    <row r="198" spans="1:39" s="283" customFormat="1" ht="15" outlineLevel="1">
      <c r="A198" s="503"/>
      <c r="B198" s="514"/>
      <c r="C198" s="774"/>
      <c r="D198" s="776"/>
      <c r="E198" s="776"/>
      <c r="F198" s="776"/>
      <c r="G198" s="776"/>
      <c r="H198" s="776"/>
      <c r="I198" s="776"/>
      <c r="J198" s="776"/>
      <c r="K198" s="776"/>
      <c r="L198" s="776"/>
      <c r="M198" s="776"/>
      <c r="N198" s="764"/>
      <c r="O198" s="776"/>
      <c r="P198" s="776"/>
      <c r="Q198" s="776"/>
      <c r="R198" s="776"/>
      <c r="S198" s="776"/>
      <c r="T198" s="776"/>
      <c r="U198" s="776"/>
      <c r="V198" s="776"/>
      <c r="W198" s="776"/>
      <c r="X198" s="776"/>
      <c r="Y198" s="416"/>
      <c r="Z198" s="414"/>
      <c r="AA198" s="414"/>
      <c r="AB198" s="414"/>
      <c r="AC198" s="414"/>
      <c r="AD198" s="414"/>
      <c r="AE198" s="414"/>
      <c r="AF198" s="414"/>
      <c r="AG198" s="414"/>
      <c r="AH198" s="414"/>
      <c r="AI198" s="414"/>
      <c r="AJ198" s="414"/>
      <c r="AK198" s="414"/>
      <c r="AL198" s="414"/>
      <c r="AM198" s="312"/>
    </row>
    <row r="199" spans="1:39" ht="15" outlineLevel="1">
      <c r="A199" s="503">
        <v>17</v>
      </c>
      <c r="B199" s="514" t="s">
        <v>9</v>
      </c>
      <c r="C199" s="764" t="s">
        <v>25</v>
      </c>
      <c r="D199" s="295">
        <v>31557</v>
      </c>
      <c r="E199" s="295"/>
      <c r="F199" s="295"/>
      <c r="G199" s="295"/>
      <c r="H199" s="295"/>
      <c r="I199" s="295"/>
      <c r="J199" s="295"/>
      <c r="K199" s="295"/>
      <c r="L199" s="295"/>
      <c r="M199" s="295"/>
      <c r="N199" s="764"/>
      <c r="O199" s="295">
        <v>2171</v>
      </c>
      <c r="P199" s="295"/>
      <c r="Q199" s="295"/>
      <c r="R199" s="295"/>
      <c r="S199" s="295"/>
      <c r="T199" s="295"/>
      <c r="U199" s="295"/>
      <c r="V199" s="295"/>
      <c r="W199" s="295"/>
      <c r="X199" s="295"/>
      <c r="Y199" s="413"/>
      <c r="Z199" s="777">
        <v>0</v>
      </c>
      <c r="AA199" s="777">
        <v>0.5</v>
      </c>
      <c r="AB199" s="777">
        <v>0.5</v>
      </c>
      <c r="AC199" s="413"/>
      <c r="AD199" s="413"/>
      <c r="AE199" s="413"/>
      <c r="AF199" s="413"/>
      <c r="AG199" s="413"/>
      <c r="AH199" s="413"/>
      <c r="AI199" s="413"/>
      <c r="AJ199" s="413"/>
      <c r="AK199" s="413"/>
      <c r="AL199" s="413"/>
      <c r="AM199" s="296">
        <f>SUM(Y199:AL199)</f>
        <v>1</v>
      </c>
    </row>
    <row r="200" spans="1:39" ht="15" outlineLevel="1">
      <c r="B200" s="294" t="s">
        <v>244</v>
      </c>
      <c r="C200" s="764" t="s">
        <v>163</v>
      </c>
      <c r="D200" s="295"/>
      <c r="E200" s="295"/>
      <c r="F200" s="295"/>
      <c r="G200" s="295"/>
      <c r="H200" s="295"/>
      <c r="I200" s="295"/>
      <c r="J200" s="295"/>
      <c r="K200" s="295"/>
      <c r="L200" s="295"/>
      <c r="M200" s="295"/>
      <c r="N200" s="764"/>
      <c r="O200" s="295"/>
      <c r="P200" s="295"/>
      <c r="Q200" s="295"/>
      <c r="R200" s="295"/>
      <c r="S200" s="295"/>
      <c r="T200" s="295"/>
      <c r="U200" s="295"/>
      <c r="V200" s="295"/>
      <c r="W200" s="295"/>
      <c r="X200" s="295"/>
      <c r="Y200" s="754">
        <f>Y199</f>
        <v>0</v>
      </c>
      <c r="Z200" s="754">
        <f>Z199</f>
        <v>0</v>
      </c>
      <c r="AA200" s="754">
        <f t="shared" ref="AA200:AE200" si="104">AA199</f>
        <v>0.5</v>
      </c>
      <c r="AB200" s="754">
        <f t="shared" si="104"/>
        <v>0.5</v>
      </c>
      <c r="AC200" s="754">
        <f t="shared" si="104"/>
        <v>0</v>
      </c>
      <c r="AD200" s="754">
        <f t="shared" si="104"/>
        <v>0</v>
      </c>
      <c r="AE200" s="754">
        <f t="shared" si="104"/>
        <v>0</v>
      </c>
      <c r="AF200" s="409">
        <f t="shared" ref="AF200:AL200" si="105">AF199</f>
        <v>0</v>
      </c>
      <c r="AG200" s="409">
        <f t="shared" si="105"/>
        <v>0</v>
      </c>
      <c r="AH200" s="409">
        <f t="shared" si="105"/>
        <v>0</v>
      </c>
      <c r="AI200" s="409">
        <f t="shared" si="105"/>
        <v>0</v>
      </c>
      <c r="AJ200" s="409">
        <f t="shared" si="105"/>
        <v>0</v>
      </c>
      <c r="AK200" s="409">
        <f t="shared" si="105"/>
        <v>0</v>
      </c>
      <c r="AL200" s="409">
        <f t="shared" si="105"/>
        <v>0</v>
      </c>
      <c r="AM200" s="499"/>
    </row>
    <row r="201" spans="1:39" ht="15" outlineLevel="1">
      <c r="B201" s="314"/>
      <c r="C201" s="768"/>
      <c r="D201" s="764"/>
      <c r="E201" s="764"/>
      <c r="F201" s="764"/>
      <c r="G201" s="764"/>
      <c r="H201" s="764"/>
      <c r="I201" s="764"/>
      <c r="J201" s="764"/>
      <c r="K201" s="764"/>
      <c r="L201" s="764"/>
      <c r="M201" s="764"/>
      <c r="N201" s="764"/>
      <c r="O201" s="764"/>
      <c r="P201" s="764"/>
      <c r="Q201" s="764"/>
      <c r="R201" s="764"/>
      <c r="S201" s="764"/>
      <c r="T201" s="764"/>
      <c r="U201" s="764"/>
      <c r="V201" s="764"/>
      <c r="W201" s="764"/>
      <c r="X201" s="764"/>
      <c r="Y201" s="758"/>
      <c r="Z201" s="759"/>
      <c r="AA201" s="759"/>
      <c r="AB201" s="759"/>
      <c r="AC201" s="759"/>
      <c r="AD201" s="759"/>
      <c r="AE201" s="759"/>
      <c r="AF201" s="417"/>
      <c r="AG201" s="417"/>
      <c r="AH201" s="417"/>
      <c r="AI201" s="417"/>
      <c r="AJ201" s="417"/>
      <c r="AK201" s="417"/>
      <c r="AL201" s="417"/>
      <c r="AM201" s="316"/>
    </row>
    <row r="202" spans="1:39" ht="15.75" outlineLevel="1">
      <c r="A202" s="504"/>
      <c r="B202" s="288" t="s">
        <v>10</v>
      </c>
      <c r="C202" s="770"/>
      <c r="D202" s="770"/>
      <c r="E202" s="770"/>
      <c r="F202" s="770"/>
      <c r="G202" s="770"/>
      <c r="H202" s="770"/>
      <c r="I202" s="770"/>
      <c r="J202" s="770"/>
      <c r="K202" s="770"/>
      <c r="L202" s="770"/>
      <c r="M202" s="770"/>
      <c r="N202" s="778"/>
      <c r="O202" s="770"/>
      <c r="P202" s="770"/>
      <c r="Q202" s="770"/>
      <c r="R202" s="770"/>
      <c r="S202" s="770"/>
      <c r="T202" s="770"/>
      <c r="U202" s="770"/>
      <c r="V202" s="770"/>
      <c r="W202" s="770"/>
      <c r="X202" s="770"/>
      <c r="Y202" s="757"/>
      <c r="Z202" s="757"/>
      <c r="AA202" s="757"/>
      <c r="AB202" s="757"/>
      <c r="AC202" s="757"/>
      <c r="AD202" s="757"/>
      <c r="AE202" s="757"/>
      <c r="AF202" s="412"/>
      <c r="AG202" s="412"/>
      <c r="AH202" s="412"/>
      <c r="AI202" s="412"/>
      <c r="AJ202" s="412"/>
      <c r="AK202" s="412"/>
      <c r="AL202" s="412"/>
      <c r="AM202" s="292"/>
    </row>
    <row r="203" spans="1:39" ht="15" outlineLevel="1">
      <c r="A203" s="503">
        <v>18</v>
      </c>
      <c r="B203" s="314" t="s">
        <v>11</v>
      </c>
      <c r="C203" s="764"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779"/>
      <c r="Z203" s="413"/>
      <c r="AA203" s="413"/>
      <c r="AB203" s="413"/>
      <c r="AC203" s="413"/>
      <c r="AD203" s="413"/>
      <c r="AE203" s="413"/>
      <c r="AF203" s="413"/>
      <c r="AG203" s="413"/>
      <c r="AH203" s="413"/>
      <c r="AI203" s="413"/>
      <c r="AJ203" s="413"/>
      <c r="AK203" s="413"/>
      <c r="AL203" s="413"/>
      <c r="AM203" s="296">
        <f>SUM(Y203:AL203)</f>
        <v>0</v>
      </c>
    </row>
    <row r="204" spans="1:39" ht="15" outlineLevel="1">
      <c r="B204" s="294" t="s">
        <v>244</v>
      </c>
      <c r="C204" s="764"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754">
        <f>Y203</f>
        <v>0</v>
      </c>
      <c r="Z204" s="754">
        <f>Z203</f>
        <v>0</v>
      </c>
      <c r="AA204" s="754">
        <f t="shared" ref="AA204:AE204" si="106">AA203</f>
        <v>0</v>
      </c>
      <c r="AB204" s="754">
        <f t="shared" si="106"/>
        <v>0</v>
      </c>
      <c r="AC204" s="754">
        <f t="shared" si="106"/>
        <v>0</v>
      </c>
      <c r="AD204" s="754">
        <f t="shared" si="106"/>
        <v>0</v>
      </c>
      <c r="AE204" s="754">
        <f t="shared" si="106"/>
        <v>0</v>
      </c>
      <c r="AF204" s="409">
        <f t="shared" ref="AF204:AL204" si="107">AF203</f>
        <v>0</v>
      </c>
      <c r="AG204" s="409">
        <f t="shared" si="107"/>
        <v>0</v>
      </c>
      <c r="AH204" s="409">
        <f t="shared" si="107"/>
        <v>0</v>
      </c>
      <c r="AI204" s="409">
        <f t="shared" si="107"/>
        <v>0</v>
      </c>
      <c r="AJ204" s="409">
        <f t="shared" si="107"/>
        <v>0</v>
      </c>
      <c r="AK204" s="409">
        <f t="shared" si="107"/>
        <v>0</v>
      </c>
      <c r="AL204" s="409">
        <f t="shared" si="107"/>
        <v>0</v>
      </c>
      <c r="AM204" s="499"/>
    </row>
    <row r="205" spans="1:39" ht="15" outlineLevel="1">
      <c r="A205" s="506"/>
      <c r="B205" s="314"/>
      <c r="C205" s="768"/>
      <c r="D205" s="764"/>
      <c r="E205" s="764"/>
      <c r="F205" s="764"/>
      <c r="G205" s="764"/>
      <c r="H205" s="764"/>
      <c r="I205" s="764"/>
      <c r="J205" s="764"/>
      <c r="K205" s="764"/>
      <c r="L205" s="764"/>
      <c r="M205" s="764"/>
      <c r="N205" s="764"/>
      <c r="O205" s="764"/>
      <c r="P205" s="764"/>
      <c r="Q205" s="764"/>
      <c r="R205" s="764"/>
      <c r="S205" s="764"/>
      <c r="T205" s="764"/>
      <c r="U205" s="764"/>
      <c r="V205" s="764"/>
      <c r="W205" s="764"/>
      <c r="X205" s="764"/>
      <c r="Y205" s="755"/>
      <c r="Z205" s="760"/>
      <c r="AA205" s="760"/>
      <c r="AB205" s="760"/>
      <c r="AC205" s="760"/>
      <c r="AD205" s="760"/>
      <c r="AE205" s="760"/>
      <c r="AF205" s="418"/>
      <c r="AG205" s="418"/>
      <c r="AH205" s="418"/>
      <c r="AI205" s="418"/>
      <c r="AJ205" s="418"/>
      <c r="AK205" s="418"/>
      <c r="AL205" s="418"/>
      <c r="AM205" s="306"/>
    </row>
    <row r="206" spans="1:39" ht="15" outlineLevel="1">
      <c r="A206" s="503">
        <v>19</v>
      </c>
      <c r="B206" s="314" t="s">
        <v>12</v>
      </c>
      <c r="C206" s="764"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753"/>
      <c r="Z206" s="413"/>
      <c r="AA206" s="413"/>
      <c r="AB206" s="413"/>
      <c r="AC206" s="413"/>
      <c r="AD206" s="413"/>
      <c r="AE206" s="413"/>
      <c r="AF206" s="413"/>
      <c r="AG206" s="413"/>
      <c r="AH206" s="413"/>
      <c r="AI206" s="413"/>
      <c r="AJ206" s="413"/>
      <c r="AK206" s="413"/>
      <c r="AL206" s="413"/>
      <c r="AM206" s="296">
        <f>SUM(Y206:AL206)</f>
        <v>0</v>
      </c>
    </row>
    <row r="207" spans="1:39" ht="15" outlineLevel="1">
      <c r="B207" s="294" t="s">
        <v>244</v>
      </c>
      <c r="C207" s="764"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754">
        <f>Y206</f>
        <v>0</v>
      </c>
      <c r="Z207" s="754">
        <f>Z206</f>
        <v>0</v>
      </c>
      <c r="AA207" s="754">
        <f t="shared" ref="AA207:AE207" si="108">AA206</f>
        <v>0</v>
      </c>
      <c r="AB207" s="754">
        <f t="shared" si="108"/>
        <v>0</v>
      </c>
      <c r="AC207" s="754">
        <f t="shared" si="108"/>
        <v>0</v>
      </c>
      <c r="AD207" s="754">
        <f t="shared" si="108"/>
        <v>0</v>
      </c>
      <c r="AE207" s="754">
        <f t="shared" si="108"/>
        <v>0</v>
      </c>
      <c r="AF207" s="409">
        <f t="shared" ref="AF207:AL207" si="109">AF206</f>
        <v>0</v>
      </c>
      <c r="AG207" s="409">
        <f t="shared" si="109"/>
        <v>0</v>
      </c>
      <c r="AH207" s="409">
        <f t="shared" si="109"/>
        <v>0</v>
      </c>
      <c r="AI207" s="409">
        <f t="shared" si="109"/>
        <v>0</v>
      </c>
      <c r="AJ207" s="409">
        <f t="shared" si="109"/>
        <v>0</v>
      </c>
      <c r="AK207" s="409">
        <f t="shared" si="109"/>
        <v>0</v>
      </c>
      <c r="AL207" s="409">
        <f t="shared" si="109"/>
        <v>0</v>
      </c>
      <c r="AM207" s="499"/>
    </row>
    <row r="208" spans="1:39" ht="15" outlineLevel="1">
      <c r="B208" s="314"/>
      <c r="C208" s="768"/>
      <c r="D208" s="764"/>
      <c r="E208" s="764"/>
      <c r="F208" s="764"/>
      <c r="G208" s="764"/>
      <c r="H208" s="764"/>
      <c r="I208" s="764"/>
      <c r="J208" s="764"/>
      <c r="K208" s="764"/>
      <c r="L208" s="764"/>
      <c r="M208" s="764"/>
      <c r="N208" s="764"/>
      <c r="O208" s="764"/>
      <c r="P208" s="764"/>
      <c r="Q208" s="764"/>
      <c r="R208" s="764"/>
      <c r="S208" s="764"/>
      <c r="T208" s="764"/>
      <c r="U208" s="764"/>
      <c r="V208" s="764"/>
      <c r="W208" s="764"/>
      <c r="X208" s="764"/>
      <c r="Y208" s="761"/>
      <c r="Z208" s="761"/>
      <c r="AA208" s="755"/>
      <c r="AB208" s="755"/>
      <c r="AC208" s="755"/>
      <c r="AD208" s="755"/>
      <c r="AE208" s="755"/>
      <c r="AF208" s="410"/>
      <c r="AG208" s="410"/>
      <c r="AH208" s="410"/>
      <c r="AI208" s="410"/>
      <c r="AJ208" s="410"/>
      <c r="AK208" s="410"/>
      <c r="AL208" s="410"/>
      <c r="AM208" s="306"/>
    </row>
    <row r="209" spans="1:39" ht="15" outlineLevel="1">
      <c r="A209" s="503">
        <v>20</v>
      </c>
      <c r="B209" s="314" t="s">
        <v>13</v>
      </c>
      <c r="C209" s="764" t="s">
        <v>25</v>
      </c>
      <c r="D209" s="295">
        <v>17296</v>
      </c>
      <c r="E209" s="295">
        <v>17295.60484</v>
      </c>
      <c r="F209" s="295">
        <v>17295.60484</v>
      </c>
      <c r="G209" s="295">
        <v>17295.60484</v>
      </c>
      <c r="H209" s="295">
        <v>17295.60484</v>
      </c>
      <c r="I209" s="295">
        <v>17295.60484</v>
      </c>
      <c r="J209" s="295">
        <v>17295.60484</v>
      </c>
      <c r="K209" s="295">
        <v>17295.60484</v>
      </c>
      <c r="L209" s="295">
        <v>17295.60484</v>
      </c>
      <c r="M209" s="295">
        <v>17295.60484</v>
      </c>
      <c r="N209" s="295">
        <v>12</v>
      </c>
      <c r="O209" s="295">
        <v>3</v>
      </c>
      <c r="P209" s="295">
        <v>2.5064706999999999</v>
      </c>
      <c r="Q209" s="295">
        <v>2.5064706999999999</v>
      </c>
      <c r="R209" s="295">
        <v>2.5064706999999999</v>
      </c>
      <c r="S209" s="295">
        <v>2.5064706999999999</v>
      </c>
      <c r="T209" s="295">
        <v>2.5064706999999999</v>
      </c>
      <c r="U209" s="295">
        <v>2.5064706999999999</v>
      </c>
      <c r="V209" s="295">
        <v>2.5064706999999999</v>
      </c>
      <c r="W209" s="295">
        <v>2.5064706999999999</v>
      </c>
      <c r="X209" s="295">
        <v>2.5064706999999999</v>
      </c>
      <c r="Y209" s="753"/>
      <c r="Z209" s="413"/>
      <c r="AA209" s="413">
        <v>0.3</v>
      </c>
      <c r="AB209" s="777">
        <v>0.7</v>
      </c>
      <c r="AC209" s="780"/>
      <c r="AD209" s="413"/>
      <c r="AE209" s="413"/>
      <c r="AF209" s="413"/>
      <c r="AG209" s="413"/>
      <c r="AH209" s="413"/>
      <c r="AI209" s="413"/>
      <c r="AJ209" s="413"/>
      <c r="AK209" s="413"/>
      <c r="AL209" s="413"/>
      <c r="AM209" s="296">
        <f>SUM(Y209:AL209)</f>
        <v>1</v>
      </c>
    </row>
    <row r="210" spans="1:39" ht="15" outlineLevel="1">
      <c r="B210" s="294" t="s">
        <v>244</v>
      </c>
      <c r="C210" s="764"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754">
        <f>Y209</f>
        <v>0</v>
      </c>
      <c r="Z210" s="754">
        <f>Z209</f>
        <v>0</v>
      </c>
      <c r="AA210" s="754">
        <f t="shared" ref="AA210:AE210" si="110">AA209</f>
        <v>0.3</v>
      </c>
      <c r="AB210" s="754">
        <f t="shared" si="110"/>
        <v>0.7</v>
      </c>
      <c r="AC210" s="754">
        <f t="shared" si="110"/>
        <v>0</v>
      </c>
      <c r="AD210" s="754">
        <f t="shared" si="110"/>
        <v>0</v>
      </c>
      <c r="AE210" s="754">
        <f t="shared" si="110"/>
        <v>0</v>
      </c>
      <c r="AF210" s="409">
        <f t="shared" ref="AF210:AL210" si="111">AF209</f>
        <v>0</v>
      </c>
      <c r="AG210" s="409">
        <f t="shared" si="111"/>
        <v>0</v>
      </c>
      <c r="AH210" s="409">
        <f t="shared" si="111"/>
        <v>0</v>
      </c>
      <c r="AI210" s="409">
        <f t="shared" si="111"/>
        <v>0</v>
      </c>
      <c r="AJ210" s="409">
        <f t="shared" si="111"/>
        <v>0</v>
      </c>
      <c r="AK210" s="409">
        <f t="shared" si="111"/>
        <v>0</v>
      </c>
      <c r="AL210" s="409">
        <f t="shared" si="111"/>
        <v>0</v>
      </c>
      <c r="AM210" s="499"/>
    </row>
    <row r="211" spans="1:39" ht="15" outlineLevel="1">
      <c r="B211" s="314"/>
      <c r="C211" s="768"/>
      <c r="D211" s="764"/>
      <c r="E211" s="764"/>
      <c r="F211" s="764"/>
      <c r="G211" s="764"/>
      <c r="H211" s="764"/>
      <c r="I211" s="764"/>
      <c r="J211" s="764"/>
      <c r="K211" s="764"/>
      <c r="L211" s="764"/>
      <c r="M211" s="764"/>
      <c r="N211" s="781"/>
      <c r="O211" s="764"/>
      <c r="P211" s="764"/>
      <c r="Q211" s="764"/>
      <c r="R211" s="764"/>
      <c r="S211" s="764"/>
      <c r="T211" s="764"/>
      <c r="U211" s="764"/>
      <c r="V211" s="764"/>
      <c r="W211" s="764"/>
      <c r="X211" s="764"/>
      <c r="Y211" s="755"/>
      <c r="Z211" s="755"/>
      <c r="AA211" s="755"/>
      <c r="AB211" s="755"/>
      <c r="AC211" s="755"/>
      <c r="AD211" s="755"/>
      <c r="AE211" s="755"/>
      <c r="AF211" s="410"/>
      <c r="AG211" s="410"/>
      <c r="AH211" s="410"/>
      <c r="AI211" s="410"/>
      <c r="AJ211" s="410"/>
      <c r="AK211" s="410"/>
      <c r="AL211" s="410"/>
      <c r="AM211" s="306"/>
    </row>
    <row r="212" spans="1:39" ht="15" outlineLevel="1">
      <c r="A212" s="503">
        <v>21</v>
      </c>
      <c r="B212" s="314" t="s">
        <v>22</v>
      </c>
      <c r="C212" s="764"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753"/>
      <c r="Z212" s="413"/>
      <c r="AA212" s="413"/>
      <c r="AB212" s="413"/>
      <c r="AC212" s="413"/>
      <c r="AD212" s="413"/>
      <c r="AE212" s="413"/>
      <c r="AF212" s="413"/>
      <c r="AG212" s="413"/>
      <c r="AH212" s="413"/>
      <c r="AI212" s="413"/>
      <c r="AJ212" s="413"/>
      <c r="AK212" s="413"/>
      <c r="AL212" s="413"/>
      <c r="AM212" s="296">
        <f>SUM(Y212:AL212)</f>
        <v>0</v>
      </c>
    </row>
    <row r="213" spans="1:39" ht="15" outlineLevel="1">
      <c r="B213" s="294" t="s">
        <v>244</v>
      </c>
      <c r="C213" s="764"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754">
        <f>Y212</f>
        <v>0</v>
      </c>
      <c r="Z213" s="754">
        <f>Z212</f>
        <v>0</v>
      </c>
      <c r="AA213" s="754">
        <f t="shared" ref="AA213:AE213" si="112">AA212</f>
        <v>0</v>
      </c>
      <c r="AB213" s="754">
        <f t="shared" si="112"/>
        <v>0</v>
      </c>
      <c r="AC213" s="754">
        <f t="shared" si="112"/>
        <v>0</v>
      </c>
      <c r="AD213" s="754">
        <f t="shared" si="112"/>
        <v>0</v>
      </c>
      <c r="AE213" s="754">
        <f t="shared" si="112"/>
        <v>0</v>
      </c>
      <c r="AF213" s="409">
        <f t="shared" ref="AF213:AL213" si="113">AF212</f>
        <v>0</v>
      </c>
      <c r="AG213" s="409">
        <f t="shared" si="113"/>
        <v>0</v>
      </c>
      <c r="AH213" s="409">
        <f t="shared" si="113"/>
        <v>0</v>
      </c>
      <c r="AI213" s="409">
        <f t="shared" si="113"/>
        <v>0</v>
      </c>
      <c r="AJ213" s="409">
        <f t="shared" si="113"/>
        <v>0</v>
      </c>
      <c r="AK213" s="409">
        <f t="shared" si="113"/>
        <v>0</v>
      </c>
      <c r="AL213" s="409">
        <f t="shared" si="113"/>
        <v>0</v>
      </c>
      <c r="AM213" s="499"/>
    </row>
    <row r="214" spans="1:39" ht="15" outlineLevel="1">
      <c r="B214" s="314"/>
      <c r="C214" s="768"/>
      <c r="D214" s="764"/>
      <c r="E214" s="764"/>
      <c r="F214" s="764"/>
      <c r="G214" s="764"/>
      <c r="H214" s="764"/>
      <c r="I214" s="764"/>
      <c r="J214" s="764"/>
      <c r="K214" s="764"/>
      <c r="L214" s="764"/>
      <c r="M214" s="764"/>
      <c r="N214" s="764"/>
      <c r="O214" s="764"/>
      <c r="P214" s="764"/>
      <c r="Q214" s="764"/>
      <c r="R214" s="764"/>
      <c r="S214" s="764"/>
      <c r="T214" s="764"/>
      <c r="U214" s="764"/>
      <c r="V214" s="764"/>
      <c r="W214" s="764"/>
      <c r="X214" s="764"/>
      <c r="Y214" s="761"/>
      <c r="Z214" s="755"/>
      <c r="AA214" s="755"/>
      <c r="AB214" s="755"/>
      <c r="AC214" s="755"/>
      <c r="AD214" s="755"/>
      <c r="AE214" s="755"/>
      <c r="AF214" s="410"/>
      <c r="AG214" s="410"/>
      <c r="AH214" s="410"/>
      <c r="AI214" s="410"/>
      <c r="AJ214" s="410"/>
      <c r="AK214" s="410"/>
      <c r="AL214" s="410"/>
      <c r="AM214" s="306"/>
    </row>
    <row r="215" spans="1:39" ht="15" outlineLevel="1">
      <c r="A215" s="503">
        <v>22</v>
      </c>
      <c r="B215" s="314" t="s">
        <v>9</v>
      </c>
      <c r="C215" s="764" t="s">
        <v>25</v>
      </c>
      <c r="D215" s="295">
        <v>88449</v>
      </c>
      <c r="E215" s="295"/>
      <c r="F215" s="295"/>
      <c r="G215" s="295"/>
      <c r="H215" s="295"/>
      <c r="I215" s="295"/>
      <c r="J215" s="295"/>
      <c r="K215" s="295"/>
      <c r="L215" s="295"/>
      <c r="M215" s="295"/>
      <c r="N215" s="764"/>
      <c r="O215" s="295">
        <v>3670</v>
      </c>
      <c r="P215" s="295"/>
      <c r="Q215" s="295"/>
      <c r="R215" s="295"/>
      <c r="S215" s="295"/>
      <c r="T215" s="295"/>
      <c r="U215" s="295"/>
      <c r="V215" s="295"/>
      <c r="W215" s="295"/>
      <c r="X215" s="295"/>
      <c r="Y215" s="753"/>
      <c r="Z215" s="413"/>
      <c r="AA215" s="777">
        <v>0.25</v>
      </c>
      <c r="AB215" s="777">
        <v>0.75</v>
      </c>
      <c r="AC215" s="413"/>
      <c r="AD215" s="413"/>
      <c r="AE215" s="413"/>
      <c r="AF215" s="413"/>
      <c r="AG215" s="413"/>
      <c r="AH215" s="413"/>
      <c r="AI215" s="413"/>
      <c r="AJ215" s="413"/>
      <c r="AK215" s="413"/>
      <c r="AL215" s="413"/>
      <c r="AM215" s="296">
        <f>SUM(Y215:AL215)</f>
        <v>1</v>
      </c>
    </row>
    <row r="216" spans="1:39" ht="15" outlineLevel="1">
      <c r="B216" s="294" t="s">
        <v>244</v>
      </c>
      <c r="C216" s="764" t="s">
        <v>163</v>
      </c>
      <c r="D216" s="295"/>
      <c r="E216" s="295"/>
      <c r="F216" s="295"/>
      <c r="G216" s="295"/>
      <c r="H216" s="295"/>
      <c r="I216" s="295"/>
      <c r="J216" s="295"/>
      <c r="K216" s="295"/>
      <c r="L216" s="295"/>
      <c r="M216" s="295"/>
      <c r="N216" s="764"/>
      <c r="O216" s="295"/>
      <c r="P216" s="295"/>
      <c r="Q216" s="295"/>
      <c r="R216" s="295"/>
      <c r="S216" s="295"/>
      <c r="T216" s="295"/>
      <c r="U216" s="295"/>
      <c r="V216" s="295"/>
      <c r="W216" s="295"/>
      <c r="X216" s="295"/>
      <c r="Y216" s="754">
        <f>Y215</f>
        <v>0</v>
      </c>
      <c r="Z216" s="754">
        <f>Z215</f>
        <v>0</v>
      </c>
      <c r="AA216" s="754">
        <f t="shared" ref="AA216:AE216" si="114">AA215</f>
        <v>0.25</v>
      </c>
      <c r="AB216" s="754">
        <f t="shared" si="114"/>
        <v>0.75</v>
      </c>
      <c r="AC216" s="754">
        <f t="shared" si="114"/>
        <v>0</v>
      </c>
      <c r="AD216" s="754">
        <f t="shared" si="114"/>
        <v>0</v>
      </c>
      <c r="AE216" s="754">
        <f t="shared" si="114"/>
        <v>0</v>
      </c>
      <c r="AF216" s="409">
        <f t="shared" ref="AF216:AL216" si="115">AF215</f>
        <v>0</v>
      </c>
      <c r="AG216" s="409">
        <f t="shared" si="115"/>
        <v>0</v>
      </c>
      <c r="AH216" s="409">
        <f t="shared" si="115"/>
        <v>0</v>
      </c>
      <c r="AI216" s="409">
        <f t="shared" si="115"/>
        <v>0</v>
      </c>
      <c r="AJ216" s="409">
        <f t="shared" si="115"/>
        <v>0</v>
      </c>
      <c r="AK216" s="409">
        <f t="shared" si="115"/>
        <v>0</v>
      </c>
      <c r="AL216" s="409">
        <f t="shared" si="115"/>
        <v>0</v>
      </c>
      <c r="AM216" s="499"/>
    </row>
    <row r="217" spans="1:39" ht="15" outlineLevel="1">
      <c r="B217" s="314"/>
      <c r="C217" s="768"/>
      <c r="D217" s="764"/>
      <c r="E217" s="764"/>
      <c r="F217" s="764"/>
      <c r="G217" s="764"/>
      <c r="H217" s="764"/>
      <c r="I217" s="764"/>
      <c r="J217" s="764"/>
      <c r="K217" s="764"/>
      <c r="L217" s="764"/>
      <c r="M217" s="764"/>
      <c r="N217" s="764"/>
      <c r="O217" s="764"/>
      <c r="P217" s="764"/>
      <c r="Q217" s="764"/>
      <c r="R217" s="764"/>
      <c r="S217" s="764"/>
      <c r="T217" s="764"/>
      <c r="U217" s="764"/>
      <c r="V217" s="764"/>
      <c r="W217" s="764"/>
      <c r="X217" s="764"/>
      <c r="Y217" s="755"/>
      <c r="Z217" s="755"/>
      <c r="AA217" s="755"/>
      <c r="AB217" s="755"/>
      <c r="AC217" s="755"/>
      <c r="AD217" s="755"/>
      <c r="AE217" s="755"/>
      <c r="AF217" s="410"/>
      <c r="AG217" s="410"/>
      <c r="AH217" s="410"/>
      <c r="AI217" s="410"/>
      <c r="AJ217" s="410"/>
      <c r="AK217" s="410"/>
      <c r="AL217" s="410"/>
      <c r="AM217" s="306"/>
    </row>
    <row r="218" spans="1:39" ht="15.75" outlineLevel="1">
      <c r="A218" s="504"/>
      <c r="B218" s="288" t="s">
        <v>14</v>
      </c>
      <c r="C218" s="770"/>
      <c r="D218" s="778"/>
      <c r="E218" s="778"/>
      <c r="F218" s="778"/>
      <c r="G218" s="778"/>
      <c r="H218" s="778"/>
      <c r="I218" s="778"/>
      <c r="J218" s="778"/>
      <c r="K218" s="778"/>
      <c r="L218" s="778"/>
      <c r="M218" s="778"/>
      <c r="N218" s="778"/>
      <c r="O218" s="770"/>
      <c r="P218" s="770"/>
      <c r="Q218" s="770"/>
      <c r="R218" s="770"/>
      <c r="S218" s="770"/>
      <c r="T218" s="770"/>
      <c r="U218" s="770"/>
      <c r="V218" s="770"/>
      <c r="W218" s="770"/>
      <c r="X218" s="770"/>
      <c r="Y218" s="757"/>
      <c r="Z218" s="757"/>
      <c r="AA218" s="757"/>
      <c r="AB218" s="757"/>
      <c r="AC218" s="757"/>
      <c r="AD218" s="757"/>
      <c r="AE218" s="757"/>
      <c r="AF218" s="412"/>
      <c r="AG218" s="412"/>
      <c r="AH218" s="412"/>
      <c r="AI218" s="412"/>
      <c r="AJ218" s="412"/>
      <c r="AK218" s="412"/>
      <c r="AL218" s="412"/>
      <c r="AM218" s="292"/>
    </row>
    <row r="219" spans="1:39" ht="15" outlineLevel="1">
      <c r="A219" s="503">
        <v>23</v>
      </c>
      <c r="B219" s="314" t="s">
        <v>14</v>
      </c>
      <c r="C219" s="764" t="s">
        <v>25</v>
      </c>
      <c r="D219" s="295">
        <v>261837</v>
      </c>
      <c r="E219" s="295">
        <v>261836.6716</v>
      </c>
      <c r="F219" s="295">
        <v>261836.6716</v>
      </c>
      <c r="G219" s="295">
        <v>236272.67180000001</v>
      </c>
      <c r="H219" s="295">
        <v>235658.67180000001</v>
      </c>
      <c r="I219" s="295">
        <v>235658.67180000001</v>
      </c>
      <c r="J219" s="295">
        <v>228576.21179999999</v>
      </c>
      <c r="K219" s="295">
        <v>227169.79370000001</v>
      </c>
      <c r="L219" s="295">
        <v>109775.79369999999</v>
      </c>
      <c r="M219" s="295">
        <v>109118.79369999999</v>
      </c>
      <c r="N219" s="764"/>
      <c r="O219" s="295">
        <v>40</v>
      </c>
      <c r="P219" s="295">
        <v>38.281646000000002</v>
      </c>
      <c r="Q219" s="295">
        <v>38.281646000000002</v>
      </c>
      <c r="R219" s="295">
        <v>38.281646000000002</v>
      </c>
      <c r="S219" s="295">
        <v>38.260658999999997</v>
      </c>
      <c r="T219" s="295">
        <v>38.260658999999997</v>
      </c>
      <c r="U219" s="295">
        <v>37.892752000000002</v>
      </c>
      <c r="V219" s="295">
        <v>37.892752000000002</v>
      </c>
      <c r="W219" s="295">
        <v>31.794568999999999</v>
      </c>
      <c r="X219" s="295">
        <v>31.091097000000001</v>
      </c>
      <c r="Y219" s="777">
        <v>1</v>
      </c>
      <c r="Z219" s="753"/>
      <c r="AA219" s="753"/>
      <c r="AB219" s="753"/>
      <c r="AC219" s="753"/>
      <c r="AD219" s="753"/>
      <c r="AE219" s="753"/>
      <c r="AF219" s="408"/>
      <c r="AG219" s="408"/>
      <c r="AH219" s="408"/>
      <c r="AI219" s="408"/>
      <c r="AJ219" s="408"/>
      <c r="AK219" s="408"/>
      <c r="AL219" s="408"/>
      <c r="AM219" s="296">
        <f>SUM(Y219:AL219)</f>
        <v>1</v>
      </c>
    </row>
    <row r="220" spans="1:39" ht="15" outlineLevel="1">
      <c r="B220" s="294" t="s">
        <v>244</v>
      </c>
      <c r="C220" s="764" t="s">
        <v>163</v>
      </c>
      <c r="D220" s="295">
        <v>47874</v>
      </c>
      <c r="E220" s="295">
        <v>47873.52</v>
      </c>
      <c r="F220" s="295">
        <v>47411.519999999997</v>
      </c>
      <c r="G220" s="295">
        <v>47369.52</v>
      </c>
      <c r="H220" s="295">
        <v>44620.97</v>
      </c>
      <c r="I220" s="295">
        <v>41394.69</v>
      </c>
      <c r="J220" s="295">
        <v>40188.42</v>
      </c>
      <c r="K220" s="295">
        <v>38778.42</v>
      </c>
      <c r="L220" s="295">
        <v>38186.42</v>
      </c>
      <c r="M220" s="295">
        <v>22659.52</v>
      </c>
      <c r="N220" s="764"/>
      <c r="O220" s="295">
        <v>7</v>
      </c>
      <c r="P220" s="295">
        <v>7.1593090000000004</v>
      </c>
      <c r="Q220" s="295">
        <v>7.1355839999999997</v>
      </c>
      <c r="R220" s="295">
        <v>7.1334280000000003</v>
      </c>
      <c r="S220" s="295">
        <v>6.9903009999999997</v>
      </c>
      <c r="T220" s="295">
        <v>6.8233649999999999</v>
      </c>
      <c r="U220" s="295">
        <v>6.7604290000000002</v>
      </c>
      <c r="V220" s="295">
        <v>6.6869290000000001</v>
      </c>
      <c r="W220" s="295">
        <v>6.6869290000000001</v>
      </c>
      <c r="X220" s="295">
        <v>5.8774090000000001</v>
      </c>
      <c r="Y220" s="754">
        <f>Y219</f>
        <v>1</v>
      </c>
      <c r="Z220" s="754">
        <f>Z219</f>
        <v>0</v>
      </c>
      <c r="AA220" s="754">
        <f t="shared" ref="AA220:AE220" si="116">AA219</f>
        <v>0</v>
      </c>
      <c r="AB220" s="754">
        <f t="shared" si="116"/>
        <v>0</v>
      </c>
      <c r="AC220" s="754">
        <f t="shared" si="116"/>
        <v>0</v>
      </c>
      <c r="AD220" s="754">
        <f t="shared" si="116"/>
        <v>0</v>
      </c>
      <c r="AE220" s="754">
        <f t="shared" si="116"/>
        <v>0</v>
      </c>
      <c r="AF220" s="409">
        <f t="shared" ref="AF220:AL220" si="117">AF219</f>
        <v>0</v>
      </c>
      <c r="AG220" s="409">
        <f t="shared" si="117"/>
        <v>0</v>
      </c>
      <c r="AH220" s="409">
        <f t="shared" si="117"/>
        <v>0</v>
      </c>
      <c r="AI220" s="409">
        <f t="shared" si="117"/>
        <v>0</v>
      </c>
      <c r="AJ220" s="409">
        <f t="shared" si="117"/>
        <v>0</v>
      </c>
      <c r="AK220" s="409">
        <f t="shared" si="117"/>
        <v>0</v>
      </c>
      <c r="AL220" s="409">
        <f t="shared" si="117"/>
        <v>0</v>
      </c>
      <c r="AM220" s="499"/>
    </row>
    <row r="221" spans="1:39" ht="15" outlineLevel="1">
      <c r="B221" s="314"/>
      <c r="C221" s="768"/>
      <c r="D221" s="764"/>
      <c r="E221" s="764"/>
      <c r="F221" s="764"/>
      <c r="G221" s="764"/>
      <c r="H221" s="764"/>
      <c r="I221" s="764"/>
      <c r="J221" s="764"/>
      <c r="K221" s="764"/>
      <c r="L221" s="764"/>
      <c r="M221" s="764"/>
      <c r="N221" s="764"/>
      <c r="O221" s="764"/>
      <c r="P221" s="764"/>
      <c r="Q221" s="764"/>
      <c r="R221" s="764"/>
      <c r="S221" s="764"/>
      <c r="T221" s="764"/>
      <c r="U221" s="764"/>
      <c r="V221" s="764"/>
      <c r="W221" s="764"/>
      <c r="X221" s="764"/>
      <c r="Y221" s="755"/>
      <c r="Z221" s="755"/>
      <c r="AA221" s="755"/>
      <c r="AB221" s="755"/>
      <c r="AC221" s="755"/>
      <c r="AD221" s="755"/>
      <c r="AE221" s="755"/>
      <c r="AF221" s="410"/>
      <c r="AG221" s="410"/>
      <c r="AH221" s="410"/>
      <c r="AI221" s="410"/>
      <c r="AJ221" s="410"/>
      <c r="AK221" s="410"/>
      <c r="AL221" s="410"/>
      <c r="AM221" s="306"/>
    </row>
    <row r="222" spans="1:39" s="293" customFormat="1" ht="15.75" outlineLevel="1">
      <c r="A222" s="504"/>
      <c r="B222" s="288" t="s">
        <v>488</v>
      </c>
      <c r="C222" s="770"/>
      <c r="D222" s="778"/>
      <c r="E222" s="778"/>
      <c r="F222" s="778"/>
      <c r="G222" s="778"/>
      <c r="H222" s="778"/>
      <c r="I222" s="778"/>
      <c r="J222" s="778"/>
      <c r="K222" s="778"/>
      <c r="L222" s="778"/>
      <c r="M222" s="778"/>
      <c r="N222" s="778"/>
      <c r="O222" s="770"/>
      <c r="P222" s="770"/>
      <c r="Q222" s="770"/>
      <c r="R222" s="770"/>
      <c r="S222" s="770"/>
      <c r="T222" s="770"/>
      <c r="U222" s="770"/>
      <c r="V222" s="770"/>
      <c r="W222" s="770"/>
      <c r="X222" s="770"/>
      <c r="Y222" s="757"/>
      <c r="Z222" s="757"/>
      <c r="AA222" s="757"/>
      <c r="AB222" s="757"/>
      <c r="AC222" s="757"/>
      <c r="AD222" s="757"/>
      <c r="AE222" s="757"/>
      <c r="AF222" s="412"/>
      <c r="AG222" s="412"/>
      <c r="AH222" s="412"/>
      <c r="AI222" s="412"/>
      <c r="AJ222" s="412"/>
      <c r="AK222" s="412"/>
      <c r="AL222" s="412"/>
      <c r="AM222" s="292"/>
    </row>
    <row r="223" spans="1:39" s="283" customFormat="1" ht="15" outlineLevel="1">
      <c r="A223" s="503">
        <v>24</v>
      </c>
      <c r="B223" s="314" t="s">
        <v>14</v>
      </c>
      <c r="C223" s="764" t="s">
        <v>25</v>
      </c>
      <c r="D223" s="295"/>
      <c r="E223" s="295"/>
      <c r="F223" s="295"/>
      <c r="G223" s="295"/>
      <c r="H223" s="295"/>
      <c r="I223" s="295"/>
      <c r="J223" s="295"/>
      <c r="K223" s="295"/>
      <c r="L223" s="295"/>
      <c r="M223" s="295"/>
      <c r="N223" s="764"/>
      <c r="O223" s="295"/>
      <c r="P223" s="295"/>
      <c r="Q223" s="295"/>
      <c r="R223" s="295"/>
      <c r="S223" s="295"/>
      <c r="T223" s="295"/>
      <c r="U223" s="295"/>
      <c r="V223" s="295"/>
      <c r="W223" s="295"/>
      <c r="X223" s="295"/>
      <c r="Y223" s="753"/>
      <c r="Z223" s="753"/>
      <c r="AA223" s="753"/>
      <c r="AB223" s="753"/>
      <c r="AC223" s="753"/>
      <c r="AD223" s="753"/>
      <c r="AE223" s="753"/>
      <c r="AF223" s="408"/>
      <c r="AG223" s="408"/>
      <c r="AH223" s="408"/>
      <c r="AI223" s="408"/>
      <c r="AJ223" s="408"/>
      <c r="AK223" s="408"/>
      <c r="AL223" s="408"/>
      <c r="AM223" s="296">
        <f>SUM(Y223:AL223)</f>
        <v>0</v>
      </c>
    </row>
    <row r="224" spans="1:39" s="283" customFormat="1" ht="15" outlineLevel="1">
      <c r="A224" s="503"/>
      <c r="B224" s="314" t="s">
        <v>244</v>
      </c>
      <c r="C224" s="764" t="s">
        <v>163</v>
      </c>
      <c r="D224" s="295"/>
      <c r="E224" s="295"/>
      <c r="F224" s="295"/>
      <c r="G224" s="295"/>
      <c r="H224" s="295"/>
      <c r="I224" s="295"/>
      <c r="J224" s="295"/>
      <c r="K224" s="295"/>
      <c r="L224" s="295"/>
      <c r="M224" s="295"/>
      <c r="N224" s="765"/>
      <c r="O224" s="295"/>
      <c r="P224" s="295"/>
      <c r="Q224" s="295"/>
      <c r="R224" s="295"/>
      <c r="S224" s="295"/>
      <c r="T224" s="295"/>
      <c r="U224" s="295"/>
      <c r="V224" s="295"/>
      <c r="W224" s="295"/>
      <c r="X224" s="295"/>
      <c r="Y224" s="754">
        <f>Y223</f>
        <v>0</v>
      </c>
      <c r="Z224" s="754">
        <f>Z223</f>
        <v>0</v>
      </c>
      <c r="AA224" s="754">
        <f t="shared" ref="AA224:AE224" si="118">AA223</f>
        <v>0</v>
      </c>
      <c r="AB224" s="754">
        <f t="shared" si="118"/>
        <v>0</v>
      </c>
      <c r="AC224" s="754">
        <f t="shared" si="118"/>
        <v>0</v>
      </c>
      <c r="AD224" s="754">
        <f t="shared" si="118"/>
        <v>0</v>
      </c>
      <c r="AE224" s="754">
        <f t="shared" si="118"/>
        <v>0</v>
      </c>
      <c r="AF224" s="409">
        <f t="shared" ref="AF224:AL224" si="119">AF223</f>
        <v>0</v>
      </c>
      <c r="AG224" s="409">
        <f t="shared" si="119"/>
        <v>0</v>
      </c>
      <c r="AH224" s="409">
        <f t="shared" si="119"/>
        <v>0</v>
      </c>
      <c r="AI224" s="409">
        <f t="shared" si="119"/>
        <v>0</v>
      </c>
      <c r="AJ224" s="409">
        <f t="shared" si="119"/>
        <v>0</v>
      </c>
      <c r="AK224" s="409">
        <f t="shared" si="119"/>
        <v>0</v>
      </c>
      <c r="AL224" s="409">
        <f t="shared" si="119"/>
        <v>0</v>
      </c>
      <c r="AM224" s="499"/>
    </row>
    <row r="225" spans="1:39" s="283" customFormat="1" ht="15" outlineLevel="1">
      <c r="A225" s="503"/>
      <c r="B225" s="314"/>
      <c r="C225" s="768"/>
      <c r="D225" s="764"/>
      <c r="E225" s="764"/>
      <c r="F225" s="764"/>
      <c r="G225" s="764"/>
      <c r="H225" s="764"/>
      <c r="I225" s="764"/>
      <c r="J225" s="764"/>
      <c r="K225" s="764"/>
      <c r="L225" s="764"/>
      <c r="M225" s="764"/>
      <c r="N225" s="764"/>
      <c r="O225" s="764"/>
      <c r="P225" s="764"/>
      <c r="Q225" s="764"/>
      <c r="R225" s="764"/>
      <c r="S225" s="764"/>
      <c r="T225" s="764"/>
      <c r="U225" s="764"/>
      <c r="V225" s="764"/>
      <c r="W225" s="764"/>
      <c r="X225" s="764"/>
      <c r="Y225" s="755"/>
      <c r="Z225" s="755"/>
      <c r="AA225" s="755"/>
      <c r="AB225" s="755"/>
      <c r="AC225" s="755"/>
      <c r="AD225" s="755"/>
      <c r="AE225" s="755"/>
      <c r="AF225" s="410"/>
      <c r="AG225" s="410"/>
      <c r="AH225" s="410"/>
      <c r="AI225" s="410"/>
      <c r="AJ225" s="410"/>
      <c r="AK225" s="410"/>
      <c r="AL225" s="410"/>
      <c r="AM225" s="306"/>
    </row>
    <row r="226" spans="1:39" s="283" customFormat="1" ht="15" outlineLevel="1">
      <c r="A226" s="503">
        <v>25</v>
      </c>
      <c r="B226" s="514" t="s">
        <v>21</v>
      </c>
      <c r="C226" s="764"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3"/>
      <c r="Z226" s="413"/>
      <c r="AA226" s="413"/>
      <c r="AB226" s="413"/>
      <c r="AC226" s="413"/>
      <c r="AD226" s="413"/>
      <c r="AE226" s="413"/>
      <c r="AF226" s="413"/>
      <c r="AG226" s="413"/>
      <c r="AH226" s="413"/>
      <c r="AI226" s="413"/>
      <c r="AJ226" s="413"/>
      <c r="AK226" s="413"/>
      <c r="AL226" s="413"/>
      <c r="AM226" s="296">
        <f>SUM(Y226:AL226)</f>
        <v>0</v>
      </c>
    </row>
    <row r="227" spans="1:39" s="283" customFormat="1" ht="15" outlineLevel="1">
      <c r="A227" s="503"/>
      <c r="B227" s="314" t="s">
        <v>244</v>
      </c>
      <c r="C227" s="764"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754">
        <f>Y226</f>
        <v>0</v>
      </c>
      <c r="Z227" s="754">
        <f>Z226</f>
        <v>0</v>
      </c>
      <c r="AA227" s="754">
        <f t="shared" ref="AA227:AE227" si="120">AA226</f>
        <v>0</v>
      </c>
      <c r="AB227" s="754">
        <f t="shared" si="120"/>
        <v>0</v>
      </c>
      <c r="AC227" s="754">
        <f t="shared" si="120"/>
        <v>0</v>
      </c>
      <c r="AD227" s="754">
        <f t="shared" si="120"/>
        <v>0</v>
      </c>
      <c r="AE227" s="754">
        <f t="shared" si="120"/>
        <v>0</v>
      </c>
      <c r="AF227" s="409">
        <f t="shared" ref="AF227:AL227" si="121">AF226</f>
        <v>0</v>
      </c>
      <c r="AG227" s="409">
        <f t="shared" si="121"/>
        <v>0</v>
      </c>
      <c r="AH227" s="409">
        <f t="shared" si="121"/>
        <v>0</v>
      </c>
      <c r="AI227" s="409">
        <f t="shared" si="121"/>
        <v>0</v>
      </c>
      <c r="AJ227" s="409">
        <f t="shared" si="121"/>
        <v>0</v>
      </c>
      <c r="AK227" s="409">
        <f t="shared" si="121"/>
        <v>0</v>
      </c>
      <c r="AL227" s="409">
        <f t="shared" si="121"/>
        <v>0</v>
      </c>
      <c r="AM227" s="499"/>
    </row>
    <row r="228" spans="1:39" s="283" customFormat="1" ht="15" outlineLevel="1">
      <c r="A228" s="503"/>
      <c r="B228" s="514"/>
      <c r="C228" s="774"/>
      <c r="D228" s="764"/>
      <c r="E228" s="764"/>
      <c r="F228" s="764"/>
      <c r="G228" s="764"/>
      <c r="H228" s="764"/>
      <c r="I228" s="764"/>
      <c r="J228" s="764"/>
      <c r="K228" s="764"/>
      <c r="L228" s="764"/>
      <c r="M228" s="764"/>
      <c r="N228" s="764"/>
      <c r="O228" s="764"/>
      <c r="P228" s="764"/>
      <c r="Q228" s="764"/>
      <c r="R228" s="764"/>
      <c r="S228" s="764"/>
      <c r="T228" s="764"/>
      <c r="U228" s="764"/>
      <c r="V228" s="764"/>
      <c r="W228" s="764"/>
      <c r="X228" s="764"/>
      <c r="Y228" s="414"/>
      <c r="Z228" s="415"/>
      <c r="AA228" s="414"/>
      <c r="AB228" s="414"/>
      <c r="AC228" s="414"/>
      <c r="AD228" s="414"/>
      <c r="AE228" s="414"/>
      <c r="AF228" s="414"/>
      <c r="AG228" s="414"/>
      <c r="AH228" s="414"/>
      <c r="AI228" s="414"/>
      <c r="AJ228" s="414"/>
      <c r="AK228" s="414"/>
      <c r="AL228" s="414"/>
      <c r="AM228" s="312"/>
    </row>
    <row r="229" spans="1:39" ht="15.75" outlineLevel="1">
      <c r="A229" s="504"/>
      <c r="B229" s="288" t="s">
        <v>15</v>
      </c>
      <c r="C229" s="782"/>
      <c r="D229" s="778"/>
      <c r="E229" s="770"/>
      <c r="F229" s="770"/>
      <c r="G229" s="770"/>
      <c r="H229" s="770"/>
      <c r="I229" s="770"/>
      <c r="J229" s="770"/>
      <c r="K229" s="770"/>
      <c r="L229" s="770"/>
      <c r="M229" s="770"/>
      <c r="N229" s="764"/>
      <c r="O229" s="770"/>
      <c r="P229" s="770"/>
      <c r="Q229" s="770"/>
      <c r="R229" s="770"/>
      <c r="S229" s="770"/>
      <c r="T229" s="770"/>
      <c r="U229" s="770"/>
      <c r="V229" s="770"/>
      <c r="W229" s="770"/>
      <c r="X229" s="770"/>
      <c r="Y229" s="757"/>
      <c r="Z229" s="757"/>
      <c r="AA229" s="757"/>
      <c r="AB229" s="757"/>
      <c r="AC229" s="757"/>
      <c r="AD229" s="757"/>
      <c r="AE229" s="757"/>
      <c r="AF229" s="412"/>
      <c r="AG229" s="412"/>
      <c r="AH229" s="412"/>
      <c r="AI229" s="412"/>
      <c r="AJ229" s="412"/>
      <c r="AK229" s="412"/>
      <c r="AL229" s="412"/>
      <c r="AM229" s="292"/>
    </row>
    <row r="230" spans="1:39" ht="15" outlineLevel="1">
      <c r="A230" s="503">
        <v>26</v>
      </c>
      <c r="B230" s="319" t="s">
        <v>16</v>
      </c>
      <c r="C230" s="764"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779"/>
      <c r="Z230" s="413"/>
      <c r="AA230" s="773"/>
      <c r="AB230" s="413"/>
      <c r="AC230" s="413"/>
      <c r="AD230" s="413"/>
      <c r="AE230" s="413"/>
      <c r="AF230" s="413"/>
      <c r="AG230" s="413"/>
      <c r="AH230" s="413"/>
      <c r="AI230" s="413"/>
      <c r="AJ230" s="413"/>
      <c r="AK230" s="413"/>
      <c r="AL230" s="413"/>
      <c r="AM230" s="296">
        <f>SUM(Y230:AL230)</f>
        <v>0</v>
      </c>
    </row>
    <row r="231" spans="1:39" ht="15" outlineLevel="1">
      <c r="B231" s="294" t="s">
        <v>244</v>
      </c>
      <c r="C231" s="764"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754">
        <f>Y230</f>
        <v>0</v>
      </c>
      <c r="Z231" s="754">
        <f>Z230</f>
        <v>0</v>
      </c>
      <c r="AA231" s="754">
        <f t="shared" ref="AA231:AE231" si="122">AA230</f>
        <v>0</v>
      </c>
      <c r="AB231" s="754">
        <f t="shared" si="122"/>
        <v>0</v>
      </c>
      <c r="AC231" s="754">
        <f t="shared" si="122"/>
        <v>0</v>
      </c>
      <c r="AD231" s="754">
        <f t="shared" si="122"/>
        <v>0</v>
      </c>
      <c r="AE231" s="754">
        <f t="shared" si="122"/>
        <v>0</v>
      </c>
      <c r="AF231" s="409">
        <f t="shared" ref="AF231:AL231" si="123">AF230</f>
        <v>0</v>
      </c>
      <c r="AG231" s="409">
        <f t="shared" si="123"/>
        <v>0</v>
      </c>
      <c r="AH231" s="409">
        <f t="shared" si="123"/>
        <v>0</v>
      </c>
      <c r="AI231" s="409">
        <f t="shared" si="123"/>
        <v>0</v>
      </c>
      <c r="AJ231" s="409">
        <f t="shared" si="123"/>
        <v>0</v>
      </c>
      <c r="AK231" s="409">
        <f t="shared" si="123"/>
        <v>0</v>
      </c>
      <c r="AL231" s="409">
        <f t="shared" si="123"/>
        <v>0</v>
      </c>
      <c r="AM231" s="499"/>
    </row>
    <row r="232" spans="1:39" ht="15" outlineLevel="1">
      <c r="A232" s="506"/>
      <c r="B232" s="320"/>
      <c r="C232" s="764"/>
      <c r="D232" s="764"/>
      <c r="E232" s="764"/>
      <c r="F232" s="764"/>
      <c r="G232" s="764"/>
      <c r="H232" s="764"/>
      <c r="I232" s="764"/>
      <c r="J232" s="764"/>
      <c r="K232" s="764"/>
      <c r="L232" s="764"/>
      <c r="M232" s="764"/>
      <c r="N232" s="764"/>
      <c r="O232" s="764"/>
      <c r="P232" s="764"/>
      <c r="Q232" s="764"/>
      <c r="R232" s="764"/>
      <c r="S232" s="764"/>
      <c r="T232" s="764"/>
      <c r="U232" s="764"/>
      <c r="V232" s="764"/>
      <c r="W232" s="764"/>
      <c r="X232" s="764"/>
      <c r="Y232" s="762"/>
      <c r="Z232" s="763"/>
      <c r="AA232" s="763"/>
      <c r="AB232" s="763"/>
      <c r="AC232" s="763"/>
      <c r="AD232" s="763"/>
      <c r="AE232" s="763"/>
      <c r="AF232" s="421"/>
      <c r="AG232" s="421"/>
      <c r="AH232" s="421"/>
      <c r="AI232" s="421"/>
      <c r="AJ232" s="421"/>
      <c r="AK232" s="421"/>
      <c r="AL232" s="421"/>
      <c r="AM232" s="297"/>
    </row>
    <row r="233" spans="1:39" ht="15" outlineLevel="1">
      <c r="A233" s="503">
        <v>27</v>
      </c>
      <c r="B233" s="319" t="s">
        <v>17</v>
      </c>
      <c r="C233" s="764" t="s">
        <v>25</v>
      </c>
      <c r="D233" s="295">
        <v>418130</v>
      </c>
      <c r="E233" s="295">
        <v>418129.97029999999</v>
      </c>
      <c r="F233" s="295">
        <v>418129.97029999999</v>
      </c>
      <c r="G233" s="295">
        <v>418129.97029999999</v>
      </c>
      <c r="H233" s="295">
        <v>418129.97029999999</v>
      </c>
      <c r="I233" s="295">
        <v>418129.97029999999</v>
      </c>
      <c r="J233" s="295">
        <v>418129.97029999999</v>
      </c>
      <c r="K233" s="295">
        <v>418129.97029999999</v>
      </c>
      <c r="L233" s="295">
        <v>418129.97029999999</v>
      </c>
      <c r="M233" s="295">
        <v>418129.97029999999</v>
      </c>
      <c r="N233" s="295">
        <v>12</v>
      </c>
      <c r="O233" s="295">
        <v>189</v>
      </c>
      <c r="P233" s="295">
        <v>189.02893</v>
      </c>
      <c r="Q233" s="295">
        <v>189.02893</v>
      </c>
      <c r="R233" s="295">
        <v>189.02893</v>
      </c>
      <c r="S233" s="295">
        <v>189.02893</v>
      </c>
      <c r="T233" s="295">
        <v>189.02893</v>
      </c>
      <c r="U233" s="295">
        <v>189.02893</v>
      </c>
      <c r="V233" s="295">
        <v>189.02893</v>
      </c>
      <c r="W233" s="295">
        <v>189.02893</v>
      </c>
      <c r="X233" s="295">
        <v>189.02893</v>
      </c>
      <c r="Y233" s="779"/>
      <c r="Z233" s="413"/>
      <c r="AA233" s="413">
        <v>0.5</v>
      </c>
      <c r="AB233" s="413">
        <v>0.5</v>
      </c>
      <c r="AC233" s="413"/>
      <c r="AD233" s="413"/>
      <c r="AE233" s="413"/>
      <c r="AF233" s="413"/>
      <c r="AG233" s="413"/>
      <c r="AH233" s="413"/>
      <c r="AI233" s="413"/>
      <c r="AJ233" s="413"/>
      <c r="AK233" s="413"/>
      <c r="AL233" s="413"/>
      <c r="AM233" s="296">
        <f>SUM(Y233:AL233)</f>
        <v>1</v>
      </c>
    </row>
    <row r="234" spans="1:39" ht="15" outlineLevel="1">
      <c r="B234" s="294" t="s">
        <v>244</v>
      </c>
      <c r="C234" s="764"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754">
        <f>Y233</f>
        <v>0</v>
      </c>
      <c r="Z234" s="754">
        <f>Z233</f>
        <v>0</v>
      </c>
      <c r="AA234" s="754">
        <f t="shared" ref="AA234:AE234" si="124">AA233</f>
        <v>0.5</v>
      </c>
      <c r="AB234" s="754">
        <f t="shared" si="124"/>
        <v>0.5</v>
      </c>
      <c r="AC234" s="754">
        <f t="shared" si="124"/>
        <v>0</v>
      </c>
      <c r="AD234" s="754">
        <f t="shared" si="124"/>
        <v>0</v>
      </c>
      <c r="AE234" s="754">
        <f t="shared" si="124"/>
        <v>0</v>
      </c>
      <c r="AF234" s="409">
        <f t="shared" ref="AF234:AL234" si="125">AF233</f>
        <v>0</v>
      </c>
      <c r="AG234" s="409">
        <f t="shared" si="125"/>
        <v>0</v>
      </c>
      <c r="AH234" s="409">
        <f t="shared" si="125"/>
        <v>0</v>
      </c>
      <c r="AI234" s="409">
        <f t="shared" si="125"/>
        <v>0</v>
      </c>
      <c r="AJ234" s="409">
        <f t="shared" si="125"/>
        <v>0</v>
      </c>
      <c r="AK234" s="409">
        <f t="shared" si="125"/>
        <v>0</v>
      </c>
      <c r="AL234" s="409">
        <f t="shared" si="125"/>
        <v>0</v>
      </c>
      <c r="AM234" s="499"/>
    </row>
    <row r="235" spans="1:39" ht="15.75" outlineLevel="1">
      <c r="A235" s="506"/>
      <c r="B235" s="321"/>
      <c r="C235" s="783"/>
      <c r="D235" s="764"/>
      <c r="E235" s="764"/>
      <c r="F235" s="764"/>
      <c r="G235" s="764"/>
      <c r="H235" s="764"/>
      <c r="I235" s="764"/>
      <c r="J235" s="764"/>
      <c r="K235" s="764"/>
      <c r="L235" s="764"/>
      <c r="M235" s="764"/>
      <c r="N235" s="783"/>
      <c r="O235" s="764"/>
      <c r="P235" s="764"/>
      <c r="Q235" s="764"/>
      <c r="R235" s="764"/>
      <c r="S235" s="764"/>
      <c r="T235" s="764"/>
      <c r="U235" s="764"/>
      <c r="V235" s="764"/>
      <c r="W235" s="764"/>
      <c r="X235" s="764"/>
      <c r="Y235" s="755"/>
      <c r="Z235" s="755"/>
      <c r="AA235" s="755"/>
      <c r="AB235" s="755"/>
      <c r="AC235" s="755"/>
      <c r="AD235" s="755"/>
      <c r="AE235" s="755"/>
      <c r="AF235" s="410"/>
      <c r="AG235" s="410"/>
      <c r="AH235" s="410"/>
      <c r="AI235" s="410"/>
      <c r="AJ235" s="410"/>
      <c r="AK235" s="410"/>
      <c r="AL235" s="410"/>
      <c r="AM235" s="306"/>
    </row>
    <row r="236" spans="1:39" ht="15" outlineLevel="1">
      <c r="A236" s="503">
        <v>28</v>
      </c>
      <c r="B236" s="319" t="s">
        <v>18</v>
      </c>
      <c r="C236" s="764"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779"/>
      <c r="Z236" s="413"/>
      <c r="AA236" s="413"/>
      <c r="AB236" s="413"/>
      <c r="AC236" s="413"/>
      <c r="AD236" s="413"/>
      <c r="AE236" s="413"/>
      <c r="AF236" s="413"/>
      <c r="AG236" s="413"/>
      <c r="AH236" s="413"/>
      <c r="AI236" s="413"/>
      <c r="AJ236" s="413"/>
      <c r="AK236" s="413"/>
      <c r="AL236" s="413"/>
      <c r="AM236" s="296">
        <f>SUM(Y236:AL236)</f>
        <v>0</v>
      </c>
    </row>
    <row r="237" spans="1:39" ht="15" outlineLevel="1">
      <c r="B237" s="294" t="s">
        <v>244</v>
      </c>
      <c r="C237" s="764"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754">
        <f>Y236</f>
        <v>0</v>
      </c>
      <c r="Z237" s="754">
        <f>Z236</f>
        <v>0</v>
      </c>
      <c r="AA237" s="754">
        <f t="shared" ref="AA237:AE237" si="126">AA236</f>
        <v>0</v>
      </c>
      <c r="AB237" s="754">
        <f t="shared" si="126"/>
        <v>0</v>
      </c>
      <c r="AC237" s="754">
        <f t="shared" si="126"/>
        <v>0</v>
      </c>
      <c r="AD237" s="754">
        <f t="shared" si="126"/>
        <v>0</v>
      </c>
      <c r="AE237" s="754">
        <f t="shared" si="126"/>
        <v>0</v>
      </c>
      <c r="AF237" s="409">
        <f t="shared" ref="AF237:AL237" si="127">AF236</f>
        <v>0</v>
      </c>
      <c r="AG237" s="409">
        <f t="shared" si="127"/>
        <v>0</v>
      </c>
      <c r="AH237" s="409">
        <f t="shared" si="127"/>
        <v>0</v>
      </c>
      <c r="AI237" s="409">
        <f t="shared" si="127"/>
        <v>0</v>
      </c>
      <c r="AJ237" s="409">
        <f t="shared" si="127"/>
        <v>0</v>
      </c>
      <c r="AK237" s="409">
        <f t="shared" si="127"/>
        <v>0</v>
      </c>
      <c r="AL237" s="409">
        <f t="shared" si="127"/>
        <v>0</v>
      </c>
      <c r="AM237" s="499"/>
    </row>
    <row r="238" spans="1:39" ht="15" outlineLevel="1">
      <c r="A238" s="506"/>
      <c r="B238" s="320"/>
      <c r="C238" s="764"/>
      <c r="D238" s="764"/>
      <c r="E238" s="764"/>
      <c r="F238" s="764"/>
      <c r="G238" s="764"/>
      <c r="H238" s="764"/>
      <c r="I238" s="764"/>
      <c r="J238" s="764"/>
      <c r="K238" s="764"/>
      <c r="L238" s="764"/>
      <c r="M238" s="764"/>
      <c r="N238" s="764"/>
      <c r="O238" s="764"/>
      <c r="P238" s="764"/>
      <c r="Q238" s="764"/>
      <c r="R238" s="764"/>
      <c r="S238" s="764"/>
      <c r="T238" s="764"/>
      <c r="U238" s="764"/>
      <c r="V238" s="764"/>
      <c r="W238" s="764"/>
      <c r="X238" s="764"/>
      <c r="Y238" s="755"/>
      <c r="Z238" s="755"/>
      <c r="AA238" s="755"/>
      <c r="AB238" s="755"/>
      <c r="AC238" s="755"/>
      <c r="AD238" s="755"/>
      <c r="AE238" s="755"/>
      <c r="AF238" s="410"/>
      <c r="AG238" s="410"/>
      <c r="AH238" s="410"/>
      <c r="AI238" s="410"/>
      <c r="AJ238" s="410"/>
      <c r="AK238" s="410"/>
      <c r="AL238" s="410"/>
      <c r="AM238" s="306"/>
    </row>
    <row r="239" spans="1:39" ht="15" outlineLevel="1">
      <c r="A239" s="503">
        <v>29</v>
      </c>
      <c r="B239" s="322" t="s">
        <v>19</v>
      </c>
      <c r="C239" s="764"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779"/>
      <c r="Z239" s="413"/>
      <c r="AA239" s="413"/>
      <c r="AB239" s="413"/>
      <c r="AC239" s="413"/>
      <c r="AD239" s="413"/>
      <c r="AE239" s="413"/>
      <c r="AF239" s="413"/>
      <c r="AG239" s="413"/>
      <c r="AH239" s="413"/>
      <c r="AI239" s="413"/>
      <c r="AJ239" s="413"/>
      <c r="AK239" s="413"/>
      <c r="AL239" s="413"/>
      <c r="AM239" s="296">
        <f>SUM(Y239:AL239)</f>
        <v>0</v>
      </c>
    </row>
    <row r="240" spans="1:39" ht="15" outlineLevel="1">
      <c r="B240" s="322" t="s">
        <v>244</v>
      </c>
      <c r="C240" s="764"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754">
        <f>Y239</f>
        <v>0</v>
      </c>
      <c r="Z240" s="754">
        <f t="shared" ref="Z240:AE240" si="128">Z239</f>
        <v>0</v>
      </c>
      <c r="AA240" s="754">
        <f t="shared" si="128"/>
        <v>0</v>
      </c>
      <c r="AB240" s="754">
        <f t="shared" si="128"/>
        <v>0</v>
      </c>
      <c r="AC240" s="754">
        <f t="shared" si="128"/>
        <v>0</v>
      </c>
      <c r="AD240" s="754">
        <f t="shared" si="128"/>
        <v>0</v>
      </c>
      <c r="AE240" s="754">
        <f t="shared" si="128"/>
        <v>0</v>
      </c>
      <c r="AF240" s="409">
        <f t="shared" ref="AF240:AL240" si="129">AF239</f>
        <v>0</v>
      </c>
      <c r="AG240" s="409">
        <f t="shared" si="129"/>
        <v>0</v>
      </c>
      <c r="AH240" s="409">
        <f t="shared" si="129"/>
        <v>0</v>
      </c>
      <c r="AI240" s="409">
        <f t="shared" si="129"/>
        <v>0</v>
      </c>
      <c r="AJ240" s="409">
        <f t="shared" si="129"/>
        <v>0</v>
      </c>
      <c r="AK240" s="409">
        <f t="shared" si="129"/>
        <v>0</v>
      </c>
      <c r="AL240" s="409">
        <f t="shared" si="129"/>
        <v>0</v>
      </c>
      <c r="AM240" s="499"/>
    </row>
    <row r="241" spans="1:39" ht="15" outlineLevel="1">
      <c r="B241" s="322"/>
      <c r="C241" s="764"/>
      <c r="D241" s="764"/>
      <c r="E241" s="764"/>
      <c r="F241" s="764"/>
      <c r="G241" s="764"/>
      <c r="H241" s="764"/>
      <c r="I241" s="764"/>
      <c r="J241" s="764"/>
      <c r="K241" s="764"/>
      <c r="L241" s="764"/>
      <c r="M241" s="764"/>
      <c r="N241" s="764"/>
      <c r="O241" s="764"/>
      <c r="P241" s="764"/>
      <c r="Q241" s="764"/>
      <c r="R241" s="764"/>
      <c r="S241" s="764"/>
      <c r="T241" s="764"/>
      <c r="U241" s="764"/>
      <c r="V241" s="764"/>
      <c r="W241" s="764"/>
      <c r="X241" s="764"/>
      <c r="Y241" s="762"/>
      <c r="Z241" s="762"/>
      <c r="AA241" s="762"/>
      <c r="AB241" s="762"/>
      <c r="AC241" s="762"/>
      <c r="AD241" s="762"/>
      <c r="AE241" s="762"/>
      <c r="AF241" s="420"/>
      <c r="AG241" s="420"/>
      <c r="AH241" s="420"/>
      <c r="AI241" s="420"/>
      <c r="AJ241" s="420"/>
      <c r="AK241" s="420"/>
      <c r="AL241" s="420"/>
      <c r="AM241" s="312"/>
    </row>
    <row r="242" spans="1:39" s="283" customFormat="1" ht="15" outlineLevel="1">
      <c r="A242" s="503">
        <v>30</v>
      </c>
      <c r="B242" s="322" t="s">
        <v>489</v>
      </c>
      <c r="C242" s="764"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753"/>
      <c r="Z242" s="753"/>
      <c r="AA242" s="753"/>
      <c r="AB242" s="753"/>
      <c r="AC242" s="753"/>
      <c r="AD242" s="753"/>
      <c r="AE242" s="753"/>
      <c r="AF242" s="408"/>
      <c r="AG242" s="408"/>
      <c r="AH242" s="408"/>
      <c r="AI242" s="408"/>
      <c r="AJ242" s="408"/>
      <c r="AK242" s="408"/>
      <c r="AL242" s="408"/>
      <c r="AM242" s="296">
        <f>SUM(Y242:AL242)</f>
        <v>0</v>
      </c>
    </row>
    <row r="243" spans="1:39" s="283" customFormat="1" ht="15" outlineLevel="1">
      <c r="A243" s="503"/>
      <c r="B243" s="322" t="s">
        <v>244</v>
      </c>
      <c r="C243" s="764"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754">
        <f>Y242</f>
        <v>0</v>
      </c>
      <c r="Z243" s="754">
        <f t="shared" ref="Z243:AE243" si="130">Z242</f>
        <v>0</v>
      </c>
      <c r="AA243" s="754">
        <f t="shared" si="130"/>
        <v>0</v>
      </c>
      <c r="AB243" s="754">
        <f t="shared" si="130"/>
        <v>0</v>
      </c>
      <c r="AC243" s="754">
        <f t="shared" si="130"/>
        <v>0</v>
      </c>
      <c r="AD243" s="754">
        <f t="shared" si="130"/>
        <v>0</v>
      </c>
      <c r="AE243" s="754">
        <f t="shared" si="130"/>
        <v>0</v>
      </c>
      <c r="AF243" s="409">
        <f t="shared" ref="AF243:AL243" si="131">AF242</f>
        <v>0</v>
      </c>
      <c r="AG243" s="409">
        <f t="shared" si="131"/>
        <v>0</v>
      </c>
      <c r="AH243" s="409">
        <f t="shared" si="131"/>
        <v>0</v>
      </c>
      <c r="AI243" s="409">
        <f t="shared" si="131"/>
        <v>0</v>
      </c>
      <c r="AJ243" s="409">
        <f t="shared" si="131"/>
        <v>0</v>
      </c>
      <c r="AK243" s="409">
        <f t="shared" si="131"/>
        <v>0</v>
      </c>
      <c r="AL243" s="409">
        <f t="shared" si="131"/>
        <v>0</v>
      </c>
      <c r="AM243" s="499"/>
    </row>
    <row r="244" spans="1:39" s="283" customFormat="1" ht="15" outlineLevel="1">
      <c r="A244" s="503"/>
      <c r="B244" s="322"/>
      <c r="C244" s="764"/>
      <c r="D244" s="764"/>
      <c r="E244" s="764"/>
      <c r="F244" s="764"/>
      <c r="G244" s="764"/>
      <c r="H244" s="764"/>
      <c r="I244" s="764"/>
      <c r="J244" s="764"/>
      <c r="K244" s="764"/>
      <c r="L244" s="764"/>
      <c r="M244" s="764"/>
      <c r="N244" s="764"/>
      <c r="O244" s="764"/>
      <c r="P244" s="764"/>
      <c r="Q244" s="764"/>
      <c r="R244" s="764"/>
      <c r="S244" s="764"/>
      <c r="T244" s="764"/>
      <c r="U244" s="764"/>
      <c r="V244" s="764"/>
      <c r="W244" s="764"/>
      <c r="X244" s="764"/>
      <c r="Y244" s="755"/>
      <c r="Z244" s="755"/>
      <c r="AA244" s="755"/>
      <c r="AB244" s="755"/>
      <c r="AC244" s="755"/>
      <c r="AD244" s="755"/>
      <c r="AE244" s="755"/>
      <c r="AF244" s="410"/>
      <c r="AG244" s="410"/>
      <c r="AH244" s="410"/>
      <c r="AI244" s="410"/>
      <c r="AJ244" s="410"/>
      <c r="AK244" s="410"/>
      <c r="AL244" s="410"/>
      <c r="AM244" s="312"/>
    </row>
    <row r="245" spans="1:39" s="283" customFormat="1" ht="15.75" outlineLevel="1">
      <c r="A245" s="503"/>
      <c r="B245" s="288" t="s">
        <v>490</v>
      </c>
      <c r="C245" s="764"/>
      <c r="D245" s="764"/>
      <c r="E245" s="764"/>
      <c r="F245" s="764"/>
      <c r="G245" s="764"/>
      <c r="H245" s="764"/>
      <c r="I245" s="764"/>
      <c r="J245" s="764"/>
      <c r="K245" s="764"/>
      <c r="L245" s="764"/>
      <c r="M245" s="764"/>
      <c r="N245" s="764"/>
      <c r="O245" s="764"/>
      <c r="P245" s="764"/>
      <c r="Q245" s="764"/>
      <c r="R245" s="764"/>
      <c r="S245" s="764"/>
      <c r="T245" s="764"/>
      <c r="U245" s="764"/>
      <c r="V245" s="764"/>
      <c r="W245" s="764"/>
      <c r="X245" s="764"/>
      <c r="Y245" s="755"/>
      <c r="Z245" s="755"/>
      <c r="AA245" s="755"/>
      <c r="AB245" s="755"/>
      <c r="AC245" s="755"/>
      <c r="AD245" s="755"/>
      <c r="AE245" s="755"/>
      <c r="AF245" s="410"/>
      <c r="AG245" s="410"/>
      <c r="AH245" s="410"/>
      <c r="AI245" s="410"/>
      <c r="AJ245" s="410"/>
      <c r="AK245" s="410"/>
      <c r="AL245" s="410"/>
      <c r="AM245" s="312"/>
    </row>
    <row r="246" spans="1:39" s="283" customFormat="1" ht="15" outlineLevel="1">
      <c r="A246" s="503">
        <v>31</v>
      </c>
      <c r="B246" s="322" t="s">
        <v>491</v>
      </c>
      <c r="C246" s="764"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753"/>
      <c r="Z246" s="753"/>
      <c r="AA246" s="753"/>
      <c r="AB246" s="753"/>
      <c r="AC246" s="753"/>
      <c r="AD246" s="753"/>
      <c r="AE246" s="753"/>
      <c r="AF246" s="408"/>
      <c r="AG246" s="408"/>
      <c r="AH246" s="408"/>
      <c r="AI246" s="408"/>
      <c r="AJ246" s="408"/>
      <c r="AK246" s="408"/>
      <c r="AL246" s="408"/>
      <c r="AM246" s="296">
        <f>SUM(Y246:AL246)</f>
        <v>0</v>
      </c>
    </row>
    <row r="247" spans="1:39" s="283" customFormat="1" ht="15" outlineLevel="1">
      <c r="A247" s="503"/>
      <c r="B247" s="322" t="s">
        <v>244</v>
      </c>
      <c r="C247" s="764"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754">
        <f>Y246</f>
        <v>0</v>
      </c>
      <c r="Z247" s="754">
        <f t="shared" ref="Z247:AE247" si="132">Z246</f>
        <v>0</v>
      </c>
      <c r="AA247" s="754">
        <f t="shared" si="132"/>
        <v>0</v>
      </c>
      <c r="AB247" s="754">
        <f t="shared" si="132"/>
        <v>0</v>
      </c>
      <c r="AC247" s="754">
        <f t="shared" si="132"/>
        <v>0</v>
      </c>
      <c r="AD247" s="754">
        <f t="shared" si="132"/>
        <v>0</v>
      </c>
      <c r="AE247" s="754">
        <f t="shared" si="132"/>
        <v>0</v>
      </c>
      <c r="AF247" s="409">
        <f t="shared" ref="AF247:AL247" si="133">AF246</f>
        <v>0</v>
      </c>
      <c r="AG247" s="409">
        <f t="shared" si="133"/>
        <v>0</v>
      </c>
      <c r="AH247" s="409">
        <f t="shared" si="133"/>
        <v>0</v>
      </c>
      <c r="AI247" s="409">
        <f t="shared" si="133"/>
        <v>0</v>
      </c>
      <c r="AJ247" s="409">
        <f t="shared" si="133"/>
        <v>0</v>
      </c>
      <c r="AK247" s="409">
        <f t="shared" si="133"/>
        <v>0</v>
      </c>
      <c r="AL247" s="409">
        <f t="shared" si="133"/>
        <v>0</v>
      </c>
      <c r="AM247" s="499"/>
    </row>
    <row r="248" spans="1:39" s="283" customFormat="1" ht="15" outlineLevel="1">
      <c r="A248" s="503"/>
      <c r="B248" s="322"/>
      <c r="C248" s="764"/>
      <c r="D248" s="764"/>
      <c r="E248" s="764"/>
      <c r="F248" s="764"/>
      <c r="G248" s="764"/>
      <c r="H248" s="764"/>
      <c r="I248" s="764"/>
      <c r="J248" s="764"/>
      <c r="K248" s="764"/>
      <c r="L248" s="764"/>
      <c r="M248" s="764"/>
      <c r="N248" s="764"/>
      <c r="O248" s="764"/>
      <c r="P248" s="764"/>
      <c r="Q248" s="764"/>
      <c r="R248" s="764"/>
      <c r="S248" s="764"/>
      <c r="T248" s="764"/>
      <c r="U248" s="764"/>
      <c r="V248" s="764"/>
      <c r="W248" s="764"/>
      <c r="X248" s="764"/>
      <c r="Y248" s="755"/>
      <c r="Z248" s="755"/>
      <c r="AA248" s="755"/>
      <c r="AB248" s="755"/>
      <c r="AC248" s="755"/>
      <c r="AD248" s="755"/>
      <c r="AE248" s="755"/>
      <c r="AF248" s="410"/>
      <c r="AG248" s="410"/>
      <c r="AH248" s="410"/>
      <c r="AI248" s="410"/>
      <c r="AJ248" s="410"/>
      <c r="AK248" s="410"/>
      <c r="AL248" s="410"/>
      <c r="AM248" s="312"/>
    </row>
    <row r="249" spans="1:39" s="283" customFormat="1" ht="15" outlineLevel="1">
      <c r="A249" s="503">
        <v>32</v>
      </c>
      <c r="B249" s="322" t="s">
        <v>492</v>
      </c>
      <c r="C249" s="764"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753"/>
      <c r="Z249" s="753"/>
      <c r="AA249" s="753"/>
      <c r="AB249" s="753"/>
      <c r="AC249" s="753"/>
      <c r="AD249" s="753"/>
      <c r="AE249" s="753"/>
      <c r="AF249" s="408"/>
      <c r="AG249" s="408"/>
      <c r="AH249" s="408"/>
      <c r="AI249" s="408"/>
      <c r="AJ249" s="408"/>
      <c r="AK249" s="408"/>
      <c r="AL249" s="408"/>
      <c r="AM249" s="296">
        <f>SUM(Y249:AL249)</f>
        <v>0</v>
      </c>
    </row>
    <row r="250" spans="1:39" s="283" customFormat="1" ht="15" outlineLevel="1">
      <c r="A250" s="503"/>
      <c r="B250" s="322" t="s">
        <v>244</v>
      </c>
      <c r="C250" s="764"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754">
        <f>Y249</f>
        <v>0</v>
      </c>
      <c r="Z250" s="754">
        <f t="shared" ref="Z250:AE250" si="134">Z249</f>
        <v>0</v>
      </c>
      <c r="AA250" s="754">
        <f t="shared" si="134"/>
        <v>0</v>
      </c>
      <c r="AB250" s="754">
        <f t="shared" si="134"/>
        <v>0</v>
      </c>
      <c r="AC250" s="754">
        <f t="shared" si="134"/>
        <v>0</v>
      </c>
      <c r="AD250" s="754">
        <f t="shared" si="134"/>
        <v>0</v>
      </c>
      <c r="AE250" s="754">
        <f t="shared" si="134"/>
        <v>0</v>
      </c>
      <c r="AF250" s="409">
        <f t="shared" ref="AF250:AL250" si="135">AF249</f>
        <v>0</v>
      </c>
      <c r="AG250" s="409">
        <f t="shared" si="135"/>
        <v>0</v>
      </c>
      <c r="AH250" s="409">
        <f t="shared" si="135"/>
        <v>0</v>
      </c>
      <c r="AI250" s="409">
        <f t="shared" si="135"/>
        <v>0</v>
      </c>
      <c r="AJ250" s="409">
        <f t="shared" si="135"/>
        <v>0</v>
      </c>
      <c r="AK250" s="409">
        <f t="shared" si="135"/>
        <v>0</v>
      </c>
      <c r="AL250" s="409">
        <f t="shared" si="135"/>
        <v>0</v>
      </c>
      <c r="AM250" s="499"/>
    </row>
    <row r="251" spans="1:39" s="283" customFormat="1" ht="15" outlineLevel="1">
      <c r="A251" s="503"/>
      <c r="B251" s="322"/>
      <c r="C251" s="764"/>
      <c r="D251" s="764"/>
      <c r="E251" s="764"/>
      <c r="F251" s="764"/>
      <c r="G251" s="764"/>
      <c r="H251" s="764"/>
      <c r="I251" s="764"/>
      <c r="J251" s="764"/>
      <c r="K251" s="764"/>
      <c r="L251" s="764"/>
      <c r="M251" s="764"/>
      <c r="N251" s="764"/>
      <c r="O251" s="764"/>
      <c r="P251" s="764"/>
      <c r="Q251" s="764"/>
      <c r="R251" s="764"/>
      <c r="S251" s="764"/>
      <c r="T251" s="764"/>
      <c r="U251" s="764"/>
      <c r="V251" s="764"/>
      <c r="W251" s="764"/>
      <c r="X251" s="764"/>
      <c r="Y251" s="755"/>
      <c r="Z251" s="755"/>
      <c r="AA251" s="755"/>
      <c r="AB251" s="755"/>
      <c r="AC251" s="755"/>
      <c r="AD251" s="755"/>
      <c r="AE251" s="755"/>
      <c r="AF251" s="410"/>
      <c r="AG251" s="410"/>
      <c r="AH251" s="410"/>
      <c r="AI251" s="410"/>
      <c r="AJ251" s="410"/>
      <c r="AK251" s="410"/>
      <c r="AL251" s="410"/>
      <c r="AM251" s="312"/>
    </row>
    <row r="252" spans="1:39" s="283" customFormat="1" ht="15" outlineLevel="1">
      <c r="A252" s="503">
        <v>33</v>
      </c>
      <c r="B252" s="322" t="s">
        <v>493</v>
      </c>
      <c r="C252" s="764" t="s">
        <v>25</v>
      </c>
      <c r="D252" s="295"/>
      <c r="E252" s="295"/>
      <c r="F252" s="295"/>
      <c r="G252" s="295"/>
      <c r="H252" s="295"/>
      <c r="I252" s="295"/>
      <c r="J252" s="295"/>
      <c r="K252" s="295"/>
      <c r="L252" s="295"/>
      <c r="M252" s="295"/>
      <c r="N252" s="295">
        <v>0</v>
      </c>
      <c r="O252" s="295"/>
      <c r="P252" s="295"/>
      <c r="Q252" s="295"/>
      <c r="R252" s="295"/>
      <c r="S252" s="295"/>
      <c r="T252" s="295"/>
      <c r="U252" s="295"/>
      <c r="V252" s="295"/>
      <c r="W252" s="295"/>
      <c r="X252" s="295"/>
      <c r="Y252" s="753"/>
      <c r="Z252" s="753"/>
      <c r="AA252" s="753"/>
      <c r="AB252" s="753"/>
      <c r="AC252" s="753"/>
      <c r="AD252" s="753"/>
      <c r="AE252" s="753"/>
      <c r="AF252" s="408"/>
      <c r="AG252" s="408"/>
      <c r="AH252" s="408"/>
      <c r="AI252" s="408"/>
      <c r="AJ252" s="408"/>
      <c r="AK252" s="408"/>
      <c r="AL252" s="408"/>
      <c r="AM252" s="296">
        <f>SUM(Y252:AL252)</f>
        <v>0</v>
      </c>
    </row>
    <row r="253" spans="1:39" s="283" customFormat="1" ht="15" outlineLevel="1">
      <c r="A253" s="503"/>
      <c r="B253" s="322" t="s">
        <v>244</v>
      </c>
      <c r="C253" s="764" t="s">
        <v>163</v>
      </c>
      <c r="D253" s="295"/>
      <c r="E253" s="295"/>
      <c r="F253" s="295"/>
      <c r="G253" s="295"/>
      <c r="H253" s="295"/>
      <c r="I253" s="295"/>
      <c r="J253" s="295"/>
      <c r="K253" s="295"/>
      <c r="L253" s="295"/>
      <c r="M253" s="295"/>
      <c r="N253" s="295">
        <f>N252</f>
        <v>0</v>
      </c>
      <c r="O253" s="295"/>
      <c r="P253" s="295"/>
      <c r="Q253" s="295"/>
      <c r="R253" s="295"/>
      <c r="S253" s="295"/>
      <c r="T253" s="295"/>
      <c r="U253" s="295"/>
      <c r="V253" s="295"/>
      <c r="W253" s="295"/>
      <c r="X253" s="295"/>
      <c r="Y253" s="754">
        <f>Y252</f>
        <v>0</v>
      </c>
      <c r="Z253" s="754">
        <f t="shared" ref="Z253:AE253" si="136">Z252</f>
        <v>0</v>
      </c>
      <c r="AA253" s="754">
        <f t="shared" si="136"/>
        <v>0</v>
      </c>
      <c r="AB253" s="754">
        <f t="shared" si="136"/>
        <v>0</v>
      </c>
      <c r="AC253" s="754">
        <f t="shared" si="136"/>
        <v>0</v>
      </c>
      <c r="AD253" s="754">
        <f t="shared" si="136"/>
        <v>0</v>
      </c>
      <c r="AE253" s="754">
        <f t="shared" si="136"/>
        <v>0</v>
      </c>
      <c r="AF253" s="409">
        <f t="shared" ref="AF253:AL253" si="137">AF252</f>
        <v>0</v>
      </c>
      <c r="AG253" s="409">
        <f t="shared" si="137"/>
        <v>0</v>
      </c>
      <c r="AH253" s="409">
        <f t="shared" si="137"/>
        <v>0</v>
      </c>
      <c r="AI253" s="409">
        <f t="shared" si="137"/>
        <v>0</v>
      </c>
      <c r="AJ253" s="409">
        <f t="shared" si="137"/>
        <v>0</v>
      </c>
      <c r="AK253" s="409">
        <f t="shared" si="137"/>
        <v>0</v>
      </c>
      <c r="AL253" s="409">
        <f t="shared" si="137"/>
        <v>0</v>
      </c>
      <c r="AM253" s="499"/>
    </row>
    <row r="254" spans="1:39" ht="15" outlineLevel="1">
      <c r="B254" s="314"/>
      <c r="C254" s="323"/>
      <c r="D254" s="324"/>
      <c r="E254" s="324"/>
      <c r="F254" s="324"/>
      <c r="G254" s="324"/>
      <c r="H254" s="324"/>
      <c r="I254" s="324"/>
      <c r="J254" s="324"/>
      <c r="K254" s="324"/>
      <c r="L254" s="324"/>
      <c r="M254" s="324"/>
      <c r="N254" s="324"/>
      <c r="O254" s="324"/>
      <c r="P254" s="324"/>
      <c r="Q254" s="324"/>
      <c r="R254" s="324"/>
      <c r="S254" s="324"/>
      <c r="T254" s="324"/>
      <c r="U254" s="324"/>
      <c r="V254" s="324"/>
      <c r="W254" s="324"/>
      <c r="X254" s="324"/>
      <c r="Y254" s="301"/>
      <c r="Z254" s="301"/>
      <c r="AA254" s="301"/>
      <c r="AB254" s="301"/>
      <c r="AC254" s="301"/>
      <c r="AD254" s="301"/>
      <c r="AE254" s="301"/>
      <c r="AF254" s="301"/>
      <c r="AG254" s="301"/>
      <c r="AH254" s="301"/>
      <c r="AI254" s="301"/>
      <c r="AJ254" s="301"/>
      <c r="AK254" s="301"/>
      <c r="AL254" s="301"/>
      <c r="AM254" s="306"/>
    </row>
    <row r="255" spans="1:39" ht="15.75">
      <c r="B255" s="325" t="s">
        <v>245</v>
      </c>
      <c r="C255" s="327"/>
      <c r="D255" s="327">
        <f>SUM(D150:D253)</f>
        <v>40078316</v>
      </c>
      <c r="E255" s="327">
        <f t="shared" ref="E255:M255" si="138">SUM(E150:E253)</f>
        <v>39844313.732722007</v>
      </c>
      <c r="F255" s="327">
        <f t="shared" si="138"/>
        <v>39472204.002722003</v>
      </c>
      <c r="G255" s="327">
        <f t="shared" si="138"/>
        <v>38273930.884672008</v>
      </c>
      <c r="H255" s="327">
        <f t="shared" si="138"/>
        <v>36746962.543081999</v>
      </c>
      <c r="I255" s="327">
        <f t="shared" si="138"/>
        <v>32203978.397898998</v>
      </c>
      <c r="J255" s="327">
        <f t="shared" si="138"/>
        <v>31315556.529159002</v>
      </c>
      <c r="K255" s="327">
        <f t="shared" si="138"/>
        <v>31303564.546868995</v>
      </c>
      <c r="L255" s="327">
        <f t="shared" si="138"/>
        <v>29662344.146868996</v>
      </c>
      <c r="M255" s="327">
        <f t="shared" si="138"/>
        <v>21759761.224868998</v>
      </c>
      <c r="N255" s="327"/>
      <c r="O255" s="327">
        <f>SUM(O150:O253)</f>
        <v>15713</v>
      </c>
      <c r="P255" s="327">
        <f t="shared" ref="P255:X255" si="139">SUM(P150:P253)</f>
        <v>8576.6257464499995</v>
      </c>
      <c r="Q255" s="327">
        <f t="shared" si="139"/>
        <v>8477.0019004499991</v>
      </c>
      <c r="R255" s="327">
        <f t="shared" si="139"/>
        <v>8178.1036008800002</v>
      </c>
      <c r="S255" s="327">
        <f t="shared" si="139"/>
        <v>7880.90210088</v>
      </c>
      <c r="T255" s="327">
        <f t="shared" si="139"/>
        <v>6645.2336407000012</v>
      </c>
      <c r="U255" s="327">
        <f t="shared" si="139"/>
        <v>6529.2439576000006</v>
      </c>
      <c r="V255" s="327">
        <f t="shared" si="139"/>
        <v>6521.0738606000004</v>
      </c>
      <c r="W255" s="327">
        <f t="shared" si="139"/>
        <v>6100.4263676</v>
      </c>
      <c r="X255" s="327">
        <f t="shared" si="139"/>
        <v>4743.9168326000008</v>
      </c>
      <c r="Y255" s="327">
        <f>IF(Y149="kWh",SUMPRODUCT(D150:D253,Y150:Y253))</f>
        <v>3957481</v>
      </c>
      <c r="Z255" s="327">
        <f>IF(Z149="kWh",SUMPRODUCT(D150:D253,Z150:Z253))</f>
        <v>8786463.8300000019</v>
      </c>
      <c r="AA255" s="327">
        <f>IF(AA149="kW",SUMPRODUCT(N150:N253,O150:O253,AA150:AA253),SUMPRODUCT(D150:D253,AA150:AA253))</f>
        <v>45064.800000000003</v>
      </c>
      <c r="AB255" s="327">
        <f>IF(AB149="kW",SUMPRODUCT(N150:N253,O150:O253,AB150:AB253),SUMPRODUCT(D150:D253,AB150:AB253))</f>
        <v>20419.320000000003</v>
      </c>
      <c r="AC255" s="327">
        <f>IF(AC149="kW",SUMPRODUCT(N150:N253,O150:O253,AC150:AC253),SUMPRODUCT(D150:D253,AC150:AC253))</f>
        <v>1909.08</v>
      </c>
      <c r="AD255" s="327">
        <f>IF(AD149="kW",SUMPRODUCT(N150:N253,O150:O253,AD150:AD253),SUMPRODUCT(D150:D253,AD150:AD253))</f>
        <v>0</v>
      </c>
      <c r="AE255" s="327">
        <f>IF(AE149="kW",SUMPRODUCT(N150:N253,O150:O253,AE150:AE253),SUMPRODUCT(D150:D253,AE150:AE253))</f>
        <v>0</v>
      </c>
      <c r="AF255" s="327">
        <f>IF(AF149="kW",SUMPRODUCT(N150:N253,O150:O253,AF150:AF253),SUMPRODUCT(D150:D253,AF150:AF253))</f>
        <v>0</v>
      </c>
      <c r="AG255" s="327">
        <f>IF(AG149="kW",SUMPRODUCT(N150:N253,O150:O253,AG150:AG253),SUMPRODUCT(D150:D253,AG150:AG253))</f>
        <v>0</v>
      </c>
      <c r="AH255" s="327">
        <f>IF(AH149="kW",SUMPRODUCT(N150:N253,O150:O253,AH150:AH253),SUMPRODUCT(D150:D253,AH150:AH253))</f>
        <v>0</v>
      </c>
      <c r="AI255" s="327">
        <f>IF(AI149="kW",SUMPRODUCT(N150:N253,O150:O253,AI150:AI253),SUMPRODUCT(D150:D253,AI150:AI253))</f>
        <v>0</v>
      </c>
      <c r="AJ255" s="327">
        <f>IF(AJ149="kW",SUMPRODUCT(N150:N253,O150:O253,AJ150:AJ253),SUMPRODUCT(D150:D253,AJ150:AJ253))</f>
        <v>0</v>
      </c>
      <c r="AK255" s="327">
        <f>IF(AK149="kW",SUMPRODUCT(N150:N253,O150:O253,AK150:AK253),SUMPRODUCT(D150:D253,AK150:AK253))</f>
        <v>0</v>
      </c>
      <c r="AL255" s="327">
        <f>IF(AL149="kW",SUMPRODUCT(N150:N253,O150:O253,AL150:AL253),SUMPRODUCT(D150:D253,AL150:AL253))</f>
        <v>0</v>
      </c>
      <c r="AM255" s="328"/>
    </row>
    <row r="256" spans="1:39" ht="15.75">
      <c r="B256" s="329" t="s">
        <v>246</v>
      </c>
      <c r="C256" s="326"/>
      <c r="D256" s="326"/>
      <c r="E256" s="326"/>
      <c r="F256" s="326"/>
      <c r="G256" s="326"/>
      <c r="H256" s="326"/>
      <c r="I256" s="326"/>
      <c r="J256" s="326"/>
      <c r="K256" s="326"/>
      <c r="L256" s="326"/>
      <c r="M256" s="326"/>
      <c r="N256" s="326"/>
      <c r="O256" s="326"/>
      <c r="P256" s="326"/>
      <c r="Q256" s="326"/>
      <c r="R256" s="326"/>
      <c r="S256" s="326"/>
      <c r="T256" s="326"/>
      <c r="U256" s="326"/>
      <c r="V256" s="326"/>
      <c r="W256" s="326"/>
      <c r="X256" s="326"/>
      <c r="Y256" s="326">
        <f>HLOOKUP(Y148,'2. LRAMVA Threshold'!$B$42:$Q$53,4,FALSE)</f>
        <v>0</v>
      </c>
      <c r="Z256" s="326">
        <f>HLOOKUP(Z148,'2. LRAMVA Threshold'!$B$42:$Q$53,4,FALSE)</f>
        <v>0</v>
      </c>
      <c r="AA256" s="326">
        <f>HLOOKUP(AA148,'2. LRAMVA Threshold'!$B$42:$Q$53,4,FALSE)</f>
        <v>0</v>
      </c>
      <c r="AB256" s="326">
        <f>HLOOKUP(AB148,'2. LRAMVA Threshold'!$B$42:$Q$53,4,FALSE)</f>
        <v>0</v>
      </c>
      <c r="AC256" s="326">
        <f>HLOOKUP(AC148,'2. LRAMVA Threshold'!$B$42:$Q$53,4,FALSE)</f>
        <v>0</v>
      </c>
      <c r="AD256" s="326">
        <f>HLOOKUP(AD148,'2. LRAMVA Threshold'!$B$42:$Q$53,4,FALSE)</f>
        <v>0</v>
      </c>
      <c r="AE256" s="326">
        <f>HLOOKUP(AE148,'2. LRAMVA Threshold'!$B$42:$Q$53,4,FALSE)</f>
        <v>0</v>
      </c>
      <c r="AF256" s="326">
        <f>HLOOKUP(AF148,'2. LRAMVA Threshold'!$B$42:$Q$53,4,FALSE)</f>
        <v>0</v>
      </c>
      <c r="AG256" s="326">
        <f>HLOOKUP(AG148,'2. LRAMVA Threshold'!$B$42:$Q$53,4,FALSE)</f>
        <v>0</v>
      </c>
      <c r="AH256" s="326">
        <f>HLOOKUP(AH148,'2. LRAMVA Threshold'!$B$42:$Q$53,4,FALSE)</f>
        <v>0</v>
      </c>
      <c r="AI256" s="326">
        <f>HLOOKUP(AI148,'2. LRAMVA Threshold'!$B$42:$Q$53,4,FALSE)</f>
        <v>0</v>
      </c>
      <c r="AJ256" s="326">
        <f>HLOOKUP(AJ148,'2. LRAMVA Threshold'!$B$42:$Q$53,4,FALSE)</f>
        <v>0</v>
      </c>
      <c r="AK256" s="326">
        <f>HLOOKUP(AK148,'2. LRAMVA Threshold'!$B$42:$Q$53,4,FALSE)</f>
        <v>0</v>
      </c>
      <c r="AL256" s="326">
        <f>HLOOKUP(AL148,'2. LRAMVA Threshold'!$B$42:$Q$53,4,FALSE)</f>
        <v>0</v>
      </c>
      <c r="AM256" s="330"/>
    </row>
    <row r="257" spans="1:41" ht="15">
      <c r="B257" s="322"/>
      <c r="C257" s="331"/>
      <c r="D257" s="332"/>
      <c r="E257" s="332"/>
      <c r="F257" s="332"/>
      <c r="G257" s="332"/>
      <c r="H257" s="332"/>
      <c r="I257" s="332"/>
      <c r="J257" s="332"/>
      <c r="K257" s="332"/>
      <c r="L257" s="332"/>
      <c r="M257" s="332"/>
      <c r="N257" s="332"/>
      <c r="O257" s="333"/>
      <c r="P257" s="332"/>
      <c r="Q257" s="332"/>
      <c r="R257" s="332"/>
      <c r="S257" s="334"/>
      <c r="T257" s="334"/>
      <c r="U257" s="334"/>
      <c r="V257" s="334"/>
      <c r="W257" s="332"/>
      <c r="X257" s="332"/>
      <c r="Y257" s="300"/>
      <c r="Z257" s="300"/>
      <c r="AA257" s="300"/>
      <c r="AB257" s="300"/>
      <c r="AC257" s="300"/>
      <c r="AD257" s="300"/>
      <c r="AE257" s="300"/>
      <c r="AF257" s="300"/>
      <c r="AG257" s="300"/>
      <c r="AH257" s="300"/>
      <c r="AI257" s="300"/>
      <c r="AJ257" s="300"/>
      <c r="AK257" s="300"/>
      <c r="AL257" s="300"/>
      <c r="AM257" s="335"/>
    </row>
    <row r="258" spans="1:41" ht="15">
      <c r="B258" s="322" t="s">
        <v>165</v>
      </c>
      <c r="C258" s="336"/>
      <c r="D258" s="336"/>
      <c r="E258" s="374"/>
      <c r="F258" s="374"/>
      <c r="G258" s="374"/>
      <c r="H258" s="374"/>
      <c r="I258" s="374"/>
      <c r="J258" s="374"/>
      <c r="K258" s="374"/>
      <c r="L258" s="374"/>
      <c r="M258" s="374"/>
      <c r="N258" s="374"/>
      <c r="O258" s="291"/>
      <c r="P258" s="338"/>
      <c r="Q258" s="338"/>
      <c r="R258" s="338"/>
      <c r="S258" s="337"/>
      <c r="T258" s="337"/>
      <c r="U258" s="337"/>
      <c r="V258" s="337"/>
      <c r="W258" s="338"/>
      <c r="X258" s="338"/>
      <c r="Y258" s="339">
        <f>HLOOKUP(Y$20,'3.  Distribution Rates'!$C$122:$P$133,4,FALSE)</f>
        <v>0</v>
      </c>
      <c r="Z258" s="339">
        <f>HLOOKUP(Z$20,'3.  Distribution Rates'!$C$122:$P$133,4,FALSE)</f>
        <v>0</v>
      </c>
      <c r="AA258" s="339">
        <f>HLOOKUP(AA$20,'3.  Distribution Rates'!$C$122:$P$133,4,FALSE)</f>
        <v>0</v>
      </c>
      <c r="AB258" s="339">
        <f>HLOOKUP(AB$20,'3.  Distribution Rates'!$C$122:$P$133,4,FALSE)</f>
        <v>0</v>
      </c>
      <c r="AC258" s="339">
        <f>HLOOKUP(AC$20,'3.  Distribution Rates'!$C$122:$P$133,4,FALSE)</f>
        <v>0</v>
      </c>
      <c r="AD258" s="339">
        <f>HLOOKUP(AD$20,'3.  Distribution Rates'!$C$122:$P$133,4,FALSE)</f>
        <v>0</v>
      </c>
      <c r="AE258" s="339">
        <f>HLOOKUP(AE$20,'3.  Distribution Rates'!$C$122:$P$133,4,FALSE)</f>
        <v>0</v>
      </c>
      <c r="AF258" s="339">
        <f>HLOOKUP(AF$20,'3.  Distribution Rates'!$C$122:$P$133,4,FALSE)</f>
        <v>0</v>
      </c>
      <c r="AG258" s="339">
        <f>HLOOKUP(AG$20,'3.  Distribution Rates'!$C$122:$P$133,4,FALSE)</f>
        <v>0</v>
      </c>
      <c r="AH258" s="339">
        <f>HLOOKUP(AH$20,'3.  Distribution Rates'!$C$122:$P$133,4,FALSE)</f>
        <v>0</v>
      </c>
      <c r="AI258" s="339">
        <f>HLOOKUP(AI$20,'3.  Distribution Rates'!$C$122:$P$133,4,FALSE)</f>
        <v>0</v>
      </c>
      <c r="AJ258" s="339">
        <f>HLOOKUP(AJ$20,'3.  Distribution Rates'!$C$122:$P$133,4,FALSE)</f>
        <v>0</v>
      </c>
      <c r="AK258" s="339">
        <f>HLOOKUP(AK$20,'3.  Distribution Rates'!$C$122:$P$133,4,FALSE)</f>
        <v>0</v>
      </c>
      <c r="AL258" s="339">
        <f>HLOOKUP(AL$20,'3.  Distribution Rates'!$C$122:$P$133,4,FALSE)</f>
        <v>0</v>
      </c>
      <c r="AM258" s="375"/>
    </row>
    <row r="259" spans="1:41" ht="15">
      <c r="B259" s="294" t="s">
        <v>154</v>
      </c>
      <c r="C259" s="343"/>
      <c r="D259" s="308"/>
      <c r="E259" s="279"/>
      <c r="F259" s="279"/>
      <c r="G259" s="279"/>
      <c r="H259" s="279"/>
      <c r="I259" s="279"/>
      <c r="J259" s="279"/>
      <c r="K259" s="279"/>
      <c r="L259" s="279"/>
      <c r="M259" s="279"/>
      <c r="N259" s="279"/>
      <c r="O259" s="291"/>
      <c r="P259" s="279"/>
      <c r="Q259" s="279"/>
      <c r="R259" s="279"/>
      <c r="S259" s="308"/>
      <c r="T259" s="308"/>
      <c r="U259" s="308"/>
      <c r="V259" s="308"/>
      <c r="W259" s="279"/>
      <c r="X259" s="279"/>
      <c r="Y259" s="376">
        <f t="shared" ref="Y259:AL259" si="140">Y135*Y258</f>
        <v>0</v>
      </c>
      <c r="Z259" s="376">
        <f t="shared" si="140"/>
        <v>0</v>
      </c>
      <c r="AA259" s="376">
        <f t="shared" si="140"/>
        <v>0</v>
      </c>
      <c r="AB259" s="376">
        <f t="shared" si="140"/>
        <v>0</v>
      </c>
      <c r="AC259" s="376">
        <f t="shared" si="140"/>
        <v>0</v>
      </c>
      <c r="AD259" s="376">
        <f t="shared" si="140"/>
        <v>0</v>
      </c>
      <c r="AE259" s="376">
        <f t="shared" si="140"/>
        <v>0</v>
      </c>
      <c r="AF259" s="376">
        <f t="shared" si="140"/>
        <v>0</v>
      </c>
      <c r="AG259" s="376">
        <f t="shared" si="140"/>
        <v>0</v>
      </c>
      <c r="AH259" s="376">
        <f t="shared" si="140"/>
        <v>0</v>
      </c>
      <c r="AI259" s="376">
        <f t="shared" si="140"/>
        <v>0</v>
      </c>
      <c r="AJ259" s="376">
        <f t="shared" si="140"/>
        <v>0</v>
      </c>
      <c r="AK259" s="376">
        <f t="shared" si="140"/>
        <v>0</v>
      </c>
      <c r="AL259" s="376">
        <f t="shared" si="140"/>
        <v>0</v>
      </c>
      <c r="AM259" s="623">
        <f>SUM(Y259:AL259)</f>
        <v>0</v>
      </c>
    </row>
    <row r="260" spans="1:41" ht="15">
      <c r="B260" s="294" t="s">
        <v>155</v>
      </c>
      <c r="C260" s="343"/>
      <c r="D260" s="308"/>
      <c r="E260" s="279"/>
      <c r="F260" s="279"/>
      <c r="G260" s="279"/>
      <c r="H260" s="279"/>
      <c r="I260" s="279"/>
      <c r="J260" s="279"/>
      <c r="K260" s="279"/>
      <c r="L260" s="279"/>
      <c r="M260" s="279"/>
      <c r="N260" s="279"/>
      <c r="O260" s="291"/>
      <c r="P260" s="279"/>
      <c r="Q260" s="279"/>
      <c r="R260" s="279"/>
      <c r="S260" s="308"/>
      <c r="T260" s="308"/>
      <c r="U260" s="308"/>
      <c r="V260" s="308"/>
      <c r="W260" s="279"/>
      <c r="X260" s="279"/>
      <c r="Y260" s="376">
        <f t="shared" ref="Y260:AE260" si="141">Y255*Y258</f>
        <v>0</v>
      </c>
      <c r="Z260" s="376">
        <f t="shared" si="141"/>
        <v>0</v>
      </c>
      <c r="AA260" s="377">
        <f t="shared" si="141"/>
        <v>0</v>
      </c>
      <c r="AB260" s="377">
        <f t="shared" si="141"/>
        <v>0</v>
      </c>
      <c r="AC260" s="377">
        <f t="shared" si="141"/>
        <v>0</v>
      </c>
      <c r="AD260" s="377">
        <f t="shared" si="141"/>
        <v>0</v>
      </c>
      <c r="AE260" s="377">
        <f t="shared" si="141"/>
        <v>0</v>
      </c>
      <c r="AF260" s="377">
        <f t="shared" ref="AF260:AL260" si="142">AF255*AF258</f>
        <v>0</v>
      </c>
      <c r="AG260" s="377">
        <f t="shared" si="142"/>
        <v>0</v>
      </c>
      <c r="AH260" s="377">
        <f t="shared" si="142"/>
        <v>0</v>
      </c>
      <c r="AI260" s="377">
        <f t="shared" si="142"/>
        <v>0</v>
      </c>
      <c r="AJ260" s="377">
        <f t="shared" si="142"/>
        <v>0</v>
      </c>
      <c r="AK260" s="377">
        <f t="shared" si="142"/>
        <v>0</v>
      </c>
      <c r="AL260" s="377">
        <f t="shared" si="142"/>
        <v>0</v>
      </c>
      <c r="AM260" s="623">
        <f>SUM(Y260:AL260)</f>
        <v>0</v>
      </c>
    </row>
    <row r="261" spans="1:41" s="378" customFormat="1" ht="15.75">
      <c r="A261" s="505"/>
      <c r="B261" s="347" t="s">
        <v>254</v>
      </c>
      <c r="C261" s="343"/>
      <c r="D261" s="334"/>
      <c r="E261" s="332"/>
      <c r="F261" s="332"/>
      <c r="G261" s="332"/>
      <c r="H261" s="332"/>
      <c r="I261" s="332"/>
      <c r="J261" s="332"/>
      <c r="K261" s="332"/>
      <c r="L261" s="332"/>
      <c r="M261" s="332"/>
      <c r="N261" s="332"/>
      <c r="O261" s="300"/>
      <c r="P261" s="332"/>
      <c r="Q261" s="332"/>
      <c r="R261" s="332"/>
      <c r="S261" s="334"/>
      <c r="T261" s="334"/>
      <c r="U261" s="334"/>
      <c r="V261" s="334"/>
      <c r="W261" s="332"/>
      <c r="X261" s="332"/>
      <c r="Y261" s="344">
        <f>SUM(Y259:Y260)</f>
        <v>0</v>
      </c>
      <c r="Z261" s="344">
        <f t="shared" ref="Z261:AE261" si="143">SUM(Z259:Z260)</f>
        <v>0</v>
      </c>
      <c r="AA261" s="344">
        <f t="shared" si="143"/>
        <v>0</v>
      </c>
      <c r="AB261" s="344">
        <f t="shared" si="143"/>
        <v>0</v>
      </c>
      <c r="AC261" s="344">
        <f t="shared" si="143"/>
        <v>0</v>
      </c>
      <c r="AD261" s="344">
        <f t="shared" si="143"/>
        <v>0</v>
      </c>
      <c r="AE261" s="344">
        <f t="shared" si="143"/>
        <v>0</v>
      </c>
      <c r="AF261" s="344">
        <f t="shared" ref="AF261:AL261" si="144">SUM(AF259:AF260)</f>
        <v>0</v>
      </c>
      <c r="AG261" s="344">
        <f t="shared" si="144"/>
        <v>0</v>
      </c>
      <c r="AH261" s="344">
        <f t="shared" si="144"/>
        <v>0</v>
      </c>
      <c r="AI261" s="344">
        <f t="shared" si="144"/>
        <v>0</v>
      </c>
      <c r="AJ261" s="344">
        <f t="shared" si="144"/>
        <v>0</v>
      </c>
      <c r="AK261" s="344">
        <f t="shared" si="144"/>
        <v>0</v>
      </c>
      <c r="AL261" s="344">
        <f t="shared" si="144"/>
        <v>0</v>
      </c>
      <c r="AM261" s="405">
        <f>SUM(AM259:AM260)</f>
        <v>0</v>
      </c>
    </row>
    <row r="262" spans="1:41" s="378" customFormat="1" ht="15.75">
      <c r="A262" s="505"/>
      <c r="B262" s="347" t="s">
        <v>247</v>
      </c>
      <c r="C262" s="343"/>
      <c r="D262" s="348"/>
      <c r="E262" s="332"/>
      <c r="F262" s="332"/>
      <c r="G262" s="332"/>
      <c r="H262" s="332"/>
      <c r="I262" s="332"/>
      <c r="J262" s="332"/>
      <c r="K262" s="332"/>
      <c r="L262" s="332"/>
      <c r="M262" s="332"/>
      <c r="N262" s="332"/>
      <c r="O262" s="300"/>
      <c r="P262" s="332"/>
      <c r="Q262" s="332"/>
      <c r="R262" s="332"/>
      <c r="S262" s="334"/>
      <c r="T262" s="334"/>
      <c r="U262" s="334"/>
      <c r="V262" s="334"/>
      <c r="W262" s="332"/>
      <c r="X262" s="332"/>
      <c r="Y262" s="345">
        <f t="shared" ref="Y262:AE262" si="145">Y256*Y258</f>
        <v>0</v>
      </c>
      <c r="Z262" s="345">
        <f t="shared" si="145"/>
        <v>0</v>
      </c>
      <c r="AA262" s="345">
        <f t="shared" si="145"/>
        <v>0</v>
      </c>
      <c r="AB262" s="345">
        <f t="shared" si="145"/>
        <v>0</v>
      </c>
      <c r="AC262" s="345">
        <f t="shared" si="145"/>
        <v>0</v>
      </c>
      <c r="AD262" s="345">
        <f t="shared" si="145"/>
        <v>0</v>
      </c>
      <c r="AE262" s="345">
        <f t="shared" si="145"/>
        <v>0</v>
      </c>
      <c r="AF262" s="345">
        <f t="shared" ref="AF262:AL262" si="146">AF256*AF258</f>
        <v>0</v>
      </c>
      <c r="AG262" s="345">
        <f t="shared" si="146"/>
        <v>0</v>
      </c>
      <c r="AH262" s="345">
        <f t="shared" si="146"/>
        <v>0</v>
      </c>
      <c r="AI262" s="345">
        <f t="shared" si="146"/>
        <v>0</v>
      </c>
      <c r="AJ262" s="345">
        <f t="shared" si="146"/>
        <v>0</v>
      </c>
      <c r="AK262" s="345">
        <f t="shared" si="146"/>
        <v>0</v>
      </c>
      <c r="AL262" s="345">
        <f t="shared" si="146"/>
        <v>0</v>
      </c>
      <c r="AM262" s="405">
        <f>SUM(Y262:AL262)</f>
        <v>0</v>
      </c>
    </row>
    <row r="263" spans="1:41" s="378" customFormat="1" ht="15.75">
      <c r="A263" s="505"/>
      <c r="B263" s="347" t="s">
        <v>255</v>
      </c>
      <c r="C263" s="343"/>
      <c r="D263" s="348"/>
      <c r="E263" s="332"/>
      <c r="F263" s="332"/>
      <c r="G263" s="332"/>
      <c r="H263" s="332"/>
      <c r="I263" s="332"/>
      <c r="J263" s="332"/>
      <c r="K263" s="332"/>
      <c r="L263" s="332"/>
      <c r="M263" s="332"/>
      <c r="N263" s="332"/>
      <c r="O263" s="300"/>
      <c r="P263" s="332"/>
      <c r="Q263" s="332"/>
      <c r="R263" s="332"/>
      <c r="S263" s="348"/>
      <c r="T263" s="348"/>
      <c r="U263" s="348"/>
      <c r="V263" s="348"/>
      <c r="W263" s="332"/>
      <c r="X263" s="332"/>
      <c r="AM263" s="405">
        <f>AM261-AM262</f>
        <v>0</v>
      </c>
    </row>
    <row r="264" spans="1:41" ht="15">
      <c r="B264" s="322"/>
      <c r="C264" s="348"/>
      <c r="D264" s="348"/>
      <c r="E264" s="332"/>
      <c r="F264" s="332"/>
      <c r="G264" s="332"/>
      <c r="H264" s="332"/>
      <c r="I264" s="332"/>
      <c r="J264" s="332"/>
      <c r="K264" s="332"/>
      <c r="L264" s="332"/>
      <c r="M264" s="332"/>
      <c r="N264" s="332"/>
      <c r="O264" s="300"/>
      <c r="P264" s="332"/>
      <c r="Q264" s="332"/>
      <c r="R264" s="332"/>
      <c r="S264" s="348"/>
      <c r="T264" s="343"/>
      <c r="U264" s="348"/>
      <c r="V264" s="348"/>
      <c r="W264" s="332"/>
      <c r="X264" s="332"/>
      <c r="AM264" s="346"/>
    </row>
    <row r="265" spans="1:41" ht="15">
      <c r="B265" s="294" t="s">
        <v>70</v>
      </c>
      <c r="C265" s="354"/>
      <c r="D265" s="279"/>
      <c r="E265" s="279"/>
      <c r="F265" s="279"/>
      <c r="G265" s="279"/>
      <c r="H265" s="279"/>
      <c r="I265" s="279"/>
      <c r="J265" s="279"/>
      <c r="K265" s="279"/>
      <c r="L265" s="279"/>
      <c r="M265" s="279"/>
      <c r="N265" s="279"/>
      <c r="O265" s="355"/>
      <c r="P265" s="279"/>
      <c r="Q265" s="279"/>
      <c r="R265" s="279"/>
      <c r="S265" s="304"/>
      <c r="T265" s="308"/>
      <c r="U265" s="308"/>
      <c r="V265" s="279"/>
      <c r="W265" s="279"/>
      <c r="X265" s="308"/>
      <c r="Y265" s="291">
        <f>SUMPRODUCT(E150:E253,Y150:Y253)</f>
        <v>3947406.3050820003</v>
      </c>
      <c r="Z265" s="291">
        <f>SUMPRODUCT(E150:E253,Z150:Z253)</f>
        <v>8772918.8482570015</v>
      </c>
      <c r="AA265" s="291">
        <f>IF(AA149="kW",SUMPRODUCT(N150:N253,P150:P253,AA150:AA253),SUMPRODUCT(E150:E253,AA150:AA253))</f>
        <v>44813.77604581201</v>
      </c>
      <c r="AB265" s="291">
        <f>IF(AB149="kW",SUMPRODUCT(N150:N253,P150:P253,AB150:AB253),SUMPRODUCT(E150:E253,AB150:AB253))</f>
        <v>20307.314334840001</v>
      </c>
      <c r="AC265" s="291">
        <f>IF(AC149="kW",SUMPRODUCT(N150:N253,P150:P253,AC150:AC253),SUMPRODUCT(E150:E253,AC150:AC253))</f>
        <v>1897.9850739600001</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6"/>
      <c r="AO265" s="283"/>
    </row>
    <row r="266" spans="1:41" ht="15">
      <c r="B266" s="294" t="s">
        <v>71</v>
      </c>
      <c r="C266" s="354"/>
      <c r="D266" s="279"/>
      <c r="E266" s="279"/>
      <c r="F266" s="279"/>
      <c r="G266" s="279"/>
      <c r="H266" s="279"/>
      <c r="I266" s="279"/>
      <c r="J266" s="279"/>
      <c r="K266" s="279"/>
      <c r="L266" s="279"/>
      <c r="M266" s="279"/>
      <c r="N266" s="279"/>
      <c r="O266" s="355"/>
      <c r="P266" s="279"/>
      <c r="Q266" s="279"/>
      <c r="R266" s="279"/>
      <c r="S266" s="304"/>
      <c r="T266" s="308"/>
      <c r="U266" s="308"/>
      <c r="V266" s="279"/>
      <c r="W266" s="279"/>
      <c r="X266" s="308"/>
      <c r="Y266" s="291">
        <f>SUMPRODUCT(F150:F253,Y150:Y253)</f>
        <v>3946944.3050820003</v>
      </c>
      <c r="Z266" s="291">
        <f>SUMPRODUCT(F150:F253,Z150:Z253)</f>
        <v>8553853.4234570004</v>
      </c>
      <c r="AA266" s="291">
        <f>IF(AA149="kW",SUMPRODUCT(N150:N253,Q150:Q253,AA150:AA253),SUMPRODUCT(F150:F253,AA150:AA253))</f>
        <v>44387.660079492009</v>
      </c>
      <c r="AB266" s="291">
        <f>IF(AB149="kW",SUMPRODUCT(N150:N253,Q150:Q253,AB150:AB253),SUMPRODUCT(F150:F253,AB150:AB253))</f>
        <v>20132.994166799999</v>
      </c>
      <c r="AC266" s="291">
        <f>IF(AC149="kW",SUMPRODUCT(N150:N253,Q150:Q253,AC150:AC253),SUMPRODUCT(F150:F253, AC150:AC253))</f>
        <v>1878.6161663999999</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5"/>
    </row>
    <row r="267" spans="1:41" ht="15">
      <c r="B267" s="322" t="s">
        <v>189</v>
      </c>
      <c r="C267" s="354"/>
      <c r="D267" s="279"/>
      <c r="E267" s="279"/>
      <c r="F267" s="279"/>
      <c r="G267" s="279"/>
      <c r="H267" s="279"/>
      <c r="I267" s="279"/>
      <c r="J267" s="279"/>
      <c r="K267" s="279"/>
      <c r="L267" s="279"/>
      <c r="M267" s="279"/>
      <c r="N267" s="279"/>
      <c r="O267" s="355"/>
      <c r="P267" s="279"/>
      <c r="Q267" s="279"/>
      <c r="R267" s="279"/>
      <c r="S267" s="304"/>
      <c r="T267" s="308"/>
      <c r="U267" s="308"/>
      <c r="V267" s="279"/>
      <c r="W267" s="279"/>
      <c r="X267" s="308"/>
      <c r="Y267" s="291">
        <f>SUMPRODUCT(G150:G253,Y150:Y253)</f>
        <v>3920242.088672</v>
      </c>
      <c r="Z267" s="291">
        <f>SUMPRODUCT(G150:G253,Z150:Z253)</f>
        <v>7646634.5535169998</v>
      </c>
      <c r="AA267" s="291">
        <f>IF(AA149="kW",SUMPRODUCT(N150:N253,R150:R253,AA150:AA253),SUMPRODUCT(G150:G253,AA150:AA253))</f>
        <v>43645.252830612008</v>
      </c>
      <c r="AB267" s="291">
        <f>IF(AB149="kW",SUMPRODUCT(N150:N253,R150:R253,AB150:AB253),SUMPRODUCT(G150:G253,AB150:AB253))</f>
        <v>19829.282110439999</v>
      </c>
      <c r="AC267" s="291">
        <f>IF(AC149="kW",SUMPRODUCT(N150:N253,R150:R253,AC150:AC253),SUMPRODUCT(G150:G253, AC150:AC253))</f>
        <v>1844.8703823599999</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5"/>
    </row>
    <row r="268" spans="1:41" ht="15">
      <c r="B268" s="322" t="s">
        <v>190</v>
      </c>
      <c r="C268" s="354"/>
      <c r="D268" s="279"/>
      <c r="E268" s="279"/>
      <c r="F268" s="279"/>
      <c r="G268" s="279"/>
      <c r="H268" s="279"/>
      <c r="I268" s="279"/>
      <c r="J268" s="279"/>
      <c r="K268" s="279"/>
      <c r="L268" s="279"/>
      <c r="M268" s="279"/>
      <c r="N268" s="279"/>
      <c r="O268" s="355"/>
      <c r="P268" s="279"/>
      <c r="Q268" s="279"/>
      <c r="R268" s="279"/>
      <c r="S268" s="304"/>
      <c r="T268" s="308"/>
      <c r="U268" s="308"/>
      <c r="V268" s="279"/>
      <c r="W268" s="279"/>
      <c r="X268" s="308"/>
      <c r="Y268" s="291">
        <f>SUMPRODUCT(H150:H253,Y150:Y253)</f>
        <v>3626610.6721820002</v>
      </c>
      <c r="Z268" s="291">
        <f>SUMPRODUCT(H150:H253,Z150:Z253)</f>
        <v>7560084.7623600001</v>
      </c>
      <c r="AA268" s="291">
        <f>IF(AA149="kW",SUMPRODUCT(N150:N253,S150:S253,AA150:AA253),SUMPRODUCT(H150:H253,AA150:AA253))</f>
        <v>41730.345286440002</v>
      </c>
      <c r="AB268" s="291">
        <f>IF(AB149="kW",SUMPRODUCT(N150:N253,S150:S253,AB150:AB253),SUMPRODUCT(H150:H253,AB150:AB253))</f>
        <v>18917.42137512</v>
      </c>
      <c r="AC268" s="291">
        <f>IF(AC149="kW",SUMPRODUCT(N150:N253,S150:S253,AC150:AC253),SUMPRODUCT(H150:H253, AC150:AC253))</f>
        <v>1844.8703823599999</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5"/>
    </row>
    <row r="269" spans="1:41" ht="15">
      <c r="B269" s="322" t="s">
        <v>191</v>
      </c>
      <c r="C269" s="354"/>
      <c r="D269" s="279"/>
      <c r="E269" s="279"/>
      <c r="F269" s="279"/>
      <c r="G269" s="279"/>
      <c r="H269" s="279"/>
      <c r="I269" s="279"/>
      <c r="J269" s="279"/>
      <c r="K269" s="279"/>
      <c r="L269" s="279"/>
      <c r="M269" s="279"/>
      <c r="N269" s="279"/>
      <c r="O269" s="355"/>
      <c r="P269" s="279"/>
      <c r="Q269" s="279"/>
      <c r="R269" s="279"/>
      <c r="S269" s="304"/>
      <c r="T269" s="308"/>
      <c r="U269" s="308"/>
      <c r="V269" s="279"/>
      <c r="W269" s="279"/>
      <c r="X269" s="308"/>
      <c r="Y269" s="291">
        <f>SUMPRODUCT(I150:I253,Y150:Y253)</f>
        <v>3170242.9276820002</v>
      </c>
      <c r="Z269" s="291">
        <f>SUMPRODUCT(I150:I253,Z150:Z253)</f>
        <v>4428570.1782770008</v>
      </c>
      <c r="AA269" s="291">
        <f>IF(AA149="kW",SUMPRODUCT(N150:N253,T150:T253,AA150:AA253),SUMPRODUCT(I150:I253,AA150:AA253))</f>
        <v>39058.532581560008</v>
      </c>
      <c r="AB269" s="291">
        <f>IF(AB149="kW",SUMPRODUCT(N150:N253,T150:T253,AB150:AB253),SUMPRODUCT(I150:I253,AB150:AB253))</f>
        <v>17824.407086760002</v>
      </c>
      <c r="AC269" s="291">
        <f>IF(AC149="kW",SUMPRODUCT(N150:N253,T150:T253,AC150:AC253),SUMPRODUCT(I150:I253, AC150:AC253))</f>
        <v>1723.42435032</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5"/>
    </row>
    <row r="270" spans="1:41" ht="15">
      <c r="B270" s="322" t="s">
        <v>192</v>
      </c>
      <c r="C270" s="354"/>
      <c r="D270" s="308"/>
      <c r="E270" s="308"/>
      <c r="F270" s="308"/>
      <c r="G270" s="308"/>
      <c r="H270" s="308"/>
      <c r="I270" s="308"/>
      <c r="J270" s="308"/>
      <c r="K270" s="308"/>
      <c r="L270" s="308"/>
      <c r="M270" s="308"/>
      <c r="N270" s="308"/>
      <c r="O270" s="355"/>
      <c r="P270" s="308"/>
      <c r="Q270" s="308"/>
      <c r="R270" s="308"/>
      <c r="S270" s="304"/>
      <c r="T270" s="308"/>
      <c r="U270" s="308"/>
      <c r="V270" s="308"/>
      <c r="W270" s="308"/>
      <c r="X270" s="308"/>
      <c r="Y270" s="291">
        <f>SUMPRODUCT(J150:J253,Y150:Y253)</f>
        <v>2888985.7989420001</v>
      </c>
      <c r="Z270" s="291">
        <f>SUMPRODUCT(J150:J253,Z150:Z253)</f>
        <v>4349638.7620770009</v>
      </c>
      <c r="AA270" s="291">
        <f>IF(AA149="kW",SUMPRODUCT(N150:N253,U150:U253,AA150:AA253),SUMPRODUCT(J150:J253,AA150:AA253))</f>
        <v>38243.409365400003</v>
      </c>
      <c r="AB270" s="291">
        <f>IF(AB149="kW",SUMPRODUCT(N150:N253,U150:U253,AB150:AB253),SUMPRODUCT(J150:J253,AB150:AB253))</f>
        <v>17490.947589240001</v>
      </c>
      <c r="AC270" s="291">
        <f>IF(AC149="kW",SUMPRODUCT(N150:N253,U150:U253,AC150:AC253),SUMPRODUCT(J150:J253, AC150:AC253))</f>
        <v>1686.3732950399999</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5"/>
    </row>
    <row r="271" spans="1:41" ht="15">
      <c r="B271" s="322" t="s">
        <v>193</v>
      </c>
      <c r="C271" s="354"/>
      <c r="D271" s="333"/>
      <c r="E271" s="333"/>
      <c r="F271" s="333"/>
      <c r="G271" s="333"/>
      <c r="H271" s="333"/>
      <c r="I271" s="333"/>
      <c r="J271" s="333"/>
      <c r="K271" s="333"/>
      <c r="L271" s="333"/>
      <c r="M271" s="333"/>
      <c r="N271" s="333"/>
      <c r="O271" s="308"/>
      <c r="P271" s="279"/>
      <c r="Q271" s="279"/>
      <c r="R271" s="308"/>
      <c r="S271" s="304"/>
      <c r="T271" s="308"/>
      <c r="U271" s="308"/>
      <c r="V271" s="355"/>
      <c r="W271" s="355"/>
      <c r="X271" s="308"/>
      <c r="Y271" s="291">
        <f>SUMPRODUCT(K150:K253,Y150:Y253)</f>
        <v>2884938.9721519998</v>
      </c>
      <c r="Z271" s="291">
        <f>SUMPRODUCT(K150:K253,Z150:Z253)</f>
        <v>4341693.6065770006</v>
      </c>
      <c r="AA271" s="291">
        <f>IF(AA149="kW",SUMPRODUCT(N150:N253,V150:V253,AA150:AA253),SUMPRODUCT(K150:K253,AA150:AA253))</f>
        <v>38243.409365400003</v>
      </c>
      <c r="AB271" s="291">
        <f>IF(AB149="kW",SUMPRODUCT(N150:N253,V150:V253,AB150:AB253),SUMPRODUCT(K150:K253,AB150:AB253))</f>
        <v>17490.947589240001</v>
      </c>
      <c r="AC271" s="291">
        <f>IF(AC149="kW",SUMPRODUCT(N150:N253,V150:V253,AC150:AC253),SUMPRODUCT(K150:K253, AC150:AC253))</f>
        <v>1686.3732950399999</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5"/>
    </row>
    <row r="272" spans="1:41" ht="15">
      <c r="B272" s="379" t="s">
        <v>194</v>
      </c>
      <c r="C272" s="357"/>
      <c r="D272" s="380"/>
      <c r="E272" s="380"/>
      <c r="F272" s="380"/>
      <c r="G272" s="380"/>
      <c r="H272" s="380"/>
      <c r="I272" s="380"/>
      <c r="J272" s="380"/>
      <c r="K272" s="380"/>
      <c r="L272" s="380"/>
      <c r="M272" s="380"/>
      <c r="N272" s="380"/>
      <c r="O272" s="381"/>
      <c r="P272" s="382"/>
      <c r="Q272" s="382"/>
      <c r="R272" s="383"/>
      <c r="S272" s="362"/>
      <c r="T272" s="383"/>
      <c r="U272" s="383"/>
      <c r="V272" s="381"/>
      <c r="W272" s="381"/>
      <c r="X272" s="383"/>
      <c r="Y272" s="324">
        <f>SUMPRODUCT(L150:L253,Y150:Y253)</f>
        <v>2766952.9721519998</v>
      </c>
      <c r="Z272" s="324">
        <f>SUMPRODUCT(L150:L253,Z150:Z253)</f>
        <v>4143673.134577</v>
      </c>
      <c r="AA272" s="324">
        <f>IF(AA149="kW",SUMPRODUCT(N150:N253,W150:W253,AA150:AA253),SUMPRODUCT(L150:L253,AA150:AA253))</f>
        <v>34960.178830199999</v>
      </c>
      <c r="AB272" s="324">
        <f>IF(AB149="kW",SUMPRODUCT(N150:N253,W150:W253,AB150:AB253),SUMPRODUCT(L150:L253,AB150:AB253))</f>
        <v>16147.807824840002</v>
      </c>
      <c r="AC272" s="324">
        <f>IF(AC149="kW",SUMPRODUCT(N150:N253,W150:W253,AC150:AC253),SUMPRODUCT(L150:L253, AC150:AC253))</f>
        <v>1537.13554344</v>
      </c>
      <c r="AD272" s="324">
        <f>IF(AD149="kW",SUMPRODUCT(N150:N253,W150:W253,AD150:AD253),SUMPRODUCT(L150:L253, AD150:AD253))</f>
        <v>0</v>
      </c>
      <c r="AE272" s="324">
        <f>IF(AE149="kW",SUMPRODUCT(N150:N253,W150:W253,AE150:AE253),SUMPRODUCT(L150:L253,AE150:AE253))</f>
        <v>0</v>
      </c>
      <c r="AF272" s="324">
        <f>IF(AF149="kW",SUMPRODUCT(N150:N253,W150:W253,AF150:AF253),SUMPRODUCT(L150:L253,AF150:AF253))</f>
        <v>0</v>
      </c>
      <c r="AG272" s="324">
        <f>IF(AG149="kW",SUMPRODUCT(N150:N253,W150:W253,AG150:AG253),SUMPRODUCT(L150:L253,AG150:AG253))</f>
        <v>0</v>
      </c>
      <c r="AH272" s="324">
        <f>IF(AH149="kW",SUMPRODUCT(N150:N253,W150:W253,AH150:AH253),SUMPRODUCT(L150:L253,AH150:AH253))</f>
        <v>0</v>
      </c>
      <c r="AI272" s="324">
        <f>IF(AI149="kW",SUMPRODUCT(N150:N253,W150:W253,AI150:AI253),SUMPRODUCT(L150:L253,AI150:AI253))</f>
        <v>0</v>
      </c>
      <c r="AJ272" s="324">
        <f>IF(AJ149="kW",SUMPRODUCT(N150:N253,W150:W253,AJ150:AJ253),SUMPRODUCT(L150:L253,AJ150:AJ253))</f>
        <v>0</v>
      </c>
      <c r="AK272" s="324">
        <f>IF(AK149="kW",SUMPRODUCT(N150:N253,W150:W253,AK150:AK253),SUMPRODUCT(L150:L253,AK150:AK253))</f>
        <v>0</v>
      </c>
      <c r="AL272" s="324">
        <f>IF(AL149="kW",SUMPRODUCT(N150:N253,W150:W253,AL150:AL253),SUMPRODUCT(L150:L253,AL150:AL253))</f>
        <v>0</v>
      </c>
      <c r="AM272" s="384"/>
    </row>
    <row r="273" spans="1:39" ht="18.75" customHeight="1">
      <c r="B273" s="366" t="s">
        <v>592</v>
      </c>
      <c r="C273" s="385"/>
      <c r="D273" s="386"/>
      <c r="E273" s="386"/>
      <c r="F273" s="386"/>
      <c r="G273" s="386"/>
      <c r="H273" s="386"/>
      <c r="I273" s="386"/>
      <c r="J273" s="386"/>
      <c r="K273" s="386"/>
      <c r="L273" s="386"/>
      <c r="M273" s="386"/>
      <c r="N273" s="386"/>
      <c r="O273" s="386"/>
      <c r="P273" s="386"/>
      <c r="Q273" s="386"/>
      <c r="R273" s="386"/>
      <c r="S273" s="369"/>
      <c r="T273" s="370"/>
      <c r="U273" s="386"/>
      <c r="V273" s="386"/>
      <c r="W273" s="386"/>
      <c r="X273" s="386"/>
      <c r="Y273" s="387"/>
      <c r="Z273" s="387"/>
      <c r="AA273" s="387"/>
      <c r="AB273" s="387"/>
      <c r="AC273" s="387"/>
      <c r="AD273" s="387"/>
      <c r="AE273" s="387"/>
      <c r="AF273" s="387"/>
      <c r="AG273" s="387"/>
      <c r="AH273" s="387"/>
      <c r="AI273" s="387"/>
      <c r="AJ273" s="387"/>
      <c r="AK273" s="387"/>
      <c r="AL273" s="387"/>
      <c r="AM273" s="387"/>
    </row>
    <row r="274" spans="1:39">
      <c r="E274" s="388"/>
      <c r="F274" s="388"/>
      <c r="G274" s="388"/>
      <c r="H274" s="388"/>
      <c r="I274" s="388"/>
      <c r="J274" s="388"/>
      <c r="K274" s="388"/>
      <c r="L274" s="388"/>
      <c r="M274" s="388"/>
      <c r="N274" s="388"/>
      <c r="O274" s="388"/>
      <c r="P274" s="388"/>
      <c r="Q274" s="388"/>
      <c r="R274" s="388"/>
      <c r="S274" s="388"/>
      <c r="T274" s="388"/>
      <c r="U274" s="388"/>
      <c r="V274" s="388"/>
      <c r="W274" s="388"/>
      <c r="X274" s="388"/>
      <c r="Y274" s="256"/>
      <c r="Z274" s="256"/>
      <c r="AA274" s="256"/>
      <c r="AB274" s="256"/>
      <c r="AC274" s="256"/>
      <c r="AD274" s="256"/>
      <c r="AE274" s="256"/>
      <c r="AF274" s="256"/>
      <c r="AG274" s="256"/>
      <c r="AH274" s="256"/>
      <c r="AI274" s="256"/>
      <c r="AJ274" s="256"/>
      <c r="AK274" s="256"/>
      <c r="AL274" s="256"/>
    </row>
    <row r="275" spans="1:39" ht="15.75">
      <c r="B275" s="280" t="s">
        <v>248</v>
      </c>
      <c r="C275" s="281"/>
      <c r="D275" s="586" t="s">
        <v>526</v>
      </c>
      <c r="E275" s="584"/>
      <c r="O275" s="281"/>
      <c r="Y275" s="270"/>
      <c r="Z275" s="267"/>
      <c r="AA275" s="267"/>
      <c r="AB275" s="267"/>
      <c r="AC275" s="267"/>
      <c r="AD275" s="267"/>
      <c r="AE275" s="267"/>
      <c r="AF275" s="267"/>
      <c r="AG275" s="267"/>
      <c r="AH275" s="267"/>
      <c r="AI275" s="267"/>
      <c r="AJ275" s="267"/>
      <c r="AK275" s="267"/>
      <c r="AL275" s="267"/>
      <c r="AM275" s="282"/>
    </row>
    <row r="276" spans="1:39" ht="33" customHeight="1">
      <c r="B276" s="847" t="s">
        <v>211</v>
      </c>
      <c r="C276" s="849" t="s">
        <v>33</v>
      </c>
      <c r="D276" s="284" t="s">
        <v>422</v>
      </c>
      <c r="E276" s="851" t="s">
        <v>209</v>
      </c>
      <c r="F276" s="852"/>
      <c r="G276" s="852"/>
      <c r="H276" s="852"/>
      <c r="I276" s="852"/>
      <c r="J276" s="852"/>
      <c r="K276" s="852"/>
      <c r="L276" s="852"/>
      <c r="M276" s="853"/>
      <c r="N276" s="854" t="s">
        <v>213</v>
      </c>
      <c r="O276" s="284" t="s">
        <v>423</v>
      </c>
      <c r="P276" s="851" t="s">
        <v>212</v>
      </c>
      <c r="Q276" s="852"/>
      <c r="R276" s="852"/>
      <c r="S276" s="852"/>
      <c r="T276" s="852"/>
      <c r="U276" s="852"/>
      <c r="V276" s="852"/>
      <c r="W276" s="852"/>
      <c r="X276" s="853"/>
      <c r="Y276" s="844" t="s">
        <v>243</v>
      </c>
      <c r="Z276" s="845"/>
      <c r="AA276" s="845"/>
      <c r="AB276" s="845"/>
      <c r="AC276" s="845"/>
      <c r="AD276" s="845"/>
      <c r="AE276" s="845"/>
      <c r="AF276" s="845"/>
      <c r="AG276" s="845"/>
      <c r="AH276" s="845"/>
      <c r="AI276" s="845"/>
      <c r="AJ276" s="845"/>
      <c r="AK276" s="845"/>
      <c r="AL276" s="845"/>
      <c r="AM276" s="846"/>
    </row>
    <row r="277" spans="1:39" ht="60.75" customHeight="1">
      <c r="B277" s="848"/>
      <c r="C277" s="850"/>
      <c r="D277" s="285">
        <v>2013</v>
      </c>
      <c r="E277" s="285">
        <v>2014</v>
      </c>
      <c r="F277" s="285">
        <v>2015</v>
      </c>
      <c r="G277" s="285">
        <v>2016</v>
      </c>
      <c r="H277" s="285">
        <v>2017</v>
      </c>
      <c r="I277" s="285">
        <v>2018</v>
      </c>
      <c r="J277" s="285">
        <v>2019</v>
      </c>
      <c r="K277" s="285">
        <v>2020</v>
      </c>
      <c r="L277" s="285">
        <v>2021</v>
      </c>
      <c r="M277" s="285">
        <v>2022</v>
      </c>
      <c r="N277" s="855"/>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50-499 kW</v>
      </c>
      <c r="AB277" s="285" t="str">
        <f>'1.  LRAMVA Summary'!G52</f>
        <v>GS 500-4999 kW</v>
      </c>
      <c r="AC277" s="285" t="str">
        <f>'1.  LRAMVA Summary'!H52</f>
        <v>Large Use</v>
      </c>
      <c r="AD277" s="285" t="str">
        <f>'1.  LRAMVA Summary'!I52</f>
        <v>Street Lighting</v>
      </c>
      <c r="AE277" s="285" t="str">
        <f>'1.  LRAMVA Summary'!J52</f>
        <v>Unmetered Scattered Load</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4"/>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kWh</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3">
        <v>1</v>
      </c>
      <c r="B279" s="294" t="s">
        <v>1</v>
      </c>
      <c r="C279" s="764" t="s">
        <v>25</v>
      </c>
      <c r="D279" s="295">
        <v>247739</v>
      </c>
      <c r="E279" s="295">
        <v>247738.89801600002</v>
      </c>
      <c r="F279" s="295">
        <v>247738.89801600002</v>
      </c>
      <c r="G279" s="295">
        <v>247431.26501600002</v>
      </c>
      <c r="H279" s="295">
        <v>144651.47076600001</v>
      </c>
      <c r="I279" s="295">
        <v>0</v>
      </c>
      <c r="J279" s="295">
        <v>0</v>
      </c>
      <c r="K279" s="295">
        <v>0</v>
      </c>
      <c r="L279" s="295">
        <v>0</v>
      </c>
      <c r="M279" s="295">
        <v>0</v>
      </c>
      <c r="N279" s="764"/>
      <c r="O279" s="775">
        <v>37</v>
      </c>
      <c r="P279" s="295">
        <v>36.899899570000002</v>
      </c>
      <c r="Q279" s="295">
        <v>36.899899570000002</v>
      </c>
      <c r="R279" s="295">
        <v>36.585547570000003</v>
      </c>
      <c r="S279" s="295">
        <v>21.259253099999999</v>
      </c>
      <c r="T279" s="295">
        <v>0</v>
      </c>
      <c r="U279" s="295">
        <v>0</v>
      </c>
      <c r="V279" s="295">
        <v>0</v>
      </c>
      <c r="W279" s="295">
        <v>0</v>
      </c>
      <c r="X279" s="295">
        <v>0</v>
      </c>
      <c r="Y279" s="753">
        <v>1</v>
      </c>
      <c r="Z279" s="753"/>
      <c r="AA279" s="753"/>
      <c r="AB279" s="753"/>
      <c r="AC279" s="753"/>
      <c r="AD279" s="753"/>
      <c r="AE279" s="753"/>
      <c r="AF279" s="408"/>
      <c r="AG279" s="408"/>
      <c r="AH279" s="408"/>
      <c r="AI279" s="408"/>
      <c r="AJ279" s="408"/>
      <c r="AK279" s="408"/>
      <c r="AL279" s="408"/>
      <c r="AM279" s="296">
        <f>SUM(Y279:AL279)</f>
        <v>1</v>
      </c>
    </row>
    <row r="280" spans="1:39" ht="15" outlineLevel="1">
      <c r="B280" s="294" t="s">
        <v>249</v>
      </c>
      <c r="C280" s="764" t="s">
        <v>163</v>
      </c>
      <c r="D280" s="295"/>
      <c r="E280" s="295"/>
      <c r="F280" s="295"/>
      <c r="G280" s="295"/>
      <c r="H280" s="295"/>
      <c r="I280" s="295"/>
      <c r="J280" s="295"/>
      <c r="K280" s="295"/>
      <c r="L280" s="295"/>
      <c r="M280" s="295"/>
      <c r="N280" s="765"/>
      <c r="O280" s="295"/>
      <c r="P280" s="295"/>
      <c r="Q280" s="295"/>
      <c r="R280" s="295"/>
      <c r="S280" s="295"/>
      <c r="T280" s="295"/>
      <c r="U280" s="295"/>
      <c r="V280" s="295"/>
      <c r="W280" s="295"/>
      <c r="X280" s="295"/>
      <c r="Y280" s="754">
        <f>Y279</f>
        <v>1</v>
      </c>
      <c r="Z280" s="754">
        <f>Z279</f>
        <v>0</v>
      </c>
      <c r="AA280" s="754">
        <f t="shared" ref="AA280:AE280" si="147">AA279</f>
        <v>0</v>
      </c>
      <c r="AB280" s="754">
        <f t="shared" si="147"/>
        <v>0</v>
      </c>
      <c r="AC280" s="754">
        <f t="shared" si="147"/>
        <v>0</v>
      </c>
      <c r="AD280" s="754">
        <f t="shared" si="147"/>
        <v>0</v>
      </c>
      <c r="AE280" s="754">
        <f t="shared" si="147"/>
        <v>0</v>
      </c>
      <c r="AF280" s="409">
        <f t="shared" ref="AF280:AL280" si="148">AF279</f>
        <v>0</v>
      </c>
      <c r="AG280" s="409">
        <f t="shared" si="148"/>
        <v>0</v>
      </c>
      <c r="AH280" s="409">
        <f t="shared" si="148"/>
        <v>0</v>
      </c>
      <c r="AI280" s="409">
        <f t="shared" si="148"/>
        <v>0</v>
      </c>
      <c r="AJ280" s="409">
        <f t="shared" si="148"/>
        <v>0</v>
      </c>
      <c r="AK280" s="409">
        <f t="shared" si="148"/>
        <v>0</v>
      </c>
      <c r="AL280" s="409">
        <f t="shared" si="148"/>
        <v>0</v>
      </c>
      <c r="AM280" s="297"/>
    </row>
    <row r="281" spans="1:39" ht="15.75" outlineLevel="1">
      <c r="A281" s="505"/>
      <c r="B281" s="298"/>
      <c r="C281" s="766"/>
      <c r="D281" s="766"/>
      <c r="E281" s="766"/>
      <c r="F281" s="766"/>
      <c r="G281" s="766"/>
      <c r="H281" s="766"/>
      <c r="I281" s="766"/>
      <c r="J281" s="766"/>
      <c r="K281" s="766"/>
      <c r="L281" s="766"/>
      <c r="M281" s="766"/>
      <c r="N281" s="303"/>
      <c r="O281" s="766"/>
      <c r="P281" s="766"/>
      <c r="Q281" s="766"/>
      <c r="R281" s="766"/>
      <c r="S281" s="766"/>
      <c r="T281" s="766"/>
      <c r="U281" s="766"/>
      <c r="V281" s="766"/>
      <c r="W281" s="766"/>
      <c r="X281" s="766"/>
      <c r="Y281" s="755"/>
      <c r="Z281" s="756"/>
      <c r="AA281" s="756"/>
      <c r="AB281" s="756"/>
      <c r="AC281" s="756"/>
      <c r="AD281" s="756"/>
      <c r="AE281" s="756"/>
      <c r="AF281" s="411"/>
      <c r="AG281" s="411"/>
      <c r="AH281" s="411"/>
      <c r="AI281" s="411"/>
      <c r="AJ281" s="411"/>
      <c r="AK281" s="411"/>
      <c r="AL281" s="411"/>
      <c r="AM281" s="302"/>
    </row>
    <row r="282" spans="1:39" ht="15" outlineLevel="1">
      <c r="A282" s="503">
        <v>2</v>
      </c>
      <c r="B282" s="294" t="s">
        <v>2</v>
      </c>
      <c r="C282" s="764" t="s">
        <v>25</v>
      </c>
      <c r="D282" s="295">
        <v>32880</v>
      </c>
      <c r="E282" s="295">
        <v>32880.149100000002</v>
      </c>
      <c r="F282" s="295">
        <v>32880.149100000002</v>
      </c>
      <c r="G282" s="295">
        <v>32880.149100000002</v>
      </c>
      <c r="H282" s="295">
        <v>0</v>
      </c>
      <c r="I282" s="295">
        <v>0</v>
      </c>
      <c r="J282" s="295">
        <v>0</v>
      </c>
      <c r="K282" s="295">
        <v>0</v>
      </c>
      <c r="L282" s="295">
        <v>0</v>
      </c>
      <c r="M282" s="295">
        <v>0</v>
      </c>
      <c r="N282" s="764"/>
      <c r="O282" s="775">
        <v>18</v>
      </c>
      <c r="P282" s="295">
        <v>18.440274800000001</v>
      </c>
      <c r="Q282" s="295">
        <v>18.440274800000001</v>
      </c>
      <c r="R282" s="295">
        <v>18.440274800000001</v>
      </c>
      <c r="S282" s="295">
        <v>0</v>
      </c>
      <c r="T282" s="295">
        <v>0</v>
      </c>
      <c r="U282" s="295">
        <v>0</v>
      </c>
      <c r="V282" s="295">
        <v>0</v>
      </c>
      <c r="W282" s="295">
        <v>0</v>
      </c>
      <c r="X282" s="295">
        <v>0</v>
      </c>
      <c r="Y282" s="753">
        <v>1</v>
      </c>
      <c r="Z282" s="753"/>
      <c r="AA282" s="753"/>
      <c r="AB282" s="753"/>
      <c r="AC282" s="753"/>
      <c r="AD282" s="753"/>
      <c r="AE282" s="753"/>
      <c r="AF282" s="408"/>
      <c r="AG282" s="408"/>
      <c r="AH282" s="408"/>
      <c r="AI282" s="408"/>
      <c r="AJ282" s="408"/>
      <c r="AK282" s="408"/>
      <c r="AL282" s="408"/>
      <c r="AM282" s="296">
        <f>SUM(Y282:AL282)</f>
        <v>1</v>
      </c>
    </row>
    <row r="283" spans="1:39" ht="15" outlineLevel="1">
      <c r="B283" s="294" t="s">
        <v>249</v>
      </c>
      <c r="C283" s="764" t="s">
        <v>163</v>
      </c>
      <c r="D283" s="295"/>
      <c r="E283" s="295"/>
      <c r="F283" s="295"/>
      <c r="G283" s="295"/>
      <c r="H283" s="295"/>
      <c r="I283" s="295"/>
      <c r="J283" s="295"/>
      <c r="K283" s="295"/>
      <c r="L283" s="295"/>
      <c r="M283" s="295"/>
      <c r="N283" s="765"/>
      <c r="O283" s="295"/>
      <c r="P283" s="295"/>
      <c r="Q283" s="295"/>
      <c r="R283" s="295"/>
      <c r="S283" s="295"/>
      <c r="T283" s="295"/>
      <c r="U283" s="295"/>
      <c r="V283" s="295"/>
      <c r="W283" s="295"/>
      <c r="X283" s="295"/>
      <c r="Y283" s="754">
        <f>Y282</f>
        <v>1</v>
      </c>
      <c r="Z283" s="754">
        <f>Z282</f>
        <v>0</v>
      </c>
      <c r="AA283" s="754">
        <f t="shared" ref="AA283:AE283" si="149">AA282</f>
        <v>0</v>
      </c>
      <c r="AB283" s="754">
        <f t="shared" si="149"/>
        <v>0</v>
      </c>
      <c r="AC283" s="754">
        <f t="shared" si="149"/>
        <v>0</v>
      </c>
      <c r="AD283" s="754">
        <f t="shared" si="149"/>
        <v>0</v>
      </c>
      <c r="AE283" s="754">
        <f t="shared" si="149"/>
        <v>0</v>
      </c>
      <c r="AF283" s="409">
        <f t="shared" ref="AF283:AL283" si="150">AF282</f>
        <v>0</v>
      </c>
      <c r="AG283" s="409">
        <f t="shared" si="150"/>
        <v>0</v>
      </c>
      <c r="AH283" s="409">
        <f t="shared" si="150"/>
        <v>0</v>
      </c>
      <c r="AI283" s="409">
        <f t="shared" si="150"/>
        <v>0</v>
      </c>
      <c r="AJ283" s="409">
        <f t="shared" si="150"/>
        <v>0</v>
      </c>
      <c r="AK283" s="409">
        <f t="shared" si="150"/>
        <v>0</v>
      </c>
      <c r="AL283" s="409">
        <f t="shared" si="150"/>
        <v>0</v>
      </c>
      <c r="AM283" s="297"/>
    </row>
    <row r="284" spans="1:39" ht="15.75" outlineLevel="1">
      <c r="A284" s="505"/>
      <c r="B284" s="298"/>
      <c r="C284" s="766"/>
      <c r="D284" s="767"/>
      <c r="E284" s="767"/>
      <c r="F284" s="767"/>
      <c r="G284" s="767"/>
      <c r="H284" s="767"/>
      <c r="I284" s="767"/>
      <c r="J284" s="767"/>
      <c r="K284" s="767"/>
      <c r="L284" s="767"/>
      <c r="M284" s="767"/>
      <c r="N284" s="303"/>
      <c r="O284" s="767"/>
      <c r="P284" s="767"/>
      <c r="Q284" s="767"/>
      <c r="R284" s="767"/>
      <c r="S284" s="767"/>
      <c r="T284" s="767"/>
      <c r="U284" s="767"/>
      <c r="V284" s="767"/>
      <c r="W284" s="767"/>
      <c r="X284" s="767"/>
      <c r="Y284" s="755"/>
      <c r="Z284" s="756"/>
      <c r="AA284" s="756"/>
      <c r="AB284" s="756"/>
      <c r="AC284" s="756"/>
      <c r="AD284" s="756"/>
      <c r="AE284" s="756"/>
      <c r="AF284" s="411"/>
      <c r="AG284" s="411"/>
      <c r="AH284" s="411"/>
      <c r="AI284" s="411"/>
      <c r="AJ284" s="411"/>
      <c r="AK284" s="411"/>
      <c r="AL284" s="411"/>
      <c r="AM284" s="302"/>
    </row>
    <row r="285" spans="1:39" ht="15" outlineLevel="1">
      <c r="A285" s="503">
        <v>3</v>
      </c>
      <c r="B285" s="294" t="s">
        <v>3</v>
      </c>
      <c r="C285" s="764" t="s">
        <v>25</v>
      </c>
      <c r="D285" s="295">
        <v>2205223</v>
      </c>
      <c r="E285" s="295">
        <v>2205222.64</v>
      </c>
      <c r="F285" s="295">
        <v>2205222.64</v>
      </c>
      <c r="G285" s="295">
        <v>2205222.64</v>
      </c>
      <c r="H285" s="295">
        <v>2205222.64</v>
      </c>
      <c r="I285" s="295">
        <v>2205222.64</v>
      </c>
      <c r="J285" s="295">
        <v>2205222.64</v>
      </c>
      <c r="K285" s="295">
        <v>2205222.64</v>
      </c>
      <c r="L285" s="295">
        <v>2205222.64</v>
      </c>
      <c r="M285" s="295">
        <v>2205222.64</v>
      </c>
      <c r="N285" s="764"/>
      <c r="O285" s="775">
        <v>1289</v>
      </c>
      <c r="P285" s="295">
        <v>1288.8594800000001</v>
      </c>
      <c r="Q285" s="295">
        <v>1288.8594800000001</v>
      </c>
      <c r="R285" s="295">
        <v>1288.8594800000001</v>
      </c>
      <c r="S285" s="295">
        <v>1288.8594800000001</v>
      </c>
      <c r="T285" s="295">
        <v>1288.8594800000001</v>
      </c>
      <c r="U285" s="295">
        <v>1288.8594800000001</v>
      </c>
      <c r="V285" s="295">
        <v>1288.8594800000001</v>
      </c>
      <c r="W285" s="295">
        <v>1288.8594800000001</v>
      </c>
      <c r="X285" s="295">
        <v>1288.8594800000001</v>
      </c>
      <c r="Y285" s="753">
        <v>1</v>
      </c>
      <c r="Z285" s="753"/>
      <c r="AA285" s="753"/>
      <c r="AB285" s="753"/>
      <c r="AC285" s="753"/>
      <c r="AD285" s="753"/>
      <c r="AE285" s="753"/>
      <c r="AF285" s="408"/>
      <c r="AG285" s="408"/>
      <c r="AH285" s="408"/>
      <c r="AI285" s="408"/>
      <c r="AJ285" s="408"/>
      <c r="AK285" s="408"/>
      <c r="AL285" s="408"/>
      <c r="AM285" s="296">
        <f>SUM(Y285:AL285)</f>
        <v>1</v>
      </c>
    </row>
    <row r="286" spans="1:39" ht="15" outlineLevel="1">
      <c r="B286" s="294" t="s">
        <v>249</v>
      </c>
      <c r="C286" s="764" t="s">
        <v>163</v>
      </c>
      <c r="D286" s="295">
        <v>120092</v>
      </c>
      <c r="E286" s="295">
        <v>120091.6</v>
      </c>
      <c r="F286" s="295">
        <v>120091.6</v>
      </c>
      <c r="G286" s="295">
        <v>120091.6</v>
      </c>
      <c r="H286" s="295">
        <v>120091.6</v>
      </c>
      <c r="I286" s="295">
        <v>120091.6</v>
      </c>
      <c r="J286" s="295">
        <v>120091.6</v>
      </c>
      <c r="K286" s="295">
        <v>120091.6</v>
      </c>
      <c r="L286" s="295">
        <v>120091.6</v>
      </c>
      <c r="M286" s="295">
        <v>120091.6</v>
      </c>
      <c r="N286" s="765"/>
      <c r="O286" s="775">
        <v>68</v>
      </c>
      <c r="P286" s="295">
        <v>68.382990000000007</v>
      </c>
      <c r="Q286" s="295">
        <v>68.382990000000007</v>
      </c>
      <c r="R286" s="295">
        <v>68.382990000000007</v>
      </c>
      <c r="S286" s="295">
        <v>68.382990000000007</v>
      </c>
      <c r="T286" s="295">
        <v>68.382990000000007</v>
      </c>
      <c r="U286" s="295">
        <v>68.382990000000007</v>
      </c>
      <c r="V286" s="295">
        <v>68.382990000000007</v>
      </c>
      <c r="W286" s="295">
        <v>68.382990000000007</v>
      </c>
      <c r="X286" s="295">
        <v>68.382990000000007</v>
      </c>
      <c r="Y286" s="754">
        <f>Y285</f>
        <v>1</v>
      </c>
      <c r="Z286" s="754">
        <f>Z285</f>
        <v>0</v>
      </c>
      <c r="AA286" s="754">
        <f t="shared" ref="AA286:AE286" si="151">AA285</f>
        <v>0</v>
      </c>
      <c r="AB286" s="754">
        <f t="shared" si="151"/>
        <v>0</v>
      </c>
      <c r="AC286" s="754">
        <f t="shared" si="151"/>
        <v>0</v>
      </c>
      <c r="AD286" s="754">
        <f t="shared" si="151"/>
        <v>0</v>
      </c>
      <c r="AE286" s="754">
        <f t="shared" si="151"/>
        <v>0</v>
      </c>
      <c r="AF286" s="409">
        <f t="shared" ref="AF286:AL286" si="152">AF285</f>
        <v>0</v>
      </c>
      <c r="AG286" s="409">
        <f t="shared" si="152"/>
        <v>0</v>
      </c>
      <c r="AH286" s="409">
        <f t="shared" si="152"/>
        <v>0</v>
      </c>
      <c r="AI286" s="409">
        <f t="shared" si="152"/>
        <v>0</v>
      </c>
      <c r="AJ286" s="409">
        <f t="shared" si="152"/>
        <v>0</v>
      </c>
      <c r="AK286" s="409">
        <f t="shared" si="152"/>
        <v>0</v>
      </c>
      <c r="AL286" s="409">
        <f t="shared" si="152"/>
        <v>0</v>
      </c>
      <c r="AM286" s="297"/>
    </row>
    <row r="287" spans="1:39" ht="15" outlineLevel="1">
      <c r="B287" s="294"/>
      <c r="C287" s="768"/>
      <c r="D287" s="764"/>
      <c r="E287" s="764"/>
      <c r="F287" s="764"/>
      <c r="G287" s="764"/>
      <c r="H287" s="764"/>
      <c r="I287" s="764"/>
      <c r="J287" s="764"/>
      <c r="K287" s="764"/>
      <c r="L287" s="764"/>
      <c r="M287" s="764"/>
      <c r="N287" s="283"/>
      <c r="O287" s="764"/>
      <c r="P287" s="764"/>
      <c r="Q287" s="764"/>
      <c r="R287" s="764"/>
      <c r="S287" s="764"/>
      <c r="T287" s="764"/>
      <c r="U287" s="764"/>
      <c r="V287" s="764"/>
      <c r="W287" s="764"/>
      <c r="X287" s="764"/>
      <c r="Y287" s="755"/>
      <c r="Z287" s="755"/>
      <c r="AA287" s="755"/>
      <c r="AB287" s="755"/>
      <c r="AC287" s="755"/>
      <c r="AD287" s="755"/>
      <c r="AE287" s="755"/>
      <c r="AF287" s="410"/>
      <c r="AG287" s="410"/>
      <c r="AH287" s="410"/>
      <c r="AI287" s="410"/>
      <c r="AJ287" s="410"/>
      <c r="AK287" s="410"/>
      <c r="AL287" s="410"/>
      <c r="AM287" s="306"/>
    </row>
    <row r="288" spans="1:39" ht="15" outlineLevel="1">
      <c r="A288" s="503">
        <v>4</v>
      </c>
      <c r="B288" s="294" t="s">
        <v>4</v>
      </c>
      <c r="C288" s="764" t="s">
        <v>25</v>
      </c>
      <c r="D288" s="295">
        <v>302637</v>
      </c>
      <c r="E288" s="295">
        <v>302636.79499999998</v>
      </c>
      <c r="F288" s="295">
        <v>290974.42</v>
      </c>
      <c r="G288" s="295">
        <v>246515.38</v>
      </c>
      <c r="H288" s="295">
        <v>246515.38</v>
      </c>
      <c r="I288" s="295">
        <v>246515.38</v>
      </c>
      <c r="J288" s="295">
        <v>246515.38</v>
      </c>
      <c r="K288" s="295">
        <v>246309.935</v>
      </c>
      <c r="L288" s="295">
        <v>179108.723</v>
      </c>
      <c r="M288" s="295">
        <v>179108.723</v>
      </c>
      <c r="N288" s="764"/>
      <c r="O288" s="775">
        <v>20</v>
      </c>
      <c r="P288" s="295">
        <v>20.283671900000002</v>
      </c>
      <c r="Q288" s="295">
        <v>19.551539600000002</v>
      </c>
      <c r="R288" s="295">
        <v>16.760521099999998</v>
      </c>
      <c r="S288" s="295">
        <v>16.760521099999998</v>
      </c>
      <c r="T288" s="295">
        <v>16.760521099999998</v>
      </c>
      <c r="U288" s="295">
        <v>16.760521099999998</v>
      </c>
      <c r="V288" s="295">
        <v>16.737068499999999</v>
      </c>
      <c r="W288" s="295">
        <v>12.5183579</v>
      </c>
      <c r="X288" s="295">
        <v>12.5183579</v>
      </c>
      <c r="Y288" s="753">
        <v>1</v>
      </c>
      <c r="Z288" s="753"/>
      <c r="AA288" s="753"/>
      <c r="AB288" s="753"/>
      <c r="AC288" s="753"/>
      <c r="AD288" s="753"/>
      <c r="AE288" s="753"/>
      <c r="AF288" s="408"/>
      <c r="AG288" s="408"/>
      <c r="AH288" s="408"/>
      <c r="AI288" s="408"/>
      <c r="AJ288" s="408"/>
      <c r="AK288" s="408"/>
      <c r="AL288" s="408"/>
      <c r="AM288" s="296">
        <f>SUM(Y288:AL288)</f>
        <v>1</v>
      </c>
    </row>
    <row r="289" spans="1:39" ht="15" outlineLevel="1">
      <c r="B289" s="294" t="s">
        <v>249</v>
      </c>
      <c r="C289" s="764" t="s">
        <v>163</v>
      </c>
      <c r="D289" s="295">
        <v>926</v>
      </c>
      <c r="E289" s="295">
        <v>926</v>
      </c>
      <c r="F289" s="295">
        <v>880</v>
      </c>
      <c r="G289" s="295">
        <v>761</v>
      </c>
      <c r="H289" s="295">
        <v>761</v>
      </c>
      <c r="I289" s="295">
        <v>761</v>
      </c>
      <c r="J289" s="295">
        <v>761</v>
      </c>
      <c r="K289" s="295">
        <v>761</v>
      </c>
      <c r="L289" s="295">
        <v>639</v>
      </c>
      <c r="M289" s="295">
        <v>639</v>
      </c>
      <c r="N289" s="765"/>
      <c r="O289" s="295"/>
      <c r="P289" s="295">
        <v>6.5000000000000002E-2</v>
      </c>
      <c r="Q289" s="295">
        <v>6.3E-2</v>
      </c>
      <c r="R289" s="295">
        <v>5.5E-2</v>
      </c>
      <c r="S289" s="295">
        <v>5.5E-2</v>
      </c>
      <c r="T289" s="295">
        <v>5.5E-2</v>
      </c>
      <c r="U289" s="295">
        <v>5.5E-2</v>
      </c>
      <c r="V289" s="295">
        <v>5.5E-2</v>
      </c>
      <c r="W289" s="295">
        <v>4.7E-2</v>
      </c>
      <c r="X289" s="295">
        <v>4.7E-2</v>
      </c>
      <c r="Y289" s="754">
        <f>Y288</f>
        <v>1</v>
      </c>
      <c r="Z289" s="754">
        <f>Z288</f>
        <v>0</v>
      </c>
      <c r="AA289" s="754">
        <f t="shared" ref="AA289:AE289" si="153">AA288</f>
        <v>0</v>
      </c>
      <c r="AB289" s="754">
        <f t="shared" si="153"/>
        <v>0</v>
      </c>
      <c r="AC289" s="754">
        <f t="shared" si="153"/>
        <v>0</v>
      </c>
      <c r="AD289" s="754">
        <f t="shared" si="153"/>
        <v>0</v>
      </c>
      <c r="AE289" s="754">
        <f t="shared" si="153"/>
        <v>0</v>
      </c>
      <c r="AF289" s="409">
        <f t="shared" ref="AF289:AL289" si="154">AF288</f>
        <v>0</v>
      </c>
      <c r="AG289" s="409">
        <f t="shared" si="154"/>
        <v>0</v>
      </c>
      <c r="AH289" s="409">
        <f t="shared" si="154"/>
        <v>0</v>
      </c>
      <c r="AI289" s="409">
        <f t="shared" si="154"/>
        <v>0</v>
      </c>
      <c r="AJ289" s="409">
        <f t="shared" si="154"/>
        <v>0</v>
      </c>
      <c r="AK289" s="409">
        <f t="shared" si="154"/>
        <v>0</v>
      </c>
      <c r="AL289" s="409">
        <f t="shared" si="154"/>
        <v>0</v>
      </c>
      <c r="AM289" s="297"/>
    </row>
    <row r="290" spans="1:39" ht="15" outlineLevel="1">
      <c r="B290" s="294"/>
      <c r="C290" s="768"/>
      <c r="D290" s="767"/>
      <c r="E290" s="767"/>
      <c r="F290" s="767"/>
      <c r="G290" s="767"/>
      <c r="H290" s="767"/>
      <c r="I290" s="767"/>
      <c r="J290" s="767"/>
      <c r="K290" s="767"/>
      <c r="L290" s="767"/>
      <c r="M290" s="767"/>
      <c r="N290" s="764"/>
      <c r="O290" s="767"/>
      <c r="P290" s="767"/>
      <c r="Q290" s="767"/>
      <c r="R290" s="767"/>
      <c r="S290" s="767"/>
      <c r="T290" s="767"/>
      <c r="U290" s="767"/>
      <c r="V290" s="767"/>
      <c r="W290" s="767"/>
      <c r="X290" s="767"/>
      <c r="Y290" s="755"/>
      <c r="Z290" s="755"/>
      <c r="AA290" s="755"/>
      <c r="AB290" s="755"/>
      <c r="AC290" s="755"/>
      <c r="AD290" s="755"/>
      <c r="AE290" s="755"/>
      <c r="AF290" s="410"/>
      <c r="AG290" s="410"/>
      <c r="AH290" s="410"/>
      <c r="AI290" s="410"/>
      <c r="AJ290" s="410"/>
      <c r="AK290" s="410"/>
      <c r="AL290" s="410"/>
      <c r="AM290" s="306"/>
    </row>
    <row r="291" spans="1:39" ht="15" outlineLevel="1">
      <c r="A291" s="503">
        <v>5</v>
      </c>
      <c r="B291" s="294" t="s">
        <v>5</v>
      </c>
      <c r="C291" s="764" t="s">
        <v>25</v>
      </c>
      <c r="D291" s="295">
        <v>674564</v>
      </c>
      <c r="E291" s="295">
        <v>674564.1</v>
      </c>
      <c r="F291" s="295">
        <v>633919.98800000001</v>
      </c>
      <c r="G291" s="295">
        <v>495211.95299999998</v>
      </c>
      <c r="H291" s="295">
        <v>495211.95299999998</v>
      </c>
      <c r="I291" s="295">
        <v>495211.95299999998</v>
      </c>
      <c r="J291" s="295">
        <v>495211.95299999998</v>
      </c>
      <c r="K291" s="295">
        <v>494628.37099999998</v>
      </c>
      <c r="L291" s="295">
        <v>415953.723</v>
      </c>
      <c r="M291" s="295">
        <v>415953.723</v>
      </c>
      <c r="N291" s="764"/>
      <c r="O291" s="775">
        <v>46</v>
      </c>
      <c r="P291" s="295">
        <v>46.476309100000002</v>
      </c>
      <c r="Q291" s="295">
        <v>43.924781500000002</v>
      </c>
      <c r="R291" s="295">
        <v>35.2170658</v>
      </c>
      <c r="S291" s="295">
        <v>35.2170658</v>
      </c>
      <c r="T291" s="295">
        <v>35.2170658</v>
      </c>
      <c r="U291" s="295">
        <v>35.2170658</v>
      </c>
      <c r="V291" s="295">
        <v>35.150446799999997</v>
      </c>
      <c r="W291" s="295">
        <v>30.211464899999999</v>
      </c>
      <c r="X291" s="295">
        <v>30.211464899999999</v>
      </c>
      <c r="Y291" s="753">
        <v>1</v>
      </c>
      <c r="Z291" s="753"/>
      <c r="AA291" s="753"/>
      <c r="AB291" s="753"/>
      <c r="AC291" s="753"/>
      <c r="AD291" s="753"/>
      <c r="AE291" s="753"/>
      <c r="AF291" s="408"/>
      <c r="AG291" s="408"/>
      <c r="AH291" s="408"/>
      <c r="AI291" s="408"/>
      <c r="AJ291" s="408"/>
      <c r="AK291" s="408"/>
      <c r="AL291" s="408"/>
      <c r="AM291" s="296">
        <f>SUM(Y291:AL291)</f>
        <v>1</v>
      </c>
    </row>
    <row r="292" spans="1:39" ht="15" outlineLevel="1">
      <c r="B292" s="294" t="s">
        <v>249</v>
      </c>
      <c r="C292" s="764" t="s">
        <v>163</v>
      </c>
      <c r="D292" s="295"/>
      <c r="E292" s="295"/>
      <c r="F292" s="295"/>
      <c r="G292" s="295"/>
      <c r="H292" s="295"/>
      <c r="I292" s="295"/>
      <c r="J292" s="295"/>
      <c r="K292" s="295"/>
      <c r="L292" s="295"/>
      <c r="M292" s="295"/>
      <c r="N292" s="765"/>
      <c r="O292" s="295"/>
      <c r="P292" s="295"/>
      <c r="Q292" s="295"/>
      <c r="R292" s="295"/>
      <c r="S292" s="295"/>
      <c r="T292" s="295"/>
      <c r="U292" s="295"/>
      <c r="V292" s="295"/>
      <c r="W292" s="295"/>
      <c r="X292" s="295"/>
      <c r="Y292" s="754">
        <f>Y291</f>
        <v>1</v>
      </c>
      <c r="Z292" s="754">
        <f>Z291</f>
        <v>0</v>
      </c>
      <c r="AA292" s="754">
        <f t="shared" ref="AA292:AE292" si="155">AA291</f>
        <v>0</v>
      </c>
      <c r="AB292" s="754">
        <f t="shared" si="155"/>
        <v>0</v>
      </c>
      <c r="AC292" s="754">
        <f t="shared" si="155"/>
        <v>0</v>
      </c>
      <c r="AD292" s="754">
        <f t="shared" si="155"/>
        <v>0</v>
      </c>
      <c r="AE292" s="754">
        <f t="shared" si="155"/>
        <v>0</v>
      </c>
      <c r="AF292" s="409">
        <f t="shared" ref="AF292:AL292" si="156">AF291</f>
        <v>0</v>
      </c>
      <c r="AG292" s="409">
        <f t="shared" si="156"/>
        <v>0</v>
      </c>
      <c r="AH292" s="409">
        <f t="shared" si="156"/>
        <v>0</v>
      </c>
      <c r="AI292" s="409">
        <f t="shared" si="156"/>
        <v>0</v>
      </c>
      <c r="AJ292" s="409">
        <f t="shared" si="156"/>
        <v>0</v>
      </c>
      <c r="AK292" s="409">
        <f t="shared" si="156"/>
        <v>0</v>
      </c>
      <c r="AL292" s="409">
        <f t="shared" si="156"/>
        <v>0</v>
      </c>
      <c r="AM292" s="297"/>
    </row>
    <row r="293" spans="1:39" ht="15" outlineLevel="1">
      <c r="B293" s="294"/>
      <c r="C293" s="768"/>
      <c r="D293" s="767"/>
      <c r="E293" s="767"/>
      <c r="F293" s="767"/>
      <c r="G293" s="767"/>
      <c r="H293" s="767"/>
      <c r="I293" s="767"/>
      <c r="J293" s="767"/>
      <c r="K293" s="767"/>
      <c r="L293" s="767"/>
      <c r="M293" s="767"/>
      <c r="N293" s="764"/>
      <c r="O293" s="767"/>
      <c r="P293" s="767"/>
      <c r="Q293" s="767"/>
      <c r="R293" s="767"/>
      <c r="S293" s="767"/>
      <c r="T293" s="767"/>
      <c r="U293" s="767"/>
      <c r="V293" s="767"/>
      <c r="W293" s="767"/>
      <c r="X293" s="767"/>
      <c r="Y293" s="755"/>
      <c r="Z293" s="755"/>
      <c r="AA293" s="755"/>
      <c r="AB293" s="755"/>
      <c r="AC293" s="755"/>
      <c r="AD293" s="755"/>
      <c r="AE293" s="755"/>
      <c r="AF293" s="410"/>
      <c r="AG293" s="410"/>
      <c r="AH293" s="410"/>
      <c r="AI293" s="410"/>
      <c r="AJ293" s="410"/>
      <c r="AK293" s="410"/>
      <c r="AL293" s="410"/>
      <c r="AM293" s="306"/>
    </row>
    <row r="294" spans="1:39" ht="15" outlineLevel="1">
      <c r="A294" s="503">
        <v>6</v>
      </c>
      <c r="B294" s="294" t="s">
        <v>6</v>
      </c>
      <c r="C294" s="764" t="s">
        <v>25</v>
      </c>
      <c r="D294" s="295"/>
      <c r="E294" s="295"/>
      <c r="F294" s="295"/>
      <c r="G294" s="295"/>
      <c r="H294" s="295"/>
      <c r="I294" s="295"/>
      <c r="J294" s="295"/>
      <c r="K294" s="295"/>
      <c r="L294" s="295"/>
      <c r="M294" s="295"/>
      <c r="N294" s="764"/>
      <c r="O294" s="295"/>
      <c r="P294" s="295"/>
      <c r="Q294" s="295"/>
      <c r="R294" s="295"/>
      <c r="S294" s="295"/>
      <c r="T294" s="295"/>
      <c r="U294" s="295"/>
      <c r="V294" s="295"/>
      <c r="W294" s="295"/>
      <c r="X294" s="295"/>
      <c r="Y294" s="753"/>
      <c r="Z294" s="753"/>
      <c r="AA294" s="753"/>
      <c r="AB294" s="753"/>
      <c r="AC294" s="753"/>
      <c r="AD294" s="753"/>
      <c r="AE294" s="753"/>
      <c r="AF294" s="408"/>
      <c r="AG294" s="408"/>
      <c r="AH294" s="408"/>
      <c r="AI294" s="408"/>
      <c r="AJ294" s="408"/>
      <c r="AK294" s="408"/>
      <c r="AL294" s="408"/>
      <c r="AM294" s="296">
        <f>SUM(Y294:AL294)</f>
        <v>0</v>
      </c>
    </row>
    <row r="295" spans="1:39" ht="15" outlineLevel="1">
      <c r="B295" s="294" t="s">
        <v>249</v>
      </c>
      <c r="C295" s="764" t="s">
        <v>163</v>
      </c>
      <c r="D295" s="295"/>
      <c r="E295" s="295"/>
      <c r="F295" s="295"/>
      <c r="G295" s="295"/>
      <c r="H295" s="295"/>
      <c r="I295" s="295"/>
      <c r="J295" s="295"/>
      <c r="K295" s="295"/>
      <c r="L295" s="295"/>
      <c r="M295" s="295"/>
      <c r="N295" s="765"/>
      <c r="O295" s="295"/>
      <c r="P295" s="295"/>
      <c r="Q295" s="295"/>
      <c r="R295" s="295"/>
      <c r="S295" s="295"/>
      <c r="T295" s="295"/>
      <c r="U295" s="295"/>
      <c r="V295" s="295"/>
      <c r="W295" s="295"/>
      <c r="X295" s="295"/>
      <c r="Y295" s="754">
        <f>Y294</f>
        <v>0</v>
      </c>
      <c r="Z295" s="754">
        <f>Z294</f>
        <v>0</v>
      </c>
      <c r="AA295" s="754">
        <f t="shared" ref="AA295:AE295" si="157">AA294</f>
        <v>0</v>
      </c>
      <c r="AB295" s="754">
        <f t="shared" si="157"/>
        <v>0</v>
      </c>
      <c r="AC295" s="754">
        <f t="shared" si="157"/>
        <v>0</v>
      </c>
      <c r="AD295" s="754">
        <f t="shared" si="157"/>
        <v>0</v>
      </c>
      <c r="AE295" s="754">
        <f t="shared" si="157"/>
        <v>0</v>
      </c>
      <c r="AF295" s="409">
        <f t="shared" ref="AF295:AL295" si="158">AF294</f>
        <v>0</v>
      </c>
      <c r="AG295" s="409">
        <f t="shared" si="158"/>
        <v>0</v>
      </c>
      <c r="AH295" s="409">
        <f t="shared" si="158"/>
        <v>0</v>
      </c>
      <c r="AI295" s="409">
        <f t="shared" si="158"/>
        <v>0</v>
      </c>
      <c r="AJ295" s="409">
        <f t="shared" si="158"/>
        <v>0</v>
      </c>
      <c r="AK295" s="409">
        <f t="shared" si="158"/>
        <v>0</v>
      </c>
      <c r="AL295" s="409">
        <f t="shared" si="158"/>
        <v>0</v>
      </c>
      <c r="AM295" s="297"/>
    </row>
    <row r="296" spans="1:39" ht="15" outlineLevel="1">
      <c r="B296" s="294"/>
      <c r="C296" s="768"/>
      <c r="D296" s="767"/>
      <c r="E296" s="767"/>
      <c r="F296" s="767"/>
      <c r="G296" s="767"/>
      <c r="H296" s="767"/>
      <c r="I296" s="767"/>
      <c r="J296" s="767"/>
      <c r="K296" s="767"/>
      <c r="L296" s="767"/>
      <c r="M296" s="767"/>
      <c r="N296" s="764"/>
      <c r="O296" s="767"/>
      <c r="P296" s="767"/>
      <c r="Q296" s="767"/>
      <c r="R296" s="767"/>
      <c r="S296" s="767"/>
      <c r="T296" s="767"/>
      <c r="U296" s="767"/>
      <c r="V296" s="767"/>
      <c r="W296" s="767"/>
      <c r="X296" s="767"/>
      <c r="Y296" s="755"/>
      <c r="Z296" s="755"/>
      <c r="AA296" s="755"/>
      <c r="AB296" s="755"/>
      <c r="AC296" s="755"/>
      <c r="AD296" s="755"/>
      <c r="AE296" s="755"/>
      <c r="AF296" s="410"/>
      <c r="AG296" s="410"/>
      <c r="AH296" s="410"/>
      <c r="AI296" s="410"/>
      <c r="AJ296" s="410"/>
      <c r="AK296" s="410"/>
      <c r="AL296" s="410"/>
      <c r="AM296" s="306"/>
    </row>
    <row r="297" spans="1:39" ht="15" outlineLevel="1">
      <c r="A297" s="503">
        <v>7</v>
      </c>
      <c r="B297" s="294" t="s">
        <v>42</v>
      </c>
      <c r="C297" s="764" t="s">
        <v>25</v>
      </c>
      <c r="D297" s="295">
        <v>10205</v>
      </c>
      <c r="E297" s="295"/>
      <c r="F297" s="295"/>
      <c r="G297" s="295"/>
      <c r="H297" s="295"/>
      <c r="I297" s="295"/>
      <c r="J297" s="295"/>
      <c r="K297" s="295"/>
      <c r="L297" s="295"/>
      <c r="M297" s="295"/>
      <c r="N297" s="764"/>
      <c r="O297" s="775">
        <v>6291</v>
      </c>
      <c r="P297" s="295"/>
      <c r="Q297" s="295"/>
      <c r="R297" s="295"/>
      <c r="S297" s="295"/>
      <c r="T297" s="295"/>
      <c r="U297" s="295"/>
      <c r="V297" s="295"/>
      <c r="W297" s="295"/>
      <c r="X297" s="295"/>
      <c r="Y297" s="753">
        <v>1</v>
      </c>
      <c r="Z297" s="753"/>
      <c r="AA297" s="753"/>
      <c r="AB297" s="753"/>
      <c r="AC297" s="753"/>
      <c r="AD297" s="753"/>
      <c r="AE297" s="753"/>
      <c r="AF297" s="408"/>
      <c r="AG297" s="408"/>
      <c r="AH297" s="408"/>
      <c r="AI297" s="408"/>
      <c r="AJ297" s="408"/>
      <c r="AK297" s="408"/>
      <c r="AL297" s="408"/>
      <c r="AM297" s="296">
        <f>SUM(Y297:AL297)</f>
        <v>1</v>
      </c>
    </row>
    <row r="298" spans="1:39" ht="15" outlineLevel="1">
      <c r="B298" s="294" t="s">
        <v>249</v>
      </c>
      <c r="C298" s="764" t="s">
        <v>163</v>
      </c>
      <c r="D298" s="295"/>
      <c r="E298" s="295"/>
      <c r="F298" s="295"/>
      <c r="G298" s="295"/>
      <c r="H298" s="295"/>
      <c r="I298" s="295"/>
      <c r="J298" s="295"/>
      <c r="K298" s="295"/>
      <c r="L298" s="295"/>
      <c r="M298" s="295"/>
      <c r="N298" s="764"/>
      <c r="O298" s="295"/>
      <c r="P298" s="295"/>
      <c r="Q298" s="295"/>
      <c r="R298" s="295"/>
      <c r="S298" s="295"/>
      <c r="T298" s="295"/>
      <c r="U298" s="295"/>
      <c r="V298" s="295"/>
      <c r="W298" s="295"/>
      <c r="X298" s="295"/>
      <c r="Y298" s="754">
        <f>Y297</f>
        <v>1</v>
      </c>
      <c r="Z298" s="754">
        <f>Z297</f>
        <v>0</v>
      </c>
      <c r="AA298" s="754">
        <f t="shared" ref="AA298:AE298" si="159">AA297</f>
        <v>0</v>
      </c>
      <c r="AB298" s="754">
        <f t="shared" si="159"/>
        <v>0</v>
      </c>
      <c r="AC298" s="754">
        <f t="shared" si="159"/>
        <v>0</v>
      </c>
      <c r="AD298" s="754">
        <f t="shared" si="159"/>
        <v>0</v>
      </c>
      <c r="AE298" s="754">
        <f t="shared" si="159"/>
        <v>0</v>
      </c>
      <c r="AF298" s="409">
        <f t="shared" ref="AF298:AL298" si="160">AF297</f>
        <v>0</v>
      </c>
      <c r="AG298" s="409">
        <f t="shared" si="160"/>
        <v>0</v>
      </c>
      <c r="AH298" s="409">
        <f t="shared" si="160"/>
        <v>0</v>
      </c>
      <c r="AI298" s="409">
        <f t="shared" si="160"/>
        <v>0</v>
      </c>
      <c r="AJ298" s="409">
        <f t="shared" si="160"/>
        <v>0</v>
      </c>
      <c r="AK298" s="409">
        <f t="shared" si="160"/>
        <v>0</v>
      </c>
      <c r="AL298" s="409">
        <f t="shared" si="160"/>
        <v>0</v>
      </c>
      <c r="AM298" s="297"/>
    </row>
    <row r="299" spans="1:39" ht="15" outlineLevel="1">
      <c r="B299" s="294"/>
      <c r="C299" s="768"/>
      <c r="D299" s="767"/>
      <c r="E299" s="767"/>
      <c r="F299" s="767"/>
      <c r="G299" s="767"/>
      <c r="H299" s="767"/>
      <c r="I299" s="767"/>
      <c r="J299" s="767"/>
      <c r="K299" s="767"/>
      <c r="L299" s="767"/>
      <c r="M299" s="767"/>
      <c r="N299" s="764"/>
      <c r="O299" s="767"/>
      <c r="P299" s="767"/>
      <c r="Q299" s="767"/>
      <c r="R299" s="767"/>
      <c r="S299" s="767"/>
      <c r="T299" s="767"/>
      <c r="U299" s="767"/>
      <c r="V299" s="767"/>
      <c r="W299" s="767"/>
      <c r="X299" s="767"/>
      <c r="Y299" s="755"/>
      <c r="Z299" s="755"/>
      <c r="AA299" s="755"/>
      <c r="AB299" s="755"/>
      <c r="AC299" s="755"/>
      <c r="AD299" s="755"/>
      <c r="AE299" s="755"/>
      <c r="AF299" s="410"/>
      <c r="AG299" s="410"/>
      <c r="AH299" s="410"/>
      <c r="AI299" s="410"/>
      <c r="AJ299" s="410"/>
      <c r="AK299" s="410"/>
      <c r="AL299" s="410"/>
      <c r="AM299" s="306"/>
    </row>
    <row r="300" spans="1:39" s="283" customFormat="1" ht="15" outlineLevel="1">
      <c r="A300" s="503">
        <v>8</v>
      </c>
      <c r="B300" s="294" t="s">
        <v>485</v>
      </c>
      <c r="C300" s="764" t="s">
        <v>25</v>
      </c>
      <c r="D300" s="295"/>
      <c r="E300" s="295"/>
      <c r="F300" s="295"/>
      <c r="G300" s="295"/>
      <c r="H300" s="295"/>
      <c r="I300" s="295"/>
      <c r="J300" s="295"/>
      <c r="K300" s="295"/>
      <c r="L300" s="295"/>
      <c r="M300" s="295"/>
      <c r="N300" s="764"/>
      <c r="O300" s="295"/>
      <c r="P300" s="295"/>
      <c r="Q300" s="295"/>
      <c r="R300" s="295"/>
      <c r="S300" s="295"/>
      <c r="T300" s="295"/>
      <c r="U300" s="295"/>
      <c r="V300" s="295"/>
      <c r="W300" s="295"/>
      <c r="X300" s="295"/>
      <c r="Y300" s="753"/>
      <c r="Z300" s="753"/>
      <c r="AA300" s="753"/>
      <c r="AB300" s="753"/>
      <c r="AC300" s="753"/>
      <c r="AD300" s="753"/>
      <c r="AE300" s="753"/>
      <c r="AF300" s="408"/>
      <c r="AG300" s="408"/>
      <c r="AH300" s="408"/>
      <c r="AI300" s="408"/>
      <c r="AJ300" s="408"/>
      <c r="AK300" s="408"/>
      <c r="AL300" s="408"/>
      <c r="AM300" s="296">
        <f>SUM(Y300:AL300)</f>
        <v>0</v>
      </c>
    </row>
    <row r="301" spans="1:39" s="283" customFormat="1" ht="15" outlineLevel="1">
      <c r="A301" s="503"/>
      <c r="B301" s="294" t="s">
        <v>249</v>
      </c>
      <c r="C301" s="764" t="s">
        <v>163</v>
      </c>
      <c r="D301" s="295"/>
      <c r="E301" s="295"/>
      <c r="F301" s="295"/>
      <c r="G301" s="295"/>
      <c r="H301" s="295"/>
      <c r="I301" s="295"/>
      <c r="J301" s="295"/>
      <c r="K301" s="295"/>
      <c r="L301" s="295"/>
      <c r="M301" s="295"/>
      <c r="N301" s="764"/>
      <c r="O301" s="295"/>
      <c r="P301" s="295"/>
      <c r="Q301" s="295"/>
      <c r="R301" s="295"/>
      <c r="S301" s="295"/>
      <c r="T301" s="295"/>
      <c r="U301" s="295"/>
      <c r="V301" s="295"/>
      <c r="W301" s="295"/>
      <c r="X301" s="295"/>
      <c r="Y301" s="754">
        <f>Y300</f>
        <v>0</v>
      </c>
      <c r="Z301" s="754">
        <f>Z300</f>
        <v>0</v>
      </c>
      <c r="AA301" s="754">
        <f t="shared" ref="AA301:AE301" si="161">AA300</f>
        <v>0</v>
      </c>
      <c r="AB301" s="754">
        <f t="shared" si="161"/>
        <v>0</v>
      </c>
      <c r="AC301" s="754">
        <f t="shared" si="161"/>
        <v>0</v>
      </c>
      <c r="AD301" s="754">
        <f t="shared" si="161"/>
        <v>0</v>
      </c>
      <c r="AE301" s="754">
        <f t="shared" si="161"/>
        <v>0</v>
      </c>
      <c r="AF301" s="409">
        <f t="shared" ref="AF301:AL301" si="162">AF300</f>
        <v>0</v>
      </c>
      <c r="AG301" s="409">
        <f t="shared" si="162"/>
        <v>0</v>
      </c>
      <c r="AH301" s="409">
        <f t="shared" si="162"/>
        <v>0</v>
      </c>
      <c r="AI301" s="409">
        <f t="shared" si="162"/>
        <v>0</v>
      </c>
      <c r="AJ301" s="409">
        <f t="shared" si="162"/>
        <v>0</v>
      </c>
      <c r="AK301" s="409">
        <f t="shared" si="162"/>
        <v>0</v>
      </c>
      <c r="AL301" s="409">
        <f t="shared" si="162"/>
        <v>0</v>
      </c>
      <c r="AM301" s="297"/>
    </row>
    <row r="302" spans="1:39" s="283" customFormat="1" ht="15" outlineLevel="1">
      <c r="A302" s="503"/>
      <c r="B302" s="294"/>
      <c r="C302" s="768"/>
      <c r="D302" s="767"/>
      <c r="E302" s="767"/>
      <c r="F302" s="767"/>
      <c r="G302" s="767"/>
      <c r="H302" s="767"/>
      <c r="I302" s="767"/>
      <c r="J302" s="767"/>
      <c r="K302" s="767"/>
      <c r="L302" s="767"/>
      <c r="M302" s="767"/>
      <c r="N302" s="764"/>
      <c r="O302" s="767"/>
      <c r="P302" s="767"/>
      <c r="Q302" s="767"/>
      <c r="R302" s="767"/>
      <c r="S302" s="767"/>
      <c r="T302" s="767"/>
      <c r="U302" s="767"/>
      <c r="V302" s="767"/>
      <c r="W302" s="767"/>
      <c r="X302" s="767"/>
      <c r="Y302" s="755"/>
      <c r="Z302" s="755"/>
      <c r="AA302" s="755"/>
      <c r="AB302" s="755"/>
      <c r="AC302" s="755"/>
      <c r="AD302" s="755"/>
      <c r="AE302" s="755"/>
      <c r="AF302" s="410"/>
      <c r="AG302" s="410"/>
      <c r="AH302" s="410"/>
      <c r="AI302" s="410"/>
      <c r="AJ302" s="410"/>
      <c r="AK302" s="410"/>
      <c r="AL302" s="410"/>
      <c r="AM302" s="306"/>
    </row>
    <row r="303" spans="1:39" ht="15" outlineLevel="1">
      <c r="A303" s="503">
        <v>9</v>
      </c>
      <c r="B303" s="294" t="s">
        <v>7</v>
      </c>
      <c r="C303" s="764" t="s">
        <v>25</v>
      </c>
      <c r="D303" s="295"/>
      <c r="E303" s="295"/>
      <c r="F303" s="295"/>
      <c r="G303" s="295"/>
      <c r="H303" s="295"/>
      <c r="I303" s="295"/>
      <c r="J303" s="295"/>
      <c r="K303" s="295"/>
      <c r="L303" s="295"/>
      <c r="M303" s="295"/>
      <c r="N303" s="764"/>
      <c r="O303" s="295"/>
      <c r="P303" s="295"/>
      <c r="Q303" s="295"/>
      <c r="R303" s="295"/>
      <c r="S303" s="295"/>
      <c r="T303" s="295"/>
      <c r="U303" s="295"/>
      <c r="V303" s="295"/>
      <c r="W303" s="295"/>
      <c r="X303" s="295"/>
      <c r="Y303" s="753"/>
      <c r="Z303" s="753"/>
      <c r="AA303" s="753"/>
      <c r="AB303" s="753"/>
      <c r="AC303" s="753"/>
      <c r="AD303" s="753"/>
      <c r="AE303" s="753"/>
      <c r="AF303" s="408"/>
      <c r="AG303" s="408"/>
      <c r="AH303" s="408"/>
      <c r="AI303" s="408"/>
      <c r="AJ303" s="408"/>
      <c r="AK303" s="408"/>
      <c r="AL303" s="408"/>
      <c r="AM303" s="296">
        <f>SUM(Y303:AL303)</f>
        <v>0</v>
      </c>
    </row>
    <row r="304" spans="1:39" ht="15" outlineLevel="1">
      <c r="B304" s="294" t="s">
        <v>249</v>
      </c>
      <c r="C304" s="764" t="s">
        <v>163</v>
      </c>
      <c r="D304" s="295"/>
      <c r="E304" s="295"/>
      <c r="F304" s="295"/>
      <c r="G304" s="295"/>
      <c r="H304" s="295"/>
      <c r="I304" s="295"/>
      <c r="J304" s="295"/>
      <c r="K304" s="295"/>
      <c r="L304" s="295"/>
      <c r="M304" s="295"/>
      <c r="N304" s="764"/>
      <c r="O304" s="295"/>
      <c r="P304" s="295"/>
      <c r="Q304" s="295"/>
      <c r="R304" s="295"/>
      <c r="S304" s="295"/>
      <c r="T304" s="295"/>
      <c r="U304" s="295"/>
      <c r="V304" s="295"/>
      <c r="W304" s="295"/>
      <c r="X304" s="295"/>
      <c r="Y304" s="754">
        <f>Y303</f>
        <v>0</v>
      </c>
      <c r="Z304" s="754">
        <f>Z303</f>
        <v>0</v>
      </c>
      <c r="AA304" s="754">
        <f t="shared" ref="AA304:AE304" si="163">AA303</f>
        <v>0</v>
      </c>
      <c r="AB304" s="754">
        <f t="shared" si="163"/>
        <v>0</v>
      </c>
      <c r="AC304" s="754">
        <f t="shared" si="163"/>
        <v>0</v>
      </c>
      <c r="AD304" s="754">
        <f t="shared" si="163"/>
        <v>0</v>
      </c>
      <c r="AE304" s="754">
        <f t="shared" si="163"/>
        <v>0</v>
      </c>
      <c r="AF304" s="409">
        <f t="shared" ref="AF304:AL304" si="164">AF303</f>
        <v>0</v>
      </c>
      <c r="AG304" s="409">
        <f t="shared" si="164"/>
        <v>0</v>
      </c>
      <c r="AH304" s="409">
        <f t="shared" si="164"/>
        <v>0</v>
      </c>
      <c r="AI304" s="409">
        <f t="shared" si="164"/>
        <v>0</v>
      </c>
      <c r="AJ304" s="409">
        <f t="shared" si="164"/>
        <v>0</v>
      </c>
      <c r="AK304" s="409">
        <f t="shared" si="164"/>
        <v>0</v>
      </c>
      <c r="AL304" s="409">
        <f t="shared" si="164"/>
        <v>0</v>
      </c>
      <c r="AM304" s="297"/>
    </row>
    <row r="305" spans="1:39" ht="15" outlineLevel="1">
      <c r="B305" s="307"/>
      <c r="C305" s="769"/>
      <c r="D305" s="764"/>
      <c r="E305" s="764"/>
      <c r="F305" s="764"/>
      <c r="G305" s="764"/>
      <c r="H305" s="764"/>
      <c r="I305" s="764"/>
      <c r="J305" s="764"/>
      <c r="K305" s="764"/>
      <c r="L305" s="764"/>
      <c r="M305" s="764"/>
      <c r="N305" s="764"/>
      <c r="O305" s="764"/>
      <c r="P305" s="764"/>
      <c r="Q305" s="764"/>
      <c r="R305" s="764"/>
      <c r="S305" s="764"/>
      <c r="T305" s="764"/>
      <c r="U305" s="764"/>
      <c r="V305" s="764"/>
      <c r="W305" s="764"/>
      <c r="X305" s="764"/>
      <c r="Y305" s="755"/>
      <c r="Z305" s="755"/>
      <c r="AA305" s="755"/>
      <c r="AB305" s="755"/>
      <c r="AC305" s="755"/>
      <c r="AD305" s="755"/>
      <c r="AE305" s="755"/>
      <c r="AF305" s="410"/>
      <c r="AG305" s="410"/>
      <c r="AH305" s="410"/>
      <c r="AI305" s="410"/>
      <c r="AJ305" s="410"/>
      <c r="AK305" s="410"/>
      <c r="AL305" s="410"/>
      <c r="AM305" s="306"/>
    </row>
    <row r="306" spans="1:39" ht="15.75" outlineLevel="1">
      <c r="A306" s="504"/>
      <c r="B306" s="288" t="s">
        <v>8</v>
      </c>
      <c r="C306" s="770"/>
      <c r="D306" s="770"/>
      <c r="E306" s="770"/>
      <c r="F306" s="770"/>
      <c r="G306" s="770"/>
      <c r="H306" s="770"/>
      <c r="I306" s="770"/>
      <c r="J306" s="770"/>
      <c r="K306" s="770"/>
      <c r="L306" s="770"/>
      <c r="M306" s="770"/>
      <c r="N306" s="764"/>
      <c r="O306" s="770"/>
      <c r="P306" s="770"/>
      <c r="Q306" s="770"/>
      <c r="R306" s="770"/>
      <c r="S306" s="770"/>
      <c r="T306" s="770"/>
      <c r="U306" s="770"/>
      <c r="V306" s="770"/>
      <c r="W306" s="770"/>
      <c r="X306" s="770"/>
      <c r="Y306" s="757"/>
      <c r="Z306" s="757"/>
      <c r="AA306" s="757"/>
      <c r="AB306" s="757"/>
      <c r="AC306" s="757"/>
      <c r="AD306" s="757"/>
      <c r="AE306" s="757"/>
      <c r="AF306" s="412"/>
      <c r="AG306" s="412"/>
      <c r="AH306" s="412"/>
      <c r="AI306" s="412"/>
      <c r="AJ306" s="412"/>
      <c r="AK306" s="412"/>
      <c r="AL306" s="412"/>
      <c r="AM306" s="292"/>
    </row>
    <row r="307" spans="1:39" ht="15" outlineLevel="1">
      <c r="A307" s="503">
        <v>10</v>
      </c>
      <c r="B307" s="771" t="s">
        <v>22</v>
      </c>
      <c r="C307" s="764" t="s">
        <v>25</v>
      </c>
      <c r="D307" s="295">
        <f>23178167-D381</f>
        <v>18067403</v>
      </c>
      <c r="E307" s="295">
        <v>17748730.199999999</v>
      </c>
      <c r="F307" s="295">
        <v>17502598.300000001</v>
      </c>
      <c r="G307" s="295">
        <v>17495055.899999999</v>
      </c>
      <c r="H307" s="295">
        <v>16694267.800000001</v>
      </c>
      <c r="I307" s="295">
        <v>16338838.100000001</v>
      </c>
      <c r="J307" s="295">
        <v>16338838.100000001</v>
      </c>
      <c r="K307" s="295">
        <v>16533703</v>
      </c>
      <c r="L307" s="295">
        <v>15618446.100000001</v>
      </c>
      <c r="M307" s="295">
        <v>13239246</v>
      </c>
      <c r="N307" s="295">
        <v>12</v>
      </c>
      <c r="O307" s="295">
        <v>4348</v>
      </c>
      <c r="P307" s="295">
        <v>4257.9465499999997</v>
      </c>
      <c r="Q307" s="295">
        <v>4189.3681200000001</v>
      </c>
      <c r="R307" s="295">
        <v>4187.0784000000003</v>
      </c>
      <c r="S307" s="295">
        <v>3942.7469000000001</v>
      </c>
      <c r="T307" s="295">
        <v>3870.10214</v>
      </c>
      <c r="U307" s="295">
        <v>3870.10214</v>
      </c>
      <c r="V307" s="295">
        <v>3860.4640800000002</v>
      </c>
      <c r="W307" s="295">
        <v>3543.36141</v>
      </c>
      <c r="X307" s="295">
        <v>3081.9249500000001</v>
      </c>
      <c r="Y307" s="413"/>
      <c r="Z307" s="497">
        <v>0.09</v>
      </c>
      <c r="AA307" s="497">
        <v>0.64</v>
      </c>
      <c r="AB307" s="497">
        <v>0.23</v>
      </c>
      <c r="AC307" s="413">
        <v>0.1</v>
      </c>
      <c r="AD307" s="413"/>
      <c r="AE307" s="413"/>
      <c r="AF307" s="413"/>
      <c r="AG307" s="413"/>
      <c r="AH307" s="413"/>
      <c r="AI307" s="413"/>
      <c r="AJ307" s="413"/>
      <c r="AK307" s="413"/>
      <c r="AL307" s="413"/>
      <c r="AM307" s="296">
        <f>SUM(Y307:AL307)</f>
        <v>1.06</v>
      </c>
    </row>
    <row r="308" spans="1:39" ht="15" outlineLevel="1">
      <c r="B308" s="294" t="s">
        <v>249</v>
      </c>
      <c r="C308" s="764" t="s">
        <v>163</v>
      </c>
      <c r="D308" s="775">
        <v>9316522</v>
      </c>
      <c r="E308" s="295">
        <v>9304613</v>
      </c>
      <c r="F308" s="295">
        <v>9301615</v>
      </c>
      <c r="G308" s="295">
        <v>9301615</v>
      </c>
      <c r="H308" s="295">
        <v>9199956</v>
      </c>
      <c r="I308" s="295">
        <v>9143752</v>
      </c>
      <c r="J308" s="295">
        <v>9143752</v>
      </c>
      <c r="K308" s="295">
        <v>8876305</v>
      </c>
      <c r="L308" s="295">
        <v>8522280</v>
      </c>
      <c r="M308" s="295">
        <v>8112566</v>
      </c>
      <c r="N308" s="295">
        <f>N307</f>
        <v>12</v>
      </c>
      <c r="O308" s="295">
        <v>852</v>
      </c>
      <c r="P308" s="295">
        <v>849.12239999999997</v>
      </c>
      <c r="Q308" s="295">
        <v>848.26160000000004</v>
      </c>
      <c r="R308" s="295">
        <v>848.26160000000004</v>
      </c>
      <c r="S308" s="295">
        <v>819.16150000000005</v>
      </c>
      <c r="T308" s="295">
        <v>810.56389999999999</v>
      </c>
      <c r="U308" s="295">
        <v>810.56389999999999</v>
      </c>
      <c r="V308" s="295">
        <v>810.56389999999999</v>
      </c>
      <c r="W308" s="295">
        <v>756.822</v>
      </c>
      <c r="X308" s="295">
        <v>694.14729999999997</v>
      </c>
      <c r="Y308" s="754">
        <f>Y307</f>
        <v>0</v>
      </c>
      <c r="Z308" s="754">
        <f>Z307</f>
        <v>0.09</v>
      </c>
      <c r="AA308" s="754">
        <f t="shared" ref="AA308:AE308" si="165">AA307</f>
        <v>0.64</v>
      </c>
      <c r="AB308" s="754">
        <f t="shared" si="165"/>
        <v>0.23</v>
      </c>
      <c r="AC308" s="754">
        <f t="shared" si="165"/>
        <v>0.1</v>
      </c>
      <c r="AD308" s="754">
        <f t="shared" si="165"/>
        <v>0</v>
      </c>
      <c r="AE308" s="754">
        <f t="shared" si="165"/>
        <v>0</v>
      </c>
      <c r="AF308" s="409">
        <f t="shared" ref="AF308:AL308" si="166">AF307</f>
        <v>0</v>
      </c>
      <c r="AG308" s="409">
        <f t="shared" si="166"/>
        <v>0</v>
      </c>
      <c r="AH308" s="409">
        <f t="shared" si="166"/>
        <v>0</v>
      </c>
      <c r="AI308" s="409">
        <f t="shared" si="166"/>
        <v>0</v>
      </c>
      <c r="AJ308" s="409">
        <f t="shared" si="166"/>
        <v>0</v>
      </c>
      <c r="AK308" s="409">
        <f t="shared" si="166"/>
        <v>0</v>
      </c>
      <c r="AL308" s="409">
        <f t="shared" si="166"/>
        <v>0</v>
      </c>
      <c r="AM308" s="310"/>
    </row>
    <row r="309" spans="1:39" ht="15" outlineLevel="1">
      <c r="B309" s="771"/>
      <c r="C309" s="774"/>
      <c r="D309" s="764"/>
      <c r="E309" s="764"/>
      <c r="F309" s="764"/>
      <c r="G309" s="764"/>
      <c r="H309" s="764"/>
      <c r="I309" s="764"/>
      <c r="J309" s="764"/>
      <c r="K309" s="764"/>
      <c r="L309" s="764"/>
      <c r="M309" s="764"/>
      <c r="N309" s="764"/>
      <c r="O309" s="764"/>
      <c r="P309" s="764"/>
      <c r="Q309" s="764"/>
      <c r="R309" s="764"/>
      <c r="S309" s="764"/>
      <c r="T309" s="764"/>
      <c r="U309" s="764"/>
      <c r="V309" s="764"/>
      <c r="W309" s="764"/>
      <c r="X309" s="764"/>
      <c r="Y309" s="414"/>
      <c r="Z309" s="414"/>
      <c r="AA309" s="414"/>
      <c r="AB309" s="414"/>
      <c r="AC309" s="414"/>
      <c r="AD309" s="414"/>
      <c r="AE309" s="414"/>
      <c r="AF309" s="414"/>
      <c r="AG309" s="414"/>
      <c r="AH309" s="414"/>
      <c r="AI309" s="414"/>
      <c r="AJ309" s="414"/>
      <c r="AK309" s="414"/>
      <c r="AL309" s="414"/>
      <c r="AM309" s="312"/>
    </row>
    <row r="310" spans="1:39" ht="15" outlineLevel="1">
      <c r="A310" s="503">
        <v>11</v>
      </c>
      <c r="B310" s="514" t="s">
        <v>21</v>
      </c>
      <c r="C310" s="764" t="s">
        <v>25</v>
      </c>
      <c r="D310" s="775">
        <v>3914521</v>
      </c>
      <c r="E310" s="295">
        <v>3914520.96</v>
      </c>
      <c r="F310" s="295">
        <v>3709132.6</v>
      </c>
      <c r="G310" s="295">
        <v>3004015.87</v>
      </c>
      <c r="H310" s="295">
        <v>962285.72699999996</v>
      </c>
      <c r="I310" s="295">
        <v>946789.89599999995</v>
      </c>
      <c r="J310" s="295">
        <v>946789.89599999995</v>
      </c>
      <c r="K310" s="295">
        <v>942976.65899999999</v>
      </c>
      <c r="L310" s="295">
        <v>942976.65899999999</v>
      </c>
      <c r="M310" s="295">
        <v>942976.65899999999</v>
      </c>
      <c r="N310" s="295">
        <v>12</v>
      </c>
      <c r="O310" s="295">
        <v>1193</v>
      </c>
      <c r="P310" s="295">
        <v>1193.2774099999999</v>
      </c>
      <c r="Q310" s="295">
        <v>1137.8845100000001</v>
      </c>
      <c r="R310" s="295">
        <v>949.45305800000006</v>
      </c>
      <c r="S310" s="295">
        <v>283.52096799999998</v>
      </c>
      <c r="T310" s="295">
        <v>276.83145500000001</v>
      </c>
      <c r="U310" s="295">
        <v>276.83145500000001</v>
      </c>
      <c r="V310" s="295">
        <v>273.01549999999997</v>
      </c>
      <c r="W310" s="295">
        <v>273.01549999999997</v>
      </c>
      <c r="X310" s="295">
        <v>273.01549999999997</v>
      </c>
      <c r="Y310" s="413"/>
      <c r="Z310" s="497">
        <v>1</v>
      </c>
      <c r="AA310" s="413"/>
      <c r="AB310" s="413"/>
      <c r="AC310" s="413"/>
      <c r="AD310" s="413"/>
      <c r="AE310" s="413"/>
      <c r="AF310" s="413"/>
      <c r="AG310" s="413"/>
      <c r="AH310" s="413"/>
      <c r="AI310" s="413"/>
      <c r="AJ310" s="413"/>
      <c r="AK310" s="413"/>
      <c r="AL310" s="413"/>
      <c r="AM310" s="296">
        <f>SUM(Y310:AL310)</f>
        <v>1</v>
      </c>
    </row>
    <row r="311" spans="1:39" ht="15" outlineLevel="1">
      <c r="B311" s="294" t="s">
        <v>249</v>
      </c>
      <c r="C311" s="764"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754">
        <f>Y310</f>
        <v>0</v>
      </c>
      <c r="Z311" s="754">
        <f>Z310</f>
        <v>1</v>
      </c>
      <c r="AA311" s="754">
        <f t="shared" ref="AA311:AE311" si="167">AA310</f>
        <v>0</v>
      </c>
      <c r="AB311" s="754">
        <f t="shared" si="167"/>
        <v>0</v>
      </c>
      <c r="AC311" s="754">
        <f t="shared" si="167"/>
        <v>0</v>
      </c>
      <c r="AD311" s="754">
        <f t="shared" si="167"/>
        <v>0</v>
      </c>
      <c r="AE311" s="754">
        <f t="shared" si="167"/>
        <v>0</v>
      </c>
      <c r="AF311" s="409">
        <f t="shared" ref="AF311:AL311" si="168">AF310</f>
        <v>0</v>
      </c>
      <c r="AG311" s="409">
        <f t="shared" si="168"/>
        <v>0</v>
      </c>
      <c r="AH311" s="409">
        <f t="shared" si="168"/>
        <v>0</v>
      </c>
      <c r="AI311" s="409">
        <f t="shared" si="168"/>
        <v>0</v>
      </c>
      <c r="AJ311" s="409">
        <f t="shared" si="168"/>
        <v>0</v>
      </c>
      <c r="AK311" s="409">
        <f t="shared" si="168"/>
        <v>0</v>
      </c>
      <c r="AL311" s="409">
        <f t="shared" si="168"/>
        <v>0</v>
      </c>
      <c r="AM311" s="310"/>
    </row>
    <row r="312" spans="1:39" ht="15" outlineLevel="1">
      <c r="B312" s="514"/>
      <c r="C312" s="774"/>
      <c r="D312" s="764"/>
      <c r="E312" s="764"/>
      <c r="F312" s="764"/>
      <c r="G312" s="764"/>
      <c r="H312" s="764"/>
      <c r="I312" s="764"/>
      <c r="J312" s="764"/>
      <c r="K312" s="764"/>
      <c r="L312" s="764"/>
      <c r="M312" s="764"/>
      <c r="N312" s="764"/>
      <c r="O312" s="764"/>
      <c r="P312" s="764"/>
      <c r="Q312" s="764"/>
      <c r="R312" s="764"/>
      <c r="S312" s="764"/>
      <c r="T312" s="764"/>
      <c r="U312" s="764"/>
      <c r="V312" s="764"/>
      <c r="W312" s="764"/>
      <c r="X312" s="764"/>
      <c r="Y312" s="414"/>
      <c r="Z312" s="415"/>
      <c r="AA312" s="414"/>
      <c r="AB312" s="414"/>
      <c r="AC312" s="414"/>
      <c r="AD312" s="414"/>
      <c r="AE312" s="414"/>
      <c r="AF312" s="414"/>
      <c r="AG312" s="414"/>
      <c r="AH312" s="414"/>
      <c r="AI312" s="414"/>
      <c r="AJ312" s="414"/>
      <c r="AK312" s="414"/>
      <c r="AL312" s="414"/>
      <c r="AM312" s="312"/>
    </row>
    <row r="313" spans="1:39" ht="15" outlineLevel="1">
      <c r="A313" s="503">
        <v>12</v>
      </c>
      <c r="B313" s="514" t="s">
        <v>23</v>
      </c>
      <c r="C313" s="764"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3"/>
      <c r="Z313" s="413"/>
      <c r="AA313" s="413"/>
      <c r="AB313" s="413"/>
      <c r="AC313" s="413"/>
      <c r="AD313" s="413"/>
      <c r="AE313" s="413"/>
      <c r="AF313" s="413"/>
      <c r="AG313" s="413"/>
      <c r="AH313" s="413"/>
      <c r="AI313" s="413"/>
      <c r="AJ313" s="413"/>
      <c r="AK313" s="413"/>
      <c r="AL313" s="413"/>
      <c r="AM313" s="296">
        <f>SUM(Y313:AL313)</f>
        <v>0</v>
      </c>
    </row>
    <row r="314" spans="1:39" ht="15" outlineLevel="1">
      <c r="B314" s="294" t="s">
        <v>249</v>
      </c>
      <c r="C314" s="764"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754">
        <f>Y313</f>
        <v>0</v>
      </c>
      <c r="Z314" s="754">
        <f>Z313</f>
        <v>0</v>
      </c>
      <c r="AA314" s="754">
        <f t="shared" ref="AA314:AE314" si="169">AA313</f>
        <v>0</v>
      </c>
      <c r="AB314" s="754">
        <f t="shared" si="169"/>
        <v>0</v>
      </c>
      <c r="AC314" s="754">
        <f t="shared" si="169"/>
        <v>0</v>
      </c>
      <c r="AD314" s="754">
        <f t="shared" si="169"/>
        <v>0</v>
      </c>
      <c r="AE314" s="754">
        <f t="shared" si="169"/>
        <v>0</v>
      </c>
      <c r="AF314" s="409">
        <f t="shared" ref="AF314:AL314" si="170">AF313</f>
        <v>0</v>
      </c>
      <c r="AG314" s="409">
        <f t="shared" si="170"/>
        <v>0</v>
      </c>
      <c r="AH314" s="409">
        <f t="shared" si="170"/>
        <v>0</v>
      </c>
      <c r="AI314" s="409">
        <f t="shared" si="170"/>
        <v>0</v>
      </c>
      <c r="AJ314" s="409">
        <f t="shared" si="170"/>
        <v>0</v>
      </c>
      <c r="AK314" s="409">
        <f t="shared" si="170"/>
        <v>0</v>
      </c>
      <c r="AL314" s="409">
        <f t="shared" si="170"/>
        <v>0</v>
      </c>
      <c r="AM314" s="310"/>
    </row>
    <row r="315" spans="1:39" ht="15" outlineLevel="1">
      <c r="B315" s="514"/>
      <c r="C315" s="774"/>
      <c r="D315" s="776"/>
      <c r="E315" s="776"/>
      <c r="F315" s="776"/>
      <c r="G315" s="776"/>
      <c r="H315" s="776"/>
      <c r="I315" s="776"/>
      <c r="J315" s="776"/>
      <c r="K315" s="776"/>
      <c r="L315" s="776"/>
      <c r="M315" s="776"/>
      <c r="N315" s="764"/>
      <c r="O315" s="776"/>
      <c r="P315" s="776"/>
      <c r="Q315" s="776"/>
      <c r="R315" s="776"/>
      <c r="S315" s="776"/>
      <c r="T315" s="776"/>
      <c r="U315" s="776"/>
      <c r="V315" s="776"/>
      <c r="W315" s="776"/>
      <c r="X315" s="776"/>
      <c r="Y315" s="414"/>
      <c r="Z315" s="415"/>
      <c r="AA315" s="414"/>
      <c r="AB315" s="414"/>
      <c r="AC315" s="414"/>
      <c r="AD315" s="414"/>
      <c r="AE315" s="414"/>
      <c r="AF315" s="414"/>
      <c r="AG315" s="414"/>
      <c r="AH315" s="414"/>
      <c r="AI315" s="414"/>
      <c r="AJ315" s="414"/>
      <c r="AK315" s="414"/>
      <c r="AL315" s="414"/>
      <c r="AM315" s="312"/>
    </row>
    <row r="316" spans="1:39" ht="15" outlineLevel="1">
      <c r="A316" s="503">
        <v>13</v>
      </c>
      <c r="B316" s="514" t="s">
        <v>24</v>
      </c>
      <c r="C316" s="764"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3"/>
      <c r="Z316" s="413"/>
      <c r="AA316" s="413">
        <v>0.22</v>
      </c>
      <c r="AB316" s="413">
        <v>0.78</v>
      </c>
      <c r="AC316" s="413"/>
      <c r="AD316" s="413"/>
      <c r="AE316" s="413"/>
      <c r="AF316" s="413"/>
      <c r="AG316" s="413"/>
      <c r="AH316" s="413"/>
      <c r="AI316" s="413"/>
      <c r="AJ316" s="413"/>
      <c r="AK316" s="413"/>
      <c r="AL316" s="413"/>
      <c r="AM316" s="296">
        <f>SUM(Y316:AL316)</f>
        <v>1</v>
      </c>
    </row>
    <row r="317" spans="1:39" ht="15" outlineLevel="1">
      <c r="B317" s="294" t="s">
        <v>249</v>
      </c>
      <c r="C317" s="764" t="s">
        <v>163</v>
      </c>
      <c r="D317" s="775">
        <v>211782</v>
      </c>
      <c r="E317" s="295">
        <v>211782.2</v>
      </c>
      <c r="F317" s="295">
        <v>211782.2</v>
      </c>
      <c r="G317" s="295">
        <v>211782.2</v>
      </c>
      <c r="H317" s="295">
        <v>211782.2</v>
      </c>
      <c r="I317" s="295">
        <v>211782.2</v>
      </c>
      <c r="J317" s="295">
        <v>211782.2</v>
      </c>
      <c r="K317" s="295">
        <v>211782.2</v>
      </c>
      <c r="L317" s="295">
        <v>211782.2</v>
      </c>
      <c r="M317" s="295">
        <v>211782.2</v>
      </c>
      <c r="N317" s="295">
        <f>N316</f>
        <v>12</v>
      </c>
      <c r="O317" s="295">
        <v>98</v>
      </c>
      <c r="P317" s="295">
        <v>97.607780000000005</v>
      </c>
      <c r="Q317" s="295">
        <v>97.607780000000005</v>
      </c>
      <c r="R317" s="295">
        <v>97.607780000000005</v>
      </c>
      <c r="S317" s="295">
        <v>97.607780000000005</v>
      </c>
      <c r="T317" s="295">
        <v>97.607780000000005</v>
      </c>
      <c r="U317" s="295">
        <v>97.607780000000005</v>
      </c>
      <c r="V317" s="295">
        <v>97.607780000000005</v>
      </c>
      <c r="W317" s="295">
        <v>97.607780000000005</v>
      </c>
      <c r="X317" s="295">
        <v>97.607780000000005</v>
      </c>
      <c r="Y317" s="754">
        <f>Y316</f>
        <v>0</v>
      </c>
      <c r="Z317" s="754">
        <f>Z316</f>
        <v>0</v>
      </c>
      <c r="AA317" s="754">
        <f t="shared" ref="AA317:AE317" si="171">AA316</f>
        <v>0.22</v>
      </c>
      <c r="AB317" s="754">
        <f t="shared" si="171"/>
        <v>0.78</v>
      </c>
      <c r="AC317" s="754">
        <f t="shared" si="171"/>
        <v>0</v>
      </c>
      <c r="AD317" s="754">
        <f t="shared" si="171"/>
        <v>0</v>
      </c>
      <c r="AE317" s="754">
        <f t="shared" si="171"/>
        <v>0</v>
      </c>
      <c r="AF317" s="409">
        <f t="shared" ref="AF317:AL317" si="172">AF316</f>
        <v>0</v>
      </c>
      <c r="AG317" s="409">
        <f t="shared" si="172"/>
        <v>0</v>
      </c>
      <c r="AH317" s="409">
        <f t="shared" si="172"/>
        <v>0</v>
      </c>
      <c r="AI317" s="409">
        <f t="shared" si="172"/>
        <v>0</v>
      </c>
      <c r="AJ317" s="409">
        <f t="shared" si="172"/>
        <v>0</v>
      </c>
      <c r="AK317" s="409">
        <f t="shared" si="172"/>
        <v>0</v>
      </c>
      <c r="AL317" s="409">
        <f t="shared" si="172"/>
        <v>0</v>
      </c>
      <c r="AM317" s="310"/>
    </row>
    <row r="318" spans="1:39" ht="15" outlineLevel="1">
      <c r="B318" s="514"/>
      <c r="C318" s="774"/>
      <c r="D318" s="776"/>
      <c r="E318" s="776"/>
      <c r="F318" s="776"/>
      <c r="G318" s="776"/>
      <c r="H318" s="776"/>
      <c r="I318" s="776"/>
      <c r="J318" s="776"/>
      <c r="K318" s="776"/>
      <c r="L318" s="776"/>
      <c r="M318" s="776"/>
      <c r="N318" s="764"/>
      <c r="O318" s="776"/>
      <c r="P318" s="776"/>
      <c r="Q318" s="776"/>
      <c r="R318" s="776"/>
      <c r="S318" s="776"/>
      <c r="T318" s="776"/>
      <c r="U318" s="776"/>
      <c r="V318" s="776"/>
      <c r="W318" s="776"/>
      <c r="X318" s="776"/>
      <c r="Y318" s="414"/>
      <c r="Z318" s="414"/>
      <c r="AA318" s="414"/>
      <c r="AB318" s="414"/>
      <c r="AC318" s="414"/>
      <c r="AD318" s="414"/>
      <c r="AE318" s="414"/>
      <c r="AF318" s="414"/>
      <c r="AG318" s="414"/>
      <c r="AH318" s="414"/>
      <c r="AI318" s="414"/>
      <c r="AJ318" s="414"/>
      <c r="AK318" s="414"/>
      <c r="AL318" s="414"/>
      <c r="AM318" s="312"/>
    </row>
    <row r="319" spans="1:39" ht="15" outlineLevel="1">
      <c r="A319" s="503">
        <v>14</v>
      </c>
      <c r="B319" s="514" t="s">
        <v>20</v>
      </c>
      <c r="C319" s="764" t="s">
        <v>25</v>
      </c>
      <c r="D319" s="775">
        <v>532958</v>
      </c>
      <c r="E319" s="295">
        <v>532958.446</v>
      </c>
      <c r="F319" s="295">
        <v>532958.446</v>
      </c>
      <c r="G319" s="295">
        <v>532958.446</v>
      </c>
      <c r="H319" s="295">
        <v>0</v>
      </c>
      <c r="I319" s="295">
        <v>0</v>
      </c>
      <c r="J319" s="295">
        <v>0</v>
      </c>
      <c r="K319" s="295">
        <v>0</v>
      </c>
      <c r="L319" s="295">
        <v>0</v>
      </c>
      <c r="M319" s="295">
        <v>0</v>
      </c>
      <c r="N319" s="295">
        <v>12</v>
      </c>
      <c r="O319" s="295">
        <v>97</v>
      </c>
      <c r="P319" s="295">
        <v>96.939442900000003</v>
      </c>
      <c r="Q319" s="295">
        <v>96.939442900000003</v>
      </c>
      <c r="R319" s="295">
        <v>96.939442900000003</v>
      </c>
      <c r="S319" s="295">
        <v>0</v>
      </c>
      <c r="T319" s="295">
        <v>0</v>
      </c>
      <c r="U319" s="295">
        <v>0</v>
      </c>
      <c r="V319" s="295">
        <v>0</v>
      </c>
      <c r="W319" s="295">
        <v>0</v>
      </c>
      <c r="X319" s="295">
        <v>0</v>
      </c>
      <c r="Y319" s="413"/>
      <c r="Z319" s="413"/>
      <c r="AA319" s="497">
        <v>0.18</v>
      </c>
      <c r="AB319" s="413">
        <v>0.76</v>
      </c>
      <c r="AC319" s="413">
        <v>0.06</v>
      </c>
      <c r="AD319" s="413"/>
      <c r="AE319" s="413"/>
      <c r="AF319" s="413"/>
      <c r="AG319" s="413"/>
      <c r="AH319" s="413"/>
      <c r="AI319" s="413"/>
      <c r="AJ319" s="413"/>
      <c r="AK319" s="413"/>
      <c r="AL319" s="413"/>
      <c r="AM319" s="296">
        <f>SUM(Y319:AL319)</f>
        <v>1</v>
      </c>
    </row>
    <row r="320" spans="1:39" ht="15" outlineLevel="1">
      <c r="B320" s="294" t="s">
        <v>249</v>
      </c>
      <c r="C320" s="764" t="s">
        <v>163</v>
      </c>
      <c r="D320" s="775">
        <v>242768</v>
      </c>
      <c r="E320" s="295">
        <v>242767.986</v>
      </c>
      <c r="F320" s="295">
        <v>242767.986</v>
      </c>
      <c r="G320" s="295">
        <v>242767.986</v>
      </c>
      <c r="H320" s="295">
        <v>0</v>
      </c>
      <c r="I320" s="295">
        <v>0</v>
      </c>
      <c r="J320" s="295">
        <v>0</v>
      </c>
      <c r="K320" s="295">
        <v>0</v>
      </c>
      <c r="L320" s="295">
        <v>0</v>
      </c>
      <c r="M320" s="295">
        <v>0</v>
      </c>
      <c r="N320" s="295">
        <f>N319</f>
        <v>12</v>
      </c>
      <c r="O320" s="295">
        <v>44</v>
      </c>
      <c r="P320" s="295">
        <v>44.156905000000002</v>
      </c>
      <c r="Q320" s="295">
        <v>44.156905000000002</v>
      </c>
      <c r="R320" s="295">
        <v>44.156905000000002</v>
      </c>
      <c r="S320" s="295">
        <v>0</v>
      </c>
      <c r="T320" s="295">
        <v>0</v>
      </c>
      <c r="U320" s="295">
        <v>0</v>
      </c>
      <c r="V320" s="295">
        <v>0</v>
      </c>
      <c r="W320" s="295">
        <v>0</v>
      </c>
      <c r="X320" s="295">
        <v>0</v>
      </c>
      <c r="Y320" s="754">
        <f>Y319</f>
        <v>0</v>
      </c>
      <c r="Z320" s="754">
        <f>Z319</f>
        <v>0</v>
      </c>
      <c r="AA320" s="754">
        <f t="shared" ref="AA320:AE320" si="173">AA319</f>
        <v>0.18</v>
      </c>
      <c r="AB320" s="754">
        <f t="shared" si="173"/>
        <v>0.76</v>
      </c>
      <c r="AC320" s="754">
        <f t="shared" si="173"/>
        <v>0.06</v>
      </c>
      <c r="AD320" s="754">
        <f t="shared" si="173"/>
        <v>0</v>
      </c>
      <c r="AE320" s="754">
        <f t="shared" si="173"/>
        <v>0</v>
      </c>
      <c r="AF320" s="409">
        <f t="shared" ref="AF320:AL320" si="174">AF319</f>
        <v>0</v>
      </c>
      <c r="AG320" s="409">
        <f t="shared" si="174"/>
        <v>0</v>
      </c>
      <c r="AH320" s="409">
        <f t="shared" si="174"/>
        <v>0</v>
      </c>
      <c r="AI320" s="409">
        <f t="shared" si="174"/>
        <v>0</v>
      </c>
      <c r="AJ320" s="409">
        <f t="shared" si="174"/>
        <v>0</v>
      </c>
      <c r="AK320" s="409">
        <f t="shared" si="174"/>
        <v>0</v>
      </c>
      <c r="AL320" s="409">
        <f t="shared" si="174"/>
        <v>0</v>
      </c>
      <c r="AM320" s="310"/>
    </row>
    <row r="321" spans="1:39" ht="15" outlineLevel="1">
      <c r="B321" s="514"/>
      <c r="C321" s="774"/>
      <c r="D321" s="776"/>
      <c r="E321" s="776"/>
      <c r="F321" s="776"/>
      <c r="G321" s="776"/>
      <c r="H321" s="776"/>
      <c r="I321" s="776"/>
      <c r="J321" s="776"/>
      <c r="K321" s="776"/>
      <c r="L321" s="776"/>
      <c r="M321" s="776"/>
      <c r="N321" s="764"/>
      <c r="O321" s="776"/>
      <c r="P321" s="776"/>
      <c r="Q321" s="776"/>
      <c r="R321" s="776"/>
      <c r="S321" s="776"/>
      <c r="T321" s="776"/>
      <c r="U321" s="776"/>
      <c r="V321" s="776"/>
      <c r="W321" s="776"/>
      <c r="X321" s="776"/>
      <c r="Y321" s="414"/>
      <c r="Z321" s="415"/>
      <c r="AA321" s="414"/>
      <c r="AB321" s="414"/>
      <c r="AC321" s="414"/>
      <c r="AD321" s="414"/>
      <c r="AE321" s="414"/>
      <c r="AF321" s="414"/>
      <c r="AG321" s="414"/>
      <c r="AH321" s="414"/>
      <c r="AI321" s="414"/>
      <c r="AJ321" s="414"/>
      <c r="AK321" s="414"/>
      <c r="AL321" s="414"/>
      <c r="AM321" s="312"/>
    </row>
    <row r="322" spans="1:39" s="283" customFormat="1" ht="15" outlineLevel="1">
      <c r="A322" s="503">
        <v>15</v>
      </c>
      <c r="B322" s="514" t="s">
        <v>486</v>
      </c>
      <c r="C322" s="764" t="s">
        <v>25</v>
      </c>
      <c r="D322" s="295"/>
      <c r="E322" s="295"/>
      <c r="F322" s="295"/>
      <c r="G322" s="295"/>
      <c r="H322" s="295"/>
      <c r="I322" s="295"/>
      <c r="J322" s="295"/>
      <c r="K322" s="295"/>
      <c r="L322" s="295"/>
      <c r="M322" s="295"/>
      <c r="N322" s="764"/>
      <c r="O322" s="295"/>
      <c r="P322" s="295"/>
      <c r="Q322" s="295"/>
      <c r="R322" s="295"/>
      <c r="S322" s="295"/>
      <c r="T322" s="295"/>
      <c r="U322" s="295"/>
      <c r="V322" s="295"/>
      <c r="W322" s="295"/>
      <c r="X322" s="295"/>
      <c r="Y322" s="413"/>
      <c r="Z322" s="413"/>
      <c r="AA322" s="413"/>
      <c r="AB322" s="413"/>
      <c r="AC322" s="413"/>
      <c r="AD322" s="413"/>
      <c r="AE322" s="413"/>
      <c r="AF322" s="413"/>
      <c r="AG322" s="413"/>
      <c r="AH322" s="413"/>
      <c r="AI322" s="413"/>
      <c r="AJ322" s="413"/>
      <c r="AK322" s="413"/>
      <c r="AL322" s="413"/>
      <c r="AM322" s="296">
        <f>SUM(Y322:AL322)</f>
        <v>0</v>
      </c>
    </row>
    <row r="323" spans="1:39" s="283" customFormat="1" ht="15" outlineLevel="1">
      <c r="A323" s="503"/>
      <c r="B323" s="314" t="s">
        <v>249</v>
      </c>
      <c r="C323" s="764" t="s">
        <v>163</v>
      </c>
      <c r="D323" s="295"/>
      <c r="E323" s="295"/>
      <c r="F323" s="295"/>
      <c r="G323" s="295"/>
      <c r="H323" s="295"/>
      <c r="I323" s="295"/>
      <c r="J323" s="295"/>
      <c r="K323" s="295"/>
      <c r="L323" s="295"/>
      <c r="M323" s="295"/>
      <c r="N323" s="764"/>
      <c r="O323" s="295"/>
      <c r="P323" s="295"/>
      <c r="Q323" s="295"/>
      <c r="R323" s="295"/>
      <c r="S323" s="295"/>
      <c r="T323" s="295"/>
      <c r="U323" s="295"/>
      <c r="V323" s="295"/>
      <c r="W323" s="295"/>
      <c r="X323" s="295"/>
      <c r="Y323" s="754">
        <f>Y322</f>
        <v>0</v>
      </c>
      <c r="Z323" s="754">
        <f>Z322</f>
        <v>0</v>
      </c>
      <c r="AA323" s="754">
        <f t="shared" ref="AA323:AE323" si="175">AA322</f>
        <v>0</v>
      </c>
      <c r="AB323" s="754">
        <f t="shared" si="175"/>
        <v>0</v>
      </c>
      <c r="AC323" s="754">
        <f t="shared" si="175"/>
        <v>0</v>
      </c>
      <c r="AD323" s="754">
        <f t="shared" si="175"/>
        <v>0</v>
      </c>
      <c r="AE323" s="754">
        <f t="shared" si="175"/>
        <v>0</v>
      </c>
      <c r="AF323" s="409">
        <f t="shared" ref="AF323:AL323" si="176">AF322</f>
        <v>0</v>
      </c>
      <c r="AG323" s="409">
        <f t="shared" si="176"/>
        <v>0</v>
      </c>
      <c r="AH323" s="409">
        <f t="shared" si="176"/>
        <v>0</v>
      </c>
      <c r="AI323" s="409">
        <f t="shared" si="176"/>
        <v>0</v>
      </c>
      <c r="AJ323" s="409">
        <f t="shared" si="176"/>
        <v>0</v>
      </c>
      <c r="AK323" s="409">
        <f t="shared" si="176"/>
        <v>0</v>
      </c>
      <c r="AL323" s="409">
        <f t="shared" si="176"/>
        <v>0</v>
      </c>
      <c r="AM323" s="310"/>
    </row>
    <row r="324" spans="1:39" s="283" customFormat="1" ht="15" outlineLevel="1">
      <c r="A324" s="503"/>
      <c r="B324" s="514"/>
      <c r="C324" s="774"/>
      <c r="D324" s="776"/>
      <c r="E324" s="776"/>
      <c r="F324" s="776"/>
      <c r="G324" s="776"/>
      <c r="H324" s="776"/>
      <c r="I324" s="776"/>
      <c r="J324" s="776"/>
      <c r="K324" s="776"/>
      <c r="L324" s="776"/>
      <c r="M324" s="776"/>
      <c r="N324" s="764"/>
      <c r="O324" s="776"/>
      <c r="P324" s="776"/>
      <c r="Q324" s="776"/>
      <c r="R324" s="776"/>
      <c r="S324" s="776"/>
      <c r="T324" s="776"/>
      <c r="U324" s="776"/>
      <c r="V324" s="776"/>
      <c r="W324" s="776"/>
      <c r="X324" s="776"/>
      <c r="Y324" s="416"/>
      <c r="Z324" s="414"/>
      <c r="AA324" s="414"/>
      <c r="AB324" s="414"/>
      <c r="AC324" s="414"/>
      <c r="AD324" s="414"/>
      <c r="AE324" s="414"/>
      <c r="AF324" s="414"/>
      <c r="AG324" s="414"/>
      <c r="AH324" s="414"/>
      <c r="AI324" s="414"/>
      <c r="AJ324" s="414"/>
      <c r="AK324" s="414"/>
      <c r="AL324" s="414"/>
      <c r="AM324" s="312"/>
    </row>
    <row r="325" spans="1:39" s="283" customFormat="1" ht="30" outlineLevel="1">
      <c r="A325" s="503">
        <v>16</v>
      </c>
      <c r="B325" s="514" t="s">
        <v>487</v>
      </c>
      <c r="C325" s="764" t="s">
        <v>25</v>
      </c>
      <c r="D325" s="295"/>
      <c r="E325" s="295"/>
      <c r="F325" s="295"/>
      <c r="G325" s="295"/>
      <c r="H325" s="295"/>
      <c r="I325" s="295"/>
      <c r="J325" s="295"/>
      <c r="K325" s="295"/>
      <c r="L325" s="295"/>
      <c r="M325" s="295"/>
      <c r="N325" s="764"/>
      <c r="O325" s="295"/>
      <c r="P325" s="295"/>
      <c r="Q325" s="295"/>
      <c r="R325" s="295"/>
      <c r="S325" s="295"/>
      <c r="T325" s="295"/>
      <c r="U325" s="295"/>
      <c r="V325" s="295"/>
      <c r="W325" s="295"/>
      <c r="X325" s="295"/>
      <c r="Y325" s="413"/>
      <c r="Z325" s="413"/>
      <c r="AA325" s="413"/>
      <c r="AB325" s="413"/>
      <c r="AC325" s="413"/>
      <c r="AD325" s="413"/>
      <c r="AE325" s="413"/>
      <c r="AF325" s="413"/>
      <c r="AG325" s="413"/>
      <c r="AH325" s="413"/>
      <c r="AI325" s="413"/>
      <c r="AJ325" s="413"/>
      <c r="AK325" s="413"/>
      <c r="AL325" s="413"/>
      <c r="AM325" s="296">
        <f>SUM(Y325:AL325)</f>
        <v>0</v>
      </c>
    </row>
    <row r="326" spans="1:39" s="283" customFormat="1" ht="15" outlineLevel="1">
      <c r="A326" s="503"/>
      <c r="B326" s="314" t="s">
        <v>249</v>
      </c>
      <c r="C326" s="764" t="s">
        <v>163</v>
      </c>
      <c r="D326" s="295"/>
      <c r="E326" s="295"/>
      <c r="F326" s="295"/>
      <c r="G326" s="295"/>
      <c r="H326" s="295"/>
      <c r="I326" s="295"/>
      <c r="J326" s="295"/>
      <c r="K326" s="295"/>
      <c r="L326" s="295"/>
      <c r="M326" s="295"/>
      <c r="N326" s="764"/>
      <c r="O326" s="295"/>
      <c r="P326" s="295"/>
      <c r="Q326" s="295"/>
      <c r="R326" s="295"/>
      <c r="S326" s="295"/>
      <c r="T326" s="295"/>
      <c r="U326" s="295"/>
      <c r="V326" s="295"/>
      <c r="W326" s="295"/>
      <c r="X326" s="295"/>
      <c r="Y326" s="754">
        <f>Y325</f>
        <v>0</v>
      </c>
      <c r="Z326" s="754">
        <f>Z325</f>
        <v>0</v>
      </c>
      <c r="AA326" s="754">
        <f t="shared" ref="AA326:AE326" si="177">AA325</f>
        <v>0</v>
      </c>
      <c r="AB326" s="754">
        <f t="shared" si="177"/>
        <v>0</v>
      </c>
      <c r="AC326" s="754">
        <f t="shared" si="177"/>
        <v>0</v>
      </c>
      <c r="AD326" s="754">
        <f t="shared" si="177"/>
        <v>0</v>
      </c>
      <c r="AE326" s="754">
        <f t="shared" si="177"/>
        <v>0</v>
      </c>
      <c r="AF326" s="409">
        <f t="shared" ref="AF326:AL326" si="178">AF325</f>
        <v>0</v>
      </c>
      <c r="AG326" s="409">
        <f t="shared" si="178"/>
        <v>0</v>
      </c>
      <c r="AH326" s="409">
        <f t="shared" si="178"/>
        <v>0</v>
      </c>
      <c r="AI326" s="409">
        <f t="shared" si="178"/>
        <v>0</v>
      </c>
      <c r="AJ326" s="409">
        <f t="shared" si="178"/>
        <v>0</v>
      </c>
      <c r="AK326" s="409">
        <f t="shared" si="178"/>
        <v>0</v>
      </c>
      <c r="AL326" s="409">
        <f t="shared" si="178"/>
        <v>0</v>
      </c>
      <c r="AM326" s="310"/>
    </row>
    <row r="327" spans="1:39" s="283" customFormat="1" ht="15" outlineLevel="1">
      <c r="A327" s="503"/>
      <c r="B327" s="514"/>
      <c r="C327" s="774"/>
      <c r="D327" s="776"/>
      <c r="E327" s="776"/>
      <c r="F327" s="776"/>
      <c r="G327" s="776"/>
      <c r="H327" s="776"/>
      <c r="I327" s="776"/>
      <c r="J327" s="776"/>
      <c r="K327" s="776"/>
      <c r="L327" s="776"/>
      <c r="M327" s="776"/>
      <c r="N327" s="764"/>
      <c r="O327" s="776"/>
      <c r="P327" s="776"/>
      <c r="Q327" s="776"/>
      <c r="R327" s="776"/>
      <c r="S327" s="776"/>
      <c r="T327" s="776"/>
      <c r="U327" s="776"/>
      <c r="V327" s="776"/>
      <c r="W327" s="776"/>
      <c r="X327" s="776"/>
      <c r="Y327" s="416"/>
      <c r="Z327" s="414"/>
      <c r="AA327" s="414"/>
      <c r="AB327" s="414"/>
      <c r="AC327" s="414"/>
      <c r="AD327" s="414"/>
      <c r="AE327" s="414"/>
      <c r="AF327" s="414"/>
      <c r="AG327" s="414"/>
      <c r="AH327" s="414"/>
      <c r="AI327" s="414"/>
      <c r="AJ327" s="414"/>
      <c r="AK327" s="414"/>
      <c r="AL327" s="414"/>
      <c r="AM327" s="312"/>
    </row>
    <row r="328" spans="1:39" ht="15" outlineLevel="1">
      <c r="A328" s="503">
        <v>17</v>
      </c>
      <c r="B328" s="514" t="s">
        <v>9</v>
      </c>
      <c r="C328" s="764" t="s">
        <v>25</v>
      </c>
      <c r="D328" s="775">
        <v>17169</v>
      </c>
      <c r="E328" s="295"/>
      <c r="F328" s="295"/>
      <c r="G328" s="295"/>
      <c r="H328" s="295"/>
      <c r="I328" s="295"/>
      <c r="J328" s="295"/>
      <c r="K328" s="295"/>
      <c r="L328" s="295"/>
      <c r="M328" s="295"/>
      <c r="N328" s="764"/>
      <c r="O328" s="295">
        <v>1079</v>
      </c>
      <c r="P328" s="295"/>
      <c r="Q328" s="295"/>
      <c r="R328" s="295"/>
      <c r="S328" s="295"/>
      <c r="T328" s="295"/>
      <c r="U328" s="295"/>
      <c r="V328" s="295"/>
      <c r="W328" s="295"/>
      <c r="X328" s="295"/>
      <c r="Y328" s="413"/>
      <c r="Z328" s="413"/>
      <c r="AA328" s="413">
        <v>0.5</v>
      </c>
      <c r="AB328" s="413">
        <v>0.5</v>
      </c>
      <c r="AC328" s="413"/>
      <c r="AD328" s="413"/>
      <c r="AE328" s="413"/>
      <c r="AF328" s="413"/>
      <c r="AG328" s="413"/>
      <c r="AH328" s="413"/>
      <c r="AI328" s="413"/>
      <c r="AJ328" s="413"/>
      <c r="AK328" s="413"/>
      <c r="AL328" s="413"/>
      <c r="AM328" s="296">
        <f>SUM(Y328:AL328)</f>
        <v>1</v>
      </c>
    </row>
    <row r="329" spans="1:39" ht="15" outlineLevel="1">
      <c r="B329" s="294" t="s">
        <v>249</v>
      </c>
      <c r="C329" s="764" t="s">
        <v>163</v>
      </c>
      <c r="D329" s="295"/>
      <c r="E329" s="295"/>
      <c r="F329" s="295"/>
      <c r="G329" s="295"/>
      <c r="H329" s="295"/>
      <c r="I329" s="295"/>
      <c r="J329" s="295"/>
      <c r="K329" s="295"/>
      <c r="L329" s="295"/>
      <c r="M329" s="295"/>
      <c r="N329" s="764"/>
      <c r="O329" s="295"/>
      <c r="P329" s="295"/>
      <c r="Q329" s="295"/>
      <c r="R329" s="295"/>
      <c r="S329" s="295"/>
      <c r="T329" s="295"/>
      <c r="U329" s="295"/>
      <c r="V329" s="295"/>
      <c r="W329" s="295"/>
      <c r="X329" s="295"/>
      <c r="Y329" s="754">
        <f>Y328</f>
        <v>0</v>
      </c>
      <c r="Z329" s="754">
        <f>Z328</f>
        <v>0</v>
      </c>
      <c r="AA329" s="754">
        <f t="shared" ref="AA329:AE329" si="179">AA328</f>
        <v>0.5</v>
      </c>
      <c r="AB329" s="754">
        <f t="shared" si="179"/>
        <v>0.5</v>
      </c>
      <c r="AC329" s="754">
        <f t="shared" si="179"/>
        <v>0</v>
      </c>
      <c r="AD329" s="754">
        <f t="shared" si="179"/>
        <v>0</v>
      </c>
      <c r="AE329" s="754">
        <f t="shared" si="179"/>
        <v>0</v>
      </c>
      <c r="AF329" s="409">
        <f t="shared" ref="AF329:AL329" si="180">AF328</f>
        <v>0</v>
      </c>
      <c r="AG329" s="409">
        <f t="shared" si="180"/>
        <v>0</v>
      </c>
      <c r="AH329" s="409">
        <f t="shared" si="180"/>
        <v>0</v>
      </c>
      <c r="AI329" s="409">
        <f t="shared" si="180"/>
        <v>0</v>
      </c>
      <c r="AJ329" s="409">
        <f t="shared" si="180"/>
        <v>0</v>
      </c>
      <c r="AK329" s="409">
        <f t="shared" si="180"/>
        <v>0</v>
      </c>
      <c r="AL329" s="409">
        <f t="shared" si="180"/>
        <v>0</v>
      </c>
      <c r="AM329" s="310"/>
    </row>
    <row r="330" spans="1:39" ht="15" outlineLevel="1">
      <c r="B330" s="314"/>
      <c r="C330" s="768"/>
      <c r="D330" s="764"/>
      <c r="E330" s="764"/>
      <c r="F330" s="764"/>
      <c r="G330" s="764"/>
      <c r="H330" s="764"/>
      <c r="I330" s="764"/>
      <c r="J330" s="764"/>
      <c r="K330" s="764"/>
      <c r="L330" s="764"/>
      <c r="M330" s="764"/>
      <c r="N330" s="764"/>
      <c r="O330" s="764"/>
      <c r="P330" s="764"/>
      <c r="Q330" s="764"/>
      <c r="R330" s="764"/>
      <c r="S330" s="764"/>
      <c r="T330" s="764"/>
      <c r="U330" s="764"/>
      <c r="V330" s="764"/>
      <c r="W330" s="764"/>
      <c r="X330" s="764"/>
      <c r="Y330" s="758"/>
      <c r="Z330" s="759"/>
      <c r="AA330" s="759"/>
      <c r="AB330" s="759"/>
      <c r="AC330" s="759"/>
      <c r="AD330" s="759"/>
      <c r="AE330" s="759"/>
      <c r="AF330" s="417"/>
      <c r="AG330" s="417"/>
      <c r="AH330" s="417"/>
      <c r="AI330" s="417"/>
      <c r="AJ330" s="417"/>
      <c r="AK330" s="417"/>
      <c r="AL330" s="417"/>
      <c r="AM330" s="316"/>
    </row>
    <row r="331" spans="1:39" ht="15.75" outlineLevel="1">
      <c r="A331" s="504"/>
      <c r="B331" s="288" t="s">
        <v>10</v>
      </c>
      <c r="C331" s="770"/>
      <c r="D331" s="770"/>
      <c r="E331" s="770"/>
      <c r="F331" s="770"/>
      <c r="G331" s="770"/>
      <c r="H331" s="770"/>
      <c r="I331" s="770"/>
      <c r="J331" s="770"/>
      <c r="K331" s="770"/>
      <c r="L331" s="770"/>
      <c r="M331" s="770"/>
      <c r="N331" s="778"/>
      <c r="O331" s="770"/>
      <c r="P331" s="770"/>
      <c r="Q331" s="770"/>
      <c r="R331" s="770"/>
      <c r="S331" s="770"/>
      <c r="T331" s="770"/>
      <c r="U331" s="770"/>
      <c r="V331" s="770"/>
      <c r="W331" s="770"/>
      <c r="X331" s="770"/>
      <c r="Y331" s="757"/>
      <c r="Z331" s="757"/>
      <c r="AA331" s="757"/>
      <c r="AB331" s="757"/>
      <c r="AC331" s="757"/>
      <c r="AD331" s="757"/>
      <c r="AE331" s="757"/>
      <c r="AF331" s="412"/>
      <c r="AG331" s="412"/>
      <c r="AH331" s="412"/>
      <c r="AI331" s="412"/>
      <c r="AJ331" s="412"/>
      <c r="AK331" s="412"/>
      <c r="AL331" s="412"/>
      <c r="AM331" s="292"/>
    </row>
    <row r="332" spans="1:39" ht="15" outlineLevel="1">
      <c r="A332" s="503">
        <v>18</v>
      </c>
      <c r="B332" s="314" t="s">
        <v>11</v>
      </c>
      <c r="C332" s="764"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779"/>
      <c r="Z332" s="413"/>
      <c r="AA332" s="413"/>
      <c r="AB332" s="413"/>
      <c r="AC332" s="413"/>
      <c r="AD332" s="413"/>
      <c r="AE332" s="413"/>
      <c r="AF332" s="413"/>
      <c r="AG332" s="413"/>
      <c r="AH332" s="413"/>
      <c r="AI332" s="413"/>
      <c r="AJ332" s="413"/>
      <c r="AK332" s="413"/>
      <c r="AL332" s="413"/>
      <c r="AM332" s="296">
        <f>SUM(Y332:AL332)</f>
        <v>0</v>
      </c>
    </row>
    <row r="333" spans="1:39" ht="15" outlineLevel="1">
      <c r="B333" s="294" t="s">
        <v>249</v>
      </c>
      <c r="C333" s="764"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754">
        <f>Y332</f>
        <v>0</v>
      </c>
      <c r="Z333" s="754">
        <f>Z332</f>
        <v>0</v>
      </c>
      <c r="AA333" s="754">
        <f t="shared" ref="AA333:AE333" si="181">AA332</f>
        <v>0</v>
      </c>
      <c r="AB333" s="754">
        <f t="shared" si="181"/>
        <v>0</v>
      </c>
      <c r="AC333" s="754">
        <f t="shared" si="181"/>
        <v>0</v>
      </c>
      <c r="AD333" s="754">
        <f t="shared" si="181"/>
        <v>0</v>
      </c>
      <c r="AE333" s="754">
        <f t="shared" si="181"/>
        <v>0</v>
      </c>
      <c r="AF333" s="409">
        <f t="shared" ref="AF333:AL333" si="182">AF332</f>
        <v>0</v>
      </c>
      <c r="AG333" s="409">
        <f t="shared" si="182"/>
        <v>0</v>
      </c>
      <c r="AH333" s="409">
        <f t="shared" si="182"/>
        <v>0</v>
      </c>
      <c r="AI333" s="409">
        <f t="shared" si="182"/>
        <v>0</v>
      </c>
      <c r="AJ333" s="409">
        <f t="shared" si="182"/>
        <v>0</v>
      </c>
      <c r="AK333" s="409">
        <f t="shared" si="182"/>
        <v>0</v>
      </c>
      <c r="AL333" s="409">
        <f t="shared" si="182"/>
        <v>0</v>
      </c>
      <c r="AM333" s="297"/>
    </row>
    <row r="334" spans="1:39" ht="15" outlineLevel="1">
      <c r="A334" s="506"/>
      <c r="B334" s="314"/>
      <c r="C334" s="768"/>
      <c r="D334" s="764"/>
      <c r="E334" s="764"/>
      <c r="F334" s="764"/>
      <c r="G334" s="764"/>
      <c r="H334" s="764"/>
      <c r="I334" s="764"/>
      <c r="J334" s="764"/>
      <c r="K334" s="764"/>
      <c r="L334" s="764"/>
      <c r="M334" s="764"/>
      <c r="N334" s="764"/>
      <c r="O334" s="764"/>
      <c r="P334" s="764"/>
      <c r="Q334" s="764"/>
      <c r="R334" s="764"/>
      <c r="S334" s="764"/>
      <c r="T334" s="764"/>
      <c r="U334" s="764"/>
      <c r="V334" s="764"/>
      <c r="W334" s="764"/>
      <c r="X334" s="764"/>
      <c r="Y334" s="755"/>
      <c r="Z334" s="760"/>
      <c r="AA334" s="760"/>
      <c r="AB334" s="760"/>
      <c r="AC334" s="760"/>
      <c r="AD334" s="760"/>
      <c r="AE334" s="760"/>
      <c r="AF334" s="418"/>
      <c r="AG334" s="418"/>
      <c r="AH334" s="418"/>
      <c r="AI334" s="418"/>
      <c r="AJ334" s="418"/>
      <c r="AK334" s="418"/>
      <c r="AL334" s="418"/>
      <c r="AM334" s="306"/>
    </row>
    <row r="335" spans="1:39" ht="15" outlineLevel="1">
      <c r="A335" s="503">
        <v>19</v>
      </c>
      <c r="B335" s="314" t="s">
        <v>12</v>
      </c>
      <c r="C335" s="764"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753"/>
      <c r="Z335" s="413"/>
      <c r="AA335" s="413"/>
      <c r="AB335" s="413"/>
      <c r="AC335" s="413"/>
      <c r="AD335" s="413"/>
      <c r="AE335" s="413"/>
      <c r="AF335" s="413"/>
      <c r="AG335" s="413"/>
      <c r="AH335" s="413"/>
      <c r="AI335" s="413"/>
      <c r="AJ335" s="413"/>
      <c r="AK335" s="413"/>
      <c r="AL335" s="413"/>
      <c r="AM335" s="296">
        <f>SUM(Y335:AL335)</f>
        <v>0</v>
      </c>
    </row>
    <row r="336" spans="1:39" ht="15" outlineLevel="1">
      <c r="B336" s="294" t="s">
        <v>249</v>
      </c>
      <c r="C336" s="764"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754">
        <f>Y335</f>
        <v>0</v>
      </c>
      <c r="Z336" s="754">
        <f>Z335</f>
        <v>0</v>
      </c>
      <c r="AA336" s="754">
        <f t="shared" ref="AA336:AE336" si="183">AA335</f>
        <v>0</v>
      </c>
      <c r="AB336" s="754">
        <f t="shared" si="183"/>
        <v>0</v>
      </c>
      <c r="AC336" s="754">
        <f t="shared" si="183"/>
        <v>0</v>
      </c>
      <c r="AD336" s="754">
        <f t="shared" si="183"/>
        <v>0</v>
      </c>
      <c r="AE336" s="754">
        <f t="shared" si="183"/>
        <v>0</v>
      </c>
      <c r="AF336" s="409">
        <f t="shared" ref="AF336:AL336" si="184">AF335</f>
        <v>0</v>
      </c>
      <c r="AG336" s="409">
        <f t="shared" si="184"/>
        <v>0</v>
      </c>
      <c r="AH336" s="409">
        <f t="shared" si="184"/>
        <v>0</v>
      </c>
      <c r="AI336" s="409">
        <f t="shared" si="184"/>
        <v>0</v>
      </c>
      <c r="AJ336" s="409">
        <f t="shared" si="184"/>
        <v>0</v>
      </c>
      <c r="AK336" s="409">
        <f t="shared" si="184"/>
        <v>0</v>
      </c>
      <c r="AL336" s="409">
        <f t="shared" si="184"/>
        <v>0</v>
      </c>
      <c r="AM336" s="297"/>
    </row>
    <row r="337" spans="1:39" ht="15" outlineLevel="1">
      <c r="B337" s="314"/>
      <c r="C337" s="768"/>
      <c r="D337" s="764"/>
      <c r="E337" s="764"/>
      <c r="F337" s="764"/>
      <c r="G337" s="764"/>
      <c r="H337" s="764"/>
      <c r="I337" s="764"/>
      <c r="J337" s="764"/>
      <c r="K337" s="764"/>
      <c r="L337" s="764"/>
      <c r="M337" s="764"/>
      <c r="N337" s="764"/>
      <c r="O337" s="764"/>
      <c r="P337" s="764"/>
      <c r="Q337" s="764"/>
      <c r="R337" s="764"/>
      <c r="S337" s="764"/>
      <c r="T337" s="764"/>
      <c r="U337" s="764"/>
      <c r="V337" s="764"/>
      <c r="W337" s="764"/>
      <c r="X337" s="764"/>
      <c r="Y337" s="761"/>
      <c r="Z337" s="761"/>
      <c r="AA337" s="755"/>
      <c r="AB337" s="755"/>
      <c r="AC337" s="755"/>
      <c r="AD337" s="755"/>
      <c r="AE337" s="755"/>
      <c r="AF337" s="410"/>
      <c r="AG337" s="410"/>
      <c r="AH337" s="410"/>
      <c r="AI337" s="410"/>
      <c r="AJ337" s="410"/>
      <c r="AK337" s="410"/>
      <c r="AL337" s="410"/>
      <c r="AM337" s="306"/>
    </row>
    <row r="338" spans="1:39" ht="15" outlineLevel="1">
      <c r="A338" s="503">
        <v>20</v>
      </c>
      <c r="B338" s="314" t="s">
        <v>13</v>
      </c>
      <c r="C338" s="764" t="s">
        <v>25</v>
      </c>
      <c r="D338" s="295">
        <v>3762469</v>
      </c>
      <c r="E338" s="295">
        <v>2058620.79</v>
      </c>
      <c r="F338" s="295">
        <v>2058620.79</v>
      </c>
      <c r="G338" s="295">
        <v>2025410.79</v>
      </c>
      <c r="H338" s="295">
        <v>1119420</v>
      </c>
      <c r="I338" s="295">
        <v>25920</v>
      </c>
      <c r="J338" s="295">
        <v>25920</v>
      </c>
      <c r="K338" s="295">
        <v>25920</v>
      </c>
      <c r="L338" s="295">
        <v>25920</v>
      </c>
      <c r="M338" s="295">
        <v>25920</v>
      </c>
      <c r="N338" s="295">
        <v>12</v>
      </c>
      <c r="O338" s="775">
        <v>974</v>
      </c>
      <c r="P338" s="295">
        <v>887.92200000000003</v>
      </c>
      <c r="Q338" s="295">
        <v>887.92200000000003</v>
      </c>
      <c r="R338" s="295">
        <v>884.92499999999995</v>
      </c>
      <c r="S338" s="295">
        <v>723.73500000000001</v>
      </c>
      <c r="T338" s="295">
        <v>24.704999999999998</v>
      </c>
      <c r="U338" s="295">
        <v>24.704999999999998</v>
      </c>
      <c r="V338" s="295">
        <v>24.704999999999998</v>
      </c>
      <c r="W338" s="295">
        <v>24.704999999999998</v>
      </c>
      <c r="X338" s="295">
        <v>24.704999999999998</v>
      </c>
      <c r="Y338" s="753"/>
      <c r="Z338" s="413"/>
      <c r="AA338" s="413"/>
      <c r="AB338" s="413">
        <v>0.3</v>
      </c>
      <c r="AC338" s="773">
        <v>0.7</v>
      </c>
      <c r="AD338" s="413"/>
      <c r="AE338" s="413"/>
      <c r="AF338" s="413"/>
      <c r="AG338" s="413"/>
      <c r="AH338" s="413"/>
      <c r="AI338" s="413"/>
      <c r="AJ338" s="413"/>
      <c r="AK338" s="413"/>
      <c r="AL338" s="413"/>
      <c r="AM338" s="296">
        <f>SUM(Y338:AL338)</f>
        <v>1</v>
      </c>
    </row>
    <row r="339" spans="1:39" ht="15" outlineLevel="1">
      <c r="B339" s="294" t="s">
        <v>249</v>
      </c>
      <c r="C339" s="764" t="s">
        <v>163</v>
      </c>
      <c r="D339" s="295">
        <v>8343933</v>
      </c>
      <c r="E339" s="295">
        <v>9626653</v>
      </c>
      <c r="F339" s="295">
        <v>9626653</v>
      </c>
      <c r="G339" s="295">
        <v>9624763</v>
      </c>
      <c r="H339" s="295">
        <v>10523554</v>
      </c>
      <c r="I339" s="295">
        <v>11599054</v>
      </c>
      <c r="J339" s="295">
        <v>11599054</v>
      </c>
      <c r="K339" s="295">
        <v>11599054</v>
      </c>
      <c r="L339" s="295">
        <v>11590954</v>
      </c>
      <c r="M339" s="295">
        <v>11590954</v>
      </c>
      <c r="N339" s="295">
        <f>N338</f>
        <v>12</v>
      </c>
      <c r="O339" s="775">
        <v>891</v>
      </c>
      <c r="P339" s="295">
        <v>943.57349999999997</v>
      </c>
      <c r="Q339" s="295">
        <v>943.57349999999997</v>
      </c>
      <c r="R339" s="295">
        <v>943.40700000000004</v>
      </c>
      <c r="S339" s="295">
        <v>1096.047</v>
      </c>
      <c r="T339" s="295">
        <v>1795.077</v>
      </c>
      <c r="U339" s="295">
        <v>1795.077</v>
      </c>
      <c r="V339" s="295">
        <v>1795.077</v>
      </c>
      <c r="W339" s="295">
        <v>1795.077</v>
      </c>
      <c r="X339" s="295">
        <v>1795.077</v>
      </c>
      <c r="Y339" s="754">
        <f>Y338</f>
        <v>0</v>
      </c>
      <c r="Z339" s="754">
        <f>Z338</f>
        <v>0</v>
      </c>
      <c r="AA339" s="754">
        <f t="shared" ref="AA339:AE339" si="185">AA338</f>
        <v>0</v>
      </c>
      <c r="AB339" s="754">
        <f t="shared" si="185"/>
        <v>0.3</v>
      </c>
      <c r="AC339" s="754">
        <f t="shared" si="185"/>
        <v>0.7</v>
      </c>
      <c r="AD339" s="754">
        <f t="shared" si="185"/>
        <v>0</v>
      </c>
      <c r="AE339" s="754">
        <f t="shared" si="185"/>
        <v>0</v>
      </c>
      <c r="AF339" s="409">
        <f t="shared" ref="AF339:AL339" si="186">AF338</f>
        <v>0</v>
      </c>
      <c r="AG339" s="409">
        <f t="shared" si="186"/>
        <v>0</v>
      </c>
      <c r="AH339" s="409">
        <f t="shared" si="186"/>
        <v>0</v>
      </c>
      <c r="AI339" s="409">
        <f t="shared" si="186"/>
        <v>0</v>
      </c>
      <c r="AJ339" s="409">
        <f t="shared" si="186"/>
        <v>0</v>
      </c>
      <c r="AK339" s="409">
        <f t="shared" si="186"/>
        <v>0</v>
      </c>
      <c r="AL339" s="409">
        <f t="shared" si="186"/>
        <v>0</v>
      </c>
      <c r="AM339" s="306"/>
    </row>
    <row r="340" spans="1:39" ht="15" outlineLevel="1">
      <c r="B340" s="314"/>
      <c r="C340" s="768"/>
      <c r="D340" s="764"/>
      <c r="E340" s="764"/>
      <c r="F340" s="764"/>
      <c r="G340" s="764"/>
      <c r="H340" s="764"/>
      <c r="I340" s="764"/>
      <c r="J340" s="764"/>
      <c r="K340" s="764"/>
      <c r="L340" s="764"/>
      <c r="M340" s="764"/>
      <c r="N340" s="781"/>
      <c r="O340" s="764"/>
      <c r="P340" s="764"/>
      <c r="Q340" s="764"/>
      <c r="R340" s="764"/>
      <c r="S340" s="764"/>
      <c r="T340" s="764"/>
      <c r="U340" s="764"/>
      <c r="V340" s="764"/>
      <c r="W340" s="764"/>
      <c r="X340" s="764"/>
      <c r="Y340" s="755"/>
      <c r="Z340" s="755"/>
      <c r="AA340" s="755"/>
      <c r="AB340" s="755"/>
      <c r="AC340" s="755"/>
      <c r="AD340" s="755"/>
      <c r="AE340" s="755"/>
      <c r="AF340" s="410"/>
      <c r="AG340" s="410"/>
      <c r="AH340" s="410"/>
      <c r="AI340" s="410"/>
      <c r="AJ340" s="410"/>
      <c r="AK340" s="410"/>
      <c r="AL340" s="410"/>
      <c r="AM340" s="306"/>
    </row>
    <row r="341" spans="1:39" ht="15" outlineLevel="1">
      <c r="A341" s="503">
        <v>21</v>
      </c>
      <c r="B341" s="314" t="s">
        <v>22</v>
      </c>
      <c r="C341" s="764"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753"/>
      <c r="Z341" s="413"/>
      <c r="AA341" s="413"/>
      <c r="AB341" s="413"/>
      <c r="AC341" s="413"/>
      <c r="AD341" s="413"/>
      <c r="AE341" s="413"/>
      <c r="AF341" s="413"/>
      <c r="AG341" s="413"/>
      <c r="AH341" s="413"/>
      <c r="AI341" s="413"/>
      <c r="AJ341" s="413"/>
      <c r="AK341" s="413"/>
      <c r="AL341" s="413"/>
      <c r="AM341" s="296">
        <f>SUM(Y341:AL341)</f>
        <v>0</v>
      </c>
    </row>
    <row r="342" spans="1:39" ht="15" outlineLevel="1">
      <c r="B342" s="294" t="s">
        <v>249</v>
      </c>
      <c r="C342" s="764"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754">
        <f>Y341</f>
        <v>0</v>
      </c>
      <c r="Z342" s="754">
        <f>Z341</f>
        <v>0</v>
      </c>
      <c r="AA342" s="754">
        <f t="shared" ref="AA342:AE342" si="187">AA341</f>
        <v>0</v>
      </c>
      <c r="AB342" s="754">
        <f t="shared" si="187"/>
        <v>0</v>
      </c>
      <c r="AC342" s="754">
        <f t="shared" si="187"/>
        <v>0</v>
      </c>
      <c r="AD342" s="754">
        <f t="shared" si="187"/>
        <v>0</v>
      </c>
      <c r="AE342" s="754">
        <f t="shared" si="187"/>
        <v>0</v>
      </c>
      <c r="AF342" s="409">
        <f t="shared" ref="AF342:AL342" si="188">AF341</f>
        <v>0</v>
      </c>
      <c r="AG342" s="409">
        <f t="shared" si="188"/>
        <v>0</v>
      </c>
      <c r="AH342" s="409">
        <f t="shared" si="188"/>
        <v>0</v>
      </c>
      <c r="AI342" s="409">
        <f t="shared" si="188"/>
        <v>0</v>
      </c>
      <c r="AJ342" s="409">
        <f t="shared" si="188"/>
        <v>0</v>
      </c>
      <c r="AK342" s="409">
        <f t="shared" si="188"/>
        <v>0</v>
      </c>
      <c r="AL342" s="409">
        <f t="shared" si="188"/>
        <v>0</v>
      </c>
      <c r="AM342" s="297"/>
    </row>
    <row r="343" spans="1:39" ht="15" outlineLevel="1">
      <c r="B343" s="314"/>
      <c r="C343" s="768"/>
      <c r="D343" s="764"/>
      <c r="E343" s="764"/>
      <c r="F343" s="764"/>
      <c r="G343" s="764"/>
      <c r="H343" s="764"/>
      <c r="I343" s="764"/>
      <c r="J343" s="764"/>
      <c r="K343" s="764"/>
      <c r="L343" s="764"/>
      <c r="M343" s="764"/>
      <c r="N343" s="764"/>
      <c r="O343" s="764"/>
      <c r="P343" s="764"/>
      <c r="Q343" s="764"/>
      <c r="R343" s="764"/>
      <c r="S343" s="764"/>
      <c r="T343" s="764"/>
      <c r="U343" s="764"/>
      <c r="V343" s="764"/>
      <c r="W343" s="764"/>
      <c r="X343" s="764"/>
      <c r="Y343" s="761"/>
      <c r="Z343" s="755"/>
      <c r="AA343" s="755"/>
      <c r="AB343" s="755"/>
      <c r="AC343" s="755"/>
      <c r="AD343" s="755"/>
      <c r="AE343" s="755"/>
      <c r="AF343" s="410"/>
      <c r="AG343" s="410"/>
      <c r="AH343" s="410"/>
      <c r="AI343" s="410"/>
      <c r="AJ343" s="410"/>
      <c r="AK343" s="410"/>
      <c r="AL343" s="410"/>
      <c r="AM343" s="306"/>
    </row>
    <row r="344" spans="1:39" ht="15" outlineLevel="1">
      <c r="A344" s="503">
        <v>22</v>
      </c>
      <c r="B344" s="314" t="s">
        <v>9</v>
      </c>
      <c r="C344" s="764" t="s">
        <v>25</v>
      </c>
      <c r="D344" s="295">
        <v>416174</v>
      </c>
      <c r="E344" s="295"/>
      <c r="F344" s="295"/>
      <c r="G344" s="295"/>
      <c r="H344" s="295"/>
      <c r="I344" s="295"/>
      <c r="J344" s="295"/>
      <c r="K344" s="295"/>
      <c r="L344" s="295"/>
      <c r="M344" s="295"/>
      <c r="N344" s="764"/>
      <c r="O344" s="775">
        <v>17139</v>
      </c>
      <c r="P344" s="295"/>
      <c r="Q344" s="295"/>
      <c r="R344" s="295"/>
      <c r="S344" s="295"/>
      <c r="T344" s="295"/>
      <c r="U344" s="295"/>
      <c r="V344" s="295"/>
      <c r="W344" s="295"/>
      <c r="X344" s="295"/>
      <c r="Y344" s="753"/>
      <c r="Z344" s="413"/>
      <c r="AA344" s="413">
        <v>0.25</v>
      </c>
      <c r="AB344" s="413">
        <v>0.75</v>
      </c>
      <c r="AC344" s="413"/>
      <c r="AD344" s="413"/>
      <c r="AE344" s="413"/>
      <c r="AF344" s="413"/>
      <c r="AG344" s="413"/>
      <c r="AH344" s="413"/>
      <c r="AI344" s="413"/>
      <c r="AJ344" s="413"/>
      <c r="AK344" s="413"/>
      <c r="AL344" s="413"/>
      <c r="AM344" s="296">
        <f>SUM(Y344:AL344)</f>
        <v>1</v>
      </c>
    </row>
    <row r="345" spans="1:39" ht="15" outlineLevel="1">
      <c r="B345" s="294" t="s">
        <v>249</v>
      </c>
      <c r="C345" s="764" t="s">
        <v>163</v>
      </c>
      <c r="D345" s="295"/>
      <c r="E345" s="295"/>
      <c r="F345" s="295"/>
      <c r="G345" s="295"/>
      <c r="H345" s="295"/>
      <c r="I345" s="295"/>
      <c r="J345" s="295"/>
      <c r="K345" s="295"/>
      <c r="L345" s="295"/>
      <c r="M345" s="295"/>
      <c r="N345" s="764"/>
      <c r="O345" s="295"/>
      <c r="P345" s="295"/>
      <c r="Q345" s="295"/>
      <c r="R345" s="295"/>
      <c r="S345" s="295"/>
      <c r="T345" s="295"/>
      <c r="U345" s="295"/>
      <c r="V345" s="295"/>
      <c r="W345" s="295"/>
      <c r="X345" s="295"/>
      <c r="Y345" s="754">
        <f>Y344</f>
        <v>0</v>
      </c>
      <c r="Z345" s="754">
        <f>Z344</f>
        <v>0</v>
      </c>
      <c r="AA345" s="754">
        <f t="shared" ref="AA345:AE345" si="189">AA344</f>
        <v>0.25</v>
      </c>
      <c r="AB345" s="754">
        <f t="shared" si="189"/>
        <v>0.75</v>
      </c>
      <c r="AC345" s="754">
        <f t="shared" si="189"/>
        <v>0</v>
      </c>
      <c r="AD345" s="754">
        <f t="shared" si="189"/>
        <v>0</v>
      </c>
      <c r="AE345" s="754">
        <f t="shared" si="189"/>
        <v>0</v>
      </c>
      <c r="AF345" s="409">
        <f t="shared" ref="AF345:AL345" si="190">AF344</f>
        <v>0</v>
      </c>
      <c r="AG345" s="409">
        <f t="shared" si="190"/>
        <v>0</v>
      </c>
      <c r="AH345" s="409">
        <f t="shared" si="190"/>
        <v>0</v>
      </c>
      <c r="AI345" s="409">
        <f t="shared" si="190"/>
        <v>0</v>
      </c>
      <c r="AJ345" s="409">
        <f t="shared" si="190"/>
        <v>0</v>
      </c>
      <c r="AK345" s="409">
        <f t="shared" si="190"/>
        <v>0</v>
      </c>
      <c r="AL345" s="409">
        <f t="shared" si="190"/>
        <v>0</v>
      </c>
      <c r="AM345" s="306"/>
    </row>
    <row r="346" spans="1:39" ht="15" outlineLevel="1">
      <c r="B346" s="314"/>
      <c r="C346" s="768"/>
      <c r="D346" s="764"/>
      <c r="E346" s="764"/>
      <c r="F346" s="764"/>
      <c r="G346" s="764"/>
      <c r="H346" s="764"/>
      <c r="I346" s="764"/>
      <c r="J346" s="764"/>
      <c r="K346" s="764"/>
      <c r="L346" s="764"/>
      <c r="M346" s="764"/>
      <c r="N346" s="764"/>
      <c r="O346" s="764"/>
      <c r="P346" s="764"/>
      <c r="Q346" s="764"/>
      <c r="R346" s="764"/>
      <c r="S346" s="764"/>
      <c r="T346" s="764"/>
      <c r="U346" s="764"/>
      <c r="V346" s="764"/>
      <c r="W346" s="764"/>
      <c r="X346" s="764"/>
      <c r="Y346" s="755"/>
      <c r="Z346" s="755"/>
      <c r="AA346" s="755"/>
      <c r="AB346" s="755"/>
      <c r="AC346" s="755"/>
      <c r="AD346" s="755"/>
      <c r="AE346" s="755"/>
      <c r="AF346" s="410"/>
      <c r="AG346" s="410"/>
      <c r="AH346" s="410"/>
      <c r="AI346" s="410"/>
      <c r="AJ346" s="410"/>
      <c r="AK346" s="410"/>
      <c r="AL346" s="410"/>
      <c r="AM346" s="306"/>
    </row>
    <row r="347" spans="1:39" ht="15.75" outlineLevel="1">
      <c r="A347" s="504"/>
      <c r="B347" s="288" t="s">
        <v>14</v>
      </c>
      <c r="C347" s="770"/>
      <c r="D347" s="778"/>
      <c r="E347" s="778"/>
      <c r="F347" s="778"/>
      <c r="G347" s="778"/>
      <c r="H347" s="778"/>
      <c r="I347" s="778"/>
      <c r="J347" s="778"/>
      <c r="K347" s="778"/>
      <c r="L347" s="778"/>
      <c r="M347" s="778"/>
      <c r="N347" s="778"/>
      <c r="O347" s="778"/>
      <c r="P347" s="770"/>
      <c r="Q347" s="770"/>
      <c r="R347" s="770"/>
      <c r="S347" s="770"/>
      <c r="T347" s="770"/>
      <c r="U347" s="770"/>
      <c r="V347" s="770"/>
      <c r="W347" s="770"/>
      <c r="X347" s="770"/>
      <c r="Y347" s="757"/>
      <c r="Z347" s="757"/>
      <c r="AA347" s="757"/>
      <c r="AB347" s="757"/>
      <c r="AC347" s="757"/>
      <c r="AD347" s="757"/>
      <c r="AE347" s="757"/>
      <c r="AF347" s="412"/>
      <c r="AG347" s="412"/>
      <c r="AH347" s="412"/>
      <c r="AI347" s="412"/>
      <c r="AJ347" s="412"/>
      <c r="AK347" s="412"/>
      <c r="AL347" s="412"/>
      <c r="AM347" s="292"/>
    </row>
    <row r="348" spans="1:39" ht="15" outlineLevel="1">
      <c r="A348" s="503">
        <v>23</v>
      </c>
      <c r="B348" s="314" t="s">
        <v>14</v>
      </c>
      <c r="C348" s="764" t="s">
        <v>25</v>
      </c>
      <c r="D348" s="775">
        <v>198590</v>
      </c>
      <c r="E348" s="295">
        <v>191464.27900000001</v>
      </c>
      <c r="F348" s="295">
        <v>190816.481</v>
      </c>
      <c r="G348" s="295">
        <v>172270.723</v>
      </c>
      <c r="H348" s="295">
        <v>165589.04300000001</v>
      </c>
      <c r="I348" s="295">
        <v>158907.35999999999</v>
      </c>
      <c r="J348" s="295">
        <v>156101.23699999999</v>
      </c>
      <c r="K348" s="295">
        <v>155095.704</v>
      </c>
      <c r="L348" s="295">
        <v>69013.701199999996</v>
      </c>
      <c r="M348" s="295">
        <v>68867.685500000007</v>
      </c>
      <c r="N348" s="764"/>
      <c r="O348" s="775">
        <v>20</v>
      </c>
      <c r="P348" s="295">
        <v>19.376546099999999</v>
      </c>
      <c r="Q348" s="295">
        <v>19.342895299999999</v>
      </c>
      <c r="R348" s="295">
        <v>18.379512099999999</v>
      </c>
      <c r="S348" s="295">
        <v>18.0324235</v>
      </c>
      <c r="T348" s="295">
        <v>17.685334900000001</v>
      </c>
      <c r="U348" s="295">
        <v>17.5395672</v>
      </c>
      <c r="V348" s="295">
        <v>17.5395672</v>
      </c>
      <c r="W348" s="295">
        <v>13.0679269</v>
      </c>
      <c r="X348" s="295">
        <v>12.911583</v>
      </c>
      <c r="Y348" s="777">
        <v>1</v>
      </c>
      <c r="Z348" s="753"/>
      <c r="AA348" s="753"/>
      <c r="AB348" s="753"/>
      <c r="AC348" s="753"/>
      <c r="AD348" s="753"/>
      <c r="AE348" s="753"/>
      <c r="AF348" s="408"/>
      <c r="AG348" s="408"/>
      <c r="AH348" s="408"/>
      <c r="AI348" s="408"/>
      <c r="AJ348" s="408"/>
      <c r="AK348" s="408"/>
      <c r="AL348" s="408"/>
      <c r="AM348" s="296">
        <f>SUM(Y348:AL348)</f>
        <v>1</v>
      </c>
    </row>
    <row r="349" spans="1:39" ht="15" outlineLevel="1">
      <c r="B349" s="294" t="s">
        <v>249</v>
      </c>
      <c r="C349" s="764" t="s">
        <v>163</v>
      </c>
      <c r="D349" s="775">
        <v>273584</v>
      </c>
      <c r="E349" s="295">
        <v>266606</v>
      </c>
      <c r="F349" s="295">
        <v>265960.90000000002</v>
      </c>
      <c r="G349" s="295">
        <v>249157.5</v>
      </c>
      <c r="H349" s="295">
        <v>243289.9</v>
      </c>
      <c r="I349" s="295">
        <v>237426.9</v>
      </c>
      <c r="J349" s="295">
        <v>234199.1</v>
      </c>
      <c r="K349" s="295">
        <v>232773.7</v>
      </c>
      <c r="L349" s="295">
        <v>154230.29999999999</v>
      </c>
      <c r="M349" s="295">
        <v>153858.1</v>
      </c>
      <c r="N349" s="765"/>
      <c r="O349" s="775">
        <v>56</v>
      </c>
      <c r="P349" s="295">
        <v>55.661630000000002</v>
      </c>
      <c r="Q349" s="295">
        <v>55.628489999999999</v>
      </c>
      <c r="R349" s="295">
        <v>54.755969999999998</v>
      </c>
      <c r="S349" s="295">
        <v>54.449829999999999</v>
      </c>
      <c r="T349" s="295">
        <v>54.143940000000001</v>
      </c>
      <c r="U349" s="295">
        <v>53.975679999999997</v>
      </c>
      <c r="V349" s="295">
        <v>53.975679999999997</v>
      </c>
      <c r="W349" s="295">
        <v>49.89331</v>
      </c>
      <c r="X349" s="295">
        <v>49.494689999999999</v>
      </c>
      <c r="Y349" s="754">
        <f>Y348</f>
        <v>1</v>
      </c>
      <c r="Z349" s="754">
        <f>Z348</f>
        <v>0</v>
      </c>
      <c r="AA349" s="754">
        <f t="shared" ref="AA349:AE349" si="191">AA348</f>
        <v>0</v>
      </c>
      <c r="AB349" s="754">
        <f t="shared" si="191"/>
        <v>0</v>
      </c>
      <c r="AC349" s="754">
        <f t="shared" si="191"/>
        <v>0</v>
      </c>
      <c r="AD349" s="754">
        <f t="shared" si="191"/>
        <v>0</v>
      </c>
      <c r="AE349" s="754">
        <f t="shared" si="191"/>
        <v>0</v>
      </c>
      <c r="AF349" s="409">
        <f t="shared" ref="AF349:AL349" si="192">AF348</f>
        <v>0</v>
      </c>
      <c r="AG349" s="409">
        <f t="shared" si="192"/>
        <v>0</v>
      </c>
      <c r="AH349" s="409">
        <f t="shared" si="192"/>
        <v>0</v>
      </c>
      <c r="AI349" s="409">
        <f t="shared" si="192"/>
        <v>0</v>
      </c>
      <c r="AJ349" s="409">
        <f t="shared" si="192"/>
        <v>0</v>
      </c>
      <c r="AK349" s="409">
        <f t="shared" si="192"/>
        <v>0</v>
      </c>
      <c r="AL349" s="409">
        <f t="shared" si="192"/>
        <v>0</v>
      </c>
      <c r="AM349" s="297"/>
    </row>
    <row r="350" spans="1:39" ht="15" outlineLevel="1">
      <c r="B350" s="314"/>
      <c r="C350" s="768"/>
      <c r="D350" s="764"/>
      <c r="E350" s="764"/>
      <c r="F350" s="764"/>
      <c r="G350" s="764"/>
      <c r="H350" s="764"/>
      <c r="I350" s="764"/>
      <c r="J350" s="764"/>
      <c r="K350" s="764"/>
      <c r="L350" s="764"/>
      <c r="M350" s="764"/>
      <c r="N350" s="764"/>
      <c r="O350" s="764"/>
      <c r="P350" s="764"/>
      <c r="Q350" s="764"/>
      <c r="R350" s="764"/>
      <c r="S350" s="764"/>
      <c r="T350" s="764"/>
      <c r="U350" s="764"/>
      <c r="V350" s="764"/>
      <c r="W350" s="764"/>
      <c r="X350" s="764"/>
      <c r="Y350" s="755"/>
      <c r="Z350" s="755"/>
      <c r="AA350" s="755"/>
      <c r="AB350" s="755"/>
      <c r="AC350" s="755"/>
      <c r="AD350" s="755"/>
      <c r="AE350" s="755"/>
      <c r="AF350" s="410"/>
      <c r="AG350" s="410"/>
      <c r="AH350" s="410"/>
      <c r="AI350" s="410"/>
      <c r="AJ350" s="410"/>
      <c r="AK350" s="410"/>
      <c r="AL350" s="410"/>
      <c r="AM350" s="306"/>
    </row>
    <row r="351" spans="1:39" s="293" customFormat="1" ht="15.75" outlineLevel="1">
      <c r="A351" s="504"/>
      <c r="B351" s="288" t="s">
        <v>488</v>
      </c>
      <c r="C351" s="770"/>
      <c r="D351" s="778"/>
      <c r="E351" s="778"/>
      <c r="F351" s="778"/>
      <c r="G351" s="778"/>
      <c r="H351" s="778"/>
      <c r="I351" s="778"/>
      <c r="J351" s="778"/>
      <c r="K351" s="778"/>
      <c r="L351" s="778"/>
      <c r="M351" s="778"/>
      <c r="N351" s="778"/>
      <c r="O351" s="778"/>
      <c r="P351" s="770"/>
      <c r="Q351" s="770"/>
      <c r="R351" s="770"/>
      <c r="S351" s="770"/>
      <c r="T351" s="770"/>
      <c r="U351" s="770"/>
      <c r="V351" s="770"/>
      <c r="W351" s="770"/>
      <c r="X351" s="770"/>
      <c r="Y351" s="757"/>
      <c r="Z351" s="757"/>
      <c r="AA351" s="757"/>
      <c r="AB351" s="757"/>
      <c r="AC351" s="757"/>
      <c r="AD351" s="757"/>
      <c r="AE351" s="757"/>
      <c r="AF351" s="412"/>
      <c r="AG351" s="412"/>
      <c r="AH351" s="412"/>
      <c r="AI351" s="412"/>
      <c r="AJ351" s="412"/>
      <c r="AK351" s="412"/>
      <c r="AL351" s="412"/>
      <c r="AM351" s="292"/>
    </row>
    <row r="352" spans="1:39" s="283" customFormat="1" ht="15" outlineLevel="1">
      <c r="A352" s="503">
        <v>24</v>
      </c>
      <c r="B352" s="314" t="s">
        <v>14</v>
      </c>
      <c r="C352" s="764" t="s">
        <v>25</v>
      </c>
      <c r="D352" s="295"/>
      <c r="E352" s="295"/>
      <c r="F352" s="295"/>
      <c r="G352" s="295"/>
      <c r="H352" s="295"/>
      <c r="I352" s="295"/>
      <c r="J352" s="295"/>
      <c r="K352" s="295"/>
      <c r="L352" s="295"/>
      <c r="M352" s="295"/>
      <c r="N352" s="764"/>
      <c r="O352" s="295"/>
      <c r="P352" s="295"/>
      <c r="Q352" s="295"/>
      <c r="R352" s="295"/>
      <c r="S352" s="295"/>
      <c r="T352" s="295"/>
      <c r="U352" s="295"/>
      <c r="V352" s="295"/>
      <c r="W352" s="295"/>
      <c r="X352" s="295"/>
      <c r="Y352" s="753"/>
      <c r="Z352" s="753"/>
      <c r="AA352" s="753"/>
      <c r="AB352" s="753"/>
      <c r="AC352" s="753"/>
      <c r="AD352" s="753"/>
      <c r="AE352" s="753"/>
      <c r="AF352" s="408"/>
      <c r="AG352" s="408"/>
      <c r="AH352" s="408"/>
      <c r="AI352" s="408"/>
      <c r="AJ352" s="408"/>
      <c r="AK352" s="408"/>
      <c r="AL352" s="408"/>
      <c r="AM352" s="296">
        <f>SUM(Y352:AL352)</f>
        <v>0</v>
      </c>
    </row>
    <row r="353" spans="1:39" s="283" customFormat="1" ht="15" outlineLevel="1">
      <c r="A353" s="503"/>
      <c r="B353" s="314" t="s">
        <v>249</v>
      </c>
      <c r="C353" s="764" t="s">
        <v>163</v>
      </c>
      <c r="D353" s="295"/>
      <c r="E353" s="295"/>
      <c r="F353" s="295"/>
      <c r="G353" s="295"/>
      <c r="H353" s="295"/>
      <c r="I353" s="295"/>
      <c r="J353" s="295"/>
      <c r="K353" s="295"/>
      <c r="L353" s="295"/>
      <c r="M353" s="295"/>
      <c r="N353" s="765"/>
      <c r="O353" s="295"/>
      <c r="P353" s="295"/>
      <c r="Q353" s="295"/>
      <c r="R353" s="295"/>
      <c r="S353" s="295"/>
      <c r="T353" s="295"/>
      <c r="U353" s="295"/>
      <c r="V353" s="295"/>
      <c r="W353" s="295"/>
      <c r="X353" s="295"/>
      <c r="Y353" s="754">
        <f>Y352</f>
        <v>0</v>
      </c>
      <c r="Z353" s="754">
        <f>Z352</f>
        <v>0</v>
      </c>
      <c r="AA353" s="754">
        <f t="shared" ref="AA353:AE353" si="193">AA352</f>
        <v>0</v>
      </c>
      <c r="AB353" s="754">
        <f t="shared" si="193"/>
        <v>0</v>
      </c>
      <c r="AC353" s="754">
        <f t="shared" si="193"/>
        <v>0</v>
      </c>
      <c r="AD353" s="754">
        <f t="shared" si="193"/>
        <v>0</v>
      </c>
      <c r="AE353" s="754">
        <f t="shared" si="193"/>
        <v>0</v>
      </c>
      <c r="AF353" s="409">
        <f t="shared" ref="AF353:AL353" si="194">AF352</f>
        <v>0</v>
      </c>
      <c r="AG353" s="409">
        <f t="shared" si="194"/>
        <v>0</v>
      </c>
      <c r="AH353" s="409">
        <f t="shared" si="194"/>
        <v>0</v>
      </c>
      <c r="AI353" s="409">
        <f t="shared" si="194"/>
        <v>0</v>
      </c>
      <c r="AJ353" s="409">
        <f t="shared" si="194"/>
        <v>0</v>
      </c>
      <c r="AK353" s="409">
        <f t="shared" si="194"/>
        <v>0</v>
      </c>
      <c r="AL353" s="409">
        <f t="shared" si="194"/>
        <v>0</v>
      </c>
      <c r="AM353" s="297"/>
    </row>
    <row r="354" spans="1:39" s="283" customFormat="1" ht="15" outlineLevel="1">
      <c r="A354" s="503"/>
      <c r="B354" s="314"/>
      <c r="C354" s="768"/>
      <c r="D354" s="764"/>
      <c r="E354" s="764"/>
      <c r="F354" s="764"/>
      <c r="G354" s="764"/>
      <c r="H354" s="764"/>
      <c r="I354" s="764"/>
      <c r="J354" s="764"/>
      <c r="K354" s="764"/>
      <c r="L354" s="764"/>
      <c r="M354" s="764"/>
      <c r="N354" s="764"/>
      <c r="O354" s="764"/>
      <c r="P354" s="764"/>
      <c r="Q354" s="764"/>
      <c r="R354" s="764"/>
      <c r="S354" s="764"/>
      <c r="T354" s="764"/>
      <c r="U354" s="764"/>
      <c r="V354" s="764"/>
      <c r="W354" s="764"/>
      <c r="X354" s="764"/>
      <c r="Y354" s="755"/>
      <c r="Z354" s="755"/>
      <c r="AA354" s="755"/>
      <c r="AB354" s="755"/>
      <c r="AC354" s="755"/>
      <c r="AD354" s="755"/>
      <c r="AE354" s="755"/>
      <c r="AF354" s="410"/>
      <c r="AG354" s="410"/>
      <c r="AH354" s="410"/>
      <c r="AI354" s="410"/>
      <c r="AJ354" s="410"/>
      <c r="AK354" s="410"/>
      <c r="AL354" s="410"/>
      <c r="AM354" s="306"/>
    </row>
    <row r="355" spans="1:39" s="283" customFormat="1" ht="15" outlineLevel="1">
      <c r="A355" s="503">
        <v>25</v>
      </c>
      <c r="B355" s="514" t="s">
        <v>21</v>
      </c>
      <c r="C355" s="764"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3"/>
      <c r="Z355" s="413"/>
      <c r="AA355" s="413"/>
      <c r="AB355" s="413"/>
      <c r="AC355" s="413"/>
      <c r="AD355" s="413"/>
      <c r="AE355" s="413"/>
      <c r="AF355" s="413"/>
      <c r="AG355" s="413"/>
      <c r="AH355" s="413"/>
      <c r="AI355" s="413"/>
      <c r="AJ355" s="413"/>
      <c r="AK355" s="413"/>
      <c r="AL355" s="413"/>
      <c r="AM355" s="296">
        <f>SUM(Y355:AL355)</f>
        <v>0</v>
      </c>
    </row>
    <row r="356" spans="1:39" s="283" customFormat="1" ht="15" outlineLevel="1">
      <c r="A356" s="503"/>
      <c r="B356" s="314" t="s">
        <v>249</v>
      </c>
      <c r="C356" s="764"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754">
        <f>Y355</f>
        <v>0</v>
      </c>
      <c r="Z356" s="754">
        <f>Z355</f>
        <v>0</v>
      </c>
      <c r="AA356" s="754">
        <f t="shared" ref="AA356:AE356" si="195">AA355</f>
        <v>0</v>
      </c>
      <c r="AB356" s="754">
        <f t="shared" si="195"/>
        <v>0</v>
      </c>
      <c r="AC356" s="754">
        <f t="shared" si="195"/>
        <v>0</v>
      </c>
      <c r="AD356" s="754">
        <f t="shared" si="195"/>
        <v>0</v>
      </c>
      <c r="AE356" s="754">
        <f t="shared" si="195"/>
        <v>0</v>
      </c>
      <c r="AF356" s="409">
        <f t="shared" ref="AF356:AL356" si="196">AF355</f>
        <v>0</v>
      </c>
      <c r="AG356" s="409">
        <f t="shared" si="196"/>
        <v>0</v>
      </c>
      <c r="AH356" s="409">
        <f t="shared" si="196"/>
        <v>0</v>
      </c>
      <c r="AI356" s="409">
        <f t="shared" si="196"/>
        <v>0</v>
      </c>
      <c r="AJ356" s="409">
        <f t="shared" si="196"/>
        <v>0</v>
      </c>
      <c r="AK356" s="409">
        <f t="shared" si="196"/>
        <v>0</v>
      </c>
      <c r="AL356" s="409">
        <f t="shared" si="196"/>
        <v>0</v>
      </c>
      <c r="AM356" s="310"/>
    </row>
    <row r="357" spans="1:39" s="283" customFormat="1" ht="15" outlineLevel="1">
      <c r="A357" s="503"/>
      <c r="B357" s="514"/>
      <c r="C357" s="774"/>
      <c r="D357" s="764"/>
      <c r="E357" s="764"/>
      <c r="F357" s="764"/>
      <c r="G357" s="764"/>
      <c r="H357" s="764"/>
      <c r="I357" s="764"/>
      <c r="J357" s="764"/>
      <c r="K357" s="764"/>
      <c r="L357" s="764"/>
      <c r="M357" s="764"/>
      <c r="N357" s="764"/>
      <c r="O357" s="764"/>
      <c r="P357" s="764"/>
      <c r="Q357" s="764"/>
      <c r="R357" s="764"/>
      <c r="S357" s="764"/>
      <c r="T357" s="764"/>
      <c r="U357" s="764"/>
      <c r="V357" s="764"/>
      <c r="W357" s="764"/>
      <c r="X357" s="764"/>
      <c r="Y357" s="414"/>
      <c r="Z357" s="415"/>
      <c r="AA357" s="414"/>
      <c r="AB357" s="414"/>
      <c r="AC357" s="414"/>
      <c r="AD357" s="414"/>
      <c r="AE357" s="414"/>
      <c r="AF357" s="414"/>
      <c r="AG357" s="414"/>
      <c r="AH357" s="414"/>
      <c r="AI357" s="414"/>
      <c r="AJ357" s="414"/>
      <c r="AK357" s="414"/>
      <c r="AL357" s="414"/>
      <c r="AM357" s="312"/>
    </row>
    <row r="358" spans="1:39" ht="15.75" outlineLevel="1">
      <c r="A358" s="504"/>
      <c r="B358" s="288" t="s">
        <v>15</v>
      </c>
      <c r="C358" s="782"/>
      <c r="D358" s="778"/>
      <c r="E358" s="770"/>
      <c r="F358" s="770"/>
      <c r="G358" s="770"/>
      <c r="H358" s="770"/>
      <c r="I358" s="770"/>
      <c r="J358" s="770"/>
      <c r="K358" s="770"/>
      <c r="L358" s="770"/>
      <c r="M358" s="770"/>
      <c r="N358" s="764"/>
      <c r="O358" s="770"/>
      <c r="P358" s="770"/>
      <c r="Q358" s="770"/>
      <c r="R358" s="770"/>
      <c r="S358" s="770"/>
      <c r="T358" s="770"/>
      <c r="U358" s="770"/>
      <c r="V358" s="770"/>
      <c r="W358" s="770"/>
      <c r="X358" s="770"/>
      <c r="Y358" s="757"/>
      <c r="Z358" s="757"/>
      <c r="AA358" s="757"/>
      <c r="AB358" s="757"/>
      <c r="AC358" s="757"/>
      <c r="AD358" s="757"/>
      <c r="AE358" s="757"/>
      <c r="AF358" s="412"/>
      <c r="AG358" s="412"/>
      <c r="AH358" s="412"/>
      <c r="AI358" s="412"/>
      <c r="AJ358" s="412"/>
      <c r="AK358" s="412"/>
      <c r="AL358" s="412"/>
      <c r="AM358" s="292"/>
    </row>
    <row r="359" spans="1:39" ht="15" outlineLevel="1">
      <c r="A359" s="503">
        <v>26</v>
      </c>
      <c r="B359" s="319" t="s">
        <v>16</v>
      </c>
      <c r="C359" s="764"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779"/>
      <c r="Z359" s="413"/>
      <c r="AA359" s="413"/>
      <c r="AB359" s="413"/>
      <c r="AC359" s="413"/>
      <c r="AD359" s="413"/>
      <c r="AE359" s="413"/>
      <c r="AF359" s="413"/>
      <c r="AG359" s="413"/>
      <c r="AH359" s="413"/>
      <c r="AI359" s="413"/>
      <c r="AJ359" s="413"/>
      <c r="AK359" s="413"/>
      <c r="AL359" s="413"/>
      <c r="AM359" s="296">
        <f>SUM(Y359:AL359)</f>
        <v>0</v>
      </c>
    </row>
    <row r="360" spans="1:39" ht="15" outlineLevel="1">
      <c r="B360" s="294" t="s">
        <v>249</v>
      </c>
      <c r="C360" s="764"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754">
        <f>Y359</f>
        <v>0</v>
      </c>
      <c r="Z360" s="754">
        <f>Z359</f>
        <v>0</v>
      </c>
      <c r="AA360" s="754">
        <f t="shared" ref="AA360:AE360" si="197">AA359</f>
        <v>0</v>
      </c>
      <c r="AB360" s="754">
        <f t="shared" si="197"/>
        <v>0</v>
      </c>
      <c r="AC360" s="754">
        <f t="shared" si="197"/>
        <v>0</v>
      </c>
      <c r="AD360" s="754">
        <f t="shared" si="197"/>
        <v>0</v>
      </c>
      <c r="AE360" s="754">
        <f t="shared" si="197"/>
        <v>0</v>
      </c>
      <c r="AF360" s="409">
        <f t="shared" ref="AF360:AL360" si="198">AF359</f>
        <v>0</v>
      </c>
      <c r="AG360" s="409">
        <f t="shared" si="198"/>
        <v>0</v>
      </c>
      <c r="AH360" s="409">
        <f t="shared" si="198"/>
        <v>0</v>
      </c>
      <c r="AI360" s="409">
        <f t="shared" si="198"/>
        <v>0</v>
      </c>
      <c r="AJ360" s="409">
        <f t="shared" si="198"/>
        <v>0</v>
      </c>
      <c r="AK360" s="409">
        <f t="shared" si="198"/>
        <v>0</v>
      </c>
      <c r="AL360" s="409">
        <f t="shared" si="198"/>
        <v>0</v>
      </c>
      <c r="AM360" s="306"/>
    </row>
    <row r="361" spans="1:39" ht="15" outlineLevel="1">
      <c r="A361" s="506"/>
      <c r="B361" s="320"/>
      <c r="C361" s="764"/>
      <c r="D361" s="764"/>
      <c r="E361" s="764"/>
      <c r="F361" s="764"/>
      <c r="G361" s="764"/>
      <c r="H361" s="764"/>
      <c r="I361" s="764"/>
      <c r="J361" s="764"/>
      <c r="K361" s="764"/>
      <c r="L361" s="764"/>
      <c r="M361" s="764"/>
      <c r="N361" s="764"/>
      <c r="O361" s="764"/>
      <c r="P361" s="764"/>
      <c r="Q361" s="764"/>
      <c r="R361" s="764"/>
      <c r="S361" s="764"/>
      <c r="T361" s="764"/>
      <c r="U361" s="764"/>
      <c r="V361" s="764"/>
      <c r="W361" s="764"/>
      <c r="X361" s="764"/>
      <c r="Y361" s="762"/>
      <c r="Z361" s="763"/>
      <c r="AA361" s="763"/>
      <c r="AB361" s="763"/>
      <c r="AC361" s="763"/>
      <c r="AD361" s="763"/>
      <c r="AE361" s="763"/>
      <c r="AF361" s="421"/>
      <c r="AG361" s="421"/>
      <c r="AH361" s="421"/>
      <c r="AI361" s="421"/>
      <c r="AJ361" s="421"/>
      <c r="AK361" s="421"/>
      <c r="AL361" s="421"/>
      <c r="AM361" s="297"/>
    </row>
    <row r="362" spans="1:39" ht="15" outlineLevel="1">
      <c r="A362" s="503">
        <v>27</v>
      </c>
      <c r="B362" s="319" t="s">
        <v>17</v>
      </c>
      <c r="C362" s="764"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779"/>
      <c r="Z362" s="413"/>
      <c r="AA362" s="413"/>
      <c r="AB362" s="413"/>
      <c r="AC362" s="413"/>
      <c r="AD362" s="413"/>
      <c r="AE362" s="413"/>
      <c r="AF362" s="413"/>
      <c r="AG362" s="413"/>
      <c r="AH362" s="413"/>
      <c r="AI362" s="413"/>
      <c r="AJ362" s="413"/>
      <c r="AK362" s="413"/>
      <c r="AL362" s="413"/>
      <c r="AM362" s="296">
        <f>SUM(Y362:AL362)</f>
        <v>0</v>
      </c>
    </row>
    <row r="363" spans="1:39" ht="15" outlineLevel="1">
      <c r="B363" s="294" t="s">
        <v>249</v>
      </c>
      <c r="C363" s="764"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754">
        <f>Y362</f>
        <v>0</v>
      </c>
      <c r="Z363" s="754">
        <f>Z362</f>
        <v>0</v>
      </c>
      <c r="AA363" s="754">
        <f t="shared" ref="AA363:AE363" si="199">AA362</f>
        <v>0</v>
      </c>
      <c r="AB363" s="754">
        <f t="shared" si="199"/>
        <v>0</v>
      </c>
      <c r="AC363" s="754">
        <f t="shared" si="199"/>
        <v>0</v>
      </c>
      <c r="AD363" s="754">
        <f t="shared" si="199"/>
        <v>0</v>
      </c>
      <c r="AE363" s="754">
        <f t="shared" si="199"/>
        <v>0</v>
      </c>
      <c r="AF363" s="409">
        <f t="shared" ref="AF363:AL363" si="200">AF362</f>
        <v>0</v>
      </c>
      <c r="AG363" s="409">
        <f t="shared" si="200"/>
        <v>0</v>
      </c>
      <c r="AH363" s="409">
        <f t="shared" si="200"/>
        <v>0</v>
      </c>
      <c r="AI363" s="409">
        <f t="shared" si="200"/>
        <v>0</v>
      </c>
      <c r="AJ363" s="409">
        <f t="shared" si="200"/>
        <v>0</v>
      </c>
      <c r="AK363" s="409">
        <f t="shared" si="200"/>
        <v>0</v>
      </c>
      <c r="AL363" s="409">
        <f t="shared" si="200"/>
        <v>0</v>
      </c>
      <c r="AM363" s="306"/>
    </row>
    <row r="364" spans="1:39" ht="15.75" outlineLevel="1">
      <c r="A364" s="506"/>
      <c r="B364" s="321"/>
      <c r="C364" s="783"/>
      <c r="D364" s="764"/>
      <c r="E364" s="764"/>
      <c r="F364" s="764"/>
      <c r="G364" s="764"/>
      <c r="H364" s="764"/>
      <c r="I364" s="764"/>
      <c r="J364" s="764"/>
      <c r="K364" s="764"/>
      <c r="L364" s="764"/>
      <c r="M364" s="764"/>
      <c r="N364" s="783"/>
      <c r="O364" s="764"/>
      <c r="P364" s="764"/>
      <c r="Q364" s="764"/>
      <c r="R364" s="764"/>
      <c r="S364" s="764"/>
      <c r="T364" s="764"/>
      <c r="U364" s="764"/>
      <c r="V364" s="764"/>
      <c r="W364" s="764"/>
      <c r="X364" s="764"/>
      <c r="Y364" s="755"/>
      <c r="Z364" s="755"/>
      <c r="AA364" s="755"/>
      <c r="AB364" s="755"/>
      <c r="AC364" s="755"/>
      <c r="AD364" s="755"/>
      <c r="AE364" s="755"/>
      <c r="AF364" s="410"/>
      <c r="AG364" s="410"/>
      <c r="AH364" s="410"/>
      <c r="AI364" s="410"/>
      <c r="AJ364" s="410"/>
      <c r="AK364" s="410"/>
      <c r="AL364" s="410"/>
      <c r="AM364" s="306"/>
    </row>
    <row r="365" spans="1:39" ht="15" outlineLevel="1">
      <c r="A365" s="503">
        <v>28</v>
      </c>
      <c r="B365" s="319" t="s">
        <v>18</v>
      </c>
      <c r="C365" s="764"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779"/>
      <c r="Z365" s="413"/>
      <c r="AA365" s="413"/>
      <c r="AB365" s="413"/>
      <c r="AC365" s="413"/>
      <c r="AD365" s="413"/>
      <c r="AE365" s="413"/>
      <c r="AF365" s="413"/>
      <c r="AG365" s="413"/>
      <c r="AH365" s="413"/>
      <c r="AI365" s="413"/>
      <c r="AJ365" s="413"/>
      <c r="AK365" s="413"/>
      <c r="AL365" s="413"/>
      <c r="AM365" s="296">
        <f>SUM(Y365:AL365)</f>
        <v>0</v>
      </c>
    </row>
    <row r="366" spans="1:39" ht="15" outlineLevel="1">
      <c r="B366" s="294" t="s">
        <v>249</v>
      </c>
      <c r="C366" s="764"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754">
        <f>Y365</f>
        <v>0</v>
      </c>
      <c r="Z366" s="754">
        <f>Z365</f>
        <v>0</v>
      </c>
      <c r="AA366" s="754">
        <f t="shared" ref="AA366:AE366" si="201">AA365</f>
        <v>0</v>
      </c>
      <c r="AB366" s="754">
        <f t="shared" si="201"/>
        <v>0</v>
      </c>
      <c r="AC366" s="754">
        <f t="shared" si="201"/>
        <v>0</v>
      </c>
      <c r="AD366" s="754">
        <f t="shared" si="201"/>
        <v>0</v>
      </c>
      <c r="AE366" s="754">
        <f t="shared" si="201"/>
        <v>0</v>
      </c>
      <c r="AF366" s="409">
        <f t="shared" ref="AF366:AL366" si="202">AF365</f>
        <v>0</v>
      </c>
      <c r="AG366" s="409">
        <f t="shared" si="202"/>
        <v>0</v>
      </c>
      <c r="AH366" s="409">
        <f t="shared" si="202"/>
        <v>0</v>
      </c>
      <c r="AI366" s="409">
        <f t="shared" si="202"/>
        <v>0</v>
      </c>
      <c r="AJ366" s="409">
        <f t="shared" si="202"/>
        <v>0</v>
      </c>
      <c r="AK366" s="409">
        <f t="shared" si="202"/>
        <v>0</v>
      </c>
      <c r="AL366" s="409">
        <f t="shared" si="202"/>
        <v>0</v>
      </c>
      <c r="AM366" s="297"/>
    </row>
    <row r="367" spans="1:39" ht="15" outlineLevel="1">
      <c r="A367" s="506"/>
      <c r="B367" s="320"/>
      <c r="C367" s="764"/>
      <c r="D367" s="764"/>
      <c r="E367" s="764"/>
      <c r="F367" s="764"/>
      <c r="G367" s="764"/>
      <c r="H367" s="764"/>
      <c r="I367" s="764"/>
      <c r="J367" s="764"/>
      <c r="K367" s="764"/>
      <c r="L367" s="764"/>
      <c r="M367" s="764"/>
      <c r="N367" s="764"/>
      <c r="O367" s="764"/>
      <c r="P367" s="764"/>
      <c r="Q367" s="764"/>
      <c r="R367" s="764"/>
      <c r="S367" s="764"/>
      <c r="T367" s="764"/>
      <c r="U367" s="764"/>
      <c r="V367" s="764"/>
      <c r="W367" s="764"/>
      <c r="X367" s="764"/>
      <c r="Y367" s="755"/>
      <c r="Z367" s="755"/>
      <c r="AA367" s="755"/>
      <c r="AB367" s="755"/>
      <c r="AC367" s="755"/>
      <c r="AD367" s="755"/>
      <c r="AE367" s="755"/>
      <c r="AF367" s="410"/>
      <c r="AG367" s="410"/>
      <c r="AH367" s="410"/>
      <c r="AI367" s="410"/>
      <c r="AJ367" s="410"/>
      <c r="AK367" s="410"/>
      <c r="AL367" s="410"/>
      <c r="AM367" s="306"/>
    </row>
    <row r="368" spans="1:39" ht="15" outlineLevel="1">
      <c r="A368" s="503">
        <v>29</v>
      </c>
      <c r="B368" s="322" t="s">
        <v>19</v>
      </c>
      <c r="C368" s="764"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779"/>
      <c r="Z368" s="413"/>
      <c r="AA368" s="413"/>
      <c r="AB368" s="413"/>
      <c r="AC368" s="413"/>
      <c r="AD368" s="413"/>
      <c r="AE368" s="413"/>
      <c r="AF368" s="413"/>
      <c r="AG368" s="413"/>
      <c r="AH368" s="413"/>
      <c r="AI368" s="413"/>
      <c r="AJ368" s="413"/>
      <c r="AK368" s="413"/>
      <c r="AL368" s="413"/>
      <c r="AM368" s="296">
        <f>SUM(Y368:AL368)</f>
        <v>0</v>
      </c>
    </row>
    <row r="369" spans="1:39" ht="15" outlineLevel="1">
      <c r="B369" s="322" t="s">
        <v>249</v>
      </c>
      <c r="C369" s="764"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754">
        <f>Y368</f>
        <v>0</v>
      </c>
      <c r="Z369" s="754">
        <f t="shared" ref="Z369:AE369" si="203">Z368</f>
        <v>0</v>
      </c>
      <c r="AA369" s="754">
        <f t="shared" si="203"/>
        <v>0</v>
      </c>
      <c r="AB369" s="754">
        <f t="shared" si="203"/>
        <v>0</v>
      </c>
      <c r="AC369" s="754">
        <f t="shared" si="203"/>
        <v>0</v>
      </c>
      <c r="AD369" s="754">
        <f t="shared" si="203"/>
        <v>0</v>
      </c>
      <c r="AE369" s="754">
        <f t="shared" si="203"/>
        <v>0</v>
      </c>
      <c r="AF369" s="409">
        <f t="shared" ref="AF369:AL369" si="204">AF368</f>
        <v>0</v>
      </c>
      <c r="AG369" s="409">
        <f t="shared" si="204"/>
        <v>0</v>
      </c>
      <c r="AH369" s="409">
        <f t="shared" si="204"/>
        <v>0</v>
      </c>
      <c r="AI369" s="409">
        <f t="shared" si="204"/>
        <v>0</v>
      </c>
      <c r="AJ369" s="409">
        <f t="shared" si="204"/>
        <v>0</v>
      </c>
      <c r="AK369" s="409">
        <f t="shared" si="204"/>
        <v>0</v>
      </c>
      <c r="AL369" s="409">
        <f t="shared" si="204"/>
        <v>0</v>
      </c>
      <c r="AM369" s="297"/>
    </row>
    <row r="370" spans="1:39" ht="15" outlineLevel="1">
      <c r="B370" s="322"/>
      <c r="C370" s="764"/>
      <c r="D370" s="764"/>
      <c r="E370" s="764"/>
      <c r="F370" s="764"/>
      <c r="G370" s="764"/>
      <c r="H370" s="764"/>
      <c r="I370" s="764"/>
      <c r="J370" s="764"/>
      <c r="K370" s="764"/>
      <c r="L370" s="764"/>
      <c r="M370" s="764"/>
      <c r="N370" s="764"/>
      <c r="O370" s="764"/>
      <c r="P370" s="764"/>
      <c r="Q370" s="764"/>
      <c r="R370" s="764"/>
      <c r="S370" s="764"/>
      <c r="T370" s="764"/>
      <c r="U370" s="764"/>
      <c r="V370" s="764"/>
      <c r="W370" s="764"/>
      <c r="X370" s="764"/>
      <c r="Y370" s="762"/>
      <c r="Z370" s="762"/>
      <c r="AA370" s="762"/>
      <c r="AB370" s="762"/>
      <c r="AC370" s="762"/>
      <c r="AD370" s="762"/>
      <c r="AE370" s="762"/>
      <c r="AF370" s="420"/>
      <c r="AG370" s="420"/>
      <c r="AH370" s="420"/>
      <c r="AI370" s="420"/>
      <c r="AJ370" s="420"/>
      <c r="AK370" s="420"/>
      <c r="AL370" s="420"/>
      <c r="AM370" s="312"/>
    </row>
    <row r="371" spans="1:39" s="283" customFormat="1" ht="15" outlineLevel="1">
      <c r="A371" s="503">
        <v>30</v>
      </c>
      <c r="B371" s="322" t="s">
        <v>489</v>
      </c>
      <c r="C371" s="764"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753"/>
      <c r="Z371" s="753"/>
      <c r="AA371" s="753"/>
      <c r="AB371" s="753"/>
      <c r="AC371" s="753"/>
      <c r="AD371" s="753"/>
      <c r="AE371" s="753"/>
      <c r="AF371" s="408"/>
      <c r="AG371" s="408"/>
      <c r="AH371" s="408"/>
      <c r="AI371" s="408"/>
      <c r="AJ371" s="408"/>
      <c r="AK371" s="408"/>
      <c r="AL371" s="408"/>
      <c r="AM371" s="296">
        <f>SUM(Y371:AL371)</f>
        <v>0</v>
      </c>
    </row>
    <row r="372" spans="1:39" s="283" customFormat="1" ht="15" outlineLevel="1">
      <c r="A372" s="503"/>
      <c r="B372" s="322" t="s">
        <v>249</v>
      </c>
      <c r="C372" s="764"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754">
        <f>Y371</f>
        <v>0</v>
      </c>
      <c r="Z372" s="754">
        <f t="shared" ref="Z372:AE372" si="205">Z371</f>
        <v>0</v>
      </c>
      <c r="AA372" s="754">
        <f t="shared" si="205"/>
        <v>0</v>
      </c>
      <c r="AB372" s="754">
        <f t="shared" si="205"/>
        <v>0</v>
      </c>
      <c r="AC372" s="754">
        <f t="shared" si="205"/>
        <v>0</v>
      </c>
      <c r="AD372" s="754">
        <f t="shared" si="205"/>
        <v>0</v>
      </c>
      <c r="AE372" s="754">
        <f t="shared" si="205"/>
        <v>0</v>
      </c>
      <c r="AF372" s="409">
        <f t="shared" ref="AF372:AL372" si="206">AF371</f>
        <v>0</v>
      </c>
      <c r="AG372" s="409">
        <f t="shared" si="206"/>
        <v>0</v>
      </c>
      <c r="AH372" s="409">
        <f t="shared" si="206"/>
        <v>0</v>
      </c>
      <c r="AI372" s="409">
        <f t="shared" si="206"/>
        <v>0</v>
      </c>
      <c r="AJ372" s="409">
        <f t="shared" si="206"/>
        <v>0</v>
      </c>
      <c r="AK372" s="409">
        <f t="shared" si="206"/>
        <v>0</v>
      </c>
      <c r="AL372" s="409">
        <f t="shared" si="206"/>
        <v>0</v>
      </c>
      <c r="AM372" s="297"/>
    </row>
    <row r="373" spans="1:39" s="283" customFormat="1" ht="15" outlineLevel="1">
      <c r="A373" s="503"/>
      <c r="B373" s="322"/>
      <c r="C373" s="764"/>
      <c r="D373" s="764"/>
      <c r="E373" s="764"/>
      <c r="F373" s="764"/>
      <c r="G373" s="764"/>
      <c r="H373" s="764"/>
      <c r="I373" s="764"/>
      <c r="J373" s="764"/>
      <c r="K373" s="764"/>
      <c r="L373" s="764"/>
      <c r="M373" s="764"/>
      <c r="N373" s="764"/>
      <c r="O373" s="764"/>
      <c r="P373" s="764"/>
      <c r="Q373" s="764"/>
      <c r="R373" s="764"/>
      <c r="S373" s="764"/>
      <c r="T373" s="764"/>
      <c r="U373" s="764"/>
      <c r="V373" s="764"/>
      <c r="W373" s="764"/>
      <c r="X373" s="764"/>
      <c r="Y373" s="755"/>
      <c r="Z373" s="755"/>
      <c r="AA373" s="755"/>
      <c r="AB373" s="755"/>
      <c r="AC373" s="755"/>
      <c r="AD373" s="755"/>
      <c r="AE373" s="755"/>
      <c r="AF373" s="410"/>
      <c r="AG373" s="410"/>
      <c r="AH373" s="410"/>
      <c r="AI373" s="410"/>
      <c r="AJ373" s="410"/>
      <c r="AK373" s="410"/>
      <c r="AL373" s="410"/>
      <c r="AM373" s="312"/>
    </row>
    <row r="374" spans="1:39" s="283" customFormat="1" ht="15.75" outlineLevel="1">
      <c r="A374" s="503"/>
      <c r="B374" s="288" t="s">
        <v>490</v>
      </c>
      <c r="C374" s="764"/>
      <c r="D374" s="764"/>
      <c r="E374" s="764"/>
      <c r="F374" s="764"/>
      <c r="G374" s="764"/>
      <c r="H374" s="764"/>
      <c r="I374" s="764"/>
      <c r="J374" s="764"/>
      <c r="K374" s="764"/>
      <c r="L374" s="764"/>
      <c r="M374" s="764"/>
      <c r="N374" s="764"/>
      <c r="O374" s="764"/>
      <c r="P374" s="764"/>
      <c r="Q374" s="764"/>
      <c r="R374" s="764"/>
      <c r="S374" s="764"/>
      <c r="T374" s="764"/>
      <c r="U374" s="764"/>
      <c r="V374" s="764"/>
      <c r="W374" s="764"/>
      <c r="X374" s="764"/>
      <c r="Y374" s="755"/>
      <c r="Z374" s="755"/>
      <c r="AA374" s="755"/>
      <c r="AB374" s="755"/>
      <c r="AC374" s="755"/>
      <c r="AD374" s="755"/>
      <c r="AE374" s="755"/>
      <c r="AF374" s="410"/>
      <c r="AG374" s="410"/>
      <c r="AH374" s="410"/>
      <c r="AI374" s="410"/>
      <c r="AJ374" s="410"/>
      <c r="AK374" s="410"/>
      <c r="AL374" s="410"/>
      <c r="AM374" s="312"/>
    </row>
    <row r="375" spans="1:39" s="283" customFormat="1" ht="15" outlineLevel="1">
      <c r="A375" s="503">
        <v>31</v>
      </c>
      <c r="B375" s="322" t="s">
        <v>491</v>
      </c>
      <c r="C375" s="764"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753"/>
      <c r="Z375" s="753"/>
      <c r="AA375" s="753"/>
      <c r="AB375" s="753"/>
      <c r="AC375" s="753"/>
      <c r="AD375" s="753"/>
      <c r="AE375" s="753"/>
      <c r="AF375" s="408"/>
      <c r="AG375" s="408"/>
      <c r="AH375" s="408"/>
      <c r="AI375" s="408"/>
      <c r="AJ375" s="408"/>
      <c r="AK375" s="408"/>
      <c r="AL375" s="408"/>
      <c r="AM375" s="296">
        <f>SUM(Y375:AL375)</f>
        <v>0</v>
      </c>
    </row>
    <row r="376" spans="1:39" s="283" customFormat="1" ht="15" outlineLevel="1">
      <c r="A376" s="503"/>
      <c r="B376" s="322" t="s">
        <v>249</v>
      </c>
      <c r="C376" s="764"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754">
        <f>Y375</f>
        <v>0</v>
      </c>
      <c r="Z376" s="754">
        <f t="shared" ref="Z376:AE376" si="207">Z375</f>
        <v>0</v>
      </c>
      <c r="AA376" s="754">
        <f t="shared" si="207"/>
        <v>0</v>
      </c>
      <c r="AB376" s="754">
        <f t="shared" si="207"/>
        <v>0</v>
      </c>
      <c r="AC376" s="754">
        <f t="shared" si="207"/>
        <v>0</v>
      </c>
      <c r="AD376" s="754">
        <f t="shared" si="207"/>
        <v>0</v>
      </c>
      <c r="AE376" s="754">
        <f t="shared" si="207"/>
        <v>0</v>
      </c>
      <c r="AF376" s="409">
        <f t="shared" ref="AF376:AL376" si="208">AF375</f>
        <v>0</v>
      </c>
      <c r="AG376" s="409">
        <f t="shared" si="208"/>
        <v>0</v>
      </c>
      <c r="AH376" s="409">
        <f t="shared" si="208"/>
        <v>0</v>
      </c>
      <c r="AI376" s="409">
        <f t="shared" si="208"/>
        <v>0</v>
      </c>
      <c r="AJ376" s="409">
        <f t="shared" si="208"/>
        <v>0</v>
      </c>
      <c r="AK376" s="409">
        <f t="shared" si="208"/>
        <v>0</v>
      </c>
      <c r="AL376" s="409">
        <f t="shared" si="208"/>
        <v>0</v>
      </c>
      <c r="AM376" s="297"/>
    </row>
    <row r="377" spans="1:39" s="283" customFormat="1" ht="15" outlineLevel="1">
      <c r="A377" s="503"/>
      <c r="B377" s="322"/>
      <c r="C377" s="764"/>
      <c r="D377" s="764"/>
      <c r="E377" s="764"/>
      <c r="F377" s="764"/>
      <c r="G377" s="764"/>
      <c r="H377" s="764"/>
      <c r="I377" s="764"/>
      <c r="J377" s="764"/>
      <c r="K377" s="764"/>
      <c r="L377" s="764"/>
      <c r="M377" s="764"/>
      <c r="N377" s="764"/>
      <c r="O377" s="764"/>
      <c r="P377" s="764"/>
      <c r="Q377" s="764"/>
      <c r="R377" s="764"/>
      <c r="S377" s="764"/>
      <c r="T377" s="764"/>
      <c r="U377" s="764"/>
      <c r="V377" s="764"/>
      <c r="W377" s="764"/>
      <c r="X377" s="764"/>
      <c r="Y377" s="755"/>
      <c r="Z377" s="755"/>
      <c r="AA377" s="755"/>
      <c r="AB377" s="755"/>
      <c r="AC377" s="755"/>
      <c r="AD377" s="755"/>
      <c r="AE377" s="755"/>
      <c r="AF377" s="410"/>
      <c r="AG377" s="410"/>
      <c r="AH377" s="410"/>
      <c r="AI377" s="410"/>
      <c r="AJ377" s="410"/>
      <c r="AK377" s="410"/>
      <c r="AL377" s="410"/>
      <c r="AM377" s="312"/>
    </row>
    <row r="378" spans="1:39" s="283" customFormat="1" ht="15" outlineLevel="1">
      <c r="A378" s="503">
        <v>32</v>
      </c>
      <c r="B378" s="322" t="s">
        <v>492</v>
      </c>
      <c r="C378" s="764"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753"/>
      <c r="Z378" s="753"/>
      <c r="AA378" s="753"/>
      <c r="AB378" s="753"/>
      <c r="AC378" s="753"/>
      <c r="AD378" s="753"/>
      <c r="AE378" s="753"/>
      <c r="AF378" s="408"/>
      <c r="AG378" s="408"/>
      <c r="AH378" s="408"/>
      <c r="AI378" s="408"/>
      <c r="AJ378" s="408"/>
      <c r="AK378" s="408"/>
      <c r="AL378" s="408"/>
      <c r="AM378" s="296">
        <f>SUM(Y378:AL378)</f>
        <v>0</v>
      </c>
    </row>
    <row r="379" spans="1:39" s="283" customFormat="1" ht="15" outlineLevel="1">
      <c r="A379" s="503"/>
      <c r="B379" s="322" t="s">
        <v>249</v>
      </c>
      <c r="C379" s="764"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754">
        <f>Y378</f>
        <v>0</v>
      </c>
      <c r="Z379" s="754">
        <f t="shared" ref="Z379:AE379" si="209">Z378</f>
        <v>0</v>
      </c>
      <c r="AA379" s="754">
        <f t="shared" si="209"/>
        <v>0</v>
      </c>
      <c r="AB379" s="754">
        <f t="shared" si="209"/>
        <v>0</v>
      </c>
      <c r="AC379" s="754">
        <f t="shared" si="209"/>
        <v>0</v>
      </c>
      <c r="AD379" s="754">
        <f t="shared" si="209"/>
        <v>0</v>
      </c>
      <c r="AE379" s="754">
        <f t="shared" si="209"/>
        <v>0</v>
      </c>
      <c r="AF379" s="409">
        <f t="shared" ref="AF379:AL379" si="210">AF378</f>
        <v>0</v>
      </c>
      <c r="AG379" s="409">
        <f t="shared" si="210"/>
        <v>0</v>
      </c>
      <c r="AH379" s="409">
        <f t="shared" si="210"/>
        <v>0</v>
      </c>
      <c r="AI379" s="409">
        <f t="shared" si="210"/>
        <v>0</v>
      </c>
      <c r="AJ379" s="409">
        <f t="shared" si="210"/>
        <v>0</v>
      </c>
      <c r="AK379" s="409">
        <f t="shared" si="210"/>
        <v>0</v>
      </c>
      <c r="AL379" s="409">
        <f t="shared" si="210"/>
        <v>0</v>
      </c>
      <c r="AM379" s="297"/>
    </row>
    <row r="380" spans="1:39" s="283" customFormat="1" ht="15" outlineLevel="1">
      <c r="A380" s="503"/>
      <c r="B380" s="322"/>
      <c r="C380" s="764"/>
      <c r="D380" s="764"/>
      <c r="E380" s="764"/>
      <c r="F380" s="764"/>
      <c r="G380" s="764"/>
      <c r="H380" s="764"/>
      <c r="I380" s="764"/>
      <c r="J380" s="764"/>
      <c r="K380" s="764"/>
      <c r="L380" s="764"/>
      <c r="M380" s="764"/>
      <c r="N380" s="764"/>
      <c r="O380" s="764"/>
      <c r="P380" s="764"/>
      <c r="Q380" s="764"/>
      <c r="R380" s="764"/>
      <c r="S380" s="764"/>
      <c r="T380" s="764"/>
      <c r="U380" s="764"/>
      <c r="V380" s="764"/>
      <c r="W380" s="764"/>
      <c r="X380" s="764"/>
      <c r="Y380" s="755"/>
      <c r="Z380" s="755"/>
      <c r="AA380" s="755"/>
      <c r="AB380" s="755"/>
      <c r="AC380" s="755"/>
      <c r="AD380" s="755"/>
      <c r="AE380" s="755"/>
      <c r="AF380" s="410"/>
      <c r="AG380" s="410"/>
      <c r="AH380" s="410"/>
      <c r="AI380" s="410"/>
      <c r="AJ380" s="410"/>
      <c r="AK380" s="410"/>
      <c r="AL380" s="410"/>
      <c r="AM380" s="312"/>
    </row>
    <row r="381" spans="1:39" s="283" customFormat="1" ht="15" outlineLevel="1">
      <c r="A381" s="503">
        <v>33</v>
      </c>
      <c r="B381" s="322" t="s">
        <v>821</v>
      </c>
      <c r="C381" s="764" t="s">
        <v>25</v>
      </c>
      <c r="D381" s="295">
        <v>5110764</v>
      </c>
      <c r="E381" s="295">
        <v>5110764</v>
      </c>
      <c r="F381" s="295">
        <v>5110764</v>
      </c>
      <c r="G381" s="295">
        <v>5110764</v>
      </c>
      <c r="H381" s="295">
        <v>5110764</v>
      </c>
      <c r="I381" s="295">
        <v>5110764</v>
      </c>
      <c r="J381" s="295">
        <v>5110764</v>
      </c>
      <c r="K381" s="295">
        <v>4845772</v>
      </c>
      <c r="L381" s="295">
        <v>4699277</v>
      </c>
      <c r="M381" s="295">
        <v>4699277</v>
      </c>
      <c r="N381" s="295">
        <v>12</v>
      </c>
      <c r="O381" s="295">
        <f>-'8.  Streetlighting'!F38</f>
        <v>1493.8689011665404</v>
      </c>
      <c r="P381" s="295">
        <f>+O381</f>
        <v>1493.8689011665404</v>
      </c>
      <c r="Q381" s="295">
        <f t="shared" ref="Q381:W381" si="211">+P381</f>
        <v>1493.8689011665404</v>
      </c>
      <c r="R381" s="295">
        <f t="shared" si="211"/>
        <v>1493.8689011665404</v>
      </c>
      <c r="S381" s="295">
        <f t="shared" si="211"/>
        <v>1493.8689011665404</v>
      </c>
      <c r="T381" s="295">
        <f>+S381</f>
        <v>1493.8689011665404</v>
      </c>
      <c r="U381" s="295">
        <f t="shared" si="211"/>
        <v>1493.8689011665404</v>
      </c>
      <c r="V381" s="295">
        <f t="shared" si="211"/>
        <v>1493.8689011665404</v>
      </c>
      <c r="W381" s="295">
        <f t="shared" si="211"/>
        <v>1493.8689011665404</v>
      </c>
      <c r="X381" s="295">
        <f>+W381</f>
        <v>1493.8689011665404</v>
      </c>
      <c r="Y381" s="753"/>
      <c r="Z381" s="753"/>
      <c r="AA381" s="753"/>
      <c r="AB381" s="753"/>
      <c r="AC381" s="753"/>
      <c r="AD381" s="753">
        <v>1</v>
      </c>
      <c r="AE381" s="753"/>
      <c r="AF381" s="408"/>
      <c r="AG381" s="408"/>
      <c r="AH381" s="408"/>
      <c r="AI381" s="408"/>
      <c r="AJ381" s="408"/>
      <c r="AK381" s="408"/>
      <c r="AL381" s="408"/>
      <c r="AM381" s="296">
        <f>SUM(Y381:AL381)</f>
        <v>1</v>
      </c>
    </row>
    <row r="382" spans="1:39" s="283" customFormat="1" ht="15" outlineLevel="1">
      <c r="A382" s="503"/>
      <c r="B382" s="322" t="s">
        <v>249</v>
      </c>
      <c r="C382" s="764"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754">
        <f>Y381</f>
        <v>0</v>
      </c>
      <c r="Z382" s="754">
        <f t="shared" ref="Z382:AE382" si="212">Z381</f>
        <v>0</v>
      </c>
      <c r="AA382" s="754">
        <f t="shared" si="212"/>
        <v>0</v>
      </c>
      <c r="AB382" s="754">
        <f t="shared" si="212"/>
        <v>0</v>
      </c>
      <c r="AC382" s="754">
        <f t="shared" si="212"/>
        <v>0</v>
      </c>
      <c r="AD382" s="754">
        <f t="shared" si="212"/>
        <v>1</v>
      </c>
      <c r="AE382" s="754">
        <f t="shared" si="212"/>
        <v>0</v>
      </c>
      <c r="AF382" s="409">
        <f t="shared" ref="AF382:AK382" si="213">AF381</f>
        <v>0</v>
      </c>
      <c r="AG382" s="409">
        <f t="shared" si="213"/>
        <v>0</v>
      </c>
      <c r="AH382" s="409">
        <f t="shared" si="213"/>
        <v>0</v>
      </c>
      <c r="AI382" s="409">
        <f t="shared" si="213"/>
        <v>0</v>
      </c>
      <c r="AJ382" s="409">
        <f t="shared" si="213"/>
        <v>0</v>
      </c>
      <c r="AK382" s="409">
        <f t="shared" si="213"/>
        <v>0</v>
      </c>
      <c r="AL382" s="409">
        <f>AL381</f>
        <v>0</v>
      </c>
      <c r="AM382" s="297"/>
    </row>
    <row r="383" spans="1:39" ht="15" outlineLevel="1">
      <c r="B383" s="314"/>
      <c r="C383" s="323"/>
      <c r="D383" s="324"/>
      <c r="E383" s="324"/>
      <c r="F383" s="324"/>
      <c r="G383" s="324"/>
      <c r="H383" s="324"/>
      <c r="I383" s="324"/>
      <c r="J383" s="324"/>
      <c r="K383" s="324"/>
      <c r="L383" s="324"/>
      <c r="M383" s="324"/>
      <c r="N383" s="324"/>
      <c r="O383" s="324"/>
      <c r="P383" s="324"/>
      <c r="Q383" s="324"/>
      <c r="R383" s="324"/>
      <c r="S383" s="324"/>
      <c r="T383" s="324"/>
      <c r="U383" s="324"/>
      <c r="V383" s="324"/>
      <c r="W383" s="324"/>
      <c r="X383" s="324"/>
      <c r="Y383" s="301"/>
      <c r="Z383" s="301"/>
      <c r="AA383" s="301"/>
      <c r="AB383" s="301"/>
      <c r="AC383" s="301"/>
      <c r="AD383" s="301"/>
      <c r="AE383" s="301"/>
      <c r="AF383" s="301"/>
      <c r="AG383" s="301"/>
      <c r="AH383" s="301"/>
      <c r="AI383" s="301"/>
      <c r="AJ383" s="301"/>
      <c r="AK383" s="301"/>
      <c r="AL383" s="301"/>
      <c r="AM383" s="306"/>
    </row>
    <row r="384" spans="1:39" ht="15.75">
      <c r="B384" s="325" t="s">
        <v>250</v>
      </c>
      <c r="C384" s="327"/>
      <c r="D384" s="327">
        <f>SUM(D279:D382)</f>
        <v>54002903</v>
      </c>
      <c r="E384" s="327">
        <f t="shared" ref="E384:X384" si="214">SUM(E279:E382)</f>
        <v>52793541.043116003</v>
      </c>
      <c r="F384" s="327">
        <f t="shared" si="214"/>
        <v>52285377.398116007</v>
      </c>
      <c r="G384" s="327">
        <f t="shared" si="214"/>
        <v>51318675.402116001</v>
      </c>
      <c r="H384" s="327">
        <f t="shared" si="214"/>
        <v>47443362.713766001</v>
      </c>
      <c r="I384" s="327">
        <f t="shared" si="214"/>
        <v>46841037.028999999</v>
      </c>
      <c r="J384" s="327">
        <f t="shared" si="214"/>
        <v>46835003.106000006</v>
      </c>
      <c r="K384" s="327">
        <f t="shared" si="214"/>
        <v>46490395.809000008</v>
      </c>
      <c r="L384" s="327">
        <f t="shared" si="214"/>
        <v>44755895.646199994</v>
      </c>
      <c r="M384" s="327">
        <f t="shared" si="214"/>
        <v>41966463.330500007</v>
      </c>
      <c r="N384" s="327"/>
      <c r="O384" s="327">
        <f t="shared" si="214"/>
        <v>36053.868901166541</v>
      </c>
      <c r="P384" s="327">
        <f t="shared" si="214"/>
        <v>11418.860690536543</v>
      </c>
      <c r="Q384" s="327">
        <f t="shared" si="214"/>
        <v>11290.676109836542</v>
      </c>
      <c r="R384" s="327">
        <f t="shared" si="214"/>
        <v>11083.134448436542</v>
      </c>
      <c r="S384" s="327">
        <f t="shared" si="214"/>
        <v>9959.7046126665409</v>
      </c>
      <c r="T384" s="327">
        <f t="shared" si="214"/>
        <v>9849.8605079665394</v>
      </c>
      <c r="U384" s="327">
        <f t="shared" si="214"/>
        <v>9849.5464802665392</v>
      </c>
      <c r="V384" s="327">
        <f t="shared" si="214"/>
        <v>9836.0023936665402</v>
      </c>
      <c r="W384" s="327">
        <f t="shared" si="214"/>
        <v>9447.4381208665418</v>
      </c>
      <c r="X384" s="327">
        <f t="shared" si="214"/>
        <v>8922.7719969665413</v>
      </c>
      <c r="Y384" s="327">
        <f>IF(Y278="kWh",SUMPRODUCT(D279:D382,Y279:Y382))</f>
        <v>4066440</v>
      </c>
      <c r="Z384" s="327">
        <f>IF(Z278="kWh",SUMPRODUCT(D279:D382,Z279:Z382))</f>
        <v>6379074.25</v>
      </c>
      <c r="AA384" s="327">
        <f>IF(AA278="kW",SUMPRODUCT(N279:N382,O279:O382,AA279:AA382),SUMPRODUCT(D279:D382,AA279:AA382))</f>
        <v>40499.279999999999</v>
      </c>
      <c r="AB384" s="327">
        <f>IF(AB278="kW",SUMPRODUCT(N279:N382,O279:O382,AB279:AB382),SUMPRODUCT(D279:D382,AB279:AB382))</f>
        <v>23269.200000000001</v>
      </c>
      <c r="AC384" s="327">
        <f>IF(AC278="kW",SUMPRODUCT(N279:N382,O279:O382,AC279:AC382),SUMPRODUCT(D279:D382,AC279:AC382))</f>
        <v>22007.519999999997</v>
      </c>
      <c r="AD384" s="327">
        <f>IF(AD278="kW",SUMPRODUCT(N279:N382,O279:O382,AD279:AD382),SUMPRODUCT(D279:D382,AD279:AD382))</f>
        <v>17926.426813998485</v>
      </c>
      <c r="AE384" s="327">
        <f>IF(AE278="kW",SUMPRODUCT(N279:N382,O279:O382,AE279:AE382),SUMPRODUCT(D279:D382,AE279:AE382))</f>
        <v>0</v>
      </c>
      <c r="AF384" s="327">
        <f>IF(AF278="kW",SUMPRODUCT(N279:N382,O279:O382,AF279:AF382),SUMPRODUCT(D279:D382,AF279:AF382))</f>
        <v>0</v>
      </c>
      <c r="AG384" s="327">
        <f>IF(AG278="kW",SUMPRODUCT(N279:N382,O279:O382,AG279:AG382),SUMPRODUCT(D279:D382,AG279:AG382))</f>
        <v>0</v>
      </c>
      <c r="AH384" s="327">
        <f>IF(AH278="kW",SUMPRODUCT(N279:N382,O279:O382,AH279:AH382),SUMPRODUCT(D279:D382,AH279:AH382))</f>
        <v>0</v>
      </c>
      <c r="AI384" s="327">
        <f>IF(AI278="kW",SUMPRODUCT(N279:N382,O279:O382,AI279:AI382),SUMPRODUCT(D279:D382,AI279:AI382))</f>
        <v>0</v>
      </c>
      <c r="AJ384" s="327">
        <f>IF(AJ278="kW",SUMPRODUCT(N279:N382,O279:O382,AJ279:AJ382),SUMPRODUCT(D279:D382,AJ279:AJ382))</f>
        <v>0</v>
      </c>
      <c r="AK384" s="327">
        <f>IF(AK278="kW",SUMPRODUCT(N279:N382,O279:O382,AK279:AK382),SUMPRODUCT(D279:D382,AK279:AK382))</f>
        <v>0</v>
      </c>
      <c r="AL384" s="327">
        <f>IF(AL278="kW",SUMPRODUCT(N279:N382,O279:O382,AL279:AL382),SUMPRODUCT(D279:D382,AL279:AL382))</f>
        <v>0</v>
      </c>
      <c r="AM384" s="328"/>
    </row>
    <row r="385" spans="1:41" ht="15.75">
      <c r="B385" s="389" t="s">
        <v>251</v>
      </c>
      <c r="C385" s="390"/>
      <c r="D385" s="390"/>
      <c r="E385" s="390"/>
      <c r="F385" s="390"/>
      <c r="G385" s="390"/>
      <c r="H385" s="390"/>
      <c r="I385" s="390"/>
      <c r="J385" s="390"/>
      <c r="K385" s="390"/>
      <c r="L385" s="390"/>
      <c r="M385" s="390"/>
      <c r="N385" s="390"/>
      <c r="O385" s="390"/>
      <c r="P385" s="390"/>
      <c r="Q385" s="390"/>
      <c r="R385" s="390"/>
      <c r="S385" s="390"/>
      <c r="T385" s="390"/>
      <c r="U385" s="390"/>
      <c r="V385" s="390"/>
      <c r="W385" s="390"/>
      <c r="X385" s="390"/>
      <c r="Y385" s="326">
        <f>HLOOKUP(Y277,'2. LRAMVA Threshold'!$B$42:$Q$53,5,FALSE)</f>
        <v>0</v>
      </c>
      <c r="Z385" s="326">
        <f>HLOOKUP(Z277,'2. LRAMVA Threshold'!$B$42:$Q$53,5,FALSE)</f>
        <v>0</v>
      </c>
      <c r="AA385" s="326">
        <f>HLOOKUP(AA277,'2. LRAMVA Threshold'!$B$42:$Q$53,5,FALSE)</f>
        <v>0</v>
      </c>
      <c r="AB385" s="326">
        <f>HLOOKUP(AB277,'2. LRAMVA Threshold'!$B$42:$Q$53,5,FALSE)</f>
        <v>0</v>
      </c>
      <c r="AC385" s="326">
        <f>HLOOKUP(AC277,'2. LRAMVA Threshold'!$B$42:$Q$53,5,FALSE)</f>
        <v>0</v>
      </c>
      <c r="AD385" s="326">
        <f>HLOOKUP(AD277,'2. LRAMVA Threshold'!$B$42:$Q$53,5,FALSE)</f>
        <v>0</v>
      </c>
      <c r="AE385" s="326">
        <f>HLOOKUP(AE277,'2. LRAMVA Threshold'!$B$42:$Q$53,5,FALSE)</f>
        <v>0</v>
      </c>
      <c r="AF385" s="326">
        <f>HLOOKUP(AF277,'2. LRAMVA Threshold'!$B$42:$Q$53,5,FALSE)</f>
        <v>0</v>
      </c>
      <c r="AG385" s="326">
        <f>HLOOKUP(AG277,'2. LRAMVA Threshold'!$B$42:$Q$53,5,FALSE)</f>
        <v>0</v>
      </c>
      <c r="AH385" s="326">
        <f>HLOOKUP(AH277,'2. LRAMVA Threshold'!$B$42:$Q$53,5,FALSE)</f>
        <v>0</v>
      </c>
      <c r="AI385" s="326">
        <f>HLOOKUP(AI277,'2. LRAMVA Threshold'!$B$42:$Q$53,5,FALSE)</f>
        <v>0</v>
      </c>
      <c r="AJ385" s="326">
        <f>HLOOKUP(AJ277,'2. LRAMVA Threshold'!$B$42:$Q$53,5,FALSE)</f>
        <v>0</v>
      </c>
      <c r="AK385" s="326">
        <f>HLOOKUP(AK277,'2. LRAMVA Threshold'!$B$42:$Q$53,5,FALSE)</f>
        <v>0</v>
      </c>
      <c r="AL385" s="326">
        <f>HLOOKUP(AL277,'2. LRAMVA Threshold'!$B$42:$Q$53,5,FALSE)</f>
        <v>0</v>
      </c>
      <c r="AM385" s="391"/>
    </row>
    <row r="386" spans="1:41" ht="15">
      <c r="B386" s="392"/>
      <c r="C386" s="393"/>
      <c r="D386" s="394"/>
      <c r="E386" s="394"/>
      <c r="F386" s="394"/>
      <c r="G386" s="394"/>
      <c r="H386" s="394"/>
      <c r="I386" s="394"/>
      <c r="J386" s="394"/>
      <c r="K386" s="394"/>
      <c r="L386" s="394"/>
      <c r="M386" s="394"/>
      <c r="N386" s="394"/>
      <c r="O386" s="395"/>
      <c r="P386" s="394"/>
      <c r="Q386" s="394"/>
      <c r="R386" s="394"/>
      <c r="S386" s="396"/>
      <c r="T386" s="396"/>
      <c r="U386" s="396"/>
      <c r="V386" s="396"/>
      <c r="W386" s="394"/>
      <c r="X386" s="394"/>
      <c r="Y386" s="397"/>
      <c r="Z386" s="397"/>
      <c r="AA386" s="397"/>
      <c r="AB386" s="397"/>
      <c r="AC386" s="397"/>
      <c r="AD386" s="397"/>
      <c r="AE386" s="397"/>
      <c r="AF386" s="397"/>
      <c r="AG386" s="397"/>
      <c r="AH386" s="397"/>
      <c r="AI386" s="397"/>
      <c r="AJ386" s="397"/>
      <c r="AK386" s="397"/>
      <c r="AL386" s="397"/>
      <c r="AM386" s="398"/>
    </row>
    <row r="387" spans="1:41" ht="15">
      <c r="B387" s="322" t="s">
        <v>166</v>
      </c>
      <c r="C387" s="336"/>
      <c r="D387" s="336"/>
      <c r="E387" s="374"/>
      <c r="F387" s="374"/>
      <c r="G387" s="374"/>
      <c r="H387" s="374"/>
      <c r="I387" s="374"/>
      <c r="J387" s="374"/>
      <c r="K387" s="374"/>
      <c r="L387" s="374"/>
      <c r="M387" s="374"/>
      <c r="N387" s="374"/>
      <c r="O387" s="291"/>
      <c r="P387" s="338"/>
      <c r="Q387" s="338"/>
      <c r="R387" s="338"/>
      <c r="S387" s="337"/>
      <c r="T387" s="337"/>
      <c r="U387" s="337"/>
      <c r="V387" s="337"/>
      <c r="W387" s="338"/>
      <c r="X387" s="338"/>
      <c r="Y387" s="339">
        <f>HLOOKUP(Y$20,'3.  Distribution Rates'!$C$122:$P$133,5,FALSE)</f>
        <v>0</v>
      </c>
      <c r="Z387" s="339">
        <f>HLOOKUP(Z$20,'3.  Distribution Rates'!$C$122:$P$133,5,FALSE)</f>
        <v>0</v>
      </c>
      <c r="AA387" s="339">
        <f>HLOOKUP(AA$20,'3.  Distribution Rates'!$C$122:$P$133,5,FALSE)</f>
        <v>0</v>
      </c>
      <c r="AB387" s="339">
        <f>HLOOKUP(AB$20,'3.  Distribution Rates'!$C$122:$P$133,5,FALSE)</f>
        <v>0</v>
      </c>
      <c r="AC387" s="339">
        <f>HLOOKUP(AC$20,'3.  Distribution Rates'!$C$122:$P$133,5,FALSE)</f>
        <v>0</v>
      </c>
      <c r="AD387" s="339">
        <f>HLOOKUP(AD$20,'3.  Distribution Rates'!$C$122:$P$133,5,FALSE)</f>
        <v>0</v>
      </c>
      <c r="AE387" s="339">
        <f>HLOOKUP(AE$20,'3.  Distribution Rates'!$C$122:$P$133,5,FALSE)</f>
        <v>0</v>
      </c>
      <c r="AF387" s="339">
        <f>HLOOKUP(AF$20,'3.  Distribution Rates'!$C$122:$P$133,5,FALSE)</f>
        <v>0</v>
      </c>
      <c r="AG387" s="339">
        <f>HLOOKUP(AG$20,'3.  Distribution Rates'!$C$122:$P$133,5,FALSE)</f>
        <v>0</v>
      </c>
      <c r="AH387" s="339">
        <f>HLOOKUP(AH$20,'3.  Distribution Rates'!$C$122:$P$133,5,FALSE)</f>
        <v>0</v>
      </c>
      <c r="AI387" s="339">
        <f>HLOOKUP(AI$20,'3.  Distribution Rates'!$C$122:$P$133,5,FALSE)</f>
        <v>0</v>
      </c>
      <c r="AJ387" s="339">
        <f>HLOOKUP(AJ$20,'3.  Distribution Rates'!$C$122:$P$133,5,FALSE)</f>
        <v>0</v>
      </c>
      <c r="AK387" s="339">
        <f>HLOOKUP(AK$20,'3.  Distribution Rates'!$C$122:$P$133,5,FALSE)</f>
        <v>0</v>
      </c>
      <c r="AL387" s="339">
        <f>HLOOKUP(AL$20,'3.  Distribution Rates'!$C$122:$P$133,5,FALSE)</f>
        <v>0</v>
      </c>
      <c r="AM387" s="399"/>
    </row>
    <row r="388" spans="1:41" ht="15">
      <c r="B388" s="322" t="s">
        <v>156</v>
      </c>
      <c r="C388" s="343"/>
      <c r="D388" s="308"/>
      <c r="E388" s="279"/>
      <c r="F388" s="279"/>
      <c r="G388" s="279"/>
      <c r="H388" s="279"/>
      <c r="I388" s="279"/>
      <c r="J388" s="279"/>
      <c r="K388" s="279"/>
      <c r="L388" s="279"/>
      <c r="M388" s="279"/>
      <c r="N388" s="279"/>
      <c r="O388" s="291"/>
      <c r="P388" s="279"/>
      <c r="Q388" s="279"/>
      <c r="R388" s="279"/>
      <c r="S388" s="308"/>
      <c r="T388" s="308"/>
      <c r="U388" s="308"/>
      <c r="V388" s="308"/>
      <c r="W388" s="279"/>
      <c r="X388" s="279"/>
      <c r="Y388" s="376">
        <f t="shared" ref="Y388:AL388" si="215">Y136*Y387</f>
        <v>0</v>
      </c>
      <c r="Z388" s="376">
        <f t="shared" si="215"/>
        <v>0</v>
      </c>
      <c r="AA388" s="376">
        <f t="shared" si="215"/>
        <v>0</v>
      </c>
      <c r="AB388" s="376">
        <f t="shared" si="215"/>
        <v>0</v>
      </c>
      <c r="AC388" s="376">
        <f t="shared" si="215"/>
        <v>0</v>
      </c>
      <c r="AD388" s="376">
        <f t="shared" si="215"/>
        <v>0</v>
      </c>
      <c r="AE388" s="376">
        <f t="shared" si="215"/>
        <v>0</v>
      </c>
      <c r="AF388" s="376">
        <f t="shared" si="215"/>
        <v>0</v>
      </c>
      <c r="AG388" s="376">
        <f t="shared" si="215"/>
        <v>0</v>
      </c>
      <c r="AH388" s="376">
        <f t="shared" si="215"/>
        <v>0</v>
      </c>
      <c r="AI388" s="376">
        <f t="shared" si="215"/>
        <v>0</v>
      </c>
      <c r="AJ388" s="376">
        <f t="shared" si="215"/>
        <v>0</v>
      </c>
      <c r="AK388" s="376">
        <f t="shared" si="215"/>
        <v>0</v>
      </c>
      <c r="AL388" s="376">
        <f t="shared" si="215"/>
        <v>0</v>
      </c>
      <c r="AM388" s="623">
        <f>SUM(Y388:AL388)</f>
        <v>0</v>
      </c>
      <c r="AO388" s="283"/>
    </row>
    <row r="389" spans="1:41" ht="15">
      <c r="B389" s="322" t="s">
        <v>157</v>
      </c>
      <c r="C389" s="343"/>
      <c r="D389" s="308"/>
      <c r="E389" s="279"/>
      <c r="F389" s="279"/>
      <c r="G389" s="279"/>
      <c r="H389" s="279"/>
      <c r="I389" s="279"/>
      <c r="J389" s="279"/>
      <c r="K389" s="279"/>
      <c r="L389" s="279"/>
      <c r="M389" s="279"/>
      <c r="N389" s="279"/>
      <c r="O389" s="291"/>
      <c r="P389" s="279"/>
      <c r="Q389" s="279"/>
      <c r="R389" s="279"/>
      <c r="S389" s="308"/>
      <c r="T389" s="308"/>
      <c r="U389" s="308"/>
      <c r="V389" s="308"/>
      <c r="W389" s="279"/>
      <c r="X389" s="279"/>
      <c r="Y389" s="376">
        <f t="shared" ref="Y389:AL389" si="216">Y265*Y387</f>
        <v>0</v>
      </c>
      <c r="Z389" s="376">
        <f t="shared" si="216"/>
        <v>0</v>
      </c>
      <c r="AA389" s="376">
        <f t="shared" si="216"/>
        <v>0</v>
      </c>
      <c r="AB389" s="376">
        <f t="shared" si="216"/>
        <v>0</v>
      </c>
      <c r="AC389" s="376">
        <f t="shared" si="216"/>
        <v>0</v>
      </c>
      <c r="AD389" s="376">
        <f t="shared" si="216"/>
        <v>0</v>
      </c>
      <c r="AE389" s="376">
        <f t="shared" si="216"/>
        <v>0</v>
      </c>
      <c r="AF389" s="376">
        <f t="shared" si="216"/>
        <v>0</v>
      </c>
      <c r="AG389" s="376">
        <f t="shared" si="216"/>
        <v>0</v>
      </c>
      <c r="AH389" s="376">
        <f t="shared" si="216"/>
        <v>0</v>
      </c>
      <c r="AI389" s="376">
        <f t="shared" si="216"/>
        <v>0</v>
      </c>
      <c r="AJ389" s="376">
        <f t="shared" si="216"/>
        <v>0</v>
      </c>
      <c r="AK389" s="376">
        <f t="shared" si="216"/>
        <v>0</v>
      </c>
      <c r="AL389" s="376">
        <f t="shared" si="216"/>
        <v>0</v>
      </c>
      <c r="AM389" s="623">
        <f>SUM(Y389:AL389)</f>
        <v>0</v>
      </c>
    </row>
    <row r="390" spans="1:41" ht="15">
      <c r="B390" s="322" t="s">
        <v>158</v>
      </c>
      <c r="C390" s="343"/>
      <c r="D390" s="308"/>
      <c r="E390" s="279"/>
      <c r="F390" s="279"/>
      <c r="G390" s="279"/>
      <c r="H390" s="279"/>
      <c r="I390" s="279"/>
      <c r="J390" s="279"/>
      <c r="K390" s="279"/>
      <c r="L390" s="279"/>
      <c r="M390" s="279"/>
      <c r="N390" s="279"/>
      <c r="O390" s="291"/>
      <c r="P390" s="279"/>
      <c r="Q390" s="279"/>
      <c r="R390" s="279"/>
      <c r="S390" s="308"/>
      <c r="T390" s="308"/>
      <c r="U390" s="308"/>
      <c r="V390" s="308"/>
      <c r="W390" s="279"/>
      <c r="X390" s="279"/>
      <c r="Y390" s="376">
        <f>Y384*Y387</f>
        <v>0</v>
      </c>
      <c r="Z390" s="376">
        <f t="shared" ref="Z390:AE390" si="217">Z384*Z387</f>
        <v>0</v>
      </c>
      <c r="AA390" s="376">
        <f t="shared" si="217"/>
        <v>0</v>
      </c>
      <c r="AB390" s="376">
        <f t="shared" si="217"/>
        <v>0</v>
      </c>
      <c r="AC390" s="376">
        <f t="shared" si="217"/>
        <v>0</v>
      </c>
      <c r="AD390" s="376">
        <f t="shared" si="217"/>
        <v>0</v>
      </c>
      <c r="AE390" s="376">
        <f t="shared" si="217"/>
        <v>0</v>
      </c>
      <c r="AF390" s="376">
        <f t="shared" ref="AF390:AL390" si="218">AF384*AF387</f>
        <v>0</v>
      </c>
      <c r="AG390" s="376">
        <f t="shared" si="218"/>
        <v>0</v>
      </c>
      <c r="AH390" s="376">
        <f t="shared" si="218"/>
        <v>0</v>
      </c>
      <c r="AI390" s="376">
        <f t="shared" si="218"/>
        <v>0</v>
      </c>
      <c r="AJ390" s="376">
        <f t="shared" si="218"/>
        <v>0</v>
      </c>
      <c r="AK390" s="376">
        <f t="shared" si="218"/>
        <v>0</v>
      </c>
      <c r="AL390" s="376">
        <f t="shared" si="218"/>
        <v>0</v>
      </c>
      <c r="AM390" s="623">
        <f>SUM(Y390:AL390)</f>
        <v>0</v>
      </c>
    </row>
    <row r="391" spans="1:41" s="378" customFormat="1" ht="15.75">
      <c r="A391" s="505"/>
      <c r="B391" s="347" t="s">
        <v>257</v>
      </c>
      <c r="C391" s="343"/>
      <c r="D391" s="334"/>
      <c r="E391" s="332"/>
      <c r="F391" s="332"/>
      <c r="G391" s="332"/>
      <c r="H391" s="332"/>
      <c r="I391" s="332"/>
      <c r="J391" s="332"/>
      <c r="K391" s="332"/>
      <c r="L391" s="332"/>
      <c r="M391" s="332"/>
      <c r="N391" s="332"/>
      <c r="O391" s="300"/>
      <c r="P391" s="332"/>
      <c r="Q391" s="332"/>
      <c r="R391" s="332"/>
      <c r="S391" s="334"/>
      <c r="T391" s="334"/>
      <c r="U391" s="334"/>
      <c r="V391" s="334"/>
      <c r="W391" s="332"/>
      <c r="X391" s="332"/>
      <c r="Y391" s="344">
        <f>SUM(Y388:Y390)</f>
        <v>0</v>
      </c>
      <c r="Z391" s="344">
        <f>SUM(Z388:Z390)</f>
        <v>0</v>
      </c>
      <c r="AA391" s="344">
        <f t="shared" ref="AA391:AE391" si="219">SUM(AA388:AA390)</f>
        <v>0</v>
      </c>
      <c r="AB391" s="344">
        <f t="shared" si="219"/>
        <v>0</v>
      </c>
      <c r="AC391" s="344">
        <f t="shared" si="219"/>
        <v>0</v>
      </c>
      <c r="AD391" s="344">
        <f t="shared" si="219"/>
        <v>0</v>
      </c>
      <c r="AE391" s="344">
        <f t="shared" si="219"/>
        <v>0</v>
      </c>
      <c r="AF391" s="344">
        <f t="shared" ref="AF391:AL391" si="220">SUM(AF388:AF390)</f>
        <v>0</v>
      </c>
      <c r="AG391" s="344">
        <f t="shared" si="220"/>
        <v>0</v>
      </c>
      <c r="AH391" s="344">
        <f t="shared" si="220"/>
        <v>0</v>
      </c>
      <c r="AI391" s="344">
        <f t="shared" si="220"/>
        <v>0</v>
      </c>
      <c r="AJ391" s="344">
        <f t="shared" si="220"/>
        <v>0</v>
      </c>
      <c r="AK391" s="344">
        <f t="shared" si="220"/>
        <v>0</v>
      </c>
      <c r="AL391" s="344">
        <f t="shared" si="220"/>
        <v>0</v>
      </c>
      <c r="AM391" s="405">
        <f>SUM(AM388:AM390)</f>
        <v>0</v>
      </c>
    </row>
    <row r="392" spans="1:41" s="378" customFormat="1" ht="15.75">
      <c r="A392" s="505"/>
      <c r="B392" s="347" t="s">
        <v>252</v>
      </c>
      <c r="C392" s="343"/>
      <c r="D392" s="348"/>
      <c r="E392" s="332"/>
      <c r="F392" s="332"/>
      <c r="G392" s="332"/>
      <c r="H392" s="332"/>
      <c r="I392" s="332"/>
      <c r="J392" s="332"/>
      <c r="K392" s="332"/>
      <c r="L392" s="332"/>
      <c r="M392" s="332"/>
      <c r="N392" s="332"/>
      <c r="O392" s="300"/>
      <c r="P392" s="332"/>
      <c r="Q392" s="332"/>
      <c r="R392" s="332"/>
      <c r="S392" s="334"/>
      <c r="T392" s="334"/>
      <c r="U392" s="334"/>
      <c r="V392" s="334"/>
      <c r="W392" s="332"/>
      <c r="X392" s="332"/>
      <c r="Y392" s="345">
        <f t="shared" ref="Y392:AE392" si="221">Y385*Y387</f>
        <v>0</v>
      </c>
      <c r="Z392" s="345">
        <f t="shared" si="221"/>
        <v>0</v>
      </c>
      <c r="AA392" s="345">
        <f t="shared" si="221"/>
        <v>0</v>
      </c>
      <c r="AB392" s="345">
        <f t="shared" si="221"/>
        <v>0</v>
      </c>
      <c r="AC392" s="345">
        <f t="shared" si="221"/>
        <v>0</v>
      </c>
      <c r="AD392" s="345">
        <f t="shared" si="221"/>
        <v>0</v>
      </c>
      <c r="AE392" s="345">
        <f t="shared" si="221"/>
        <v>0</v>
      </c>
      <c r="AF392" s="345">
        <f t="shared" ref="AF392:AL392" si="222">AF385*AF387</f>
        <v>0</v>
      </c>
      <c r="AG392" s="345">
        <f t="shared" si="222"/>
        <v>0</v>
      </c>
      <c r="AH392" s="345">
        <f t="shared" si="222"/>
        <v>0</v>
      </c>
      <c r="AI392" s="345">
        <f t="shared" si="222"/>
        <v>0</v>
      </c>
      <c r="AJ392" s="345">
        <f t="shared" si="222"/>
        <v>0</v>
      </c>
      <c r="AK392" s="345">
        <f t="shared" si="222"/>
        <v>0</v>
      </c>
      <c r="AL392" s="345">
        <f t="shared" si="222"/>
        <v>0</v>
      </c>
      <c r="AM392" s="405">
        <f>SUM(Y392:AL392)</f>
        <v>0</v>
      </c>
    </row>
    <row r="393" spans="1:41" ht="15.75" customHeight="1">
      <c r="A393" s="505"/>
      <c r="B393" s="347" t="s">
        <v>264</v>
      </c>
      <c r="C393" s="343"/>
      <c r="D393" s="348"/>
      <c r="E393" s="332"/>
      <c r="F393" s="332"/>
      <c r="G393" s="332"/>
      <c r="H393" s="332"/>
      <c r="I393" s="332"/>
      <c r="J393" s="332"/>
      <c r="K393" s="332"/>
      <c r="L393" s="332"/>
      <c r="M393" s="332"/>
      <c r="N393" s="332"/>
      <c r="O393" s="300"/>
      <c r="P393" s="332"/>
      <c r="Q393" s="332"/>
      <c r="R393" s="332"/>
      <c r="S393" s="348"/>
      <c r="T393" s="348"/>
      <c r="U393" s="348"/>
      <c r="V393" s="348"/>
      <c r="W393" s="332"/>
      <c r="X393" s="332"/>
      <c r="Y393" s="300"/>
      <c r="Z393" s="349"/>
      <c r="AA393" s="349"/>
      <c r="AB393" s="349"/>
      <c r="AC393" s="349"/>
      <c r="AD393" s="349"/>
      <c r="AE393" s="349"/>
      <c r="AF393" s="349"/>
      <c r="AG393" s="349"/>
      <c r="AH393" s="349"/>
      <c r="AI393" s="349"/>
      <c r="AJ393" s="349"/>
      <c r="AK393" s="349"/>
      <c r="AL393" s="349"/>
      <c r="AM393" s="405">
        <f>AM391-AM392</f>
        <v>0</v>
      </c>
    </row>
    <row r="394" spans="1:41" ht="15">
      <c r="B394" s="322"/>
      <c r="C394" s="348"/>
      <c r="D394" s="348"/>
      <c r="E394" s="332"/>
      <c r="F394" s="332"/>
      <c r="G394" s="332"/>
      <c r="H394" s="332"/>
      <c r="I394" s="332"/>
      <c r="J394" s="332"/>
      <c r="K394" s="332"/>
      <c r="L394" s="332"/>
      <c r="M394" s="332"/>
      <c r="N394" s="332"/>
      <c r="O394" s="300"/>
      <c r="P394" s="332"/>
      <c r="Q394" s="332"/>
      <c r="R394" s="332"/>
      <c r="S394" s="348"/>
      <c r="T394" s="343"/>
      <c r="U394" s="348"/>
      <c r="V394" s="348"/>
      <c r="W394" s="332"/>
      <c r="X394" s="332"/>
      <c r="Y394" s="253"/>
      <c r="Z394" s="253"/>
      <c r="AA394" s="253"/>
      <c r="AB394" s="253"/>
      <c r="AC394" s="253"/>
      <c r="AD394" s="253"/>
      <c r="AE394" s="253"/>
      <c r="AF394" s="253"/>
      <c r="AG394" s="253"/>
      <c r="AH394" s="253"/>
      <c r="AI394" s="253"/>
      <c r="AJ394" s="253"/>
      <c r="AK394" s="253"/>
      <c r="AL394" s="253"/>
      <c r="AM394" s="351"/>
    </row>
    <row r="395" spans="1:41" ht="15">
      <c r="B395" s="322" t="s">
        <v>72</v>
      </c>
      <c r="C395" s="354"/>
      <c r="D395" s="279"/>
      <c r="E395" s="279"/>
      <c r="F395" s="279"/>
      <c r="G395" s="279"/>
      <c r="H395" s="279"/>
      <c r="I395" s="279"/>
      <c r="J395" s="279"/>
      <c r="K395" s="279"/>
      <c r="L395" s="279"/>
      <c r="M395" s="279"/>
      <c r="N395" s="279"/>
      <c r="O395" s="355"/>
      <c r="P395" s="279"/>
      <c r="Q395" s="279"/>
      <c r="R395" s="279"/>
      <c r="S395" s="304"/>
      <c r="T395" s="308"/>
      <c r="U395" s="308"/>
      <c r="V395" s="279"/>
      <c r="W395" s="279"/>
      <c r="X395" s="308"/>
      <c r="Y395" s="291">
        <f>SUMPRODUCT(E279:E382,Y279:Y382)</f>
        <v>4042130.4611160005</v>
      </c>
      <c r="Z395" s="291">
        <f>SUMPRODUCT(E279:E382,Z279:Z382)</f>
        <v>6349321.8479999993</v>
      </c>
      <c r="AA395" s="291">
        <f>IF(AA278="kW",SUMPRODUCT(N279:N382,P279:P382,AA279:AA382),SUMPRODUCT(E279:E382,AA279:AA382))</f>
        <v>39784.742186664</v>
      </c>
      <c r="AB395" s="291">
        <f>IF(AB278="kW",SUMPRODUCT(N279:N382,P279:P382,AB279:AB382),SUMPRODUCT(E279:E382,AB279:AB382))</f>
        <v>22889.301615648001</v>
      </c>
      <c r="AC395" s="291">
        <f>IF(AC278="kW",SUMPRODUCT(N279:N382,P279:P382,AC279:AC382),SUMPRODUCT(E279:E382,AC279:AC382))</f>
        <v>21614.634310488</v>
      </c>
      <c r="AD395" s="291">
        <f>IF(AD278="kW",SUMPRODUCT(N279:N382,P279:P382,AD279:AD382),SUMPRODUCT(E279:E382, AD279:AD382))</f>
        <v>17926.426813998485</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5"/>
    </row>
    <row r="396" spans="1:41" ht="15">
      <c r="B396" s="322" t="s">
        <v>195</v>
      </c>
      <c r="C396" s="354"/>
      <c r="D396" s="279"/>
      <c r="E396" s="279"/>
      <c r="F396" s="279"/>
      <c r="G396" s="279"/>
      <c r="H396" s="279"/>
      <c r="I396" s="279"/>
      <c r="J396" s="279"/>
      <c r="K396" s="279"/>
      <c r="L396" s="279"/>
      <c r="M396" s="279"/>
      <c r="N396" s="279"/>
      <c r="O396" s="355"/>
      <c r="P396" s="279"/>
      <c r="Q396" s="279"/>
      <c r="R396" s="279"/>
      <c r="S396" s="304"/>
      <c r="T396" s="308"/>
      <c r="U396" s="308"/>
      <c r="V396" s="279"/>
      <c r="W396" s="279"/>
      <c r="X396" s="308"/>
      <c r="Y396" s="291">
        <f>SUMPRODUCT(F279:F382,Y279:Y382)</f>
        <v>3988485.0761160003</v>
      </c>
      <c r="Z396" s="291">
        <f>SUMPRODUCT(F279:F382,Z279:Z382)</f>
        <v>6121511.7970000003</v>
      </c>
      <c r="AA396" s="291">
        <f>IF(AA278="kW",SUMPRODUCT(N279:N382,Q279:Q382,AA279:AA382),SUMPRODUCT(F279:F382,AA279:AA382))</f>
        <v>39251.448900264004</v>
      </c>
      <c r="AB396" s="291">
        <f>IF(AB278="kW",SUMPRODUCT(N279:N382,Q279:Q382,AB279:AB382),SUMPRODUCT(F279:F382,AB279:AB382))</f>
        <v>22697.649340848006</v>
      </c>
      <c r="AC396" s="291">
        <f>IF(AC278="kW",SUMPRODUCT(N279:N382,Q279:Q382,AC279:AC382),SUMPRODUCT(F279:F382, AC279:AC382))</f>
        <v>21531.307234487998</v>
      </c>
      <c r="AD396" s="291">
        <f>IF(AD278="kW",SUMPRODUCT(N279:N382,Q279:Q382,AD279:AD382),SUMPRODUCT(F279:F382, AD279:AD382))</f>
        <v>17926.426813998485</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5"/>
    </row>
    <row r="397" spans="1:41" ht="15">
      <c r="B397" s="322" t="s">
        <v>196</v>
      </c>
      <c r="C397" s="354"/>
      <c r="D397" s="279"/>
      <c r="E397" s="279"/>
      <c r="F397" s="279"/>
      <c r="G397" s="279"/>
      <c r="H397" s="279"/>
      <c r="I397" s="279"/>
      <c r="J397" s="279"/>
      <c r="K397" s="279"/>
      <c r="L397" s="279"/>
      <c r="M397" s="279"/>
      <c r="N397" s="279"/>
      <c r="O397" s="355"/>
      <c r="P397" s="279"/>
      <c r="Q397" s="279"/>
      <c r="R397" s="279"/>
      <c r="S397" s="304"/>
      <c r="T397" s="308"/>
      <c r="U397" s="308"/>
      <c r="V397" s="279"/>
      <c r="W397" s="279"/>
      <c r="X397" s="308"/>
      <c r="Y397" s="291">
        <f>SUMPRODUCT(G279:G382,Y279:Y382)</f>
        <v>3769542.2101159999</v>
      </c>
      <c r="Z397" s="291">
        <f>SUMPRODUCT(G279:G382,Z279:Z382)</f>
        <v>5415716.2510000002</v>
      </c>
      <c r="AA397" s="291">
        <f>IF(AA278="kW",SUMPRODUCT(N279:N382,R279:R382,AA279:AA382),SUMPRODUCT(G279:G382,AA279:AA382))</f>
        <v>39233.863850664005</v>
      </c>
      <c r="AB397" s="291">
        <f>IF(AB278="kW",SUMPRODUCT(N279:N382,R279:R382,AB279:AB382),SUMPRODUCT(G279:G382,AB279:AB382))</f>
        <v>22679.941113648005</v>
      </c>
      <c r="AC397" s="291">
        <f>IF(AC278="kW",SUMPRODUCT(N279:N382,R279:R382,AC279:AC382),SUMPRODUCT(G279:G382, AC279:AC382))</f>
        <v>21501.986170487999</v>
      </c>
      <c r="AD397" s="291">
        <f>IF(AD278="kW",SUMPRODUCT(N279:N382,R279:R382,AD279:AD382),SUMPRODUCT(G279:G382, AD279:AD382))</f>
        <v>17926.426813998485</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5"/>
    </row>
    <row r="398" spans="1:41" ht="15">
      <c r="B398" s="322" t="s">
        <v>197</v>
      </c>
      <c r="C398" s="354"/>
      <c r="D398" s="279"/>
      <c r="E398" s="279"/>
      <c r="F398" s="279"/>
      <c r="G398" s="279"/>
      <c r="H398" s="279"/>
      <c r="I398" s="279"/>
      <c r="J398" s="279"/>
      <c r="K398" s="279"/>
      <c r="L398" s="279"/>
      <c r="M398" s="279"/>
      <c r="N398" s="279"/>
      <c r="O398" s="355"/>
      <c r="P398" s="279"/>
      <c r="Q398" s="279"/>
      <c r="R398" s="279"/>
      <c r="S398" s="304"/>
      <c r="T398" s="308"/>
      <c r="U398" s="308"/>
      <c r="V398" s="279"/>
      <c r="W398" s="279"/>
      <c r="X398" s="308"/>
      <c r="Y398" s="291">
        <f>SUMPRODUCT(H279:H382,Y279:Y382)</f>
        <v>3621332.9867660003</v>
      </c>
      <c r="Z398" s="291">
        <f>SUMPRODUCT(H279:H382,Z279:Z382)</f>
        <v>3292765.8689999999</v>
      </c>
      <c r="AA398" s="291">
        <f>IF(AA278="kW",SUMPRODUCT(N279:N382,S279:S382,AA279:AA382),SUMPRODUCT(H279:H382,AA279:AA382))</f>
        <v>36829.141051200007</v>
      </c>
      <c r="AB398" s="291">
        <f>IF(AB278="kW",SUMPRODUCT(N279:N382,S279:S382,AB279:AB382),SUMPRODUCT(H279:H382,AB279:AB382))</f>
        <v>20607.691204799998</v>
      </c>
      <c r="AC398" s="291">
        <f>IF(AC278="kW",SUMPRODUCT(N279:N382,S279:S382,AC279:AC382),SUMPRODUCT(H279:H382, AC279:AC382))</f>
        <v>21000.458879999998</v>
      </c>
      <c r="AD398" s="291">
        <f>IF(AD278="kW",SUMPRODUCT(N279:N382,S279:S382,AD279:AD382),SUMPRODUCT(H279:H382, AD279:AD382))</f>
        <v>17926.426813998485</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5"/>
    </row>
    <row r="399" spans="1:41" ht="15">
      <c r="B399" s="322" t="s">
        <v>198</v>
      </c>
      <c r="C399" s="354"/>
      <c r="D399" s="279"/>
      <c r="E399" s="279"/>
      <c r="F399" s="279"/>
      <c r="G399" s="279"/>
      <c r="H399" s="279"/>
      <c r="I399" s="279"/>
      <c r="J399" s="279"/>
      <c r="K399" s="279"/>
      <c r="L399" s="279"/>
      <c r="M399" s="279"/>
      <c r="N399" s="279"/>
      <c r="O399" s="355"/>
      <c r="P399" s="279"/>
      <c r="Q399" s="279"/>
      <c r="R399" s="279"/>
      <c r="S399" s="304"/>
      <c r="T399" s="308"/>
      <c r="U399" s="308"/>
      <c r="V399" s="279"/>
      <c r="W399" s="279"/>
      <c r="X399" s="308"/>
      <c r="Y399" s="291">
        <f>SUMPRODUCT(I279:I382,Y279:Y382)</f>
        <v>3464136.8329999996</v>
      </c>
      <c r="Z399" s="291">
        <f>SUMPRODUCT(I279:I382,Z279:Z382)</f>
        <v>3240223.0049999999</v>
      </c>
      <c r="AA399" s="291">
        <f>IF(AA278="kW",SUMPRODUCT(N279:N382,T279:T382,AA279:AA382),SUMPRODUCT(I279:I382,AA279:AA382))</f>
        <v>36205.199726400002</v>
      </c>
      <c r="AB399" s="291">
        <f>IF(AB278="kW",SUMPRODUCT(N279:N382,T279:T382,AB279:AB382),SUMPRODUCT(I279:I382,AB279:AB382))</f>
        <v>20383.462291200001</v>
      </c>
      <c r="AC399" s="291">
        <f>IF(AC278="kW",SUMPRODUCT(N279:N382,T279:T382,AC279:AC382),SUMPRODUCT(I279:I382, AC279:AC382))</f>
        <v>20902.968047999999</v>
      </c>
      <c r="AD399" s="291">
        <f>IF(AD278="kW",SUMPRODUCT(N279:N382,T279:T382,AD279:AD382),SUMPRODUCT(I279:I382, AD279:AD382))</f>
        <v>17926.426813998485</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5"/>
    </row>
    <row r="400" spans="1:41" ht="15">
      <c r="B400" s="322" t="s">
        <v>199</v>
      </c>
      <c r="C400" s="354"/>
      <c r="D400" s="308"/>
      <c r="E400" s="308"/>
      <c r="F400" s="308"/>
      <c r="G400" s="308"/>
      <c r="H400" s="308"/>
      <c r="I400" s="308"/>
      <c r="J400" s="308"/>
      <c r="K400" s="308"/>
      <c r="L400" s="308"/>
      <c r="M400" s="308"/>
      <c r="N400" s="308"/>
      <c r="O400" s="355"/>
      <c r="P400" s="308"/>
      <c r="Q400" s="308"/>
      <c r="R400" s="308"/>
      <c r="S400" s="304"/>
      <c r="T400" s="308"/>
      <c r="U400" s="308"/>
      <c r="V400" s="308"/>
      <c r="W400" s="308"/>
      <c r="X400" s="308"/>
      <c r="Y400" s="291">
        <f>SUMPRODUCT(J279:J382,Y279:Y382)</f>
        <v>3458102.91</v>
      </c>
      <c r="Z400" s="291">
        <f>SUMPRODUCT(J279:J382,Z279:Z382)</f>
        <v>3240223.0049999999</v>
      </c>
      <c r="AA400" s="291">
        <f>IF(AA278="kW",SUMPRODUCT(N279:N382,U279:U382,AA279:AA382),SUMPRODUCT(J279:J382,AA279:AA382))</f>
        <v>36205.199726400002</v>
      </c>
      <c r="AB400" s="291">
        <f>IF(AB278="kW",SUMPRODUCT(N279:N382,U279:U382,AB279:AB382),SUMPRODUCT(J279:J382,AB279:AB382))</f>
        <v>20383.462291200001</v>
      </c>
      <c r="AC400" s="291">
        <f>IF(AC278="kW",SUMPRODUCT(N279:N382,U279:U382,AC279:AC382),SUMPRODUCT(J279:J382, AC279:AC382))</f>
        <v>20902.968047999999</v>
      </c>
      <c r="AD400" s="291">
        <f>IF(AD278="kW",SUMPRODUCT(N279:N382,U279:U382,AD279:AD382),SUMPRODUCT(J279:J382, AD279:AD382))</f>
        <v>17926.426813998485</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5"/>
    </row>
    <row r="401" spans="1:40" ht="15.75" customHeight="1">
      <c r="B401" s="379" t="s">
        <v>200</v>
      </c>
      <c r="C401" s="400"/>
      <c r="D401" s="401"/>
      <c r="E401" s="401"/>
      <c r="F401" s="401"/>
      <c r="G401" s="401"/>
      <c r="H401" s="401"/>
      <c r="I401" s="401"/>
      <c r="J401" s="401"/>
      <c r="K401" s="401"/>
      <c r="L401" s="401"/>
      <c r="M401" s="401"/>
      <c r="N401" s="401"/>
      <c r="O401" s="402"/>
      <c r="P401" s="403"/>
      <c r="Q401" s="403"/>
      <c r="R401" s="402"/>
      <c r="S401" s="404"/>
      <c r="T401" s="402"/>
      <c r="U401" s="402"/>
      <c r="V401" s="381"/>
      <c r="W401" s="381"/>
      <c r="X401" s="383"/>
      <c r="Y401" s="324">
        <f>SUMPRODUCT(K279:K382,Y279:Y382)</f>
        <v>3454882.95</v>
      </c>
      <c r="Z401" s="324">
        <f>SUMPRODUCT(K279:K382,Z279:Z382)</f>
        <v>3229877.3789999997</v>
      </c>
      <c r="AA401" s="324">
        <f>IF(AA278="kW",SUMPRODUCT(N279:N382,V279:V382,AA279:AA382),SUMPRODUCT(K279:K382,AA279:AA382))</f>
        <v>36131.179425600007</v>
      </c>
      <c r="AB401" s="324">
        <f>IF(AB278="kW",SUMPRODUCT(N279:N382,V279:V382,AB279:AB382),SUMPRODUCT(K279:K382,AB279:AB382))</f>
        <v>20356.861245600001</v>
      </c>
      <c r="AC401" s="324">
        <f>IF(AC278="kW",SUMPRODUCT(N279:N382,V279:V382,AC279:AC382),SUMPRODUCT(K279:K382, AC279:AC382))</f>
        <v>20891.402375999998</v>
      </c>
      <c r="AD401" s="324">
        <f>IF(AD278="kW",SUMPRODUCT(N279:N382,V279:V382,AD279:AD382),SUMPRODUCT(K279:K382, AD279:AD382))</f>
        <v>17926.426813998485</v>
      </c>
      <c r="AE401" s="324">
        <f>IF(AE278="kW",SUMPRODUCT(N279:N382,V279:V382,AE279:AE382),SUMPRODUCT(K279:K382,AE279:AE382))</f>
        <v>0</v>
      </c>
      <c r="AF401" s="324">
        <f>IF(AF278="kW",SUMPRODUCT(N279:N382,V279:V382,AF279:AF382),SUMPRODUCT(K279:K382,AF279:AF382))</f>
        <v>0</v>
      </c>
      <c r="AG401" s="324">
        <f>IF(AG278="kW",SUMPRODUCT(N279:N382,V279:V382,AG279:AG382),SUMPRODUCT(K279:K382,AG279:AG382))</f>
        <v>0</v>
      </c>
      <c r="AH401" s="324">
        <f>IF(AH278="kW",SUMPRODUCT(N279:N382,V279:V382,AH279:AH382),SUMPRODUCT(K279:K382,AH279:AH382))</f>
        <v>0</v>
      </c>
      <c r="AI401" s="324">
        <f>IF(AI278="kW",SUMPRODUCT(N279:N382,V279:V382,AI279:AI382),SUMPRODUCT(K279:K382,AI279:AI382))</f>
        <v>0</v>
      </c>
      <c r="AJ401" s="324">
        <f>IF(AJ278="kW",SUMPRODUCT(N279:N382,V279:V382,AJ279:AJ382),SUMPRODUCT(K279:K382,AJ279:AJ382))</f>
        <v>0</v>
      </c>
      <c r="AK401" s="324">
        <f>IF(AK278="kW",SUMPRODUCT(N279:N382,V279:V382,AK279:AK382),SUMPRODUCT(K279:K382,AK279:AK382))</f>
        <v>0</v>
      </c>
      <c r="AL401" s="324">
        <f>IF(AL278="kW",SUMPRODUCT(N279:N382,V279:V382,AL279:AL382),SUMPRODUCT(K279:K382,AL279:AL382))</f>
        <v>0</v>
      </c>
      <c r="AM401" s="384"/>
    </row>
    <row r="402" spans="1:40" ht="21.75" customHeight="1">
      <c r="B402" s="366" t="s">
        <v>592</v>
      </c>
      <c r="C402" s="385"/>
      <c r="D402" s="386"/>
      <c r="E402" s="386"/>
      <c r="F402" s="386"/>
      <c r="G402" s="386"/>
      <c r="H402" s="386"/>
      <c r="I402" s="386"/>
      <c r="J402" s="386"/>
      <c r="K402" s="386"/>
      <c r="L402" s="386"/>
      <c r="M402" s="386"/>
      <c r="N402" s="386"/>
      <c r="O402" s="386"/>
      <c r="P402" s="386"/>
      <c r="Q402" s="386"/>
      <c r="R402" s="386"/>
      <c r="S402" s="369"/>
      <c r="T402" s="370"/>
      <c r="U402" s="386"/>
      <c r="V402" s="386"/>
      <c r="W402" s="386"/>
      <c r="X402" s="386"/>
      <c r="Y402" s="387"/>
      <c r="Z402" s="387"/>
      <c r="AA402" s="387"/>
      <c r="AB402" s="387"/>
      <c r="AC402" s="387"/>
      <c r="AD402" s="387"/>
      <c r="AE402" s="387"/>
      <c r="AF402" s="387"/>
      <c r="AG402" s="387"/>
      <c r="AH402" s="387"/>
      <c r="AI402" s="387"/>
      <c r="AJ402" s="387"/>
      <c r="AK402" s="387"/>
      <c r="AL402" s="387"/>
      <c r="AM402" s="387"/>
      <c r="AN402" s="388"/>
    </row>
    <row r="404" spans="1:40" ht="15.75">
      <c r="B404" s="280" t="s">
        <v>258</v>
      </c>
      <c r="C404" s="281"/>
      <c r="D404" s="584" t="s">
        <v>521</v>
      </c>
      <c r="F404" s="584"/>
      <c r="O404" s="281"/>
      <c r="Y404" s="270"/>
      <c r="Z404" s="267"/>
      <c r="AA404" s="267"/>
      <c r="AB404" s="267"/>
      <c r="AC404" s="267"/>
      <c r="AD404" s="267"/>
      <c r="AE404" s="267"/>
      <c r="AF404" s="267"/>
      <c r="AG404" s="267"/>
      <c r="AH404" s="267"/>
      <c r="AI404" s="267"/>
      <c r="AJ404" s="267"/>
      <c r="AK404" s="267"/>
      <c r="AL404" s="267"/>
      <c r="AM404" s="282"/>
    </row>
    <row r="405" spans="1:40" ht="36" customHeight="1">
      <c r="B405" s="847" t="s">
        <v>211</v>
      </c>
      <c r="C405" s="849" t="s">
        <v>33</v>
      </c>
      <c r="D405" s="284" t="s">
        <v>422</v>
      </c>
      <c r="E405" s="851" t="s">
        <v>209</v>
      </c>
      <c r="F405" s="852"/>
      <c r="G405" s="852"/>
      <c r="H405" s="852"/>
      <c r="I405" s="852"/>
      <c r="J405" s="852"/>
      <c r="K405" s="852"/>
      <c r="L405" s="852"/>
      <c r="M405" s="853"/>
      <c r="N405" s="854" t="s">
        <v>213</v>
      </c>
      <c r="O405" s="284" t="s">
        <v>423</v>
      </c>
      <c r="P405" s="851" t="s">
        <v>212</v>
      </c>
      <c r="Q405" s="852"/>
      <c r="R405" s="852"/>
      <c r="S405" s="852"/>
      <c r="T405" s="852"/>
      <c r="U405" s="852"/>
      <c r="V405" s="852"/>
      <c r="W405" s="852"/>
      <c r="X405" s="853"/>
      <c r="Y405" s="844" t="s">
        <v>243</v>
      </c>
      <c r="Z405" s="845"/>
      <c r="AA405" s="845"/>
      <c r="AB405" s="845"/>
      <c r="AC405" s="845"/>
      <c r="AD405" s="845"/>
      <c r="AE405" s="845"/>
      <c r="AF405" s="845"/>
      <c r="AG405" s="845"/>
      <c r="AH405" s="845"/>
      <c r="AI405" s="845"/>
      <c r="AJ405" s="845"/>
      <c r="AK405" s="845"/>
      <c r="AL405" s="845"/>
      <c r="AM405" s="846"/>
    </row>
    <row r="406" spans="1:40" ht="45.75" customHeight="1">
      <c r="B406" s="848"/>
      <c r="C406" s="850"/>
      <c r="D406" s="285">
        <v>2014</v>
      </c>
      <c r="E406" s="285">
        <v>2015</v>
      </c>
      <c r="F406" s="285">
        <v>2016</v>
      </c>
      <c r="G406" s="285">
        <v>2017</v>
      </c>
      <c r="H406" s="285">
        <v>2018</v>
      </c>
      <c r="I406" s="285">
        <v>2019</v>
      </c>
      <c r="J406" s="285">
        <v>2020</v>
      </c>
      <c r="K406" s="285">
        <v>2021</v>
      </c>
      <c r="L406" s="285">
        <v>2022</v>
      </c>
      <c r="M406" s="285">
        <v>2023</v>
      </c>
      <c r="N406" s="855"/>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50-499 kW</v>
      </c>
      <c r="AB406" s="285" t="str">
        <f>'1.  LRAMVA Summary'!G52</f>
        <v>GS 500-4999 kW</v>
      </c>
      <c r="AC406" s="285" t="str">
        <f>'1.  LRAMVA Summary'!H52</f>
        <v>Large Use</v>
      </c>
      <c r="AD406" s="285" t="str">
        <f>'1.  LRAMVA Summary'!I52</f>
        <v>Street Lighting</v>
      </c>
      <c r="AE406" s="285" t="str">
        <f>'1.  LRAMVA Summary'!J52</f>
        <v>Unmetered Scattered Load</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4"/>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kWh</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3">
        <v>1</v>
      </c>
      <c r="B408" s="294" t="s">
        <v>1</v>
      </c>
      <c r="C408" s="764" t="s">
        <v>25</v>
      </c>
      <c r="D408" s="295">
        <v>205529</v>
      </c>
      <c r="E408" s="295">
        <v>205529.2598</v>
      </c>
      <c r="F408" s="295">
        <v>205529.2598</v>
      </c>
      <c r="G408" s="295">
        <v>205111.62760000001</v>
      </c>
      <c r="H408" s="295">
        <v>130786</v>
      </c>
      <c r="I408" s="295">
        <v>0</v>
      </c>
      <c r="J408" s="295">
        <v>0</v>
      </c>
      <c r="K408" s="295">
        <v>0</v>
      </c>
      <c r="L408" s="295">
        <v>0</v>
      </c>
      <c r="M408" s="295">
        <v>0</v>
      </c>
      <c r="N408" s="764"/>
      <c r="O408" s="295">
        <v>30</v>
      </c>
      <c r="P408" s="295">
        <v>30.219836999999998</v>
      </c>
      <c r="Q408" s="295">
        <v>30.219836999999998</v>
      </c>
      <c r="R408" s="295">
        <v>29.75282</v>
      </c>
      <c r="S408" s="295">
        <v>19.220849999999999</v>
      </c>
      <c r="T408" s="295">
        <v>0</v>
      </c>
      <c r="U408" s="295">
        <v>0</v>
      </c>
      <c r="V408" s="295">
        <v>0</v>
      </c>
      <c r="W408" s="295">
        <v>0</v>
      </c>
      <c r="X408" s="295">
        <v>0</v>
      </c>
      <c r="Y408" s="777">
        <v>1</v>
      </c>
      <c r="Z408" s="753"/>
      <c r="AA408" s="753"/>
      <c r="AB408" s="753"/>
      <c r="AC408" s="753"/>
      <c r="AD408" s="753"/>
      <c r="AE408" s="753"/>
      <c r="AF408" s="408"/>
      <c r="AG408" s="408"/>
      <c r="AH408" s="408"/>
      <c r="AI408" s="408"/>
      <c r="AJ408" s="408"/>
      <c r="AK408" s="408"/>
      <c r="AL408" s="408"/>
      <c r="AM408" s="296">
        <f>SUM(Y408:AL408)</f>
        <v>1</v>
      </c>
    </row>
    <row r="409" spans="1:40" ht="15" outlineLevel="1">
      <c r="B409" s="294" t="s">
        <v>259</v>
      </c>
      <c r="C409" s="764" t="s">
        <v>163</v>
      </c>
      <c r="D409" s="295"/>
      <c r="E409" s="295"/>
      <c r="F409" s="295"/>
      <c r="G409" s="295"/>
      <c r="H409" s="295"/>
      <c r="I409" s="295"/>
      <c r="J409" s="295"/>
      <c r="K409" s="295"/>
      <c r="L409" s="295"/>
      <c r="M409" s="295"/>
      <c r="N409" s="765"/>
      <c r="O409" s="295"/>
      <c r="P409" s="295"/>
      <c r="Q409" s="295"/>
      <c r="R409" s="295"/>
      <c r="S409" s="295"/>
      <c r="T409" s="295"/>
      <c r="U409" s="295"/>
      <c r="V409" s="295"/>
      <c r="W409" s="295"/>
      <c r="X409" s="295"/>
      <c r="Y409" s="754">
        <f>Y408</f>
        <v>1</v>
      </c>
      <c r="Z409" s="754">
        <f>Z408</f>
        <v>0</v>
      </c>
      <c r="AA409" s="754">
        <f t="shared" ref="AA409:AE409" si="223">AA408</f>
        <v>0</v>
      </c>
      <c r="AB409" s="754">
        <f t="shared" si="223"/>
        <v>0</v>
      </c>
      <c r="AC409" s="754">
        <f t="shared" si="223"/>
        <v>0</v>
      </c>
      <c r="AD409" s="754">
        <f t="shared" si="223"/>
        <v>0</v>
      </c>
      <c r="AE409" s="754">
        <f t="shared" si="223"/>
        <v>0</v>
      </c>
      <c r="AF409" s="409">
        <f t="shared" ref="AF409:AL409" si="224">AF408</f>
        <v>0</v>
      </c>
      <c r="AG409" s="409">
        <f t="shared" si="224"/>
        <v>0</v>
      </c>
      <c r="AH409" s="409">
        <f t="shared" si="224"/>
        <v>0</v>
      </c>
      <c r="AI409" s="409">
        <f t="shared" si="224"/>
        <v>0</v>
      </c>
      <c r="AJ409" s="409">
        <f t="shared" si="224"/>
        <v>0</v>
      </c>
      <c r="AK409" s="409">
        <f t="shared" si="224"/>
        <v>0</v>
      </c>
      <c r="AL409" s="409">
        <f t="shared" si="224"/>
        <v>0</v>
      </c>
      <c r="AM409" s="297"/>
    </row>
    <row r="410" spans="1:40" ht="15.75" outlineLevel="1">
      <c r="A410" s="505"/>
      <c r="B410" s="298"/>
      <c r="C410" s="766"/>
      <c r="D410" s="766"/>
      <c r="E410" s="766"/>
      <c r="F410" s="766"/>
      <c r="G410" s="766"/>
      <c r="H410" s="766"/>
      <c r="I410" s="766"/>
      <c r="J410" s="766"/>
      <c r="K410" s="766"/>
      <c r="L410" s="766"/>
      <c r="M410" s="766"/>
      <c r="N410" s="303"/>
      <c r="O410" s="766"/>
      <c r="P410" s="766"/>
      <c r="Q410" s="766"/>
      <c r="R410" s="766"/>
      <c r="S410" s="766"/>
      <c r="T410" s="766"/>
      <c r="U410" s="766"/>
      <c r="V410" s="766"/>
      <c r="W410" s="766"/>
      <c r="X410" s="766"/>
      <c r="Y410" s="755"/>
      <c r="Z410" s="756"/>
      <c r="AA410" s="756"/>
      <c r="AB410" s="756"/>
      <c r="AC410" s="756"/>
      <c r="AD410" s="756"/>
      <c r="AE410" s="756"/>
      <c r="AF410" s="411"/>
      <c r="AG410" s="411"/>
      <c r="AH410" s="411"/>
      <c r="AI410" s="411"/>
      <c r="AJ410" s="411"/>
      <c r="AK410" s="411"/>
      <c r="AL410" s="411"/>
      <c r="AM410" s="302"/>
    </row>
    <row r="411" spans="1:40" ht="15" outlineLevel="1">
      <c r="A411" s="503">
        <v>2</v>
      </c>
      <c r="B411" s="294" t="s">
        <v>2</v>
      </c>
      <c r="C411" s="764" t="s">
        <v>25</v>
      </c>
      <c r="D411" s="295">
        <v>46919</v>
      </c>
      <c r="E411" s="295">
        <v>46918.86</v>
      </c>
      <c r="F411" s="295">
        <v>46918.86</v>
      </c>
      <c r="G411" s="295">
        <v>46918.86</v>
      </c>
      <c r="H411" s="295">
        <v>0</v>
      </c>
      <c r="I411" s="295">
        <v>0</v>
      </c>
      <c r="J411" s="295">
        <v>0</v>
      </c>
      <c r="K411" s="295">
        <v>0</v>
      </c>
      <c r="L411" s="295">
        <v>0</v>
      </c>
      <c r="M411" s="295">
        <v>0</v>
      </c>
      <c r="N411" s="764"/>
      <c r="O411" s="295">
        <v>26</v>
      </c>
      <c r="P411" s="295">
        <v>26.313649999999999</v>
      </c>
      <c r="Q411" s="295">
        <v>26.313649999999999</v>
      </c>
      <c r="R411" s="295">
        <v>26.313649999999999</v>
      </c>
      <c r="S411" s="295">
        <v>0</v>
      </c>
      <c r="T411" s="295">
        <v>0</v>
      </c>
      <c r="U411" s="295">
        <v>0</v>
      </c>
      <c r="V411" s="295">
        <v>0</v>
      </c>
      <c r="W411" s="295">
        <v>0</v>
      </c>
      <c r="X411" s="295">
        <v>0</v>
      </c>
      <c r="Y411" s="777">
        <v>1</v>
      </c>
      <c r="Z411" s="753"/>
      <c r="AA411" s="753"/>
      <c r="AB411" s="753"/>
      <c r="AC411" s="753"/>
      <c r="AD411" s="753"/>
      <c r="AE411" s="753"/>
      <c r="AF411" s="408"/>
      <c r="AG411" s="408"/>
      <c r="AH411" s="408"/>
      <c r="AI411" s="408"/>
      <c r="AJ411" s="408"/>
      <c r="AK411" s="408"/>
      <c r="AL411" s="408"/>
      <c r="AM411" s="296">
        <f>SUM(Y411:AL411)</f>
        <v>1</v>
      </c>
    </row>
    <row r="412" spans="1:40" ht="15" outlineLevel="1">
      <c r="B412" s="294" t="s">
        <v>259</v>
      </c>
      <c r="C412" s="764" t="s">
        <v>163</v>
      </c>
      <c r="D412" s="295"/>
      <c r="E412" s="295"/>
      <c r="F412" s="295"/>
      <c r="G412" s="295"/>
      <c r="H412" s="295"/>
      <c r="I412" s="295"/>
      <c r="J412" s="295"/>
      <c r="K412" s="295"/>
      <c r="L412" s="295"/>
      <c r="M412" s="295"/>
      <c r="N412" s="765"/>
      <c r="O412" s="295"/>
      <c r="P412" s="295"/>
      <c r="Q412" s="295"/>
      <c r="R412" s="295"/>
      <c r="S412" s="295"/>
      <c r="T412" s="295"/>
      <c r="U412" s="295"/>
      <c r="V412" s="295"/>
      <c r="W412" s="295"/>
      <c r="X412" s="295"/>
      <c r="Y412" s="754">
        <f>Y411</f>
        <v>1</v>
      </c>
      <c r="Z412" s="754">
        <f>Z411</f>
        <v>0</v>
      </c>
      <c r="AA412" s="754">
        <f t="shared" ref="AA412:AE412" si="225">AA411</f>
        <v>0</v>
      </c>
      <c r="AB412" s="754">
        <f t="shared" si="225"/>
        <v>0</v>
      </c>
      <c r="AC412" s="754">
        <f t="shared" si="225"/>
        <v>0</v>
      </c>
      <c r="AD412" s="754">
        <f t="shared" si="225"/>
        <v>0</v>
      </c>
      <c r="AE412" s="754">
        <f t="shared" si="225"/>
        <v>0</v>
      </c>
      <c r="AF412" s="409">
        <f t="shared" ref="AF412:AL412" si="226">AF411</f>
        <v>0</v>
      </c>
      <c r="AG412" s="409">
        <f t="shared" si="226"/>
        <v>0</v>
      </c>
      <c r="AH412" s="409">
        <f t="shared" si="226"/>
        <v>0</v>
      </c>
      <c r="AI412" s="409">
        <f t="shared" si="226"/>
        <v>0</v>
      </c>
      <c r="AJ412" s="409">
        <f t="shared" si="226"/>
        <v>0</v>
      </c>
      <c r="AK412" s="409">
        <f t="shared" si="226"/>
        <v>0</v>
      </c>
      <c r="AL412" s="409">
        <f t="shared" si="226"/>
        <v>0</v>
      </c>
      <c r="AM412" s="297"/>
    </row>
    <row r="413" spans="1:40" ht="15.75" outlineLevel="1">
      <c r="A413" s="505"/>
      <c r="B413" s="298"/>
      <c r="C413" s="766"/>
      <c r="D413" s="767"/>
      <c r="E413" s="767"/>
      <c r="F413" s="767"/>
      <c r="G413" s="767"/>
      <c r="H413" s="767"/>
      <c r="I413" s="767"/>
      <c r="J413" s="767"/>
      <c r="K413" s="767"/>
      <c r="L413" s="767"/>
      <c r="M413" s="767"/>
      <c r="N413" s="303"/>
      <c r="O413" s="767"/>
      <c r="P413" s="767"/>
      <c r="Q413" s="767"/>
      <c r="R413" s="767"/>
      <c r="S413" s="767"/>
      <c r="T413" s="767"/>
      <c r="U413" s="767"/>
      <c r="V413" s="767"/>
      <c r="W413" s="767"/>
      <c r="X413" s="767"/>
      <c r="Y413" s="755"/>
      <c r="Z413" s="756"/>
      <c r="AA413" s="756"/>
      <c r="AB413" s="756"/>
      <c r="AC413" s="756"/>
      <c r="AD413" s="756"/>
      <c r="AE413" s="756"/>
      <c r="AF413" s="411"/>
      <c r="AG413" s="411"/>
      <c r="AH413" s="411"/>
      <c r="AI413" s="411"/>
      <c r="AJ413" s="411"/>
      <c r="AK413" s="411"/>
      <c r="AL413" s="411"/>
      <c r="AM413" s="302"/>
    </row>
    <row r="414" spans="1:40" ht="15" outlineLevel="1">
      <c r="A414" s="503">
        <v>3</v>
      </c>
      <c r="B414" s="294" t="s">
        <v>3</v>
      </c>
      <c r="C414" s="764" t="s">
        <v>25</v>
      </c>
      <c r="D414" s="295">
        <v>2581153</v>
      </c>
      <c r="E414" s="295">
        <v>2581153</v>
      </c>
      <c r="F414" s="295">
        <v>2581153</v>
      </c>
      <c r="G414" s="295">
        <v>2581153</v>
      </c>
      <c r="H414" s="295">
        <v>2581153</v>
      </c>
      <c r="I414" s="295">
        <v>2581153</v>
      </c>
      <c r="J414" s="295">
        <v>2581153</v>
      </c>
      <c r="K414" s="295">
        <v>2581153</v>
      </c>
      <c r="L414" s="295">
        <v>2581153</v>
      </c>
      <c r="M414" s="295">
        <v>2581153</v>
      </c>
      <c r="N414" s="764"/>
      <c r="O414" s="295">
        <v>1398</v>
      </c>
      <c r="P414" s="295">
        <v>1397.8240000000001</v>
      </c>
      <c r="Q414" s="295">
        <v>1397.8240000000001</v>
      </c>
      <c r="R414" s="295">
        <v>1397.8240000000001</v>
      </c>
      <c r="S414" s="295">
        <v>1397.8240000000001</v>
      </c>
      <c r="T414" s="295">
        <v>1397.8240000000001</v>
      </c>
      <c r="U414" s="295">
        <v>1397.8240000000001</v>
      </c>
      <c r="V414" s="295">
        <v>1397.8240000000001</v>
      </c>
      <c r="W414" s="295">
        <v>1397.8240000000001</v>
      </c>
      <c r="X414" s="295">
        <v>1397.8240000000001</v>
      </c>
      <c r="Y414" s="777">
        <v>1</v>
      </c>
      <c r="Z414" s="753"/>
      <c r="AA414" s="753"/>
      <c r="AB414" s="753"/>
      <c r="AC414" s="753"/>
      <c r="AD414" s="753"/>
      <c r="AE414" s="753"/>
      <c r="AF414" s="408"/>
      <c r="AG414" s="408"/>
      <c r="AH414" s="408"/>
      <c r="AI414" s="408"/>
      <c r="AJ414" s="408"/>
      <c r="AK414" s="408"/>
      <c r="AL414" s="408"/>
      <c r="AM414" s="296">
        <f>SUM(Y414:AL414)</f>
        <v>1</v>
      </c>
    </row>
    <row r="415" spans="1:40" ht="15" outlineLevel="1">
      <c r="B415" s="294" t="s">
        <v>259</v>
      </c>
      <c r="C415" s="764" t="s">
        <v>163</v>
      </c>
      <c r="D415" s="295"/>
      <c r="E415" s="295"/>
      <c r="F415" s="295"/>
      <c r="G415" s="295"/>
      <c r="H415" s="295"/>
      <c r="I415" s="295"/>
      <c r="J415" s="295"/>
      <c r="K415" s="295"/>
      <c r="L415" s="295"/>
      <c r="M415" s="295"/>
      <c r="N415" s="765"/>
      <c r="O415" s="295"/>
      <c r="P415" s="295"/>
      <c r="Q415" s="295"/>
      <c r="R415" s="295"/>
      <c r="S415" s="295"/>
      <c r="T415" s="295"/>
      <c r="U415" s="295"/>
      <c r="V415" s="295"/>
      <c r="W415" s="295"/>
      <c r="X415" s="295"/>
      <c r="Y415" s="754">
        <f>Y414</f>
        <v>1</v>
      </c>
      <c r="Z415" s="754">
        <f>Z414</f>
        <v>0</v>
      </c>
      <c r="AA415" s="754">
        <f t="shared" ref="AA415:AE415" si="227">AA414</f>
        <v>0</v>
      </c>
      <c r="AB415" s="754">
        <f t="shared" si="227"/>
        <v>0</v>
      </c>
      <c r="AC415" s="754">
        <f t="shared" si="227"/>
        <v>0</v>
      </c>
      <c r="AD415" s="754">
        <f t="shared" si="227"/>
        <v>0</v>
      </c>
      <c r="AE415" s="754">
        <f t="shared" si="227"/>
        <v>0</v>
      </c>
      <c r="AF415" s="409">
        <f t="shared" ref="AF415:AL415" si="228">AF414</f>
        <v>0</v>
      </c>
      <c r="AG415" s="409">
        <f t="shared" si="228"/>
        <v>0</v>
      </c>
      <c r="AH415" s="409">
        <f t="shared" si="228"/>
        <v>0</v>
      </c>
      <c r="AI415" s="409">
        <f t="shared" si="228"/>
        <v>0</v>
      </c>
      <c r="AJ415" s="409">
        <f t="shared" si="228"/>
        <v>0</v>
      </c>
      <c r="AK415" s="409">
        <f t="shared" si="228"/>
        <v>0</v>
      </c>
      <c r="AL415" s="409">
        <f t="shared" si="228"/>
        <v>0</v>
      </c>
      <c r="AM415" s="297"/>
    </row>
    <row r="416" spans="1:40" ht="15" outlineLevel="1">
      <c r="B416" s="294"/>
      <c r="C416" s="768"/>
      <c r="D416" s="764"/>
      <c r="E416" s="764"/>
      <c r="F416" s="764"/>
      <c r="G416" s="764"/>
      <c r="H416" s="764"/>
      <c r="I416" s="764"/>
      <c r="J416" s="764"/>
      <c r="K416" s="764"/>
      <c r="L416" s="764"/>
      <c r="M416" s="764"/>
      <c r="N416" s="283"/>
      <c r="O416" s="764"/>
      <c r="P416" s="764"/>
      <c r="Q416" s="764"/>
      <c r="R416" s="764"/>
      <c r="S416" s="764"/>
      <c r="T416" s="764"/>
      <c r="U416" s="764"/>
      <c r="V416" s="764"/>
      <c r="W416" s="764"/>
      <c r="X416" s="764"/>
      <c r="Y416" s="755"/>
      <c r="Z416" s="755"/>
      <c r="AA416" s="755"/>
      <c r="AB416" s="755"/>
      <c r="AC416" s="755"/>
      <c r="AD416" s="755"/>
      <c r="AE416" s="755"/>
      <c r="AF416" s="410"/>
      <c r="AG416" s="410"/>
      <c r="AH416" s="410"/>
      <c r="AI416" s="410"/>
      <c r="AJ416" s="410"/>
      <c r="AK416" s="410"/>
      <c r="AL416" s="410"/>
      <c r="AM416" s="306"/>
    </row>
    <row r="417" spans="1:39" ht="15" outlineLevel="1">
      <c r="A417" s="503">
        <v>4</v>
      </c>
      <c r="B417" s="294" t="s">
        <v>4</v>
      </c>
      <c r="C417" s="764" t="s">
        <v>25</v>
      </c>
      <c r="D417" s="295">
        <v>1166247</v>
      </c>
      <c r="E417" s="295">
        <v>1089769</v>
      </c>
      <c r="F417" s="295">
        <v>1052672</v>
      </c>
      <c r="G417" s="295">
        <v>1052672</v>
      </c>
      <c r="H417" s="295">
        <v>1052672</v>
      </c>
      <c r="I417" s="295">
        <v>1052672</v>
      </c>
      <c r="J417" s="295">
        <v>1052672</v>
      </c>
      <c r="K417" s="295">
        <v>1050742</v>
      </c>
      <c r="L417" s="295">
        <v>1050742</v>
      </c>
      <c r="M417" s="295">
        <v>906023.9</v>
      </c>
      <c r="N417" s="764"/>
      <c r="O417" s="295">
        <v>87</v>
      </c>
      <c r="P417" s="295">
        <v>81.840069999999997</v>
      </c>
      <c r="Q417" s="295">
        <v>79.491299999999995</v>
      </c>
      <c r="R417" s="295">
        <v>79.491299999999995</v>
      </c>
      <c r="S417" s="295">
        <v>79.491299999999995</v>
      </c>
      <c r="T417" s="295">
        <v>79.491299999999995</v>
      </c>
      <c r="U417" s="295">
        <v>79.491299999999995</v>
      </c>
      <c r="V417" s="295">
        <v>79.271000000000001</v>
      </c>
      <c r="W417" s="295">
        <v>79.271000000000001</v>
      </c>
      <c r="X417" s="295">
        <v>70.224580000000003</v>
      </c>
      <c r="Y417" s="777">
        <v>1</v>
      </c>
      <c r="Z417" s="753"/>
      <c r="AA417" s="753"/>
      <c r="AB417" s="753"/>
      <c r="AC417" s="753"/>
      <c r="AD417" s="753"/>
      <c r="AE417" s="753"/>
      <c r="AF417" s="408"/>
      <c r="AG417" s="408"/>
      <c r="AH417" s="408"/>
      <c r="AI417" s="408"/>
      <c r="AJ417" s="408"/>
      <c r="AK417" s="408"/>
      <c r="AL417" s="408"/>
      <c r="AM417" s="296">
        <f>SUM(Y417:AL417)</f>
        <v>1</v>
      </c>
    </row>
    <row r="418" spans="1:39" ht="15" outlineLevel="1">
      <c r="B418" s="294" t="s">
        <v>259</v>
      </c>
      <c r="C418" s="764" t="s">
        <v>163</v>
      </c>
      <c r="D418" s="295"/>
      <c r="E418" s="295"/>
      <c r="F418" s="295"/>
      <c r="G418" s="295"/>
      <c r="H418" s="295"/>
      <c r="I418" s="295"/>
      <c r="J418" s="295"/>
      <c r="K418" s="295"/>
      <c r="L418" s="295"/>
      <c r="M418" s="295"/>
      <c r="N418" s="765"/>
      <c r="O418" s="295"/>
      <c r="P418" s="295"/>
      <c r="Q418" s="295"/>
      <c r="R418" s="295"/>
      <c r="S418" s="295"/>
      <c r="T418" s="295"/>
      <c r="U418" s="295"/>
      <c r="V418" s="295"/>
      <c r="W418" s="295"/>
      <c r="X418" s="295"/>
      <c r="Y418" s="754">
        <f>Y417</f>
        <v>1</v>
      </c>
      <c r="Z418" s="754">
        <f>Z417</f>
        <v>0</v>
      </c>
      <c r="AA418" s="754">
        <f t="shared" ref="AA418:AE418" si="229">AA417</f>
        <v>0</v>
      </c>
      <c r="AB418" s="754">
        <f t="shared" si="229"/>
        <v>0</v>
      </c>
      <c r="AC418" s="754">
        <f t="shared" si="229"/>
        <v>0</v>
      </c>
      <c r="AD418" s="754">
        <f t="shared" si="229"/>
        <v>0</v>
      </c>
      <c r="AE418" s="754">
        <f t="shared" si="229"/>
        <v>0</v>
      </c>
      <c r="AF418" s="409">
        <f t="shared" ref="AF418:AL418" si="230">AF417</f>
        <v>0</v>
      </c>
      <c r="AG418" s="409">
        <f t="shared" si="230"/>
        <v>0</v>
      </c>
      <c r="AH418" s="409">
        <f t="shared" si="230"/>
        <v>0</v>
      </c>
      <c r="AI418" s="409">
        <f t="shared" si="230"/>
        <v>0</v>
      </c>
      <c r="AJ418" s="409">
        <f t="shared" si="230"/>
        <v>0</v>
      </c>
      <c r="AK418" s="409">
        <f t="shared" si="230"/>
        <v>0</v>
      </c>
      <c r="AL418" s="409">
        <f t="shared" si="230"/>
        <v>0</v>
      </c>
      <c r="AM418" s="297"/>
    </row>
    <row r="419" spans="1:39" ht="15" outlineLevel="1">
      <c r="B419" s="294"/>
      <c r="C419" s="768"/>
      <c r="D419" s="767"/>
      <c r="E419" s="767"/>
      <c r="F419" s="767"/>
      <c r="G419" s="767"/>
      <c r="H419" s="767"/>
      <c r="I419" s="767"/>
      <c r="J419" s="767"/>
      <c r="K419" s="767"/>
      <c r="L419" s="767"/>
      <c r="M419" s="767"/>
      <c r="N419" s="764"/>
      <c r="O419" s="767"/>
      <c r="P419" s="767"/>
      <c r="Q419" s="767"/>
      <c r="R419" s="767"/>
      <c r="S419" s="767"/>
      <c r="T419" s="767"/>
      <c r="U419" s="767"/>
      <c r="V419" s="767"/>
      <c r="W419" s="767"/>
      <c r="X419" s="767"/>
      <c r="Y419" s="755"/>
      <c r="Z419" s="755"/>
      <c r="AA419" s="755"/>
      <c r="AB419" s="755"/>
      <c r="AC419" s="755"/>
      <c r="AD419" s="755"/>
      <c r="AE419" s="755"/>
      <c r="AF419" s="410"/>
      <c r="AG419" s="410"/>
      <c r="AH419" s="410"/>
      <c r="AI419" s="410"/>
      <c r="AJ419" s="410"/>
      <c r="AK419" s="410"/>
      <c r="AL419" s="410"/>
      <c r="AM419" s="306"/>
    </row>
    <row r="420" spans="1:39" ht="15" outlineLevel="1">
      <c r="A420" s="503">
        <v>5</v>
      </c>
      <c r="B420" s="294" t="s">
        <v>5</v>
      </c>
      <c r="C420" s="764" t="s">
        <v>25</v>
      </c>
      <c r="D420" s="295">
        <v>4825760</v>
      </c>
      <c r="E420" s="295">
        <v>4186296</v>
      </c>
      <c r="F420" s="295">
        <v>3853043</v>
      </c>
      <c r="G420" s="295">
        <v>3853043</v>
      </c>
      <c r="H420" s="295">
        <v>3853043</v>
      </c>
      <c r="I420" s="295">
        <v>3853043</v>
      </c>
      <c r="J420" s="295">
        <v>3853043</v>
      </c>
      <c r="K420" s="295">
        <v>3851374</v>
      </c>
      <c r="L420" s="295">
        <v>3851374</v>
      </c>
      <c r="M420" s="295">
        <v>3581992</v>
      </c>
      <c r="N420" s="764"/>
      <c r="O420" s="295">
        <v>316</v>
      </c>
      <c r="P420" s="295">
        <v>275.67950000000002</v>
      </c>
      <c r="Q420" s="295">
        <v>254.7587</v>
      </c>
      <c r="R420" s="295">
        <v>254.7587</v>
      </c>
      <c r="S420" s="295">
        <v>254.7587</v>
      </c>
      <c r="T420" s="295">
        <v>254.7587</v>
      </c>
      <c r="U420" s="295">
        <v>254.7587</v>
      </c>
      <c r="V420" s="295">
        <v>254.56819999999999</v>
      </c>
      <c r="W420" s="295">
        <v>254.56819999999999</v>
      </c>
      <c r="X420" s="295">
        <v>237.65710000000001</v>
      </c>
      <c r="Y420" s="777">
        <v>1</v>
      </c>
      <c r="Z420" s="753"/>
      <c r="AA420" s="753"/>
      <c r="AB420" s="753"/>
      <c r="AC420" s="753"/>
      <c r="AD420" s="753"/>
      <c r="AE420" s="753"/>
      <c r="AF420" s="408"/>
      <c r="AG420" s="408"/>
      <c r="AH420" s="408"/>
      <c r="AI420" s="408"/>
      <c r="AJ420" s="408"/>
      <c r="AK420" s="408"/>
      <c r="AL420" s="408"/>
      <c r="AM420" s="296">
        <f>SUM(Y420:AL420)</f>
        <v>1</v>
      </c>
    </row>
    <row r="421" spans="1:39" ht="15" outlineLevel="1">
      <c r="B421" s="294" t="s">
        <v>259</v>
      </c>
      <c r="C421" s="764" t="s">
        <v>163</v>
      </c>
      <c r="D421" s="295"/>
      <c r="E421" s="295"/>
      <c r="F421" s="295"/>
      <c r="G421" s="295"/>
      <c r="H421" s="295"/>
      <c r="I421" s="295"/>
      <c r="J421" s="295"/>
      <c r="K421" s="295"/>
      <c r="L421" s="295"/>
      <c r="M421" s="295"/>
      <c r="N421" s="765"/>
      <c r="O421" s="295"/>
      <c r="P421" s="295"/>
      <c r="Q421" s="295"/>
      <c r="R421" s="295"/>
      <c r="S421" s="295"/>
      <c r="T421" s="295"/>
      <c r="U421" s="295"/>
      <c r="V421" s="295"/>
      <c r="W421" s="295"/>
      <c r="X421" s="295"/>
      <c r="Y421" s="754">
        <f>Y420</f>
        <v>1</v>
      </c>
      <c r="Z421" s="754">
        <f>Z420</f>
        <v>0</v>
      </c>
      <c r="AA421" s="754">
        <f t="shared" ref="AA421:AE421" si="231">AA420</f>
        <v>0</v>
      </c>
      <c r="AB421" s="754">
        <f t="shared" si="231"/>
        <v>0</v>
      </c>
      <c r="AC421" s="754">
        <f t="shared" si="231"/>
        <v>0</v>
      </c>
      <c r="AD421" s="754">
        <f t="shared" si="231"/>
        <v>0</v>
      </c>
      <c r="AE421" s="754">
        <f t="shared" si="231"/>
        <v>0</v>
      </c>
      <c r="AF421" s="409">
        <f t="shared" ref="AF421:AL421" si="232">AF420</f>
        <v>0</v>
      </c>
      <c r="AG421" s="409">
        <f t="shared" si="232"/>
        <v>0</v>
      </c>
      <c r="AH421" s="409">
        <f t="shared" si="232"/>
        <v>0</v>
      </c>
      <c r="AI421" s="409">
        <f t="shared" si="232"/>
        <v>0</v>
      </c>
      <c r="AJ421" s="409">
        <f t="shared" si="232"/>
        <v>0</v>
      </c>
      <c r="AK421" s="409">
        <f t="shared" si="232"/>
        <v>0</v>
      </c>
      <c r="AL421" s="409">
        <f t="shared" si="232"/>
        <v>0</v>
      </c>
      <c r="AM421" s="297"/>
    </row>
    <row r="422" spans="1:39" ht="15" outlineLevel="1">
      <c r="B422" s="294"/>
      <c r="C422" s="768"/>
      <c r="D422" s="767"/>
      <c r="E422" s="767"/>
      <c r="F422" s="767"/>
      <c r="G422" s="767"/>
      <c r="H422" s="767"/>
      <c r="I422" s="767"/>
      <c r="J422" s="767"/>
      <c r="K422" s="767"/>
      <c r="L422" s="767"/>
      <c r="M422" s="767"/>
      <c r="N422" s="764"/>
      <c r="O422" s="767"/>
      <c r="P422" s="767"/>
      <c r="Q422" s="767"/>
      <c r="R422" s="767"/>
      <c r="S422" s="767"/>
      <c r="T422" s="767"/>
      <c r="U422" s="767"/>
      <c r="V422" s="767"/>
      <c r="W422" s="767"/>
      <c r="X422" s="767"/>
      <c r="Y422" s="755"/>
      <c r="Z422" s="755"/>
      <c r="AA422" s="755"/>
      <c r="AB422" s="755"/>
      <c r="AC422" s="755"/>
      <c r="AD422" s="755"/>
      <c r="AE422" s="755"/>
      <c r="AF422" s="410"/>
      <c r="AG422" s="410"/>
      <c r="AH422" s="410"/>
      <c r="AI422" s="410"/>
      <c r="AJ422" s="410"/>
      <c r="AK422" s="410"/>
      <c r="AL422" s="410"/>
      <c r="AM422" s="306"/>
    </row>
    <row r="423" spans="1:39" ht="15" outlineLevel="1">
      <c r="A423" s="503">
        <v>6</v>
      </c>
      <c r="B423" s="294" t="s">
        <v>6</v>
      </c>
      <c r="C423" s="764" t="s">
        <v>25</v>
      </c>
      <c r="D423" s="295"/>
      <c r="E423" s="295"/>
      <c r="F423" s="295"/>
      <c r="G423" s="295"/>
      <c r="H423" s="295"/>
      <c r="I423" s="295"/>
      <c r="J423" s="295"/>
      <c r="K423" s="295"/>
      <c r="L423" s="295"/>
      <c r="M423" s="295"/>
      <c r="N423" s="764"/>
      <c r="O423" s="295"/>
      <c r="P423" s="295"/>
      <c r="Q423" s="295"/>
      <c r="R423" s="295"/>
      <c r="S423" s="295"/>
      <c r="T423" s="295"/>
      <c r="U423" s="295"/>
      <c r="V423" s="295"/>
      <c r="W423" s="295"/>
      <c r="X423" s="295"/>
      <c r="Y423" s="753"/>
      <c r="Z423" s="753"/>
      <c r="AA423" s="753"/>
      <c r="AB423" s="753"/>
      <c r="AC423" s="753"/>
      <c r="AD423" s="753"/>
      <c r="AE423" s="753"/>
      <c r="AF423" s="408"/>
      <c r="AG423" s="408"/>
      <c r="AH423" s="408"/>
      <c r="AI423" s="408"/>
      <c r="AJ423" s="408"/>
      <c r="AK423" s="408"/>
      <c r="AL423" s="408"/>
      <c r="AM423" s="296">
        <f>SUM(Y423:AL423)</f>
        <v>0</v>
      </c>
    </row>
    <row r="424" spans="1:39" ht="15" outlineLevel="1">
      <c r="B424" s="294" t="s">
        <v>259</v>
      </c>
      <c r="C424" s="764" t="s">
        <v>163</v>
      </c>
      <c r="D424" s="295"/>
      <c r="E424" s="295"/>
      <c r="F424" s="295"/>
      <c r="G424" s="295"/>
      <c r="H424" s="295"/>
      <c r="I424" s="295"/>
      <c r="J424" s="295"/>
      <c r="K424" s="295"/>
      <c r="L424" s="295"/>
      <c r="M424" s="295"/>
      <c r="N424" s="765"/>
      <c r="O424" s="295"/>
      <c r="P424" s="295"/>
      <c r="Q424" s="295"/>
      <c r="R424" s="295"/>
      <c r="S424" s="295"/>
      <c r="T424" s="295"/>
      <c r="U424" s="295"/>
      <c r="V424" s="295"/>
      <c r="W424" s="295"/>
      <c r="X424" s="295"/>
      <c r="Y424" s="754">
        <f>Y423</f>
        <v>0</v>
      </c>
      <c r="Z424" s="754">
        <f>Z423</f>
        <v>0</v>
      </c>
      <c r="AA424" s="754">
        <f t="shared" ref="AA424:AE424" si="233">AA423</f>
        <v>0</v>
      </c>
      <c r="AB424" s="754">
        <f t="shared" si="233"/>
        <v>0</v>
      </c>
      <c r="AC424" s="754">
        <f t="shared" si="233"/>
        <v>0</v>
      </c>
      <c r="AD424" s="754">
        <f t="shared" si="233"/>
        <v>0</v>
      </c>
      <c r="AE424" s="754">
        <f t="shared" si="233"/>
        <v>0</v>
      </c>
      <c r="AF424" s="409">
        <f t="shared" ref="AF424:AL424" si="234">AF423</f>
        <v>0</v>
      </c>
      <c r="AG424" s="409">
        <f t="shared" si="234"/>
        <v>0</v>
      </c>
      <c r="AH424" s="409">
        <f t="shared" si="234"/>
        <v>0</v>
      </c>
      <c r="AI424" s="409">
        <f t="shared" si="234"/>
        <v>0</v>
      </c>
      <c r="AJ424" s="409">
        <f t="shared" si="234"/>
        <v>0</v>
      </c>
      <c r="AK424" s="409">
        <f t="shared" si="234"/>
        <v>0</v>
      </c>
      <c r="AL424" s="409">
        <f t="shared" si="234"/>
        <v>0</v>
      </c>
      <c r="AM424" s="297"/>
    </row>
    <row r="425" spans="1:39" ht="15" outlineLevel="1">
      <c r="B425" s="294"/>
      <c r="C425" s="768"/>
      <c r="D425" s="767"/>
      <c r="E425" s="767"/>
      <c r="F425" s="767"/>
      <c r="G425" s="767"/>
      <c r="H425" s="767"/>
      <c r="I425" s="767"/>
      <c r="J425" s="767"/>
      <c r="K425" s="767"/>
      <c r="L425" s="767"/>
      <c r="M425" s="767"/>
      <c r="N425" s="764"/>
      <c r="O425" s="767"/>
      <c r="P425" s="767"/>
      <c r="Q425" s="767"/>
      <c r="R425" s="767"/>
      <c r="S425" s="767"/>
      <c r="T425" s="767"/>
      <c r="U425" s="767"/>
      <c r="V425" s="767"/>
      <c r="W425" s="767"/>
      <c r="X425" s="767"/>
      <c r="Y425" s="755"/>
      <c r="Z425" s="755"/>
      <c r="AA425" s="755"/>
      <c r="AB425" s="755"/>
      <c r="AC425" s="755"/>
      <c r="AD425" s="755"/>
      <c r="AE425" s="755"/>
      <c r="AF425" s="410"/>
      <c r="AG425" s="410"/>
      <c r="AH425" s="410"/>
      <c r="AI425" s="410"/>
      <c r="AJ425" s="410"/>
      <c r="AK425" s="410"/>
      <c r="AL425" s="410"/>
      <c r="AM425" s="306"/>
    </row>
    <row r="426" spans="1:39" ht="15" outlineLevel="1">
      <c r="A426" s="503">
        <v>7</v>
      </c>
      <c r="B426" s="294" t="s">
        <v>42</v>
      </c>
      <c r="C426" s="764" t="s">
        <v>25</v>
      </c>
      <c r="D426" s="295">
        <v>1247</v>
      </c>
      <c r="E426" s="295"/>
      <c r="F426" s="295"/>
      <c r="G426" s="295"/>
      <c r="H426" s="295"/>
      <c r="I426" s="295"/>
      <c r="J426" s="295"/>
      <c r="K426" s="295"/>
      <c r="L426" s="295"/>
      <c r="M426" s="295"/>
      <c r="N426" s="764"/>
      <c r="O426" s="295">
        <v>7615</v>
      </c>
      <c r="P426" s="295"/>
      <c r="Q426" s="295"/>
      <c r="R426" s="295"/>
      <c r="S426" s="295"/>
      <c r="T426" s="295"/>
      <c r="U426" s="295"/>
      <c r="V426" s="295"/>
      <c r="W426" s="295"/>
      <c r="X426" s="295"/>
      <c r="Y426" s="753">
        <v>1</v>
      </c>
      <c r="Z426" s="753"/>
      <c r="AA426" s="753"/>
      <c r="AB426" s="753"/>
      <c r="AC426" s="753"/>
      <c r="AD426" s="753"/>
      <c r="AE426" s="753"/>
      <c r="AF426" s="408"/>
      <c r="AG426" s="408"/>
      <c r="AH426" s="408"/>
      <c r="AI426" s="408"/>
      <c r="AJ426" s="408"/>
      <c r="AK426" s="408"/>
      <c r="AL426" s="408"/>
      <c r="AM426" s="296">
        <f>SUM(Y426:AL426)</f>
        <v>1</v>
      </c>
    </row>
    <row r="427" spans="1:39" ht="15" outlineLevel="1">
      <c r="B427" s="294" t="s">
        <v>259</v>
      </c>
      <c r="C427" s="764" t="s">
        <v>163</v>
      </c>
      <c r="D427" s="295"/>
      <c r="E427" s="295"/>
      <c r="F427" s="295"/>
      <c r="G427" s="295"/>
      <c r="H427" s="295"/>
      <c r="I427" s="295"/>
      <c r="J427" s="295"/>
      <c r="K427" s="295"/>
      <c r="L427" s="295"/>
      <c r="M427" s="295"/>
      <c r="N427" s="764"/>
      <c r="O427" s="295"/>
      <c r="P427" s="295"/>
      <c r="Q427" s="295"/>
      <c r="R427" s="295"/>
      <c r="S427" s="295"/>
      <c r="T427" s="295"/>
      <c r="U427" s="295"/>
      <c r="V427" s="295"/>
      <c r="W427" s="295"/>
      <c r="X427" s="295"/>
      <c r="Y427" s="754">
        <f>Y426</f>
        <v>1</v>
      </c>
      <c r="Z427" s="754">
        <f>Z426</f>
        <v>0</v>
      </c>
      <c r="AA427" s="754">
        <f t="shared" ref="AA427:AE427" si="235">AA426</f>
        <v>0</v>
      </c>
      <c r="AB427" s="754">
        <f t="shared" si="235"/>
        <v>0</v>
      </c>
      <c r="AC427" s="754">
        <f t="shared" si="235"/>
        <v>0</v>
      </c>
      <c r="AD427" s="754">
        <f t="shared" si="235"/>
        <v>0</v>
      </c>
      <c r="AE427" s="754">
        <f t="shared" si="235"/>
        <v>0</v>
      </c>
      <c r="AF427" s="409">
        <f t="shared" ref="AF427:AL427" si="236">AF426</f>
        <v>0</v>
      </c>
      <c r="AG427" s="409">
        <f t="shared" si="236"/>
        <v>0</v>
      </c>
      <c r="AH427" s="409">
        <f t="shared" si="236"/>
        <v>0</v>
      </c>
      <c r="AI427" s="409">
        <f t="shared" si="236"/>
        <v>0</v>
      </c>
      <c r="AJ427" s="409">
        <f t="shared" si="236"/>
        <v>0</v>
      </c>
      <c r="AK427" s="409">
        <f t="shared" si="236"/>
        <v>0</v>
      </c>
      <c r="AL427" s="409">
        <f t="shared" si="236"/>
        <v>0</v>
      </c>
      <c r="AM427" s="297"/>
    </row>
    <row r="428" spans="1:39" ht="15" outlineLevel="1">
      <c r="B428" s="294"/>
      <c r="C428" s="768"/>
      <c r="D428" s="767"/>
      <c r="E428" s="767"/>
      <c r="F428" s="767"/>
      <c r="G428" s="767"/>
      <c r="H428" s="767"/>
      <c r="I428" s="767"/>
      <c r="J428" s="767"/>
      <c r="K428" s="767"/>
      <c r="L428" s="767"/>
      <c r="M428" s="767"/>
      <c r="N428" s="764"/>
      <c r="O428" s="767"/>
      <c r="P428" s="767"/>
      <c r="Q428" s="767"/>
      <c r="R428" s="767"/>
      <c r="S428" s="767"/>
      <c r="T428" s="767"/>
      <c r="U428" s="767"/>
      <c r="V428" s="767"/>
      <c r="W428" s="767"/>
      <c r="X428" s="767"/>
      <c r="Y428" s="755"/>
      <c r="Z428" s="755"/>
      <c r="AA428" s="755"/>
      <c r="AB428" s="755"/>
      <c r="AC428" s="755"/>
      <c r="AD428" s="755"/>
      <c r="AE428" s="755"/>
      <c r="AF428" s="410"/>
      <c r="AG428" s="410"/>
      <c r="AH428" s="410"/>
      <c r="AI428" s="410"/>
      <c r="AJ428" s="410"/>
      <c r="AK428" s="410"/>
      <c r="AL428" s="410"/>
      <c r="AM428" s="306"/>
    </row>
    <row r="429" spans="1:39" s="283" customFormat="1" ht="15" outlineLevel="1">
      <c r="A429" s="503">
        <v>8</v>
      </c>
      <c r="B429" s="294" t="s">
        <v>485</v>
      </c>
      <c r="C429" s="764" t="s">
        <v>25</v>
      </c>
      <c r="D429" s="295"/>
      <c r="E429" s="295"/>
      <c r="F429" s="295"/>
      <c r="G429" s="295"/>
      <c r="H429" s="295"/>
      <c r="I429" s="295"/>
      <c r="J429" s="295"/>
      <c r="K429" s="295"/>
      <c r="L429" s="295"/>
      <c r="M429" s="295"/>
      <c r="N429" s="764"/>
      <c r="O429" s="295"/>
      <c r="P429" s="295"/>
      <c r="Q429" s="295"/>
      <c r="R429" s="295"/>
      <c r="S429" s="295"/>
      <c r="T429" s="295"/>
      <c r="U429" s="295"/>
      <c r="V429" s="295"/>
      <c r="W429" s="295"/>
      <c r="X429" s="295"/>
      <c r="Y429" s="753"/>
      <c r="Z429" s="753"/>
      <c r="AA429" s="753"/>
      <c r="AB429" s="753"/>
      <c r="AC429" s="753"/>
      <c r="AD429" s="753"/>
      <c r="AE429" s="753"/>
      <c r="AF429" s="408"/>
      <c r="AG429" s="408"/>
      <c r="AH429" s="408"/>
      <c r="AI429" s="408"/>
      <c r="AJ429" s="408"/>
      <c r="AK429" s="408"/>
      <c r="AL429" s="408"/>
      <c r="AM429" s="296">
        <f>SUM(Y429:AL429)</f>
        <v>0</v>
      </c>
    </row>
    <row r="430" spans="1:39" s="283" customFormat="1" ht="15" outlineLevel="1">
      <c r="A430" s="503"/>
      <c r="B430" s="294" t="s">
        <v>259</v>
      </c>
      <c r="C430" s="764" t="s">
        <v>163</v>
      </c>
      <c r="D430" s="295"/>
      <c r="E430" s="295"/>
      <c r="F430" s="295"/>
      <c r="G430" s="295"/>
      <c r="H430" s="295"/>
      <c r="I430" s="295"/>
      <c r="J430" s="295"/>
      <c r="K430" s="295"/>
      <c r="L430" s="295"/>
      <c r="M430" s="295"/>
      <c r="N430" s="764"/>
      <c r="O430" s="295"/>
      <c r="P430" s="295"/>
      <c r="Q430" s="295"/>
      <c r="R430" s="295"/>
      <c r="S430" s="295"/>
      <c r="T430" s="295"/>
      <c r="U430" s="295"/>
      <c r="V430" s="295"/>
      <c r="W430" s="295"/>
      <c r="X430" s="295"/>
      <c r="Y430" s="754">
        <f>Y429</f>
        <v>0</v>
      </c>
      <c r="Z430" s="754">
        <f>Z429</f>
        <v>0</v>
      </c>
      <c r="AA430" s="754">
        <f t="shared" ref="AA430:AE430" si="237">AA429</f>
        <v>0</v>
      </c>
      <c r="AB430" s="754">
        <f t="shared" si="237"/>
        <v>0</v>
      </c>
      <c r="AC430" s="754">
        <f t="shared" si="237"/>
        <v>0</v>
      </c>
      <c r="AD430" s="754">
        <f t="shared" si="237"/>
        <v>0</v>
      </c>
      <c r="AE430" s="754">
        <f t="shared" si="237"/>
        <v>0</v>
      </c>
      <c r="AF430" s="409">
        <f t="shared" ref="AF430:AL430" si="238">AF429</f>
        <v>0</v>
      </c>
      <c r="AG430" s="409">
        <f t="shared" si="238"/>
        <v>0</v>
      </c>
      <c r="AH430" s="409">
        <f t="shared" si="238"/>
        <v>0</v>
      </c>
      <c r="AI430" s="409">
        <f t="shared" si="238"/>
        <v>0</v>
      </c>
      <c r="AJ430" s="409">
        <f t="shared" si="238"/>
        <v>0</v>
      </c>
      <c r="AK430" s="409">
        <f t="shared" si="238"/>
        <v>0</v>
      </c>
      <c r="AL430" s="409">
        <f t="shared" si="238"/>
        <v>0</v>
      </c>
      <c r="AM430" s="297"/>
    </row>
    <row r="431" spans="1:39" s="283" customFormat="1" ht="15" outlineLevel="1">
      <c r="A431" s="503"/>
      <c r="B431" s="294"/>
      <c r="C431" s="768"/>
      <c r="D431" s="767"/>
      <c r="E431" s="767"/>
      <c r="F431" s="767"/>
      <c r="G431" s="767"/>
      <c r="H431" s="767"/>
      <c r="I431" s="767"/>
      <c r="J431" s="767"/>
      <c r="K431" s="767"/>
      <c r="L431" s="767"/>
      <c r="M431" s="767"/>
      <c r="N431" s="764"/>
      <c r="O431" s="767"/>
      <c r="P431" s="767"/>
      <c r="Q431" s="767"/>
      <c r="R431" s="767"/>
      <c r="S431" s="767"/>
      <c r="T431" s="767"/>
      <c r="U431" s="767"/>
      <c r="V431" s="767"/>
      <c r="W431" s="767"/>
      <c r="X431" s="767"/>
      <c r="Y431" s="755"/>
      <c r="Z431" s="755"/>
      <c r="AA431" s="755"/>
      <c r="AB431" s="755"/>
      <c r="AC431" s="755"/>
      <c r="AD431" s="755"/>
      <c r="AE431" s="755"/>
      <c r="AF431" s="410"/>
      <c r="AG431" s="410"/>
      <c r="AH431" s="410"/>
      <c r="AI431" s="410"/>
      <c r="AJ431" s="410"/>
      <c r="AK431" s="410"/>
      <c r="AL431" s="410"/>
      <c r="AM431" s="306"/>
    </row>
    <row r="432" spans="1:39" ht="15" outlineLevel="1">
      <c r="A432" s="503">
        <v>9</v>
      </c>
      <c r="B432" s="294" t="s">
        <v>7</v>
      </c>
      <c r="C432" s="764" t="s">
        <v>25</v>
      </c>
      <c r="D432" s="295">
        <v>1304</v>
      </c>
      <c r="E432" s="295">
        <v>1304.0999999999999</v>
      </c>
      <c r="F432" s="295">
        <v>1304.0999999999999</v>
      </c>
      <c r="G432" s="295">
        <v>1304.0999999999999</v>
      </c>
      <c r="H432" s="295">
        <v>1304.0999999999999</v>
      </c>
      <c r="I432" s="295">
        <v>1304.0999999999999</v>
      </c>
      <c r="J432" s="295">
        <v>1304.0999999999999</v>
      </c>
      <c r="K432" s="295">
        <v>1304.0999999999999</v>
      </c>
      <c r="L432" s="295">
        <v>1304.0999999999999</v>
      </c>
      <c r="M432" s="295">
        <v>1304.0999999999999</v>
      </c>
      <c r="N432" s="764"/>
      <c r="O432" s="295"/>
      <c r="P432" s="295"/>
      <c r="Q432" s="295"/>
      <c r="R432" s="295"/>
      <c r="S432" s="295"/>
      <c r="T432" s="295"/>
      <c r="U432" s="295"/>
      <c r="V432" s="295"/>
      <c r="W432" s="295"/>
      <c r="X432" s="295"/>
      <c r="Y432" s="753">
        <v>1</v>
      </c>
      <c r="Z432" s="753"/>
      <c r="AA432" s="753"/>
      <c r="AB432" s="753"/>
      <c r="AC432" s="753"/>
      <c r="AD432" s="753"/>
      <c r="AE432" s="753"/>
      <c r="AF432" s="408"/>
      <c r="AG432" s="408"/>
      <c r="AH432" s="408"/>
      <c r="AI432" s="408"/>
      <c r="AJ432" s="408"/>
      <c r="AK432" s="408"/>
      <c r="AL432" s="408"/>
      <c r="AM432" s="296">
        <f>SUM(Y432:AL432)</f>
        <v>1</v>
      </c>
    </row>
    <row r="433" spans="1:39" ht="15" outlineLevel="1">
      <c r="B433" s="294" t="s">
        <v>259</v>
      </c>
      <c r="C433" s="764" t="s">
        <v>163</v>
      </c>
      <c r="D433" s="295"/>
      <c r="E433" s="295"/>
      <c r="F433" s="295"/>
      <c r="G433" s="295"/>
      <c r="H433" s="295"/>
      <c r="I433" s="295"/>
      <c r="J433" s="295"/>
      <c r="K433" s="295"/>
      <c r="L433" s="295"/>
      <c r="M433" s="295"/>
      <c r="N433" s="764"/>
      <c r="O433" s="295"/>
      <c r="P433" s="295"/>
      <c r="Q433" s="295"/>
      <c r="R433" s="295"/>
      <c r="S433" s="295"/>
      <c r="T433" s="295"/>
      <c r="U433" s="295"/>
      <c r="V433" s="295"/>
      <c r="W433" s="295"/>
      <c r="X433" s="295"/>
      <c r="Y433" s="754">
        <f>Y432</f>
        <v>1</v>
      </c>
      <c r="Z433" s="754">
        <f>Z432</f>
        <v>0</v>
      </c>
      <c r="AA433" s="754">
        <f t="shared" ref="AA433:AE433" si="239">AA432</f>
        <v>0</v>
      </c>
      <c r="AB433" s="754">
        <f t="shared" si="239"/>
        <v>0</v>
      </c>
      <c r="AC433" s="754">
        <f t="shared" si="239"/>
        <v>0</v>
      </c>
      <c r="AD433" s="754">
        <f t="shared" si="239"/>
        <v>0</v>
      </c>
      <c r="AE433" s="754">
        <f t="shared" si="239"/>
        <v>0</v>
      </c>
      <c r="AF433" s="409">
        <f t="shared" ref="AF433:AL433" si="240">AF432</f>
        <v>0</v>
      </c>
      <c r="AG433" s="409">
        <f t="shared" si="240"/>
        <v>0</v>
      </c>
      <c r="AH433" s="409">
        <f t="shared" si="240"/>
        <v>0</v>
      </c>
      <c r="AI433" s="409">
        <f t="shared" si="240"/>
        <v>0</v>
      </c>
      <c r="AJ433" s="409">
        <f t="shared" si="240"/>
        <v>0</v>
      </c>
      <c r="AK433" s="409">
        <f t="shared" si="240"/>
        <v>0</v>
      </c>
      <c r="AL433" s="409">
        <f t="shared" si="240"/>
        <v>0</v>
      </c>
      <c r="AM433" s="297"/>
    </row>
    <row r="434" spans="1:39" ht="15" outlineLevel="1">
      <c r="B434" s="307"/>
      <c r="C434" s="769"/>
      <c r="D434" s="764"/>
      <c r="E434" s="764"/>
      <c r="F434" s="764"/>
      <c r="G434" s="764"/>
      <c r="H434" s="764"/>
      <c r="I434" s="764"/>
      <c r="J434" s="764"/>
      <c r="K434" s="764"/>
      <c r="L434" s="764"/>
      <c r="M434" s="764"/>
      <c r="N434" s="764"/>
      <c r="O434" s="764"/>
      <c r="P434" s="764"/>
      <c r="Q434" s="764"/>
      <c r="R434" s="764"/>
      <c r="S434" s="764"/>
      <c r="T434" s="764"/>
      <c r="U434" s="764"/>
      <c r="V434" s="764"/>
      <c r="W434" s="764"/>
      <c r="X434" s="764"/>
      <c r="Y434" s="755"/>
      <c r="Z434" s="755"/>
      <c r="AA434" s="755"/>
      <c r="AB434" s="755"/>
      <c r="AC434" s="755"/>
      <c r="AD434" s="755"/>
      <c r="AE434" s="755"/>
      <c r="AF434" s="410"/>
      <c r="AG434" s="410"/>
      <c r="AH434" s="410"/>
      <c r="AI434" s="410"/>
      <c r="AJ434" s="410"/>
      <c r="AK434" s="410"/>
      <c r="AL434" s="410"/>
      <c r="AM434" s="306"/>
    </row>
    <row r="435" spans="1:39" ht="15.75" outlineLevel="1">
      <c r="A435" s="504"/>
      <c r="B435" s="288" t="s">
        <v>8</v>
      </c>
      <c r="C435" s="770"/>
      <c r="D435" s="770"/>
      <c r="E435" s="770"/>
      <c r="F435" s="770"/>
      <c r="G435" s="770"/>
      <c r="H435" s="770"/>
      <c r="I435" s="770"/>
      <c r="J435" s="770"/>
      <c r="K435" s="770"/>
      <c r="L435" s="770"/>
      <c r="M435" s="770"/>
      <c r="N435" s="764"/>
      <c r="O435" s="770"/>
      <c r="P435" s="770"/>
      <c r="Q435" s="770"/>
      <c r="R435" s="770"/>
      <c r="S435" s="770"/>
      <c r="T435" s="770"/>
      <c r="U435" s="770"/>
      <c r="V435" s="770"/>
      <c r="W435" s="770"/>
      <c r="X435" s="770"/>
      <c r="Y435" s="757"/>
      <c r="Z435" s="757"/>
      <c r="AA435" s="757"/>
      <c r="AB435" s="757"/>
      <c r="AC435" s="757"/>
      <c r="AD435" s="757"/>
      <c r="AE435" s="757"/>
      <c r="AF435" s="412"/>
      <c r="AG435" s="412"/>
      <c r="AH435" s="412"/>
      <c r="AI435" s="412"/>
      <c r="AJ435" s="412"/>
      <c r="AK435" s="412"/>
      <c r="AL435" s="412"/>
      <c r="AM435" s="292"/>
    </row>
    <row r="436" spans="1:39" ht="15" outlineLevel="1">
      <c r="A436" s="503">
        <v>10</v>
      </c>
      <c r="B436" s="771" t="s">
        <v>22</v>
      </c>
      <c r="C436" s="764" t="s">
        <v>25</v>
      </c>
      <c r="D436" s="295">
        <v>41820981</v>
      </c>
      <c r="E436" s="295">
        <v>41792521</v>
      </c>
      <c r="F436" s="295">
        <v>41792521</v>
      </c>
      <c r="G436" s="295">
        <v>41240745</v>
      </c>
      <c r="H436" s="295">
        <v>41240745</v>
      </c>
      <c r="I436" s="295">
        <v>41140977</v>
      </c>
      <c r="J436" s="295">
        <v>39030198</v>
      </c>
      <c r="K436" s="295">
        <v>39030198</v>
      </c>
      <c r="L436" s="295">
        <v>37213808</v>
      </c>
      <c r="M436" s="295">
        <v>27982620</v>
      </c>
      <c r="N436" s="295">
        <v>12</v>
      </c>
      <c r="O436" s="295">
        <v>6002</v>
      </c>
      <c r="P436" s="295">
        <v>5993.6210000000001</v>
      </c>
      <c r="Q436" s="295">
        <v>5993.6210000000001</v>
      </c>
      <c r="R436" s="295">
        <v>5836.5010000000002</v>
      </c>
      <c r="S436" s="295">
        <v>5836.5010000000002</v>
      </c>
      <c r="T436" s="295">
        <v>5808.0940000000001</v>
      </c>
      <c r="U436" s="295">
        <v>5535.6530000000002</v>
      </c>
      <c r="V436" s="295">
        <v>5535.6530000000002</v>
      </c>
      <c r="W436" s="295">
        <v>5234.473</v>
      </c>
      <c r="X436" s="295">
        <v>4080.2809999999999</v>
      </c>
      <c r="Y436" s="413"/>
      <c r="Z436" s="773">
        <v>0.1</v>
      </c>
      <c r="AA436" s="773">
        <v>0.67</v>
      </c>
      <c r="AB436" s="773">
        <v>0.23</v>
      </c>
      <c r="AC436" s="413">
        <v>0.04</v>
      </c>
      <c r="AD436" s="413"/>
      <c r="AE436" s="413"/>
      <c r="AF436" s="413"/>
      <c r="AG436" s="413"/>
      <c r="AH436" s="413"/>
      <c r="AI436" s="413"/>
      <c r="AJ436" s="413"/>
      <c r="AK436" s="413"/>
      <c r="AL436" s="413"/>
      <c r="AM436" s="296">
        <f>SUM(Y436:AL436)</f>
        <v>1.04</v>
      </c>
    </row>
    <row r="437" spans="1:39" ht="15" outlineLevel="1">
      <c r="B437" s="294" t="s">
        <v>259</v>
      </c>
      <c r="C437" s="764"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754">
        <f>Y436</f>
        <v>0</v>
      </c>
      <c r="Z437" s="754">
        <f>Z436</f>
        <v>0.1</v>
      </c>
      <c r="AA437" s="754">
        <f t="shared" ref="AA437:AE437" si="241">AA436</f>
        <v>0.67</v>
      </c>
      <c r="AB437" s="754">
        <f t="shared" si="241"/>
        <v>0.23</v>
      </c>
      <c r="AC437" s="754">
        <f t="shared" si="241"/>
        <v>0.04</v>
      </c>
      <c r="AD437" s="754">
        <f t="shared" si="241"/>
        <v>0</v>
      </c>
      <c r="AE437" s="754">
        <f t="shared" si="241"/>
        <v>0</v>
      </c>
      <c r="AF437" s="409">
        <f t="shared" ref="AF437:AL437" si="242">AF436</f>
        <v>0</v>
      </c>
      <c r="AG437" s="409">
        <f t="shared" si="242"/>
        <v>0</v>
      </c>
      <c r="AH437" s="409">
        <f t="shared" si="242"/>
        <v>0</v>
      </c>
      <c r="AI437" s="409">
        <f t="shared" si="242"/>
        <v>0</v>
      </c>
      <c r="AJ437" s="409">
        <f t="shared" si="242"/>
        <v>0</v>
      </c>
      <c r="AK437" s="409">
        <f t="shared" si="242"/>
        <v>0</v>
      </c>
      <c r="AL437" s="409">
        <f t="shared" si="242"/>
        <v>0</v>
      </c>
      <c r="AM437" s="310"/>
    </row>
    <row r="438" spans="1:39" ht="15" outlineLevel="1">
      <c r="B438" s="771"/>
      <c r="C438" s="774"/>
      <c r="D438" s="764"/>
      <c r="E438" s="764"/>
      <c r="F438" s="764"/>
      <c r="G438" s="764"/>
      <c r="H438" s="764"/>
      <c r="I438" s="764"/>
      <c r="J438" s="764"/>
      <c r="K438" s="764"/>
      <c r="L438" s="764"/>
      <c r="M438" s="764"/>
      <c r="N438" s="764"/>
      <c r="O438" s="764"/>
      <c r="P438" s="764"/>
      <c r="Q438" s="764"/>
      <c r="R438" s="764"/>
      <c r="S438" s="764"/>
      <c r="T438" s="764"/>
      <c r="U438" s="764"/>
      <c r="V438" s="764"/>
      <c r="W438" s="764"/>
      <c r="X438" s="764"/>
      <c r="Y438" s="414"/>
      <c r="Z438" s="414"/>
      <c r="AA438" s="414"/>
      <c r="AB438" s="414"/>
      <c r="AC438" s="414"/>
      <c r="AD438" s="414"/>
      <c r="AE438" s="414"/>
      <c r="AF438" s="414"/>
      <c r="AG438" s="414"/>
      <c r="AH438" s="414"/>
      <c r="AI438" s="414"/>
      <c r="AJ438" s="414"/>
      <c r="AK438" s="414"/>
      <c r="AL438" s="414"/>
      <c r="AM438" s="312"/>
    </row>
    <row r="439" spans="1:39" ht="15" outlineLevel="1">
      <c r="A439" s="503">
        <v>11</v>
      </c>
      <c r="B439" s="514" t="s">
        <v>21</v>
      </c>
      <c r="C439" s="764" t="s">
        <v>25</v>
      </c>
      <c r="D439" s="295">
        <v>4679900</v>
      </c>
      <c r="E439" s="295">
        <v>4579621</v>
      </c>
      <c r="F439" s="295">
        <v>4449982</v>
      </c>
      <c r="G439" s="295">
        <v>2705295</v>
      </c>
      <c r="H439" s="295">
        <v>2705295</v>
      </c>
      <c r="I439" s="295">
        <v>2705295</v>
      </c>
      <c r="J439" s="295">
        <v>2705295</v>
      </c>
      <c r="K439" s="295">
        <v>2705295</v>
      </c>
      <c r="L439" s="295">
        <v>2705295</v>
      </c>
      <c r="M439" s="295">
        <v>2705295</v>
      </c>
      <c r="N439" s="295">
        <v>12</v>
      </c>
      <c r="O439" s="295">
        <v>1348</v>
      </c>
      <c r="P439" s="295">
        <v>1321.8019999999999</v>
      </c>
      <c r="Q439" s="295">
        <v>1288.17</v>
      </c>
      <c r="R439" s="295">
        <v>743.65509999999995</v>
      </c>
      <c r="S439" s="295">
        <v>743.65509999999995</v>
      </c>
      <c r="T439" s="295">
        <v>743.65509999999995</v>
      </c>
      <c r="U439" s="295">
        <v>743.65509999999995</v>
      </c>
      <c r="V439" s="295">
        <v>743.65509999999995</v>
      </c>
      <c r="W439" s="295">
        <v>743.65509999999995</v>
      </c>
      <c r="X439" s="295">
        <v>743.65509999999995</v>
      </c>
      <c r="Y439" s="413"/>
      <c r="Z439" s="773">
        <v>1</v>
      </c>
      <c r="AA439" s="413"/>
      <c r="AB439" s="413"/>
      <c r="AC439" s="413"/>
      <c r="AD439" s="413"/>
      <c r="AE439" s="413"/>
      <c r="AF439" s="413"/>
      <c r="AG439" s="413"/>
      <c r="AH439" s="413"/>
      <c r="AI439" s="413"/>
      <c r="AJ439" s="413"/>
      <c r="AK439" s="413"/>
      <c r="AL439" s="413"/>
      <c r="AM439" s="296">
        <f>SUM(Y439:AL439)</f>
        <v>1</v>
      </c>
    </row>
    <row r="440" spans="1:39" ht="15" outlineLevel="1">
      <c r="B440" s="294" t="s">
        <v>259</v>
      </c>
      <c r="C440" s="764"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754">
        <f>Y439</f>
        <v>0</v>
      </c>
      <c r="Z440" s="754">
        <f>Z439</f>
        <v>1</v>
      </c>
      <c r="AA440" s="754">
        <f t="shared" ref="AA440:AE440" si="243">AA439</f>
        <v>0</v>
      </c>
      <c r="AB440" s="754">
        <f t="shared" si="243"/>
        <v>0</v>
      </c>
      <c r="AC440" s="754">
        <f t="shared" si="243"/>
        <v>0</v>
      </c>
      <c r="AD440" s="754">
        <f t="shared" si="243"/>
        <v>0</v>
      </c>
      <c r="AE440" s="754">
        <f t="shared" si="243"/>
        <v>0</v>
      </c>
      <c r="AF440" s="409">
        <f t="shared" ref="AF440:AL440" si="244">AF439</f>
        <v>0</v>
      </c>
      <c r="AG440" s="409">
        <f t="shared" si="244"/>
        <v>0</v>
      </c>
      <c r="AH440" s="409">
        <f t="shared" si="244"/>
        <v>0</v>
      </c>
      <c r="AI440" s="409">
        <f t="shared" si="244"/>
        <v>0</v>
      </c>
      <c r="AJ440" s="409">
        <f t="shared" si="244"/>
        <v>0</v>
      </c>
      <c r="AK440" s="409">
        <f t="shared" si="244"/>
        <v>0</v>
      </c>
      <c r="AL440" s="409">
        <f t="shared" si="244"/>
        <v>0</v>
      </c>
      <c r="AM440" s="310"/>
    </row>
    <row r="441" spans="1:39" ht="15" outlineLevel="1">
      <c r="B441" s="514"/>
      <c r="C441" s="774"/>
      <c r="D441" s="764"/>
      <c r="E441" s="764"/>
      <c r="F441" s="764"/>
      <c r="G441" s="764"/>
      <c r="H441" s="764"/>
      <c r="I441" s="764"/>
      <c r="J441" s="764"/>
      <c r="K441" s="764"/>
      <c r="L441" s="764"/>
      <c r="M441" s="764"/>
      <c r="N441" s="764"/>
      <c r="O441" s="764"/>
      <c r="P441" s="764"/>
      <c r="Q441" s="764"/>
      <c r="R441" s="764"/>
      <c r="S441" s="764"/>
      <c r="T441" s="764"/>
      <c r="U441" s="764"/>
      <c r="V441" s="764"/>
      <c r="W441" s="764"/>
      <c r="X441" s="764"/>
      <c r="Y441" s="414"/>
      <c r="Z441" s="415"/>
      <c r="AA441" s="414"/>
      <c r="AB441" s="414"/>
      <c r="AC441" s="414"/>
      <c r="AD441" s="414"/>
      <c r="AE441" s="414"/>
      <c r="AF441" s="414"/>
      <c r="AG441" s="414"/>
      <c r="AH441" s="414"/>
      <c r="AI441" s="414"/>
      <c r="AJ441" s="414"/>
      <c r="AK441" s="414"/>
      <c r="AL441" s="414"/>
      <c r="AM441" s="312"/>
    </row>
    <row r="442" spans="1:39" ht="15" outlineLevel="1">
      <c r="A442" s="503">
        <v>12</v>
      </c>
      <c r="B442" s="514" t="s">
        <v>23</v>
      </c>
      <c r="C442" s="764"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3"/>
      <c r="Z442" s="413"/>
      <c r="AA442" s="773"/>
      <c r="AB442" s="413"/>
      <c r="AC442" s="413"/>
      <c r="AD442" s="413"/>
      <c r="AE442" s="413"/>
      <c r="AF442" s="413"/>
      <c r="AG442" s="413"/>
      <c r="AH442" s="413"/>
      <c r="AI442" s="413"/>
      <c r="AJ442" s="413"/>
      <c r="AK442" s="413"/>
      <c r="AL442" s="413"/>
      <c r="AM442" s="296">
        <f>SUM(Y442:AL442)</f>
        <v>0</v>
      </c>
    </row>
    <row r="443" spans="1:39" ht="15" outlineLevel="1">
      <c r="B443" s="294" t="s">
        <v>259</v>
      </c>
      <c r="C443" s="764"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754">
        <f>Y442</f>
        <v>0</v>
      </c>
      <c r="Z443" s="754">
        <f>Z442</f>
        <v>0</v>
      </c>
      <c r="AA443" s="754">
        <f>AA442</f>
        <v>0</v>
      </c>
      <c r="AB443" s="754">
        <f t="shared" ref="AB443:AE443" si="245">AB442</f>
        <v>0</v>
      </c>
      <c r="AC443" s="754">
        <f t="shared" si="245"/>
        <v>0</v>
      </c>
      <c r="AD443" s="754">
        <f t="shared" si="245"/>
        <v>0</v>
      </c>
      <c r="AE443" s="754">
        <f t="shared" si="245"/>
        <v>0</v>
      </c>
      <c r="AF443" s="409">
        <f t="shared" ref="AF443:AL443" si="246">AF442</f>
        <v>0</v>
      </c>
      <c r="AG443" s="409">
        <f t="shared" si="246"/>
        <v>0</v>
      </c>
      <c r="AH443" s="409">
        <f t="shared" si="246"/>
        <v>0</v>
      </c>
      <c r="AI443" s="409">
        <f t="shared" si="246"/>
        <v>0</v>
      </c>
      <c r="AJ443" s="409">
        <f t="shared" si="246"/>
        <v>0</v>
      </c>
      <c r="AK443" s="409">
        <f t="shared" si="246"/>
        <v>0</v>
      </c>
      <c r="AL443" s="409">
        <f t="shared" si="246"/>
        <v>0</v>
      </c>
      <c r="AM443" s="310"/>
    </row>
    <row r="444" spans="1:39" ht="15" outlineLevel="1">
      <c r="B444" s="514"/>
      <c r="C444" s="774"/>
      <c r="D444" s="776"/>
      <c r="E444" s="776"/>
      <c r="F444" s="776"/>
      <c r="G444" s="776"/>
      <c r="H444" s="776"/>
      <c r="I444" s="776"/>
      <c r="J444" s="776"/>
      <c r="K444" s="776"/>
      <c r="L444" s="776"/>
      <c r="M444" s="776"/>
      <c r="N444" s="764"/>
      <c r="O444" s="776"/>
      <c r="P444" s="776"/>
      <c r="Q444" s="776"/>
      <c r="R444" s="776"/>
      <c r="S444" s="776"/>
      <c r="T444" s="776"/>
      <c r="U444" s="776"/>
      <c r="V444" s="776"/>
      <c r="W444" s="776"/>
      <c r="X444" s="776"/>
      <c r="Y444" s="414"/>
      <c r="Z444" s="415"/>
      <c r="AA444" s="414"/>
      <c r="AB444" s="414"/>
      <c r="AC444" s="414"/>
      <c r="AD444" s="414"/>
      <c r="AE444" s="414"/>
      <c r="AF444" s="414"/>
      <c r="AG444" s="414"/>
      <c r="AH444" s="414"/>
      <c r="AI444" s="414"/>
      <c r="AJ444" s="414"/>
      <c r="AK444" s="414"/>
      <c r="AL444" s="414"/>
      <c r="AM444" s="312"/>
    </row>
    <row r="445" spans="1:39" ht="15" outlineLevel="1">
      <c r="A445" s="503">
        <v>13</v>
      </c>
      <c r="B445" s="514" t="s">
        <v>24</v>
      </c>
      <c r="C445" s="764" t="s">
        <v>25</v>
      </c>
      <c r="D445" s="295">
        <v>204720</v>
      </c>
      <c r="E445" s="295">
        <v>204719.6</v>
      </c>
      <c r="F445" s="295">
        <v>204719.6</v>
      </c>
      <c r="G445" s="295">
        <v>204719.6</v>
      </c>
      <c r="H445" s="295">
        <v>204719.6</v>
      </c>
      <c r="I445" s="295">
        <v>204719.6</v>
      </c>
      <c r="J445" s="295">
        <v>204719.6</v>
      </c>
      <c r="K445" s="295">
        <v>204719.6</v>
      </c>
      <c r="L445" s="295">
        <v>175529.5</v>
      </c>
      <c r="M445" s="295">
        <v>175529.5</v>
      </c>
      <c r="N445" s="295">
        <v>12</v>
      </c>
      <c r="O445" s="295">
        <v>120</v>
      </c>
      <c r="P445" s="295">
        <v>120.24890000000001</v>
      </c>
      <c r="Q445" s="295">
        <v>120.24890000000001</v>
      </c>
      <c r="R445" s="295">
        <v>120.24890000000001</v>
      </c>
      <c r="S445" s="295">
        <v>120.24890000000001</v>
      </c>
      <c r="T445" s="295">
        <v>120.24890000000001</v>
      </c>
      <c r="U445" s="295">
        <v>120.24890000000001</v>
      </c>
      <c r="V445" s="295">
        <v>120.24890000000001</v>
      </c>
      <c r="W445" s="295">
        <v>110.4113</v>
      </c>
      <c r="X445" s="295">
        <v>110.4113</v>
      </c>
      <c r="Y445" s="413"/>
      <c r="Z445" s="413">
        <v>0.73</v>
      </c>
      <c r="AA445" s="413">
        <v>0.11</v>
      </c>
      <c r="AB445" s="413">
        <v>0</v>
      </c>
      <c r="AC445" s="413">
        <v>0.09</v>
      </c>
      <c r="AD445" s="413"/>
      <c r="AE445" s="413"/>
      <c r="AF445" s="413"/>
      <c r="AG445" s="413"/>
      <c r="AH445" s="413"/>
      <c r="AI445" s="413"/>
      <c r="AJ445" s="413"/>
      <c r="AK445" s="413"/>
      <c r="AL445" s="413"/>
      <c r="AM445" s="296">
        <f>SUM(Y445:AL445)</f>
        <v>0.92999999999999994</v>
      </c>
    </row>
    <row r="446" spans="1:39" ht="15" outlineLevel="1">
      <c r="B446" s="294" t="s">
        <v>259</v>
      </c>
      <c r="C446" s="764"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754">
        <f>Y445</f>
        <v>0</v>
      </c>
      <c r="Z446" s="754">
        <f>Z445</f>
        <v>0.73</v>
      </c>
      <c r="AA446" s="754">
        <f>AA445</f>
        <v>0.11</v>
      </c>
      <c r="AB446" s="754">
        <f t="shared" ref="AB446:AE446" si="247">AB445</f>
        <v>0</v>
      </c>
      <c r="AC446" s="754">
        <f t="shared" si="247"/>
        <v>0.09</v>
      </c>
      <c r="AD446" s="754">
        <f t="shared" si="247"/>
        <v>0</v>
      </c>
      <c r="AE446" s="754">
        <f t="shared" si="247"/>
        <v>0</v>
      </c>
      <c r="AF446" s="409">
        <f t="shared" ref="AF446:AL446" si="248">AF445</f>
        <v>0</v>
      </c>
      <c r="AG446" s="409">
        <f t="shared" si="248"/>
        <v>0</v>
      </c>
      <c r="AH446" s="409">
        <f t="shared" si="248"/>
        <v>0</v>
      </c>
      <c r="AI446" s="409">
        <f t="shared" si="248"/>
        <v>0</v>
      </c>
      <c r="AJ446" s="409">
        <f t="shared" si="248"/>
        <v>0</v>
      </c>
      <c r="AK446" s="409">
        <f t="shared" si="248"/>
        <v>0</v>
      </c>
      <c r="AL446" s="409">
        <f t="shared" si="248"/>
        <v>0</v>
      </c>
      <c r="AM446" s="310"/>
    </row>
    <row r="447" spans="1:39" ht="15" outlineLevel="1">
      <c r="B447" s="514"/>
      <c r="C447" s="774"/>
      <c r="D447" s="776"/>
      <c r="E447" s="776"/>
      <c r="F447" s="776"/>
      <c r="G447" s="776"/>
      <c r="H447" s="776"/>
      <c r="I447" s="776"/>
      <c r="J447" s="776"/>
      <c r="K447" s="776"/>
      <c r="L447" s="776"/>
      <c r="M447" s="776"/>
      <c r="N447" s="764"/>
      <c r="O447" s="776"/>
      <c r="P447" s="776"/>
      <c r="Q447" s="776"/>
      <c r="R447" s="776"/>
      <c r="S447" s="776"/>
      <c r="T447" s="776"/>
      <c r="U447" s="776"/>
      <c r="V447" s="776"/>
      <c r="W447" s="776"/>
      <c r="X447" s="776"/>
      <c r="Y447" s="414"/>
      <c r="Z447" s="414"/>
      <c r="AA447" s="414"/>
      <c r="AB447" s="414"/>
      <c r="AC447" s="414"/>
      <c r="AD447" s="414"/>
      <c r="AE447" s="414"/>
      <c r="AF447" s="414"/>
      <c r="AG447" s="414"/>
      <c r="AH447" s="414"/>
      <c r="AI447" s="414"/>
      <c r="AJ447" s="414"/>
      <c r="AK447" s="414"/>
      <c r="AL447" s="414"/>
      <c r="AM447" s="312"/>
    </row>
    <row r="448" spans="1:39" ht="15" outlineLevel="1">
      <c r="A448" s="503">
        <v>14</v>
      </c>
      <c r="B448" s="514" t="s">
        <v>20</v>
      </c>
      <c r="C448" s="764" t="s">
        <v>25</v>
      </c>
      <c r="D448" s="295">
        <v>4177508</v>
      </c>
      <c r="E448" s="295">
        <v>4177508</v>
      </c>
      <c r="F448" s="295">
        <v>4177508</v>
      </c>
      <c r="G448" s="295">
        <v>4177508</v>
      </c>
      <c r="H448" s="295">
        <v>0</v>
      </c>
      <c r="I448" s="295">
        <v>0</v>
      </c>
      <c r="J448" s="295">
        <v>0</v>
      </c>
      <c r="K448" s="295">
        <v>0</v>
      </c>
      <c r="L448" s="295">
        <v>0</v>
      </c>
      <c r="M448" s="295">
        <v>0</v>
      </c>
      <c r="N448" s="295">
        <v>12</v>
      </c>
      <c r="O448" s="295">
        <v>855</v>
      </c>
      <c r="P448" s="295">
        <v>855.48360000000002</v>
      </c>
      <c r="Q448" s="295">
        <v>855.48360000000002</v>
      </c>
      <c r="R448" s="295">
        <v>855.48360000000002</v>
      </c>
      <c r="S448" s="295">
        <v>0</v>
      </c>
      <c r="T448" s="295">
        <v>0</v>
      </c>
      <c r="U448" s="295">
        <v>0</v>
      </c>
      <c r="V448" s="295">
        <v>0</v>
      </c>
      <c r="W448" s="295">
        <v>0</v>
      </c>
      <c r="X448" s="295">
        <v>0</v>
      </c>
      <c r="Y448" s="413"/>
      <c r="Z448" s="413">
        <v>0.19</v>
      </c>
      <c r="AA448" s="773">
        <v>0.6</v>
      </c>
      <c r="AB448" s="413">
        <v>0.21</v>
      </c>
      <c r="AC448" s="413"/>
      <c r="AD448" s="413"/>
      <c r="AE448" s="413"/>
      <c r="AF448" s="413"/>
      <c r="AG448" s="413"/>
      <c r="AH448" s="413"/>
      <c r="AI448" s="413"/>
      <c r="AJ448" s="413"/>
      <c r="AK448" s="413"/>
      <c r="AL448" s="413"/>
      <c r="AM448" s="296">
        <f>SUM(Y448:AL448)</f>
        <v>1</v>
      </c>
    </row>
    <row r="449" spans="1:39" ht="15" outlineLevel="1">
      <c r="B449" s="294" t="s">
        <v>259</v>
      </c>
      <c r="C449" s="764"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754">
        <f>Y448</f>
        <v>0</v>
      </c>
      <c r="Z449" s="754">
        <f>Z448</f>
        <v>0.19</v>
      </c>
      <c r="AA449" s="754">
        <f t="shared" ref="AA449:AE449" si="249">AA448</f>
        <v>0.6</v>
      </c>
      <c r="AB449" s="754">
        <f t="shared" si="249"/>
        <v>0.21</v>
      </c>
      <c r="AC449" s="754">
        <f t="shared" si="249"/>
        <v>0</v>
      </c>
      <c r="AD449" s="754">
        <f t="shared" si="249"/>
        <v>0</v>
      </c>
      <c r="AE449" s="754">
        <f t="shared" si="249"/>
        <v>0</v>
      </c>
      <c r="AF449" s="409">
        <f t="shared" ref="AF449:AL449" si="250">AF448</f>
        <v>0</v>
      </c>
      <c r="AG449" s="409">
        <f t="shared" si="250"/>
        <v>0</v>
      </c>
      <c r="AH449" s="409">
        <f t="shared" si="250"/>
        <v>0</v>
      </c>
      <c r="AI449" s="409">
        <f t="shared" si="250"/>
        <v>0</v>
      </c>
      <c r="AJ449" s="409">
        <f t="shared" si="250"/>
        <v>0</v>
      </c>
      <c r="AK449" s="409">
        <f t="shared" si="250"/>
        <v>0</v>
      </c>
      <c r="AL449" s="409">
        <f t="shared" si="250"/>
        <v>0</v>
      </c>
      <c r="AM449" s="310"/>
    </row>
    <row r="450" spans="1:39" ht="15" outlineLevel="1">
      <c r="B450" s="514"/>
      <c r="C450" s="774"/>
      <c r="D450" s="776"/>
      <c r="E450" s="776"/>
      <c r="F450" s="776"/>
      <c r="G450" s="776"/>
      <c r="H450" s="776"/>
      <c r="I450" s="776"/>
      <c r="J450" s="776"/>
      <c r="K450" s="776"/>
      <c r="L450" s="776"/>
      <c r="M450" s="776"/>
      <c r="N450" s="764"/>
      <c r="O450" s="776"/>
      <c r="P450" s="776"/>
      <c r="Q450" s="776"/>
      <c r="R450" s="776"/>
      <c r="S450" s="776"/>
      <c r="T450" s="776"/>
      <c r="U450" s="776"/>
      <c r="V450" s="776"/>
      <c r="W450" s="776"/>
      <c r="X450" s="776"/>
      <c r="Y450" s="414"/>
      <c r="Z450" s="415"/>
      <c r="AA450" s="414"/>
      <c r="AB450" s="414"/>
      <c r="AC450" s="414"/>
      <c r="AD450" s="414"/>
      <c r="AE450" s="414"/>
      <c r="AF450" s="414"/>
      <c r="AG450" s="414"/>
      <c r="AH450" s="414"/>
      <c r="AI450" s="414"/>
      <c r="AJ450" s="414"/>
      <c r="AK450" s="414"/>
      <c r="AL450" s="414"/>
      <c r="AM450" s="312"/>
    </row>
    <row r="451" spans="1:39" s="283" customFormat="1" ht="15" outlineLevel="1">
      <c r="A451" s="503">
        <v>15</v>
      </c>
      <c r="B451" s="514" t="s">
        <v>486</v>
      </c>
      <c r="C451" s="764" t="s">
        <v>25</v>
      </c>
      <c r="D451" s="295"/>
      <c r="E451" s="295"/>
      <c r="F451" s="295"/>
      <c r="G451" s="295"/>
      <c r="H451" s="295"/>
      <c r="I451" s="295"/>
      <c r="J451" s="295"/>
      <c r="K451" s="295"/>
      <c r="L451" s="295"/>
      <c r="M451" s="295"/>
      <c r="N451" s="764"/>
      <c r="O451" s="295">
        <v>243</v>
      </c>
      <c r="P451" s="295"/>
      <c r="Q451" s="295"/>
      <c r="R451" s="295"/>
      <c r="S451" s="295"/>
      <c r="T451" s="295"/>
      <c r="U451" s="295"/>
      <c r="V451" s="295"/>
      <c r="W451" s="295"/>
      <c r="X451" s="295"/>
      <c r="Y451" s="413"/>
      <c r="Z451" s="413">
        <v>1</v>
      </c>
      <c r="AA451" s="413"/>
      <c r="AB451" s="413"/>
      <c r="AC451" s="413"/>
      <c r="AD451" s="413"/>
      <c r="AE451" s="413"/>
      <c r="AF451" s="413"/>
      <c r="AG451" s="413"/>
      <c r="AH451" s="413"/>
      <c r="AI451" s="413"/>
      <c r="AJ451" s="413"/>
      <c r="AK451" s="413"/>
      <c r="AL451" s="413"/>
      <c r="AM451" s="296">
        <f>SUM(Y451:AL451)</f>
        <v>1</v>
      </c>
    </row>
    <row r="452" spans="1:39" s="283" customFormat="1" ht="15" outlineLevel="1">
      <c r="A452" s="503"/>
      <c r="B452" s="514" t="s">
        <v>259</v>
      </c>
      <c r="C452" s="764" t="s">
        <v>163</v>
      </c>
      <c r="D452" s="295"/>
      <c r="E452" s="295"/>
      <c r="F452" s="295"/>
      <c r="G452" s="295"/>
      <c r="H452" s="295"/>
      <c r="I452" s="295"/>
      <c r="J452" s="295"/>
      <c r="K452" s="295"/>
      <c r="L452" s="295"/>
      <c r="M452" s="295"/>
      <c r="N452" s="764"/>
      <c r="O452" s="295"/>
      <c r="P452" s="295"/>
      <c r="Q452" s="295"/>
      <c r="R452" s="295"/>
      <c r="S452" s="295"/>
      <c r="T452" s="295"/>
      <c r="U452" s="295"/>
      <c r="V452" s="295"/>
      <c r="W452" s="295"/>
      <c r="X452" s="295"/>
      <c r="Y452" s="754">
        <f>Y451</f>
        <v>0</v>
      </c>
      <c r="Z452" s="754">
        <f>Z451</f>
        <v>1</v>
      </c>
      <c r="AA452" s="754">
        <f t="shared" ref="AA452:AE452" si="251">AA451</f>
        <v>0</v>
      </c>
      <c r="AB452" s="754">
        <f t="shared" si="251"/>
        <v>0</v>
      </c>
      <c r="AC452" s="754">
        <f t="shared" si="251"/>
        <v>0</v>
      </c>
      <c r="AD452" s="754">
        <f t="shared" si="251"/>
        <v>0</v>
      </c>
      <c r="AE452" s="754">
        <f t="shared" si="251"/>
        <v>0</v>
      </c>
      <c r="AF452" s="409">
        <f t="shared" ref="AF452:AL452" si="252">AF451</f>
        <v>0</v>
      </c>
      <c r="AG452" s="409">
        <f t="shared" si="252"/>
        <v>0</v>
      </c>
      <c r="AH452" s="409">
        <f t="shared" si="252"/>
        <v>0</v>
      </c>
      <c r="AI452" s="409">
        <f t="shared" si="252"/>
        <v>0</v>
      </c>
      <c r="AJ452" s="409">
        <f t="shared" si="252"/>
        <v>0</v>
      </c>
      <c r="AK452" s="409">
        <f t="shared" si="252"/>
        <v>0</v>
      </c>
      <c r="AL452" s="409">
        <f t="shared" si="252"/>
        <v>0</v>
      </c>
      <c r="AM452" s="310"/>
    </row>
    <row r="453" spans="1:39" s="283" customFormat="1" ht="15" outlineLevel="1">
      <c r="A453" s="503"/>
      <c r="B453" s="514"/>
      <c r="C453" s="774"/>
      <c r="D453" s="776"/>
      <c r="E453" s="776"/>
      <c r="F453" s="776"/>
      <c r="G453" s="776"/>
      <c r="H453" s="776"/>
      <c r="I453" s="776"/>
      <c r="J453" s="776"/>
      <c r="K453" s="776"/>
      <c r="L453" s="776"/>
      <c r="M453" s="776"/>
      <c r="N453" s="764"/>
      <c r="O453" s="776"/>
      <c r="P453" s="776"/>
      <c r="Q453" s="776"/>
      <c r="R453" s="776"/>
      <c r="S453" s="776"/>
      <c r="T453" s="776"/>
      <c r="U453" s="776"/>
      <c r="V453" s="776"/>
      <c r="W453" s="776"/>
      <c r="X453" s="776"/>
      <c r="Y453" s="416"/>
      <c r="Z453" s="414"/>
      <c r="AA453" s="414"/>
      <c r="AB453" s="414"/>
      <c r="AC453" s="414"/>
      <c r="AD453" s="414"/>
      <c r="AE453" s="414"/>
      <c r="AF453" s="414"/>
      <c r="AG453" s="414"/>
      <c r="AH453" s="414"/>
      <c r="AI453" s="414"/>
      <c r="AJ453" s="414"/>
      <c r="AK453" s="414"/>
      <c r="AL453" s="414"/>
      <c r="AM453" s="312"/>
    </row>
    <row r="454" spans="1:39" s="283" customFormat="1" ht="30" outlineLevel="1">
      <c r="A454" s="503">
        <v>16</v>
      </c>
      <c r="B454" s="514" t="s">
        <v>487</v>
      </c>
      <c r="C454" s="764" t="s">
        <v>25</v>
      </c>
      <c r="D454" s="295"/>
      <c r="E454" s="295"/>
      <c r="F454" s="295"/>
      <c r="G454" s="295"/>
      <c r="H454" s="295"/>
      <c r="I454" s="295"/>
      <c r="J454" s="295"/>
      <c r="K454" s="295"/>
      <c r="L454" s="295"/>
      <c r="M454" s="295"/>
      <c r="N454" s="764"/>
      <c r="O454" s="295"/>
      <c r="P454" s="295"/>
      <c r="Q454" s="295"/>
      <c r="R454" s="295"/>
      <c r="S454" s="295"/>
      <c r="T454" s="295"/>
      <c r="U454" s="295"/>
      <c r="V454" s="295"/>
      <c r="W454" s="295"/>
      <c r="X454" s="295"/>
      <c r="Y454" s="413"/>
      <c r="Z454" s="413"/>
      <c r="AA454" s="413"/>
      <c r="AB454" s="413"/>
      <c r="AC454" s="413"/>
      <c r="AD454" s="413"/>
      <c r="AE454" s="413"/>
      <c r="AF454" s="413"/>
      <c r="AG454" s="413"/>
      <c r="AH454" s="413"/>
      <c r="AI454" s="413"/>
      <c r="AJ454" s="413"/>
      <c r="AK454" s="413"/>
      <c r="AL454" s="413"/>
      <c r="AM454" s="296">
        <f>SUM(Y454:AL454)</f>
        <v>0</v>
      </c>
    </row>
    <row r="455" spans="1:39" s="283" customFormat="1" ht="15" outlineLevel="1">
      <c r="A455" s="503"/>
      <c r="B455" s="514" t="s">
        <v>259</v>
      </c>
      <c r="C455" s="764" t="s">
        <v>163</v>
      </c>
      <c r="D455" s="295"/>
      <c r="E455" s="295"/>
      <c r="F455" s="295"/>
      <c r="G455" s="295"/>
      <c r="H455" s="295"/>
      <c r="I455" s="295"/>
      <c r="J455" s="295"/>
      <c r="K455" s="295"/>
      <c r="L455" s="295"/>
      <c r="M455" s="295"/>
      <c r="N455" s="764"/>
      <c r="O455" s="295"/>
      <c r="P455" s="295"/>
      <c r="Q455" s="295"/>
      <c r="R455" s="295"/>
      <c r="S455" s="295"/>
      <c r="T455" s="295"/>
      <c r="U455" s="295"/>
      <c r="V455" s="295"/>
      <c r="W455" s="295"/>
      <c r="X455" s="295"/>
      <c r="Y455" s="754">
        <f>Y454</f>
        <v>0</v>
      </c>
      <c r="Z455" s="754">
        <f>Z454</f>
        <v>0</v>
      </c>
      <c r="AA455" s="754">
        <f t="shared" ref="AA455:AE455" si="253">AA454</f>
        <v>0</v>
      </c>
      <c r="AB455" s="754">
        <f t="shared" si="253"/>
        <v>0</v>
      </c>
      <c r="AC455" s="754">
        <f t="shared" si="253"/>
        <v>0</v>
      </c>
      <c r="AD455" s="754">
        <f t="shared" si="253"/>
        <v>0</v>
      </c>
      <c r="AE455" s="754">
        <f t="shared" si="253"/>
        <v>0</v>
      </c>
      <c r="AF455" s="409">
        <f t="shared" ref="AF455:AL455" si="254">AF454</f>
        <v>0</v>
      </c>
      <c r="AG455" s="409">
        <f t="shared" si="254"/>
        <v>0</v>
      </c>
      <c r="AH455" s="409">
        <f t="shared" si="254"/>
        <v>0</v>
      </c>
      <c r="AI455" s="409">
        <f t="shared" si="254"/>
        <v>0</v>
      </c>
      <c r="AJ455" s="409">
        <f t="shared" si="254"/>
        <v>0</v>
      </c>
      <c r="AK455" s="409">
        <f t="shared" si="254"/>
        <v>0</v>
      </c>
      <c r="AL455" s="409">
        <f t="shared" si="254"/>
        <v>0</v>
      </c>
      <c r="AM455" s="310"/>
    </row>
    <row r="456" spans="1:39" s="283" customFormat="1" ht="15" outlineLevel="1">
      <c r="A456" s="503"/>
      <c r="B456" s="514"/>
      <c r="C456" s="774"/>
      <c r="D456" s="776"/>
      <c r="E456" s="776"/>
      <c r="F456" s="776"/>
      <c r="G456" s="776"/>
      <c r="H456" s="776"/>
      <c r="I456" s="776"/>
      <c r="J456" s="776"/>
      <c r="K456" s="776"/>
      <c r="L456" s="776"/>
      <c r="M456" s="776"/>
      <c r="N456" s="764"/>
      <c r="O456" s="776"/>
      <c r="P456" s="776"/>
      <c r="Q456" s="776"/>
      <c r="R456" s="776"/>
      <c r="S456" s="776"/>
      <c r="T456" s="776"/>
      <c r="U456" s="776"/>
      <c r="V456" s="776"/>
      <c r="W456" s="776"/>
      <c r="X456" s="776"/>
      <c r="Y456" s="416"/>
      <c r="Z456" s="414"/>
      <c r="AA456" s="414"/>
      <c r="AB456" s="414"/>
      <c r="AC456" s="414"/>
      <c r="AD456" s="414"/>
      <c r="AE456" s="414"/>
      <c r="AF456" s="414"/>
      <c r="AG456" s="414"/>
      <c r="AH456" s="414"/>
      <c r="AI456" s="414"/>
      <c r="AJ456" s="414"/>
      <c r="AK456" s="414"/>
      <c r="AL456" s="414"/>
      <c r="AM456" s="312"/>
    </row>
    <row r="457" spans="1:39" ht="15" outlineLevel="1">
      <c r="A457" s="503">
        <v>17</v>
      </c>
      <c r="B457" s="514" t="s">
        <v>9</v>
      </c>
      <c r="C457" s="764" t="s">
        <v>25</v>
      </c>
      <c r="D457" s="295"/>
      <c r="E457" s="295"/>
      <c r="F457" s="295"/>
      <c r="G457" s="295"/>
      <c r="H457" s="295"/>
      <c r="I457" s="295"/>
      <c r="J457" s="295"/>
      <c r="K457" s="295"/>
      <c r="L457" s="295"/>
      <c r="M457" s="295"/>
      <c r="N457" s="764"/>
      <c r="O457" s="295">
        <v>904</v>
      </c>
      <c r="P457" s="295"/>
      <c r="Q457" s="295"/>
      <c r="R457" s="295"/>
      <c r="S457" s="295"/>
      <c r="T457" s="295"/>
      <c r="U457" s="295"/>
      <c r="V457" s="295"/>
      <c r="W457" s="295"/>
      <c r="X457" s="295"/>
      <c r="Y457" s="413"/>
      <c r="Z457" s="413"/>
      <c r="AA457" s="413">
        <v>0.5</v>
      </c>
      <c r="AB457" s="413">
        <v>0.5</v>
      </c>
      <c r="AC457" s="413"/>
      <c r="AD457" s="413"/>
      <c r="AE457" s="413"/>
      <c r="AF457" s="413"/>
      <c r="AG457" s="413"/>
      <c r="AH457" s="413"/>
      <c r="AI457" s="413"/>
      <c r="AJ457" s="413"/>
      <c r="AK457" s="413"/>
      <c r="AL457" s="413"/>
      <c r="AM457" s="296">
        <f>SUM(Y457:AL457)</f>
        <v>1</v>
      </c>
    </row>
    <row r="458" spans="1:39" ht="15" outlineLevel="1">
      <c r="B458" s="294" t="s">
        <v>259</v>
      </c>
      <c r="C458" s="764" t="s">
        <v>163</v>
      </c>
      <c r="D458" s="295"/>
      <c r="E458" s="295"/>
      <c r="F458" s="295"/>
      <c r="G458" s="295"/>
      <c r="H458" s="295"/>
      <c r="I458" s="295"/>
      <c r="J458" s="295"/>
      <c r="K458" s="295"/>
      <c r="L458" s="295"/>
      <c r="M458" s="295"/>
      <c r="N458" s="764"/>
      <c r="O458" s="295"/>
      <c r="P458" s="295"/>
      <c r="Q458" s="295"/>
      <c r="R458" s="295"/>
      <c r="S458" s="295"/>
      <c r="T458" s="295"/>
      <c r="U458" s="295"/>
      <c r="V458" s="295"/>
      <c r="W458" s="295"/>
      <c r="X458" s="295"/>
      <c r="Y458" s="754">
        <f>Y457</f>
        <v>0</v>
      </c>
      <c r="Z458" s="754">
        <f>Z457</f>
        <v>0</v>
      </c>
      <c r="AA458" s="754">
        <f t="shared" ref="AA458:AE458" si="255">AA457</f>
        <v>0.5</v>
      </c>
      <c r="AB458" s="754">
        <f t="shared" si="255"/>
        <v>0.5</v>
      </c>
      <c r="AC458" s="754">
        <f t="shared" si="255"/>
        <v>0</v>
      </c>
      <c r="AD458" s="754">
        <f t="shared" si="255"/>
        <v>0</v>
      </c>
      <c r="AE458" s="754">
        <f t="shared" si="255"/>
        <v>0</v>
      </c>
      <c r="AF458" s="409">
        <f t="shared" ref="AF458:AL458" si="256">AF457</f>
        <v>0</v>
      </c>
      <c r="AG458" s="409">
        <f t="shared" si="256"/>
        <v>0</v>
      </c>
      <c r="AH458" s="409">
        <f t="shared" si="256"/>
        <v>0</v>
      </c>
      <c r="AI458" s="409">
        <f t="shared" si="256"/>
        <v>0</v>
      </c>
      <c r="AJ458" s="409">
        <f t="shared" si="256"/>
        <v>0</v>
      </c>
      <c r="AK458" s="409">
        <f t="shared" si="256"/>
        <v>0</v>
      </c>
      <c r="AL458" s="409">
        <f t="shared" si="256"/>
        <v>0</v>
      </c>
      <c r="AM458" s="310"/>
    </row>
    <row r="459" spans="1:39" ht="15" outlineLevel="1">
      <c r="B459" s="314"/>
      <c r="C459" s="768"/>
      <c r="D459" s="764"/>
      <c r="E459" s="764"/>
      <c r="F459" s="764"/>
      <c r="G459" s="764"/>
      <c r="H459" s="764"/>
      <c r="I459" s="764"/>
      <c r="J459" s="764"/>
      <c r="K459" s="764"/>
      <c r="L459" s="764"/>
      <c r="M459" s="764"/>
      <c r="N459" s="764"/>
      <c r="O459" s="764"/>
      <c r="P459" s="764"/>
      <c r="Q459" s="764"/>
      <c r="R459" s="764"/>
      <c r="S459" s="764"/>
      <c r="T459" s="764"/>
      <c r="U459" s="764"/>
      <c r="V459" s="764"/>
      <c r="W459" s="764"/>
      <c r="X459" s="764"/>
      <c r="Y459" s="758"/>
      <c r="Z459" s="759"/>
      <c r="AA459" s="759"/>
      <c r="AB459" s="759"/>
      <c r="AC459" s="759"/>
      <c r="AD459" s="759"/>
      <c r="AE459" s="759"/>
      <c r="AF459" s="417"/>
      <c r="AG459" s="417"/>
      <c r="AH459" s="417"/>
      <c r="AI459" s="417"/>
      <c r="AJ459" s="417"/>
      <c r="AK459" s="417"/>
      <c r="AL459" s="417"/>
      <c r="AM459" s="316"/>
    </row>
    <row r="460" spans="1:39" ht="15.75" outlineLevel="1">
      <c r="A460" s="504"/>
      <c r="B460" s="288" t="s">
        <v>10</v>
      </c>
      <c r="C460" s="770"/>
      <c r="D460" s="770"/>
      <c r="E460" s="770"/>
      <c r="F460" s="770"/>
      <c r="G460" s="770"/>
      <c r="H460" s="770"/>
      <c r="I460" s="770"/>
      <c r="J460" s="770"/>
      <c r="K460" s="770"/>
      <c r="L460" s="770"/>
      <c r="M460" s="770"/>
      <c r="N460" s="778"/>
      <c r="O460" s="770"/>
      <c r="P460" s="770"/>
      <c r="Q460" s="770"/>
      <c r="R460" s="770"/>
      <c r="S460" s="770"/>
      <c r="T460" s="770"/>
      <c r="U460" s="770"/>
      <c r="V460" s="770"/>
      <c r="W460" s="770"/>
      <c r="X460" s="770"/>
      <c r="Y460" s="757"/>
      <c r="Z460" s="757"/>
      <c r="AA460" s="757"/>
      <c r="AB460" s="757"/>
      <c r="AC460" s="757"/>
      <c r="AD460" s="757"/>
      <c r="AE460" s="757"/>
      <c r="AF460" s="412"/>
      <c r="AG460" s="412"/>
      <c r="AH460" s="412"/>
      <c r="AI460" s="412"/>
      <c r="AJ460" s="412"/>
      <c r="AK460" s="412"/>
      <c r="AL460" s="412"/>
      <c r="AM460" s="292"/>
    </row>
    <row r="461" spans="1:39" ht="15" outlineLevel="1">
      <c r="A461" s="503">
        <v>18</v>
      </c>
      <c r="B461" s="314" t="s">
        <v>11</v>
      </c>
      <c r="C461" s="764"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779"/>
      <c r="Z461" s="413"/>
      <c r="AA461" s="413"/>
      <c r="AB461" s="413"/>
      <c r="AC461" s="413"/>
      <c r="AD461" s="413"/>
      <c r="AE461" s="413"/>
      <c r="AF461" s="413"/>
      <c r="AG461" s="413"/>
      <c r="AH461" s="413"/>
      <c r="AI461" s="413"/>
      <c r="AJ461" s="413"/>
      <c r="AK461" s="413"/>
      <c r="AL461" s="413"/>
      <c r="AM461" s="296">
        <f>SUM(Y461:AL461)</f>
        <v>0</v>
      </c>
    </row>
    <row r="462" spans="1:39" ht="15" outlineLevel="1">
      <c r="B462" s="294" t="s">
        <v>259</v>
      </c>
      <c r="C462" s="764"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754">
        <f>Y461</f>
        <v>0</v>
      </c>
      <c r="Z462" s="754">
        <f>Z461</f>
        <v>0</v>
      </c>
      <c r="AA462" s="754">
        <f t="shared" ref="AA462:AE462" si="257">AA461</f>
        <v>0</v>
      </c>
      <c r="AB462" s="754">
        <f t="shared" si="257"/>
        <v>0</v>
      </c>
      <c r="AC462" s="754">
        <f t="shared" si="257"/>
        <v>0</v>
      </c>
      <c r="AD462" s="754">
        <f t="shared" si="257"/>
        <v>0</v>
      </c>
      <c r="AE462" s="754">
        <f t="shared" si="257"/>
        <v>0</v>
      </c>
      <c r="AF462" s="409">
        <f t="shared" ref="AF462:AL462" si="258">AF461</f>
        <v>0</v>
      </c>
      <c r="AG462" s="409">
        <f t="shared" si="258"/>
        <v>0</v>
      </c>
      <c r="AH462" s="409">
        <f t="shared" si="258"/>
        <v>0</v>
      </c>
      <c r="AI462" s="409">
        <f t="shared" si="258"/>
        <v>0</v>
      </c>
      <c r="AJ462" s="409">
        <f t="shared" si="258"/>
        <v>0</v>
      </c>
      <c r="AK462" s="409">
        <f t="shared" si="258"/>
        <v>0</v>
      </c>
      <c r="AL462" s="409">
        <f t="shared" si="258"/>
        <v>0</v>
      </c>
      <c r="AM462" s="297"/>
    </row>
    <row r="463" spans="1:39" ht="15" outlineLevel="1">
      <c r="A463" s="506"/>
      <c r="B463" s="314"/>
      <c r="C463" s="768"/>
      <c r="D463" s="764"/>
      <c r="E463" s="764"/>
      <c r="F463" s="764"/>
      <c r="G463" s="764"/>
      <c r="H463" s="764"/>
      <c r="I463" s="764"/>
      <c r="J463" s="764"/>
      <c r="K463" s="764"/>
      <c r="L463" s="764"/>
      <c r="M463" s="764"/>
      <c r="N463" s="764"/>
      <c r="O463" s="764"/>
      <c r="P463" s="764"/>
      <c r="Q463" s="764"/>
      <c r="R463" s="764"/>
      <c r="S463" s="764"/>
      <c r="T463" s="764"/>
      <c r="U463" s="764"/>
      <c r="V463" s="764"/>
      <c r="W463" s="764"/>
      <c r="X463" s="764"/>
      <c r="Y463" s="755"/>
      <c r="Z463" s="760"/>
      <c r="AA463" s="760"/>
      <c r="AB463" s="760"/>
      <c r="AC463" s="760"/>
      <c r="AD463" s="760"/>
      <c r="AE463" s="760"/>
      <c r="AF463" s="418"/>
      <c r="AG463" s="418"/>
      <c r="AH463" s="418"/>
      <c r="AI463" s="418"/>
      <c r="AJ463" s="418"/>
      <c r="AK463" s="418"/>
      <c r="AL463" s="418"/>
      <c r="AM463" s="306"/>
    </row>
    <row r="464" spans="1:39" ht="15" outlineLevel="1">
      <c r="A464" s="503">
        <v>19</v>
      </c>
      <c r="B464" s="314" t="s">
        <v>12</v>
      </c>
      <c r="C464" s="764"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753"/>
      <c r="Z464" s="413"/>
      <c r="AA464" s="413"/>
      <c r="AB464" s="413"/>
      <c r="AC464" s="413"/>
      <c r="AD464" s="413"/>
      <c r="AE464" s="413"/>
      <c r="AF464" s="413"/>
      <c r="AG464" s="413"/>
      <c r="AH464" s="413"/>
      <c r="AI464" s="413"/>
      <c r="AJ464" s="413"/>
      <c r="AK464" s="413"/>
      <c r="AL464" s="413"/>
      <c r="AM464" s="296">
        <f>SUM(Y464:AL464)</f>
        <v>0</v>
      </c>
    </row>
    <row r="465" spans="1:39" ht="15" outlineLevel="1">
      <c r="B465" s="294" t="s">
        <v>259</v>
      </c>
      <c r="C465" s="764"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754">
        <f>Y464</f>
        <v>0</v>
      </c>
      <c r="Z465" s="754">
        <f>Z464</f>
        <v>0</v>
      </c>
      <c r="AA465" s="754">
        <f t="shared" ref="AA465:AE465" si="259">AA464</f>
        <v>0</v>
      </c>
      <c r="AB465" s="754">
        <f t="shared" si="259"/>
        <v>0</v>
      </c>
      <c r="AC465" s="754">
        <f t="shared" si="259"/>
        <v>0</v>
      </c>
      <c r="AD465" s="754">
        <f t="shared" si="259"/>
        <v>0</v>
      </c>
      <c r="AE465" s="754">
        <f t="shared" si="259"/>
        <v>0</v>
      </c>
      <c r="AF465" s="409">
        <f t="shared" ref="AF465:AL465" si="260">AF464</f>
        <v>0</v>
      </c>
      <c r="AG465" s="409">
        <f t="shared" si="260"/>
        <v>0</v>
      </c>
      <c r="AH465" s="409">
        <f t="shared" si="260"/>
        <v>0</v>
      </c>
      <c r="AI465" s="409">
        <f t="shared" si="260"/>
        <v>0</v>
      </c>
      <c r="AJ465" s="409">
        <f t="shared" si="260"/>
        <v>0</v>
      </c>
      <c r="AK465" s="409">
        <f t="shared" si="260"/>
        <v>0</v>
      </c>
      <c r="AL465" s="409">
        <f t="shared" si="260"/>
        <v>0</v>
      </c>
      <c r="AM465" s="297"/>
    </row>
    <row r="466" spans="1:39" ht="15" outlineLevel="1">
      <c r="B466" s="314"/>
      <c r="C466" s="768"/>
      <c r="D466" s="764"/>
      <c r="E466" s="764"/>
      <c r="F466" s="764"/>
      <c r="G466" s="764"/>
      <c r="H466" s="764"/>
      <c r="I466" s="764"/>
      <c r="J466" s="764"/>
      <c r="K466" s="764"/>
      <c r="L466" s="764"/>
      <c r="M466" s="764"/>
      <c r="N466" s="764"/>
      <c r="O466" s="764"/>
      <c r="P466" s="764"/>
      <c r="Q466" s="764"/>
      <c r="R466" s="764"/>
      <c r="S466" s="764"/>
      <c r="T466" s="764"/>
      <c r="U466" s="764"/>
      <c r="V466" s="764"/>
      <c r="W466" s="764"/>
      <c r="X466" s="764"/>
      <c r="Y466" s="761"/>
      <c r="Z466" s="761"/>
      <c r="AA466" s="755"/>
      <c r="AB466" s="755"/>
      <c r="AC466" s="755"/>
      <c r="AD466" s="755"/>
      <c r="AE466" s="755"/>
      <c r="AF466" s="410"/>
      <c r="AG466" s="410"/>
      <c r="AH466" s="410"/>
      <c r="AI466" s="410"/>
      <c r="AJ466" s="410"/>
      <c r="AK466" s="410"/>
      <c r="AL466" s="410"/>
      <c r="AM466" s="306"/>
    </row>
    <row r="467" spans="1:39" ht="15" outlineLevel="1">
      <c r="A467" s="503">
        <v>20</v>
      </c>
      <c r="B467" s="314" t="s">
        <v>13</v>
      </c>
      <c r="C467" s="764" t="s">
        <v>25</v>
      </c>
      <c r="D467" s="295">
        <v>3893879</v>
      </c>
      <c r="E467" s="295">
        <v>2676503</v>
      </c>
      <c r="F467" s="295">
        <v>2372464</v>
      </c>
      <c r="G467" s="295">
        <v>2372464</v>
      </c>
      <c r="H467" s="295">
        <v>2372464</v>
      </c>
      <c r="I467" s="295">
        <v>2372464</v>
      </c>
      <c r="J467" s="295">
        <v>2372464</v>
      </c>
      <c r="K467" s="295">
        <v>2372464</v>
      </c>
      <c r="L467" s="295">
        <v>2372464</v>
      </c>
      <c r="M467" s="295">
        <v>2372464</v>
      </c>
      <c r="N467" s="295">
        <v>12</v>
      </c>
      <c r="O467" s="295">
        <v>478</v>
      </c>
      <c r="P467" s="295">
        <v>385.4049</v>
      </c>
      <c r="Q467" s="295">
        <v>289.51650000000001</v>
      </c>
      <c r="R467" s="295">
        <v>289.51650000000001</v>
      </c>
      <c r="S467" s="295">
        <v>289.51650000000001</v>
      </c>
      <c r="T467" s="295">
        <v>289.51650000000001</v>
      </c>
      <c r="U467" s="295">
        <v>289.51650000000001</v>
      </c>
      <c r="V467" s="295">
        <v>289.51650000000001</v>
      </c>
      <c r="W467" s="295">
        <v>289.51650000000001</v>
      </c>
      <c r="X467" s="295">
        <v>289.51650000000001</v>
      </c>
      <c r="Y467" s="753"/>
      <c r="Z467" s="413"/>
      <c r="AA467" s="413"/>
      <c r="AB467" s="413">
        <v>0.42</v>
      </c>
      <c r="AC467" s="413">
        <v>0.57999999999999996</v>
      </c>
      <c r="AD467" s="413"/>
      <c r="AE467" s="413"/>
      <c r="AF467" s="413"/>
      <c r="AG467" s="413"/>
      <c r="AH467" s="413"/>
      <c r="AI467" s="413"/>
      <c r="AJ467" s="413"/>
      <c r="AK467" s="413"/>
      <c r="AL467" s="413"/>
      <c r="AM467" s="296">
        <f>SUM(Y467:AL467)</f>
        <v>1</v>
      </c>
    </row>
    <row r="468" spans="1:39" ht="15" outlineLevel="1">
      <c r="B468" s="294" t="s">
        <v>259</v>
      </c>
      <c r="C468" s="764"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754">
        <f>Y467</f>
        <v>0</v>
      </c>
      <c r="Z468" s="754">
        <f>Z467</f>
        <v>0</v>
      </c>
      <c r="AA468" s="754">
        <f t="shared" ref="AA468:AE468" si="261">AA467</f>
        <v>0</v>
      </c>
      <c r="AB468" s="754">
        <f t="shared" si="261"/>
        <v>0.42</v>
      </c>
      <c r="AC468" s="754">
        <f t="shared" si="261"/>
        <v>0.57999999999999996</v>
      </c>
      <c r="AD468" s="754">
        <f t="shared" si="261"/>
        <v>0</v>
      </c>
      <c r="AE468" s="754">
        <f t="shared" si="261"/>
        <v>0</v>
      </c>
      <c r="AF468" s="409">
        <f t="shared" ref="AF468:AL468" si="262">AF467</f>
        <v>0</v>
      </c>
      <c r="AG468" s="409">
        <f t="shared" si="262"/>
        <v>0</v>
      </c>
      <c r="AH468" s="409">
        <f t="shared" si="262"/>
        <v>0</v>
      </c>
      <c r="AI468" s="409">
        <f t="shared" si="262"/>
        <v>0</v>
      </c>
      <c r="AJ468" s="409">
        <f t="shared" si="262"/>
        <v>0</v>
      </c>
      <c r="AK468" s="409">
        <f t="shared" si="262"/>
        <v>0</v>
      </c>
      <c r="AL468" s="409">
        <f t="shared" si="262"/>
        <v>0</v>
      </c>
      <c r="AM468" s="306"/>
    </row>
    <row r="469" spans="1:39" ht="15" outlineLevel="1">
      <c r="B469" s="314"/>
      <c r="C469" s="768"/>
      <c r="D469" s="764"/>
      <c r="E469" s="764"/>
      <c r="F469" s="764"/>
      <c r="G469" s="764"/>
      <c r="H469" s="764"/>
      <c r="I469" s="764"/>
      <c r="J469" s="764"/>
      <c r="K469" s="764"/>
      <c r="L469" s="764"/>
      <c r="M469" s="764"/>
      <c r="N469" s="781"/>
      <c r="O469" s="764"/>
      <c r="P469" s="764"/>
      <c r="Q469" s="764"/>
      <c r="R469" s="764"/>
      <c r="S469" s="764"/>
      <c r="T469" s="764"/>
      <c r="U469" s="764"/>
      <c r="V469" s="764"/>
      <c r="W469" s="764"/>
      <c r="X469" s="764"/>
      <c r="Y469" s="755"/>
      <c r="Z469" s="755"/>
      <c r="AA469" s="755"/>
      <c r="AB469" s="755"/>
      <c r="AC469" s="755"/>
      <c r="AD469" s="755"/>
      <c r="AE469" s="755"/>
      <c r="AF469" s="410"/>
      <c r="AG469" s="410"/>
      <c r="AH469" s="410"/>
      <c r="AI469" s="410"/>
      <c r="AJ469" s="410"/>
      <c r="AK469" s="410"/>
      <c r="AL469" s="410"/>
      <c r="AM469" s="306"/>
    </row>
    <row r="470" spans="1:39" ht="15" outlineLevel="1">
      <c r="A470" s="503">
        <v>21</v>
      </c>
      <c r="B470" s="314" t="s">
        <v>22</v>
      </c>
      <c r="C470" s="764"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753"/>
      <c r="Z470" s="413"/>
      <c r="AA470" s="413"/>
      <c r="AB470" s="413"/>
      <c r="AC470" s="413"/>
      <c r="AD470" s="413"/>
      <c r="AE470" s="413"/>
      <c r="AF470" s="413"/>
      <c r="AG470" s="413"/>
      <c r="AH470" s="413"/>
      <c r="AI470" s="413"/>
      <c r="AJ470" s="413"/>
      <c r="AK470" s="413"/>
      <c r="AL470" s="413"/>
      <c r="AM470" s="296">
        <f>SUM(Y470:AL470)</f>
        <v>0</v>
      </c>
    </row>
    <row r="471" spans="1:39" ht="15" outlineLevel="1">
      <c r="B471" s="294" t="s">
        <v>259</v>
      </c>
      <c r="C471" s="764"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754">
        <f>Y470</f>
        <v>0</v>
      </c>
      <c r="Z471" s="754">
        <f>Z470</f>
        <v>0</v>
      </c>
      <c r="AA471" s="754">
        <f t="shared" ref="AA471:AE471" si="263">AA470</f>
        <v>0</v>
      </c>
      <c r="AB471" s="754">
        <f t="shared" si="263"/>
        <v>0</v>
      </c>
      <c r="AC471" s="754">
        <f t="shared" si="263"/>
        <v>0</v>
      </c>
      <c r="AD471" s="754">
        <f t="shared" si="263"/>
        <v>0</v>
      </c>
      <c r="AE471" s="754">
        <f t="shared" si="263"/>
        <v>0</v>
      </c>
      <c r="AF471" s="409">
        <f t="shared" ref="AF471:AL471" si="264">AF470</f>
        <v>0</v>
      </c>
      <c r="AG471" s="409">
        <f t="shared" si="264"/>
        <v>0</v>
      </c>
      <c r="AH471" s="409">
        <f t="shared" si="264"/>
        <v>0</v>
      </c>
      <c r="AI471" s="409">
        <f t="shared" si="264"/>
        <v>0</v>
      </c>
      <c r="AJ471" s="409">
        <f t="shared" si="264"/>
        <v>0</v>
      </c>
      <c r="AK471" s="409">
        <f t="shared" si="264"/>
        <v>0</v>
      </c>
      <c r="AL471" s="409">
        <f t="shared" si="264"/>
        <v>0</v>
      </c>
      <c r="AM471" s="297"/>
    </row>
    <row r="472" spans="1:39" ht="15" outlineLevel="1">
      <c r="B472" s="314"/>
      <c r="C472" s="768"/>
      <c r="D472" s="764"/>
      <c r="E472" s="764"/>
      <c r="F472" s="764"/>
      <c r="G472" s="764"/>
      <c r="H472" s="764"/>
      <c r="I472" s="764"/>
      <c r="J472" s="764"/>
      <c r="K472" s="764"/>
      <c r="L472" s="764"/>
      <c r="M472" s="764"/>
      <c r="N472" s="764"/>
      <c r="O472" s="764"/>
      <c r="P472" s="764"/>
      <c r="Q472" s="764"/>
      <c r="R472" s="764"/>
      <c r="S472" s="764"/>
      <c r="T472" s="764"/>
      <c r="U472" s="764"/>
      <c r="V472" s="764"/>
      <c r="W472" s="764"/>
      <c r="X472" s="764"/>
      <c r="Y472" s="761"/>
      <c r="Z472" s="755"/>
      <c r="AA472" s="755"/>
      <c r="AB472" s="755"/>
      <c r="AC472" s="755"/>
      <c r="AD472" s="755"/>
      <c r="AE472" s="755"/>
      <c r="AF472" s="410"/>
      <c r="AG472" s="410"/>
      <c r="AH472" s="410"/>
      <c r="AI472" s="410"/>
      <c r="AJ472" s="410"/>
      <c r="AK472" s="410"/>
      <c r="AL472" s="410"/>
      <c r="AM472" s="306"/>
    </row>
    <row r="473" spans="1:39" ht="15" outlineLevel="1">
      <c r="A473" s="503">
        <v>22</v>
      </c>
      <c r="B473" s="314" t="s">
        <v>9</v>
      </c>
      <c r="C473" s="764" t="s">
        <v>25</v>
      </c>
      <c r="D473" s="295"/>
      <c r="E473" s="295"/>
      <c r="F473" s="295"/>
      <c r="G473" s="295"/>
      <c r="H473" s="295"/>
      <c r="I473" s="295"/>
      <c r="J473" s="295"/>
      <c r="K473" s="295"/>
      <c r="L473" s="295"/>
      <c r="M473" s="295"/>
      <c r="N473" s="764"/>
      <c r="O473" s="295">
        <v>17243</v>
      </c>
      <c r="P473" s="295"/>
      <c r="Q473" s="295"/>
      <c r="R473" s="295"/>
      <c r="S473" s="295"/>
      <c r="T473" s="295"/>
      <c r="U473" s="295"/>
      <c r="V473" s="295"/>
      <c r="W473" s="295"/>
      <c r="X473" s="295"/>
      <c r="Y473" s="753"/>
      <c r="Z473" s="413"/>
      <c r="AA473" s="413">
        <v>0.25</v>
      </c>
      <c r="AB473" s="413">
        <v>0.75</v>
      </c>
      <c r="AC473" s="413"/>
      <c r="AD473" s="413"/>
      <c r="AE473" s="413"/>
      <c r="AF473" s="413"/>
      <c r="AG473" s="413"/>
      <c r="AH473" s="413"/>
      <c r="AI473" s="413"/>
      <c r="AJ473" s="413"/>
      <c r="AK473" s="413"/>
      <c r="AL473" s="413"/>
      <c r="AM473" s="296">
        <f>SUM(Y473:AL473)</f>
        <v>1</v>
      </c>
    </row>
    <row r="474" spans="1:39" ht="15" outlineLevel="1">
      <c r="B474" s="294" t="s">
        <v>259</v>
      </c>
      <c r="C474" s="764" t="s">
        <v>163</v>
      </c>
      <c r="D474" s="295"/>
      <c r="E474" s="295"/>
      <c r="F474" s="295"/>
      <c r="G474" s="295"/>
      <c r="H474" s="295"/>
      <c r="I474" s="295"/>
      <c r="J474" s="295"/>
      <c r="K474" s="295"/>
      <c r="L474" s="295"/>
      <c r="M474" s="295"/>
      <c r="N474" s="764"/>
      <c r="O474" s="295"/>
      <c r="P474" s="295"/>
      <c r="Q474" s="295"/>
      <c r="R474" s="295"/>
      <c r="S474" s="295"/>
      <c r="T474" s="295"/>
      <c r="U474" s="295"/>
      <c r="V474" s="295"/>
      <c r="W474" s="295"/>
      <c r="X474" s="295"/>
      <c r="Y474" s="754">
        <f>Y473</f>
        <v>0</v>
      </c>
      <c r="Z474" s="754">
        <f>Z473</f>
        <v>0</v>
      </c>
      <c r="AA474" s="754">
        <f t="shared" ref="AA474:AE474" si="265">AA473</f>
        <v>0.25</v>
      </c>
      <c r="AB474" s="754">
        <f t="shared" si="265"/>
        <v>0.75</v>
      </c>
      <c r="AC474" s="754">
        <f t="shared" si="265"/>
        <v>0</v>
      </c>
      <c r="AD474" s="754">
        <f t="shared" si="265"/>
        <v>0</v>
      </c>
      <c r="AE474" s="754">
        <f t="shared" si="265"/>
        <v>0</v>
      </c>
      <c r="AF474" s="409">
        <f t="shared" ref="AF474:AL474" si="266">AF473</f>
        <v>0</v>
      </c>
      <c r="AG474" s="409">
        <f t="shared" si="266"/>
        <v>0</v>
      </c>
      <c r="AH474" s="409">
        <f t="shared" si="266"/>
        <v>0</v>
      </c>
      <c r="AI474" s="409">
        <f t="shared" si="266"/>
        <v>0</v>
      </c>
      <c r="AJ474" s="409">
        <f t="shared" si="266"/>
        <v>0</v>
      </c>
      <c r="AK474" s="409">
        <f t="shared" si="266"/>
        <v>0</v>
      </c>
      <c r="AL474" s="409">
        <f t="shared" si="266"/>
        <v>0</v>
      </c>
      <c r="AM474" s="306"/>
    </row>
    <row r="475" spans="1:39" ht="15" outlineLevel="1">
      <c r="B475" s="314"/>
      <c r="C475" s="768"/>
      <c r="D475" s="764"/>
      <c r="E475" s="764"/>
      <c r="F475" s="764"/>
      <c r="G475" s="764"/>
      <c r="H475" s="764"/>
      <c r="I475" s="764"/>
      <c r="J475" s="764"/>
      <c r="K475" s="764"/>
      <c r="L475" s="764"/>
      <c r="M475" s="764"/>
      <c r="N475" s="764"/>
      <c r="O475" s="764"/>
      <c r="P475" s="764"/>
      <c r="Q475" s="764"/>
      <c r="R475" s="764"/>
      <c r="S475" s="764"/>
      <c r="T475" s="764"/>
      <c r="U475" s="764"/>
      <c r="V475" s="764"/>
      <c r="W475" s="764"/>
      <c r="X475" s="764"/>
      <c r="Y475" s="755"/>
      <c r="Z475" s="755"/>
      <c r="AA475" s="755"/>
      <c r="AB475" s="755"/>
      <c r="AC475" s="755"/>
      <c r="AD475" s="755"/>
      <c r="AE475" s="755"/>
      <c r="AF475" s="410"/>
      <c r="AG475" s="410"/>
      <c r="AH475" s="410"/>
      <c r="AI475" s="410"/>
      <c r="AJ475" s="410"/>
      <c r="AK475" s="410"/>
      <c r="AL475" s="410"/>
      <c r="AM475" s="306"/>
    </row>
    <row r="476" spans="1:39" ht="15.75" outlineLevel="1">
      <c r="A476" s="504"/>
      <c r="B476" s="288" t="s">
        <v>14</v>
      </c>
      <c r="C476" s="770"/>
      <c r="D476" s="778"/>
      <c r="E476" s="778"/>
      <c r="F476" s="778"/>
      <c r="G476" s="778"/>
      <c r="H476" s="778"/>
      <c r="I476" s="778"/>
      <c r="J476" s="778"/>
      <c r="K476" s="778"/>
      <c r="L476" s="778"/>
      <c r="M476" s="778"/>
      <c r="N476" s="778"/>
      <c r="O476" s="778"/>
      <c r="P476" s="770"/>
      <c r="Q476" s="770"/>
      <c r="R476" s="770"/>
      <c r="S476" s="770"/>
      <c r="T476" s="770"/>
      <c r="U476" s="770"/>
      <c r="V476" s="770"/>
      <c r="W476" s="770"/>
      <c r="X476" s="770"/>
      <c r="Y476" s="757"/>
      <c r="Z476" s="757"/>
      <c r="AA476" s="757"/>
      <c r="AB476" s="757"/>
      <c r="AC476" s="757"/>
      <c r="AD476" s="757"/>
      <c r="AE476" s="757"/>
      <c r="AF476" s="412"/>
      <c r="AG476" s="412"/>
      <c r="AH476" s="412"/>
      <c r="AI476" s="412"/>
      <c r="AJ476" s="412"/>
      <c r="AK476" s="412"/>
      <c r="AL476" s="412"/>
      <c r="AM476" s="292"/>
    </row>
    <row r="477" spans="1:39" ht="15" outlineLevel="1">
      <c r="A477" s="503">
        <v>23</v>
      </c>
      <c r="B477" s="314" t="s">
        <v>14</v>
      </c>
      <c r="C477" s="764" t="s">
        <v>25</v>
      </c>
      <c r="D477" s="295">
        <v>724043</v>
      </c>
      <c r="E477" s="295">
        <v>720942.1</v>
      </c>
      <c r="F477" s="295">
        <v>644368.9</v>
      </c>
      <c r="G477" s="295">
        <v>618486.19999999995</v>
      </c>
      <c r="H477" s="295">
        <v>589777.5</v>
      </c>
      <c r="I477" s="295">
        <v>589777.5</v>
      </c>
      <c r="J477" s="295">
        <v>583221.1</v>
      </c>
      <c r="K477" s="295">
        <v>580457.9</v>
      </c>
      <c r="L477" s="295">
        <v>265860.09999999998</v>
      </c>
      <c r="M477" s="295">
        <v>265372.09999999998</v>
      </c>
      <c r="N477" s="764"/>
      <c r="O477" s="295">
        <v>59</v>
      </c>
      <c r="P477" s="295">
        <v>59.212200000000003</v>
      </c>
      <c r="Q477" s="295">
        <v>55.237490000000001</v>
      </c>
      <c r="R477" s="295">
        <v>53.887079999999997</v>
      </c>
      <c r="S477" s="295">
        <v>52.459739999999996</v>
      </c>
      <c r="T477" s="295">
        <v>52.459739999999996</v>
      </c>
      <c r="U477" s="295">
        <v>52.11797</v>
      </c>
      <c r="V477" s="295">
        <v>52.11797</v>
      </c>
      <c r="W477" s="295">
        <v>35.78501</v>
      </c>
      <c r="X477" s="295">
        <v>35.262610000000002</v>
      </c>
      <c r="Y477" s="777">
        <v>1</v>
      </c>
      <c r="Z477" s="753"/>
      <c r="AA477" s="753"/>
      <c r="AB477" s="753"/>
      <c r="AC477" s="753"/>
      <c r="AD477" s="753"/>
      <c r="AE477" s="753"/>
      <c r="AF477" s="408"/>
      <c r="AG477" s="408"/>
      <c r="AH477" s="408"/>
      <c r="AI477" s="408"/>
      <c r="AJ477" s="408"/>
      <c r="AK477" s="408"/>
      <c r="AL477" s="408"/>
      <c r="AM477" s="296">
        <f>SUM(Y477:AL477)</f>
        <v>1</v>
      </c>
    </row>
    <row r="478" spans="1:39" ht="15" outlineLevel="1">
      <c r="B478" s="294" t="s">
        <v>259</v>
      </c>
      <c r="C478" s="764" t="s">
        <v>163</v>
      </c>
      <c r="D478" s="295"/>
      <c r="E478" s="295"/>
      <c r="F478" s="295"/>
      <c r="G478" s="295"/>
      <c r="H478" s="295"/>
      <c r="I478" s="295"/>
      <c r="J478" s="295"/>
      <c r="K478" s="295"/>
      <c r="L478" s="295"/>
      <c r="M478" s="295"/>
      <c r="N478" s="765"/>
      <c r="O478" s="295"/>
      <c r="P478" s="295"/>
      <c r="Q478" s="295"/>
      <c r="R478" s="295"/>
      <c r="S478" s="295"/>
      <c r="T478" s="295"/>
      <c r="U478" s="295"/>
      <c r="V478" s="295"/>
      <c r="W478" s="295"/>
      <c r="X478" s="295"/>
      <c r="Y478" s="754">
        <f>Y477</f>
        <v>1</v>
      </c>
      <c r="Z478" s="754">
        <f>Z477</f>
        <v>0</v>
      </c>
      <c r="AA478" s="754">
        <f t="shared" ref="AA478:AE478" si="267">AA477</f>
        <v>0</v>
      </c>
      <c r="AB478" s="754">
        <f t="shared" si="267"/>
        <v>0</v>
      </c>
      <c r="AC478" s="754">
        <f t="shared" si="267"/>
        <v>0</v>
      </c>
      <c r="AD478" s="754">
        <f t="shared" si="267"/>
        <v>0</v>
      </c>
      <c r="AE478" s="754">
        <f t="shared" si="267"/>
        <v>0</v>
      </c>
      <c r="AF478" s="409">
        <f t="shared" ref="AF478:AL478" si="268">AF477</f>
        <v>0</v>
      </c>
      <c r="AG478" s="409">
        <f t="shared" si="268"/>
        <v>0</v>
      </c>
      <c r="AH478" s="409">
        <f t="shared" si="268"/>
        <v>0</v>
      </c>
      <c r="AI478" s="409">
        <f t="shared" si="268"/>
        <v>0</v>
      </c>
      <c r="AJ478" s="409">
        <f t="shared" si="268"/>
        <v>0</v>
      </c>
      <c r="AK478" s="409">
        <f t="shared" si="268"/>
        <v>0</v>
      </c>
      <c r="AL478" s="409">
        <f t="shared" si="268"/>
        <v>0</v>
      </c>
      <c r="AM478" s="297"/>
    </row>
    <row r="479" spans="1:39" ht="15" outlineLevel="1">
      <c r="B479" s="314"/>
      <c r="C479" s="768"/>
      <c r="D479" s="764"/>
      <c r="E479" s="764"/>
      <c r="F479" s="764"/>
      <c r="G479" s="764"/>
      <c r="H479" s="764"/>
      <c r="I479" s="764"/>
      <c r="J479" s="764"/>
      <c r="K479" s="764"/>
      <c r="L479" s="764"/>
      <c r="M479" s="764"/>
      <c r="N479" s="764"/>
      <c r="O479" s="764"/>
      <c r="P479" s="764"/>
      <c r="Q479" s="764"/>
      <c r="R479" s="764"/>
      <c r="S479" s="764"/>
      <c r="T479" s="764"/>
      <c r="U479" s="764"/>
      <c r="V479" s="764"/>
      <c r="W479" s="764"/>
      <c r="X479" s="764"/>
      <c r="Y479" s="755"/>
      <c r="Z479" s="755"/>
      <c r="AA479" s="755"/>
      <c r="AB479" s="755"/>
      <c r="AC479" s="755"/>
      <c r="AD479" s="755"/>
      <c r="AE479" s="755"/>
      <c r="AF479" s="410"/>
      <c r="AG479" s="410"/>
      <c r="AH479" s="410"/>
      <c r="AI479" s="410"/>
      <c r="AJ479" s="410"/>
      <c r="AK479" s="410"/>
      <c r="AL479" s="410"/>
      <c r="AM479" s="306"/>
    </row>
    <row r="480" spans="1:39" s="293" customFormat="1" ht="15.75" outlineLevel="1">
      <c r="A480" s="504"/>
      <c r="B480" s="288" t="s">
        <v>488</v>
      </c>
      <c r="C480" s="770"/>
      <c r="D480" s="778"/>
      <c r="E480" s="778"/>
      <c r="F480" s="778"/>
      <c r="G480" s="778"/>
      <c r="H480" s="778"/>
      <c r="I480" s="778"/>
      <c r="J480" s="778"/>
      <c r="K480" s="778"/>
      <c r="L480" s="778"/>
      <c r="M480" s="778"/>
      <c r="N480" s="778"/>
      <c r="O480" s="778"/>
      <c r="P480" s="770"/>
      <c r="Q480" s="770"/>
      <c r="R480" s="770"/>
      <c r="S480" s="770"/>
      <c r="T480" s="770"/>
      <c r="U480" s="770"/>
      <c r="V480" s="770"/>
      <c r="W480" s="770"/>
      <c r="X480" s="770"/>
      <c r="Y480" s="757"/>
      <c r="Z480" s="757"/>
      <c r="AA480" s="757"/>
      <c r="AB480" s="757"/>
      <c r="AC480" s="757"/>
      <c r="AD480" s="757"/>
      <c r="AE480" s="757"/>
      <c r="AF480" s="412"/>
      <c r="AG480" s="412"/>
      <c r="AH480" s="412"/>
      <c r="AI480" s="412"/>
      <c r="AJ480" s="412"/>
      <c r="AK480" s="412"/>
      <c r="AL480" s="412"/>
      <c r="AM480" s="292"/>
    </row>
    <row r="481" spans="1:39" s="283" customFormat="1" ht="15" outlineLevel="1">
      <c r="A481" s="503">
        <v>24</v>
      </c>
      <c r="B481" s="314" t="s">
        <v>14</v>
      </c>
      <c r="C481" s="764" t="s">
        <v>25</v>
      </c>
      <c r="D481" s="295"/>
      <c r="E481" s="295"/>
      <c r="F481" s="295"/>
      <c r="G481" s="295"/>
      <c r="H481" s="295"/>
      <c r="I481" s="295"/>
      <c r="J481" s="295"/>
      <c r="K481" s="295"/>
      <c r="L481" s="295"/>
      <c r="M481" s="295"/>
      <c r="N481" s="764"/>
      <c r="O481" s="295"/>
      <c r="P481" s="295"/>
      <c r="Q481" s="295"/>
      <c r="R481" s="295"/>
      <c r="S481" s="295"/>
      <c r="T481" s="295"/>
      <c r="U481" s="295"/>
      <c r="V481" s="295"/>
      <c r="W481" s="295"/>
      <c r="X481" s="295"/>
      <c r="Y481" s="753"/>
      <c r="Z481" s="753"/>
      <c r="AA481" s="753"/>
      <c r="AB481" s="753"/>
      <c r="AC481" s="753"/>
      <c r="AD481" s="753"/>
      <c r="AE481" s="753"/>
      <c r="AF481" s="408"/>
      <c r="AG481" s="408"/>
      <c r="AH481" s="408"/>
      <c r="AI481" s="408"/>
      <c r="AJ481" s="408"/>
      <c r="AK481" s="408"/>
      <c r="AL481" s="408"/>
      <c r="AM481" s="296">
        <f>SUM(Y481:AL481)</f>
        <v>0</v>
      </c>
    </row>
    <row r="482" spans="1:39" s="283" customFormat="1" ht="15" outlineLevel="1">
      <c r="A482" s="503"/>
      <c r="B482" s="314" t="s">
        <v>259</v>
      </c>
      <c r="C482" s="764" t="s">
        <v>163</v>
      </c>
      <c r="D482" s="295"/>
      <c r="E482" s="295"/>
      <c r="F482" s="295"/>
      <c r="G482" s="295"/>
      <c r="H482" s="295"/>
      <c r="I482" s="295"/>
      <c r="J482" s="295"/>
      <c r="K482" s="295"/>
      <c r="L482" s="295"/>
      <c r="M482" s="295"/>
      <c r="N482" s="765"/>
      <c r="O482" s="295"/>
      <c r="P482" s="295"/>
      <c r="Q482" s="295"/>
      <c r="R482" s="295"/>
      <c r="S482" s="295"/>
      <c r="T482" s="295"/>
      <c r="U482" s="295"/>
      <c r="V482" s="295"/>
      <c r="W482" s="295"/>
      <c r="X482" s="295"/>
      <c r="Y482" s="754">
        <f>Y481</f>
        <v>0</v>
      </c>
      <c r="Z482" s="754">
        <f>Z481</f>
        <v>0</v>
      </c>
      <c r="AA482" s="754">
        <f t="shared" ref="AA482:AE482" si="269">AA481</f>
        <v>0</v>
      </c>
      <c r="AB482" s="754">
        <f t="shared" si="269"/>
        <v>0</v>
      </c>
      <c r="AC482" s="754">
        <f t="shared" si="269"/>
        <v>0</v>
      </c>
      <c r="AD482" s="754">
        <f t="shared" si="269"/>
        <v>0</v>
      </c>
      <c r="AE482" s="754">
        <f t="shared" si="269"/>
        <v>0</v>
      </c>
      <c r="AF482" s="409">
        <f t="shared" ref="AF482:AL482" si="270">AF481</f>
        <v>0</v>
      </c>
      <c r="AG482" s="409">
        <f t="shared" si="270"/>
        <v>0</v>
      </c>
      <c r="AH482" s="409">
        <f t="shared" si="270"/>
        <v>0</v>
      </c>
      <c r="AI482" s="409">
        <f t="shared" si="270"/>
        <v>0</v>
      </c>
      <c r="AJ482" s="409">
        <f t="shared" si="270"/>
        <v>0</v>
      </c>
      <c r="AK482" s="409">
        <f t="shared" si="270"/>
        <v>0</v>
      </c>
      <c r="AL482" s="409">
        <f t="shared" si="270"/>
        <v>0</v>
      </c>
      <c r="AM482" s="297"/>
    </row>
    <row r="483" spans="1:39" s="283" customFormat="1" ht="15" outlineLevel="1">
      <c r="A483" s="503"/>
      <c r="B483" s="314"/>
      <c r="C483" s="768"/>
      <c r="D483" s="764"/>
      <c r="E483" s="764"/>
      <c r="F483" s="764"/>
      <c r="G483" s="764"/>
      <c r="H483" s="764"/>
      <c r="I483" s="764"/>
      <c r="J483" s="764"/>
      <c r="K483" s="764"/>
      <c r="L483" s="764"/>
      <c r="M483" s="764"/>
      <c r="N483" s="764"/>
      <c r="O483" s="764"/>
      <c r="P483" s="764"/>
      <c r="Q483" s="764"/>
      <c r="R483" s="764"/>
      <c r="S483" s="764"/>
      <c r="T483" s="764"/>
      <c r="U483" s="764"/>
      <c r="V483" s="764"/>
      <c r="W483" s="764"/>
      <c r="X483" s="764"/>
      <c r="Y483" s="755"/>
      <c r="Z483" s="755"/>
      <c r="AA483" s="755"/>
      <c r="AB483" s="755"/>
      <c r="AC483" s="755"/>
      <c r="AD483" s="755"/>
      <c r="AE483" s="755"/>
      <c r="AF483" s="410"/>
      <c r="AG483" s="410"/>
      <c r="AH483" s="410"/>
      <c r="AI483" s="410"/>
      <c r="AJ483" s="410"/>
      <c r="AK483" s="410"/>
      <c r="AL483" s="410"/>
      <c r="AM483" s="306"/>
    </row>
    <row r="484" spans="1:39" s="283" customFormat="1" ht="15" outlineLevel="1">
      <c r="A484" s="503">
        <v>25</v>
      </c>
      <c r="B484" s="514" t="s">
        <v>21</v>
      </c>
      <c r="C484" s="764"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3"/>
      <c r="Z484" s="413"/>
      <c r="AA484" s="413"/>
      <c r="AB484" s="413"/>
      <c r="AC484" s="413"/>
      <c r="AD484" s="413"/>
      <c r="AE484" s="413"/>
      <c r="AF484" s="413"/>
      <c r="AG484" s="413"/>
      <c r="AH484" s="413"/>
      <c r="AI484" s="413"/>
      <c r="AJ484" s="413"/>
      <c r="AK484" s="413"/>
      <c r="AL484" s="413"/>
      <c r="AM484" s="296">
        <f>SUM(Y484:AL484)</f>
        <v>0</v>
      </c>
    </row>
    <row r="485" spans="1:39" s="283" customFormat="1" ht="15" outlineLevel="1">
      <c r="A485" s="503"/>
      <c r="B485" s="314" t="s">
        <v>259</v>
      </c>
      <c r="C485" s="764"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754">
        <f>Y484</f>
        <v>0</v>
      </c>
      <c r="Z485" s="754">
        <f>Z484</f>
        <v>0</v>
      </c>
      <c r="AA485" s="754">
        <f t="shared" ref="AA485:AE485" si="271">AA484</f>
        <v>0</v>
      </c>
      <c r="AB485" s="754">
        <f t="shared" si="271"/>
        <v>0</v>
      </c>
      <c r="AC485" s="754">
        <f t="shared" si="271"/>
        <v>0</v>
      </c>
      <c r="AD485" s="754">
        <f t="shared" si="271"/>
        <v>0</v>
      </c>
      <c r="AE485" s="754">
        <f t="shared" si="271"/>
        <v>0</v>
      </c>
      <c r="AF485" s="409">
        <f t="shared" ref="AF485:AL485" si="272">AF484</f>
        <v>0</v>
      </c>
      <c r="AG485" s="409">
        <f t="shared" si="272"/>
        <v>0</v>
      </c>
      <c r="AH485" s="409">
        <f t="shared" si="272"/>
        <v>0</v>
      </c>
      <c r="AI485" s="409">
        <f t="shared" si="272"/>
        <v>0</v>
      </c>
      <c r="AJ485" s="409">
        <f t="shared" si="272"/>
        <v>0</v>
      </c>
      <c r="AK485" s="409">
        <f t="shared" si="272"/>
        <v>0</v>
      </c>
      <c r="AL485" s="409">
        <f t="shared" si="272"/>
        <v>0</v>
      </c>
      <c r="AM485" s="310"/>
    </row>
    <row r="486" spans="1:39" s="283" customFormat="1" ht="15" outlineLevel="1">
      <c r="A486" s="503"/>
      <c r="B486" s="514"/>
      <c r="C486" s="774"/>
      <c r="D486" s="764"/>
      <c r="E486" s="764"/>
      <c r="F486" s="764"/>
      <c r="G486" s="764"/>
      <c r="H486" s="764"/>
      <c r="I486" s="764"/>
      <c r="J486" s="764"/>
      <c r="K486" s="764"/>
      <c r="L486" s="764"/>
      <c r="M486" s="764"/>
      <c r="N486" s="764"/>
      <c r="O486" s="764"/>
      <c r="P486" s="764"/>
      <c r="Q486" s="764"/>
      <c r="R486" s="764"/>
      <c r="S486" s="764"/>
      <c r="T486" s="764"/>
      <c r="U486" s="764"/>
      <c r="V486" s="764"/>
      <c r="W486" s="764"/>
      <c r="X486" s="764"/>
      <c r="Y486" s="414"/>
      <c r="Z486" s="415"/>
      <c r="AA486" s="414"/>
      <c r="AB486" s="414"/>
      <c r="AC486" s="414"/>
      <c r="AD486" s="414"/>
      <c r="AE486" s="414"/>
      <c r="AF486" s="414"/>
      <c r="AG486" s="414"/>
      <c r="AH486" s="414"/>
      <c r="AI486" s="414"/>
      <c r="AJ486" s="414"/>
      <c r="AK486" s="414"/>
      <c r="AL486" s="414"/>
      <c r="AM486" s="312"/>
    </row>
    <row r="487" spans="1:39" ht="15.75" outlineLevel="1">
      <c r="A487" s="504"/>
      <c r="B487" s="288" t="s">
        <v>15</v>
      </c>
      <c r="C487" s="782"/>
      <c r="D487" s="778"/>
      <c r="E487" s="770"/>
      <c r="F487" s="770"/>
      <c r="G487" s="770"/>
      <c r="H487" s="770"/>
      <c r="I487" s="770"/>
      <c r="J487" s="770"/>
      <c r="K487" s="770"/>
      <c r="L487" s="770"/>
      <c r="M487" s="770"/>
      <c r="N487" s="764"/>
      <c r="O487" s="770"/>
      <c r="P487" s="770"/>
      <c r="Q487" s="770"/>
      <c r="R487" s="770"/>
      <c r="S487" s="770"/>
      <c r="T487" s="770"/>
      <c r="U487" s="770"/>
      <c r="V487" s="770"/>
      <c r="W487" s="770"/>
      <c r="X487" s="770"/>
      <c r="Y487" s="757"/>
      <c r="Z487" s="757"/>
      <c r="AA487" s="757"/>
      <c r="AB487" s="757"/>
      <c r="AC487" s="757"/>
      <c r="AD487" s="757"/>
      <c r="AE487" s="757"/>
      <c r="AF487" s="412"/>
      <c r="AG487" s="412"/>
      <c r="AH487" s="412"/>
      <c r="AI487" s="412"/>
      <c r="AJ487" s="412"/>
      <c r="AK487" s="412"/>
      <c r="AL487" s="412"/>
      <c r="AM487" s="292"/>
    </row>
    <row r="488" spans="1:39" ht="15" outlineLevel="1">
      <c r="A488" s="503">
        <v>26</v>
      </c>
      <c r="B488" s="319" t="s">
        <v>16</v>
      </c>
      <c r="C488" s="764"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779"/>
      <c r="Z488" s="413"/>
      <c r="AA488" s="413"/>
      <c r="AB488" s="413"/>
      <c r="AC488" s="413"/>
      <c r="AD488" s="413"/>
      <c r="AE488" s="413"/>
      <c r="AF488" s="413"/>
      <c r="AG488" s="413"/>
      <c r="AH488" s="413"/>
      <c r="AI488" s="413"/>
      <c r="AJ488" s="413"/>
      <c r="AK488" s="413"/>
      <c r="AL488" s="413"/>
      <c r="AM488" s="296">
        <f>SUM(Y488:AL488)</f>
        <v>0</v>
      </c>
    </row>
    <row r="489" spans="1:39" ht="15" outlineLevel="1">
      <c r="B489" s="294" t="s">
        <v>259</v>
      </c>
      <c r="C489" s="764"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754">
        <f>Y488</f>
        <v>0</v>
      </c>
      <c r="Z489" s="754">
        <f>Z488</f>
        <v>0</v>
      </c>
      <c r="AA489" s="754">
        <f t="shared" ref="AA489:AE489" si="273">AA488</f>
        <v>0</v>
      </c>
      <c r="AB489" s="754">
        <f t="shared" si="273"/>
        <v>0</v>
      </c>
      <c r="AC489" s="754">
        <f t="shared" si="273"/>
        <v>0</v>
      </c>
      <c r="AD489" s="754">
        <f t="shared" si="273"/>
        <v>0</v>
      </c>
      <c r="AE489" s="754">
        <f t="shared" si="273"/>
        <v>0</v>
      </c>
      <c r="AF489" s="409">
        <f t="shared" ref="AF489:AL489" si="274">AF488</f>
        <v>0</v>
      </c>
      <c r="AG489" s="409">
        <f t="shared" si="274"/>
        <v>0</v>
      </c>
      <c r="AH489" s="409">
        <f t="shared" si="274"/>
        <v>0</v>
      </c>
      <c r="AI489" s="409">
        <f t="shared" si="274"/>
        <v>0</v>
      </c>
      <c r="AJ489" s="409">
        <f t="shared" si="274"/>
        <v>0</v>
      </c>
      <c r="AK489" s="409">
        <f t="shared" si="274"/>
        <v>0</v>
      </c>
      <c r="AL489" s="409">
        <f t="shared" si="274"/>
        <v>0</v>
      </c>
      <c r="AM489" s="306"/>
    </row>
    <row r="490" spans="1:39" ht="15" outlineLevel="1">
      <c r="A490" s="506"/>
      <c r="B490" s="320"/>
      <c r="C490" s="764"/>
      <c r="D490" s="764"/>
      <c r="E490" s="764"/>
      <c r="F490" s="764"/>
      <c r="G490" s="764"/>
      <c r="H490" s="764"/>
      <c r="I490" s="764"/>
      <c r="J490" s="764"/>
      <c r="K490" s="764"/>
      <c r="L490" s="764"/>
      <c r="M490" s="764"/>
      <c r="N490" s="764"/>
      <c r="O490" s="764"/>
      <c r="P490" s="764"/>
      <c r="Q490" s="764"/>
      <c r="R490" s="764"/>
      <c r="S490" s="764"/>
      <c r="T490" s="764"/>
      <c r="U490" s="764"/>
      <c r="V490" s="764"/>
      <c r="W490" s="764"/>
      <c r="X490" s="764"/>
      <c r="Y490" s="762"/>
      <c r="Z490" s="763"/>
      <c r="AA490" s="763"/>
      <c r="AB490" s="763"/>
      <c r="AC490" s="763"/>
      <c r="AD490" s="763"/>
      <c r="AE490" s="763"/>
      <c r="AF490" s="421"/>
      <c r="AG490" s="421"/>
      <c r="AH490" s="421"/>
      <c r="AI490" s="421"/>
      <c r="AJ490" s="421"/>
      <c r="AK490" s="421"/>
      <c r="AL490" s="421"/>
      <c r="AM490" s="297"/>
    </row>
    <row r="491" spans="1:39" ht="15" outlineLevel="1">
      <c r="A491" s="503">
        <v>27</v>
      </c>
      <c r="B491" s="319" t="s">
        <v>17</v>
      </c>
      <c r="C491" s="764"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779"/>
      <c r="Z491" s="413"/>
      <c r="AA491" s="413"/>
      <c r="AB491" s="413"/>
      <c r="AC491" s="413"/>
      <c r="AD491" s="413"/>
      <c r="AE491" s="413"/>
      <c r="AF491" s="413"/>
      <c r="AG491" s="413"/>
      <c r="AH491" s="413"/>
      <c r="AI491" s="413"/>
      <c r="AJ491" s="413"/>
      <c r="AK491" s="413"/>
      <c r="AL491" s="413"/>
      <c r="AM491" s="296">
        <f>SUM(Y491:AL491)</f>
        <v>0</v>
      </c>
    </row>
    <row r="492" spans="1:39" ht="15" outlineLevel="1">
      <c r="B492" s="294" t="s">
        <v>259</v>
      </c>
      <c r="C492" s="764"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754">
        <f>Y491</f>
        <v>0</v>
      </c>
      <c r="Z492" s="754">
        <f>Z491</f>
        <v>0</v>
      </c>
      <c r="AA492" s="754">
        <f t="shared" ref="AA492:AE492" si="275">AA491</f>
        <v>0</v>
      </c>
      <c r="AB492" s="754">
        <f t="shared" si="275"/>
        <v>0</v>
      </c>
      <c r="AC492" s="754">
        <f t="shared" si="275"/>
        <v>0</v>
      </c>
      <c r="AD492" s="754">
        <f t="shared" si="275"/>
        <v>0</v>
      </c>
      <c r="AE492" s="754">
        <f t="shared" si="275"/>
        <v>0</v>
      </c>
      <c r="AF492" s="409">
        <f t="shared" ref="AF492:AL492" si="276">AF491</f>
        <v>0</v>
      </c>
      <c r="AG492" s="409">
        <f t="shared" si="276"/>
        <v>0</v>
      </c>
      <c r="AH492" s="409">
        <f t="shared" si="276"/>
        <v>0</v>
      </c>
      <c r="AI492" s="409">
        <f t="shared" si="276"/>
        <v>0</v>
      </c>
      <c r="AJ492" s="409">
        <f t="shared" si="276"/>
        <v>0</v>
      </c>
      <c r="AK492" s="409">
        <f t="shared" si="276"/>
        <v>0</v>
      </c>
      <c r="AL492" s="409">
        <f t="shared" si="276"/>
        <v>0</v>
      </c>
      <c r="AM492" s="306"/>
    </row>
    <row r="493" spans="1:39" ht="15.75" outlineLevel="1">
      <c r="A493" s="506"/>
      <c r="B493" s="321"/>
      <c r="C493" s="783"/>
      <c r="D493" s="764"/>
      <c r="E493" s="764"/>
      <c r="F493" s="764"/>
      <c r="G493" s="764"/>
      <c r="H493" s="764"/>
      <c r="I493" s="764"/>
      <c r="J493" s="764"/>
      <c r="K493" s="764"/>
      <c r="L493" s="764"/>
      <c r="M493" s="764"/>
      <c r="N493" s="783"/>
      <c r="O493" s="764"/>
      <c r="P493" s="764"/>
      <c r="Q493" s="764"/>
      <c r="R493" s="764"/>
      <c r="S493" s="764"/>
      <c r="T493" s="764"/>
      <c r="U493" s="764"/>
      <c r="V493" s="764"/>
      <c r="W493" s="764"/>
      <c r="X493" s="764"/>
      <c r="Y493" s="755"/>
      <c r="Z493" s="755"/>
      <c r="AA493" s="755"/>
      <c r="AB493" s="755"/>
      <c r="AC493" s="755"/>
      <c r="AD493" s="755"/>
      <c r="AE493" s="755"/>
      <c r="AF493" s="410"/>
      <c r="AG493" s="410"/>
      <c r="AH493" s="410"/>
      <c r="AI493" s="410"/>
      <c r="AJ493" s="410"/>
      <c r="AK493" s="410"/>
      <c r="AL493" s="410"/>
      <c r="AM493" s="306"/>
    </row>
    <row r="494" spans="1:39" ht="15" outlineLevel="1">
      <c r="A494" s="503">
        <v>28</v>
      </c>
      <c r="B494" s="319" t="s">
        <v>18</v>
      </c>
      <c r="C494" s="764"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779"/>
      <c r="Z494" s="413"/>
      <c r="AA494" s="413"/>
      <c r="AB494" s="413"/>
      <c r="AC494" s="413"/>
      <c r="AD494" s="413"/>
      <c r="AE494" s="413"/>
      <c r="AF494" s="413"/>
      <c r="AG494" s="413"/>
      <c r="AH494" s="413"/>
      <c r="AI494" s="413"/>
      <c r="AJ494" s="413"/>
      <c r="AK494" s="413"/>
      <c r="AL494" s="413"/>
      <c r="AM494" s="296">
        <f>SUM(Y494:AL494)</f>
        <v>0</v>
      </c>
    </row>
    <row r="495" spans="1:39" ht="15" outlineLevel="1">
      <c r="B495" s="294" t="s">
        <v>259</v>
      </c>
      <c r="C495" s="764"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754">
        <f>Y494</f>
        <v>0</v>
      </c>
      <c r="Z495" s="754">
        <f>Z494</f>
        <v>0</v>
      </c>
      <c r="AA495" s="754">
        <f t="shared" ref="AA495:AE495" si="277">AA494</f>
        <v>0</v>
      </c>
      <c r="AB495" s="754">
        <f t="shared" si="277"/>
        <v>0</v>
      </c>
      <c r="AC495" s="754">
        <f t="shared" si="277"/>
        <v>0</v>
      </c>
      <c r="AD495" s="754">
        <f t="shared" si="277"/>
        <v>0</v>
      </c>
      <c r="AE495" s="754">
        <f t="shared" si="277"/>
        <v>0</v>
      </c>
      <c r="AF495" s="409">
        <f t="shared" ref="AF495:AL495" si="278">AF494</f>
        <v>0</v>
      </c>
      <c r="AG495" s="409">
        <f t="shared" si="278"/>
        <v>0</v>
      </c>
      <c r="AH495" s="409">
        <f t="shared" si="278"/>
        <v>0</v>
      </c>
      <c r="AI495" s="409">
        <f t="shared" si="278"/>
        <v>0</v>
      </c>
      <c r="AJ495" s="409">
        <f t="shared" si="278"/>
        <v>0</v>
      </c>
      <c r="AK495" s="409">
        <f t="shared" si="278"/>
        <v>0</v>
      </c>
      <c r="AL495" s="409">
        <f t="shared" si="278"/>
        <v>0</v>
      </c>
      <c r="AM495" s="297"/>
    </row>
    <row r="496" spans="1:39" ht="15" outlineLevel="1">
      <c r="A496" s="506"/>
      <c r="B496" s="320"/>
      <c r="C496" s="764"/>
      <c r="D496" s="764"/>
      <c r="E496" s="764"/>
      <c r="F496" s="764"/>
      <c r="G496" s="764"/>
      <c r="H496" s="764"/>
      <c r="I496" s="764"/>
      <c r="J496" s="764"/>
      <c r="K496" s="764"/>
      <c r="L496" s="764"/>
      <c r="M496" s="764"/>
      <c r="N496" s="764"/>
      <c r="O496" s="764"/>
      <c r="P496" s="764"/>
      <c r="Q496" s="764"/>
      <c r="R496" s="764"/>
      <c r="S496" s="764"/>
      <c r="T496" s="764"/>
      <c r="U496" s="764"/>
      <c r="V496" s="764"/>
      <c r="W496" s="764"/>
      <c r="X496" s="764"/>
      <c r="Y496" s="755"/>
      <c r="Z496" s="755"/>
      <c r="AA496" s="755"/>
      <c r="AB496" s="755"/>
      <c r="AC496" s="755"/>
      <c r="AD496" s="755"/>
      <c r="AE496" s="755"/>
      <c r="AF496" s="410"/>
      <c r="AG496" s="410"/>
      <c r="AH496" s="410"/>
      <c r="AI496" s="410"/>
      <c r="AJ496" s="410"/>
      <c r="AK496" s="410"/>
      <c r="AL496" s="410"/>
      <c r="AM496" s="306"/>
    </row>
    <row r="497" spans="1:39" ht="15" outlineLevel="1">
      <c r="A497" s="503">
        <v>29</v>
      </c>
      <c r="B497" s="322" t="s">
        <v>19</v>
      </c>
      <c r="C497" s="764"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779"/>
      <c r="Z497" s="413"/>
      <c r="AA497" s="413"/>
      <c r="AB497" s="413"/>
      <c r="AC497" s="413"/>
      <c r="AD497" s="413"/>
      <c r="AE497" s="413"/>
      <c r="AF497" s="413"/>
      <c r="AG497" s="413"/>
      <c r="AH497" s="413"/>
      <c r="AI497" s="413"/>
      <c r="AJ497" s="413"/>
      <c r="AK497" s="413"/>
      <c r="AL497" s="413"/>
      <c r="AM497" s="296">
        <f>SUM(Y497:AL497)</f>
        <v>0</v>
      </c>
    </row>
    <row r="498" spans="1:39" ht="15" outlineLevel="1">
      <c r="B498" s="322" t="s">
        <v>259</v>
      </c>
      <c r="C498" s="764"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754">
        <f>Y497</f>
        <v>0</v>
      </c>
      <c r="Z498" s="754">
        <f t="shared" ref="Z498:AE498" si="279">Z497</f>
        <v>0</v>
      </c>
      <c r="AA498" s="754">
        <f t="shared" si="279"/>
        <v>0</v>
      </c>
      <c r="AB498" s="754">
        <f t="shared" si="279"/>
        <v>0</v>
      </c>
      <c r="AC498" s="754">
        <f t="shared" si="279"/>
        <v>0</v>
      </c>
      <c r="AD498" s="754">
        <f t="shared" si="279"/>
        <v>0</v>
      </c>
      <c r="AE498" s="754">
        <f t="shared" si="279"/>
        <v>0</v>
      </c>
      <c r="AF498" s="409">
        <f t="shared" ref="AF498:AL498" si="280">AF497</f>
        <v>0</v>
      </c>
      <c r="AG498" s="409">
        <f t="shared" si="280"/>
        <v>0</v>
      </c>
      <c r="AH498" s="409">
        <f t="shared" si="280"/>
        <v>0</v>
      </c>
      <c r="AI498" s="409">
        <f t="shared" si="280"/>
        <v>0</v>
      </c>
      <c r="AJ498" s="409">
        <f t="shared" si="280"/>
        <v>0</v>
      </c>
      <c r="AK498" s="409">
        <f t="shared" si="280"/>
        <v>0</v>
      </c>
      <c r="AL498" s="409">
        <f t="shared" si="280"/>
        <v>0</v>
      </c>
      <c r="AM498" s="297"/>
    </row>
    <row r="499" spans="1:39" ht="15" outlineLevel="1">
      <c r="B499" s="322"/>
      <c r="C499" s="764"/>
      <c r="D499" s="764"/>
      <c r="E499" s="764"/>
      <c r="F499" s="764"/>
      <c r="G499" s="764"/>
      <c r="H499" s="764"/>
      <c r="I499" s="764"/>
      <c r="J499" s="764"/>
      <c r="K499" s="764"/>
      <c r="L499" s="764"/>
      <c r="M499" s="764"/>
      <c r="N499" s="764"/>
      <c r="O499" s="764"/>
      <c r="P499" s="764"/>
      <c r="Q499" s="764"/>
      <c r="R499" s="764"/>
      <c r="S499" s="764"/>
      <c r="T499" s="764"/>
      <c r="U499" s="764"/>
      <c r="V499" s="764"/>
      <c r="W499" s="764"/>
      <c r="X499" s="764"/>
      <c r="Y499" s="762"/>
      <c r="Z499" s="762"/>
      <c r="AA499" s="762"/>
      <c r="AB499" s="762"/>
      <c r="AC499" s="762"/>
      <c r="AD499" s="762"/>
      <c r="AE499" s="762"/>
      <c r="AF499" s="420"/>
      <c r="AG499" s="420"/>
      <c r="AH499" s="420"/>
      <c r="AI499" s="420"/>
      <c r="AJ499" s="420"/>
      <c r="AK499" s="420"/>
      <c r="AL499" s="420"/>
      <c r="AM499" s="312"/>
    </row>
    <row r="500" spans="1:39" s="283" customFormat="1" ht="15" outlineLevel="1">
      <c r="A500" s="503">
        <v>30</v>
      </c>
      <c r="B500" s="514" t="s">
        <v>489</v>
      </c>
      <c r="C500" s="764"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753"/>
      <c r="Z500" s="753"/>
      <c r="AA500" s="753"/>
      <c r="AB500" s="753"/>
      <c r="AC500" s="753"/>
      <c r="AD500" s="753"/>
      <c r="AE500" s="753"/>
      <c r="AF500" s="408"/>
      <c r="AG500" s="408"/>
      <c r="AH500" s="408"/>
      <c r="AI500" s="408"/>
      <c r="AJ500" s="408"/>
      <c r="AK500" s="408"/>
      <c r="AL500" s="408"/>
      <c r="AM500" s="296">
        <f>SUM(Y500:AL500)</f>
        <v>0</v>
      </c>
    </row>
    <row r="501" spans="1:39" s="283" customFormat="1" ht="15" outlineLevel="1">
      <c r="A501" s="503"/>
      <c r="B501" s="322" t="s">
        <v>259</v>
      </c>
      <c r="C501" s="764"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754">
        <f>Y500</f>
        <v>0</v>
      </c>
      <c r="Z501" s="754">
        <f t="shared" ref="Z501:AE501" si="281">Z500</f>
        <v>0</v>
      </c>
      <c r="AA501" s="754">
        <f t="shared" si="281"/>
        <v>0</v>
      </c>
      <c r="AB501" s="754">
        <f t="shared" si="281"/>
        <v>0</v>
      </c>
      <c r="AC501" s="754">
        <f t="shared" si="281"/>
        <v>0</v>
      </c>
      <c r="AD501" s="754">
        <f t="shared" si="281"/>
        <v>0</v>
      </c>
      <c r="AE501" s="754">
        <f t="shared" si="281"/>
        <v>0</v>
      </c>
      <c r="AF501" s="409">
        <f t="shared" ref="AF501:AL501" si="282">AF500</f>
        <v>0</v>
      </c>
      <c r="AG501" s="409">
        <f t="shared" si="282"/>
        <v>0</v>
      </c>
      <c r="AH501" s="409">
        <f t="shared" si="282"/>
        <v>0</v>
      </c>
      <c r="AI501" s="409">
        <f t="shared" si="282"/>
        <v>0</v>
      </c>
      <c r="AJ501" s="409">
        <f t="shared" si="282"/>
        <v>0</v>
      </c>
      <c r="AK501" s="409">
        <f t="shared" si="282"/>
        <v>0</v>
      </c>
      <c r="AL501" s="409">
        <f t="shared" si="282"/>
        <v>0</v>
      </c>
      <c r="AM501" s="297"/>
    </row>
    <row r="502" spans="1:39" s="283" customFormat="1" ht="15" outlineLevel="1">
      <c r="A502" s="503"/>
      <c r="B502" s="322"/>
      <c r="C502" s="764"/>
      <c r="D502" s="764"/>
      <c r="E502" s="764"/>
      <c r="F502" s="764"/>
      <c r="G502" s="764"/>
      <c r="H502" s="764"/>
      <c r="I502" s="764"/>
      <c r="J502" s="764"/>
      <c r="K502" s="764"/>
      <c r="L502" s="764"/>
      <c r="M502" s="764"/>
      <c r="N502" s="764"/>
      <c r="O502" s="764"/>
      <c r="P502" s="764"/>
      <c r="Q502" s="764"/>
      <c r="R502" s="764"/>
      <c r="S502" s="764"/>
      <c r="T502" s="764"/>
      <c r="U502" s="764"/>
      <c r="V502" s="764"/>
      <c r="W502" s="764"/>
      <c r="X502" s="764"/>
      <c r="Y502" s="755"/>
      <c r="Z502" s="755"/>
      <c r="AA502" s="755"/>
      <c r="AB502" s="755"/>
      <c r="AC502" s="755"/>
      <c r="AD502" s="755"/>
      <c r="AE502" s="755"/>
      <c r="AF502" s="410"/>
      <c r="AG502" s="410"/>
      <c r="AH502" s="410"/>
      <c r="AI502" s="410"/>
      <c r="AJ502" s="410"/>
      <c r="AK502" s="410"/>
      <c r="AL502" s="410"/>
      <c r="AM502" s="312"/>
    </row>
    <row r="503" spans="1:39" s="283" customFormat="1" ht="15.75" outlineLevel="1">
      <c r="A503" s="503"/>
      <c r="B503" s="288" t="s">
        <v>490</v>
      </c>
      <c r="C503" s="764"/>
      <c r="D503" s="764"/>
      <c r="E503" s="764"/>
      <c r="F503" s="764"/>
      <c r="G503" s="764"/>
      <c r="H503" s="764"/>
      <c r="I503" s="764"/>
      <c r="J503" s="764"/>
      <c r="K503" s="764"/>
      <c r="L503" s="764"/>
      <c r="M503" s="764"/>
      <c r="N503" s="764"/>
      <c r="O503" s="764"/>
      <c r="P503" s="764"/>
      <c r="Q503" s="764"/>
      <c r="R503" s="764"/>
      <c r="S503" s="764"/>
      <c r="T503" s="764"/>
      <c r="U503" s="764"/>
      <c r="V503" s="764"/>
      <c r="W503" s="764"/>
      <c r="X503" s="764"/>
      <c r="Y503" s="755"/>
      <c r="Z503" s="755"/>
      <c r="AA503" s="755"/>
      <c r="AB503" s="755"/>
      <c r="AC503" s="755"/>
      <c r="AD503" s="755"/>
      <c r="AE503" s="755"/>
      <c r="AF503" s="410"/>
      <c r="AG503" s="410"/>
      <c r="AH503" s="410"/>
      <c r="AI503" s="410"/>
      <c r="AJ503" s="410"/>
      <c r="AK503" s="410"/>
      <c r="AL503" s="410"/>
      <c r="AM503" s="312"/>
    </row>
    <row r="504" spans="1:39" s="283" customFormat="1" ht="15" outlineLevel="1">
      <c r="A504" s="503">
        <v>31</v>
      </c>
      <c r="B504" s="322" t="s">
        <v>822</v>
      </c>
      <c r="C504" s="764" t="s">
        <v>25</v>
      </c>
      <c r="D504" s="295"/>
      <c r="E504" s="295"/>
      <c r="F504" s="295"/>
      <c r="G504" s="295"/>
      <c r="H504" s="295"/>
      <c r="I504" s="295"/>
      <c r="J504" s="295"/>
      <c r="K504" s="295"/>
      <c r="L504" s="295"/>
      <c r="M504" s="295"/>
      <c r="N504" s="295">
        <v>12</v>
      </c>
      <c r="O504" s="295"/>
      <c r="P504" s="295"/>
      <c r="Q504" s="295"/>
      <c r="R504" s="295"/>
      <c r="S504" s="295"/>
      <c r="T504" s="295"/>
      <c r="U504" s="295"/>
      <c r="V504" s="295"/>
      <c r="W504" s="295"/>
      <c r="X504" s="295"/>
      <c r="Y504" s="753"/>
      <c r="Z504" s="753"/>
      <c r="AA504" s="753"/>
      <c r="AB504" s="753"/>
      <c r="AC504" s="753"/>
      <c r="AD504" s="753"/>
      <c r="AE504" s="753"/>
      <c r="AF504" s="408"/>
      <c r="AG504" s="408"/>
      <c r="AH504" s="408"/>
      <c r="AI504" s="408"/>
      <c r="AJ504" s="408"/>
      <c r="AK504" s="408"/>
      <c r="AL504" s="408"/>
      <c r="AM504" s="296">
        <f>SUM(Y504:AL504)</f>
        <v>0</v>
      </c>
    </row>
    <row r="505" spans="1:39" s="283" customFormat="1" ht="15" outlineLevel="1">
      <c r="A505" s="503"/>
      <c r="B505" s="322" t="s">
        <v>259</v>
      </c>
      <c r="C505" s="764" t="s">
        <v>163</v>
      </c>
      <c r="D505" s="295"/>
      <c r="E505" s="295"/>
      <c r="F505" s="295"/>
      <c r="G505" s="295"/>
      <c r="H505" s="295"/>
      <c r="I505" s="295"/>
      <c r="J505" s="295"/>
      <c r="K505" s="295"/>
      <c r="L505" s="295"/>
      <c r="M505" s="295"/>
      <c r="N505" s="295">
        <f>N504</f>
        <v>12</v>
      </c>
      <c r="O505" s="295"/>
      <c r="P505" s="295"/>
      <c r="Q505" s="295"/>
      <c r="R505" s="295"/>
      <c r="S505" s="295"/>
      <c r="T505" s="295"/>
      <c r="U505" s="295"/>
      <c r="V505" s="295"/>
      <c r="W505" s="295"/>
      <c r="X505" s="295"/>
      <c r="Y505" s="754">
        <f>Y504</f>
        <v>0</v>
      </c>
      <c r="Z505" s="754">
        <f t="shared" ref="Z505:AE505" si="283">Z504</f>
        <v>0</v>
      </c>
      <c r="AA505" s="754">
        <f t="shared" si="283"/>
        <v>0</v>
      </c>
      <c r="AB505" s="754">
        <f t="shared" si="283"/>
        <v>0</v>
      </c>
      <c r="AC505" s="754">
        <f t="shared" si="283"/>
        <v>0</v>
      </c>
      <c r="AD505" s="754">
        <f t="shared" si="283"/>
        <v>0</v>
      </c>
      <c r="AE505" s="754">
        <f t="shared" si="283"/>
        <v>0</v>
      </c>
      <c r="AF505" s="409">
        <f t="shared" ref="AF505:AL505" si="284">AF504</f>
        <v>0</v>
      </c>
      <c r="AG505" s="409">
        <f t="shared" si="284"/>
        <v>0</v>
      </c>
      <c r="AH505" s="409">
        <f t="shared" si="284"/>
        <v>0</v>
      </c>
      <c r="AI505" s="409">
        <f t="shared" si="284"/>
        <v>0</v>
      </c>
      <c r="AJ505" s="409">
        <f t="shared" si="284"/>
        <v>0</v>
      </c>
      <c r="AK505" s="409">
        <f t="shared" si="284"/>
        <v>0</v>
      </c>
      <c r="AL505" s="409">
        <f t="shared" si="284"/>
        <v>0</v>
      </c>
      <c r="AM505" s="297"/>
    </row>
    <row r="506" spans="1:39" s="283" customFormat="1" ht="15" outlineLevel="1">
      <c r="A506" s="503"/>
      <c r="B506" s="322"/>
      <c r="C506" s="764"/>
      <c r="D506" s="764"/>
      <c r="E506" s="764"/>
      <c r="F506" s="764"/>
      <c r="G506" s="764"/>
      <c r="H506" s="764"/>
      <c r="I506" s="764"/>
      <c r="J506" s="764"/>
      <c r="K506" s="764"/>
      <c r="L506" s="764"/>
      <c r="M506" s="764"/>
      <c r="N506" s="764"/>
      <c r="O506" s="764"/>
      <c r="P506" s="764"/>
      <c r="Q506" s="764"/>
      <c r="R506" s="764"/>
      <c r="S506" s="764"/>
      <c r="T506" s="764"/>
      <c r="U506" s="764"/>
      <c r="V506" s="764"/>
      <c r="W506" s="764"/>
      <c r="X506" s="764"/>
      <c r="Y506" s="755"/>
      <c r="Z506" s="755"/>
      <c r="AA506" s="755"/>
      <c r="AB506" s="755"/>
      <c r="AC506" s="755"/>
      <c r="AD506" s="755"/>
      <c r="AE506" s="755"/>
      <c r="AF506" s="410"/>
      <c r="AG506" s="410"/>
      <c r="AH506" s="410"/>
      <c r="AI506" s="410"/>
      <c r="AJ506" s="410"/>
      <c r="AK506" s="410"/>
      <c r="AL506" s="410"/>
      <c r="AM506" s="312"/>
    </row>
    <row r="507" spans="1:39" s="283" customFormat="1" ht="15" outlineLevel="1">
      <c r="A507" s="503">
        <v>32</v>
      </c>
      <c r="B507" s="322" t="s">
        <v>492</v>
      </c>
      <c r="C507" s="764" t="s">
        <v>25</v>
      </c>
      <c r="D507" s="295"/>
      <c r="E507" s="295"/>
      <c r="F507" s="295"/>
      <c r="G507" s="295"/>
      <c r="H507" s="295"/>
      <c r="I507" s="295"/>
      <c r="J507" s="295"/>
      <c r="K507" s="295"/>
      <c r="L507" s="295"/>
      <c r="M507" s="295"/>
      <c r="N507" s="295">
        <v>0</v>
      </c>
      <c r="O507" s="295">
        <v>3831</v>
      </c>
      <c r="P507" s="295">
        <v>0</v>
      </c>
      <c r="Q507" s="295">
        <v>0</v>
      </c>
      <c r="R507" s="295">
        <v>0</v>
      </c>
      <c r="S507" s="295">
        <v>0</v>
      </c>
      <c r="T507" s="295">
        <v>0</v>
      </c>
      <c r="U507" s="295">
        <v>0</v>
      </c>
      <c r="V507" s="295">
        <v>0</v>
      </c>
      <c r="W507" s="295">
        <v>0</v>
      </c>
      <c r="X507" s="295">
        <v>0</v>
      </c>
      <c r="Y507" s="753">
        <v>1</v>
      </c>
      <c r="Z507" s="753"/>
      <c r="AA507" s="753"/>
      <c r="AB507" s="753"/>
      <c r="AC507" s="753"/>
      <c r="AD507" s="753"/>
      <c r="AE507" s="753"/>
      <c r="AF507" s="408"/>
      <c r="AG507" s="408"/>
      <c r="AH507" s="408"/>
      <c r="AI507" s="408"/>
      <c r="AJ507" s="408"/>
      <c r="AK507" s="408"/>
      <c r="AL507" s="408"/>
      <c r="AM507" s="296">
        <f>SUM(Y507:AL507)</f>
        <v>1</v>
      </c>
    </row>
    <row r="508" spans="1:39" s="283" customFormat="1" ht="15" outlineLevel="1">
      <c r="A508" s="503"/>
      <c r="B508" s="322" t="s">
        <v>259</v>
      </c>
      <c r="C508" s="764"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754">
        <f>Y507</f>
        <v>1</v>
      </c>
      <c r="Z508" s="754">
        <f t="shared" ref="Z508:AE508" si="285">Z507</f>
        <v>0</v>
      </c>
      <c r="AA508" s="754">
        <f t="shared" si="285"/>
        <v>0</v>
      </c>
      <c r="AB508" s="754">
        <f t="shared" si="285"/>
        <v>0</v>
      </c>
      <c r="AC508" s="754">
        <f t="shared" si="285"/>
        <v>0</v>
      </c>
      <c r="AD508" s="754">
        <f t="shared" si="285"/>
        <v>0</v>
      </c>
      <c r="AE508" s="754">
        <f t="shared" si="285"/>
        <v>0</v>
      </c>
      <c r="AF508" s="409">
        <f t="shared" ref="AF508:AL508" si="286">AF507</f>
        <v>0</v>
      </c>
      <c r="AG508" s="409">
        <f t="shared" si="286"/>
        <v>0</v>
      </c>
      <c r="AH508" s="409">
        <f t="shared" si="286"/>
        <v>0</v>
      </c>
      <c r="AI508" s="409">
        <f t="shared" si="286"/>
        <v>0</v>
      </c>
      <c r="AJ508" s="409">
        <f t="shared" si="286"/>
        <v>0</v>
      </c>
      <c r="AK508" s="409">
        <f t="shared" si="286"/>
        <v>0</v>
      </c>
      <c r="AL508" s="409">
        <f t="shared" si="286"/>
        <v>0</v>
      </c>
      <c r="AM508" s="297"/>
    </row>
    <row r="509" spans="1:39" s="283" customFormat="1" ht="15" outlineLevel="1">
      <c r="A509" s="503"/>
      <c r="B509" s="322"/>
      <c r="C509" s="764"/>
      <c r="D509" s="764"/>
      <c r="E509" s="764"/>
      <c r="F509" s="764"/>
      <c r="G509" s="764"/>
      <c r="H509" s="764"/>
      <c r="I509" s="764"/>
      <c r="J509" s="764"/>
      <c r="K509" s="764"/>
      <c r="L509" s="764"/>
      <c r="M509" s="764"/>
      <c r="N509" s="764"/>
      <c r="O509" s="764"/>
      <c r="P509" s="764"/>
      <c r="Q509" s="764"/>
      <c r="R509" s="764"/>
      <c r="S509" s="764"/>
      <c r="T509" s="764"/>
      <c r="U509" s="764"/>
      <c r="V509" s="764"/>
      <c r="W509" s="764"/>
      <c r="X509" s="764"/>
      <c r="Y509" s="755"/>
      <c r="Z509" s="755"/>
      <c r="AA509" s="755"/>
      <c r="AB509" s="755"/>
      <c r="AC509" s="755"/>
      <c r="AD509" s="755"/>
      <c r="AE509" s="755"/>
      <c r="AF509" s="410"/>
      <c r="AG509" s="410"/>
      <c r="AH509" s="410"/>
      <c r="AI509" s="410"/>
      <c r="AJ509" s="410"/>
      <c r="AK509" s="410"/>
      <c r="AL509" s="410"/>
      <c r="AM509" s="312"/>
    </row>
    <row r="510" spans="1:39" s="283" customFormat="1" ht="15" outlineLevel="1">
      <c r="A510" s="503">
        <v>33</v>
      </c>
      <c r="B510" s="322" t="s">
        <v>493</v>
      </c>
      <c r="C510" s="764" t="s">
        <v>25</v>
      </c>
      <c r="D510" s="295">
        <v>184241</v>
      </c>
      <c r="E510" s="295">
        <v>0</v>
      </c>
      <c r="F510" s="295">
        <v>0</v>
      </c>
      <c r="G510" s="295">
        <v>0</v>
      </c>
      <c r="H510" s="295">
        <v>0</v>
      </c>
      <c r="I510" s="295">
        <v>0</v>
      </c>
      <c r="J510" s="295">
        <v>0</v>
      </c>
      <c r="K510" s="295">
        <v>0</v>
      </c>
      <c r="L510" s="295">
        <v>0</v>
      </c>
      <c r="M510" s="295">
        <v>0</v>
      </c>
      <c r="N510" s="295">
        <v>12</v>
      </c>
      <c r="O510" s="295">
        <v>24</v>
      </c>
      <c r="P510" s="295">
        <v>0</v>
      </c>
      <c r="Q510" s="295">
        <v>0</v>
      </c>
      <c r="R510" s="295">
        <v>0</v>
      </c>
      <c r="S510" s="295">
        <v>0</v>
      </c>
      <c r="T510" s="295">
        <v>0</v>
      </c>
      <c r="U510" s="295">
        <v>0</v>
      </c>
      <c r="V510" s="295">
        <v>0</v>
      </c>
      <c r="W510" s="295">
        <v>0</v>
      </c>
      <c r="X510" s="295">
        <v>0</v>
      </c>
      <c r="Y510" s="753"/>
      <c r="Z510" s="753"/>
      <c r="AA510" s="753"/>
      <c r="AB510" s="753">
        <v>1</v>
      </c>
      <c r="AC510" s="753"/>
      <c r="AD510" s="753"/>
      <c r="AE510" s="753"/>
      <c r="AF510" s="408"/>
      <c r="AG510" s="408"/>
      <c r="AH510" s="408"/>
      <c r="AI510" s="408"/>
      <c r="AJ510" s="408"/>
      <c r="AK510" s="408"/>
      <c r="AL510" s="408"/>
      <c r="AM510" s="296">
        <f>SUM(Y510:AL510)</f>
        <v>1</v>
      </c>
    </row>
    <row r="511" spans="1:39" s="283" customFormat="1" ht="15" outlineLevel="1">
      <c r="A511" s="503"/>
      <c r="B511" s="322" t="s">
        <v>259</v>
      </c>
      <c r="C511" s="764"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754">
        <f>Y510</f>
        <v>0</v>
      </c>
      <c r="Z511" s="754">
        <f t="shared" ref="Z511:AE511" si="287">Z510</f>
        <v>0</v>
      </c>
      <c r="AA511" s="754">
        <f t="shared" si="287"/>
        <v>0</v>
      </c>
      <c r="AB511" s="754">
        <f t="shared" si="287"/>
        <v>1</v>
      </c>
      <c r="AC511" s="754">
        <f t="shared" si="287"/>
        <v>0</v>
      </c>
      <c r="AD511" s="754">
        <f t="shared" si="287"/>
        <v>0</v>
      </c>
      <c r="AE511" s="754">
        <f t="shared" si="287"/>
        <v>0</v>
      </c>
      <c r="AF511" s="409">
        <f t="shared" ref="AF511:AK511" si="288">AF510</f>
        <v>0</v>
      </c>
      <c r="AG511" s="409">
        <f t="shared" si="288"/>
        <v>0</v>
      </c>
      <c r="AH511" s="409">
        <f t="shared" si="288"/>
        <v>0</v>
      </c>
      <c r="AI511" s="409">
        <f t="shared" si="288"/>
        <v>0</v>
      </c>
      <c r="AJ511" s="409">
        <f t="shared" si="288"/>
        <v>0</v>
      </c>
      <c r="AK511" s="409">
        <f t="shared" si="288"/>
        <v>0</v>
      </c>
      <c r="AL511" s="409">
        <f>AL510</f>
        <v>0</v>
      </c>
      <c r="AM511" s="297"/>
    </row>
    <row r="512" spans="1:39" ht="15" outlineLevel="1">
      <c r="B512" s="314"/>
      <c r="C512" s="323"/>
      <c r="D512" s="291"/>
      <c r="E512" s="291"/>
      <c r="F512" s="291"/>
      <c r="G512" s="291"/>
      <c r="H512" s="291"/>
      <c r="I512" s="291"/>
      <c r="J512" s="291"/>
      <c r="K512" s="291"/>
      <c r="L512" s="291"/>
      <c r="M512" s="291"/>
      <c r="N512" s="300"/>
      <c r="O512" s="291"/>
      <c r="P512" s="324"/>
      <c r="Q512" s="324"/>
      <c r="R512" s="324"/>
      <c r="S512" s="324"/>
      <c r="T512" s="324"/>
      <c r="U512" s="324"/>
      <c r="V512" s="324"/>
      <c r="W512" s="324"/>
      <c r="X512" s="324"/>
      <c r="Y512" s="301"/>
      <c r="Z512" s="301"/>
      <c r="AA512" s="301"/>
      <c r="AB512" s="301"/>
      <c r="AC512" s="301"/>
      <c r="AD512" s="301"/>
      <c r="AE512" s="301"/>
      <c r="AF512" s="301"/>
      <c r="AG512" s="301"/>
      <c r="AH512" s="301"/>
      <c r="AI512" s="301"/>
      <c r="AJ512" s="301"/>
      <c r="AK512" s="301"/>
      <c r="AL512" s="301"/>
      <c r="AM512" s="306"/>
    </row>
    <row r="513" spans="2:41" ht="15.75">
      <c r="B513" s="325" t="s">
        <v>260</v>
      </c>
      <c r="C513" s="327"/>
      <c r="D513" s="327">
        <f>SUM(D408:D511)</f>
        <v>64513431</v>
      </c>
      <c r="E513" s="327">
        <f t="shared" ref="E513:X513" si="289">SUM(E408:E511)</f>
        <v>62262784.919799998</v>
      </c>
      <c r="F513" s="327">
        <f t="shared" si="289"/>
        <v>61382183.719799995</v>
      </c>
      <c r="G513" s="327">
        <f t="shared" si="289"/>
        <v>59059420.387600005</v>
      </c>
      <c r="H513" s="327">
        <f t="shared" si="289"/>
        <v>54731959.200000003</v>
      </c>
      <c r="I513" s="327">
        <f t="shared" si="289"/>
        <v>54501405.200000003</v>
      </c>
      <c r="J513" s="327">
        <f t="shared" si="289"/>
        <v>52384069.800000004</v>
      </c>
      <c r="K513" s="327">
        <f t="shared" si="289"/>
        <v>52377707.600000001</v>
      </c>
      <c r="L513" s="327">
        <f t="shared" si="289"/>
        <v>50217529.700000003</v>
      </c>
      <c r="M513" s="327">
        <f t="shared" si="289"/>
        <v>40571753.600000001</v>
      </c>
      <c r="N513" s="327"/>
      <c r="O513" s="327">
        <f t="shared" si="289"/>
        <v>40579</v>
      </c>
      <c r="P513" s="327">
        <f t="shared" si="289"/>
        <v>10547.649657</v>
      </c>
      <c r="Q513" s="327">
        <f t="shared" si="289"/>
        <v>10390.884977</v>
      </c>
      <c r="R513" s="327">
        <f t="shared" si="289"/>
        <v>9687.4326500000006</v>
      </c>
      <c r="S513" s="327">
        <f t="shared" si="289"/>
        <v>8793.6760900000008</v>
      </c>
      <c r="T513" s="327">
        <f t="shared" si="289"/>
        <v>8746.0482400000001</v>
      </c>
      <c r="U513" s="327">
        <f t="shared" si="289"/>
        <v>8473.2654700000003</v>
      </c>
      <c r="V513" s="327">
        <f t="shared" si="289"/>
        <v>8472.8546699999988</v>
      </c>
      <c r="W513" s="327">
        <f t="shared" si="289"/>
        <v>8145.5041099999989</v>
      </c>
      <c r="X513" s="327">
        <f t="shared" si="289"/>
        <v>6964.8321899999992</v>
      </c>
      <c r="Y513" s="327">
        <f>IF(Y407="kWh",SUMPRODUCT(D408:D511,Y408:Y511))</f>
        <v>9552202</v>
      </c>
      <c r="Z513" s="327">
        <f>IF(Z407="kWh",SUMPRODUCT(D408:D511,Z408:Z511))</f>
        <v>9805170.2199999988</v>
      </c>
      <c r="AA513" s="327">
        <f>IF(AA407="kW",SUMPRODUCT(N408:N511,O408:O511,AA408:AA511),SUMPRODUCT(D408:D511,AA408:AA511))</f>
        <v>54570.48</v>
      </c>
      <c r="AB513" s="327">
        <f>IF(AB407="kW",SUMPRODUCT(N408:N511,O408:O511,AB408:AB511),SUMPRODUCT(D408:D511,AB408:AB511))</f>
        <v>21417.239999999998</v>
      </c>
      <c r="AC513" s="327">
        <f>IF(AC407="kW",SUMPRODUCT(N408:N511,O408:O511,AC408:AC511),SUMPRODUCT(D408:D511,AC408:AC511))</f>
        <v>6337.44</v>
      </c>
      <c r="AD513" s="327">
        <f>IF(AD407="kW",SUMPRODUCT(N408:N511,O408:O511,AD408:AD511),SUMPRODUCT(D408:D511,AD408:AD511))</f>
        <v>0</v>
      </c>
      <c r="AE513" s="327">
        <f>IF(AE407="kW",SUMPRODUCT(N408:N511,O408:O511,AE408:AE511),SUMPRODUCT(D408:D511,AE408:AE511))</f>
        <v>0</v>
      </c>
      <c r="AF513" s="327">
        <f>IF(AF407="kW",SUMPRODUCT(N408:N511,O408:O511,AF408:AF511),SUMPRODUCT(D408:D511,AF408:AF511))</f>
        <v>0</v>
      </c>
      <c r="AG513" s="327">
        <f>IF(AG407="kW",SUMPRODUCT(N408:N511,O408:O511,AG408:AG511),SUMPRODUCT(D408:D511,AG408:AG511))</f>
        <v>0</v>
      </c>
      <c r="AH513" s="327">
        <f>IF(AH407="kW",SUMPRODUCT(N408:N511,O408:O511,AH408:AH511),SUMPRODUCT(D408:D511,AH408:AH511))</f>
        <v>0</v>
      </c>
      <c r="AI513" s="327">
        <f>IF(AI407="kW",SUMPRODUCT(N408:N511,O408:O511,AI408:AI511),SUMPRODUCT(D408:D511,AI408:AI511))</f>
        <v>0</v>
      </c>
      <c r="AJ513" s="327">
        <f>IF(AJ407="kW",SUMPRODUCT(N408:N511,O408:O511,AJ408:AJ511),SUMPRODUCT(D408:D511,AJ408:AJ511))</f>
        <v>0</v>
      </c>
      <c r="AK513" s="327">
        <f>IF(AK407="kW",SUMPRODUCT(N408:N511,O408:O511,AK408:AK511),SUMPRODUCT(D408:D511,AK408:AK511))</f>
        <v>0</v>
      </c>
      <c r="AL513" s="327">
        <f>IF(AL407="kW",SUMPRODUCT(N408:N511,O408:O511,AL408:AL511),SUMPRODUCT(D408:D511,AL408:AL511))</f>
        <v>0</v>
      </c>
      <c r="AM513" s="328"/>
    </row>
    <row r="514" spans="2:41" ht="15.75">
      <c r="B514" s="389" t="s">
        <v>261</v>
      </c>
      <c r="C514" s="390"/>
      <c r="D514" s="390"/>
      <c r="E514" s="390"/>
      <c r="F514" s="390"/>
      <c r="G514" s="390"/>
      <c r="H514" s="390"/>
      <c r="I514" s="390"/>
      <c r="J514" s="390"/>
      <c r="K514" s="390"/>
      <c r="L514" s="390"/>
      <c r="M514" s="390"/>
      <c r="N514" s="390"/>
      <c r="O514" s="390"/>
      <c r="P514" s="390"/>
      <c r="Q514" s="390"/>
      <c r="R514" s="390"/>
      <c r="S514" s="390"/>
      <c r="T514" s="390"/>
      <c r="U514" s="390"/>
      <c r="V514" s="390"/>
      <c r="W514" s="390"/>
      <c r="X514" s="390"/>
      <c r="Y514" s="326">
        <f>HLOOKUP(Y406,'2. LRAMVA Threshold'!$B$42:$Q$53,6,FALSE)</f>
        <v>0</v>
      </c>
      <c r="Z514" s="326">
        <f>HLOOKUP(Z406,'2. LRAMVA Threshold'!$B$42:$Q$53,6,FALSE)</f>
        <v>0</v>
      </c>
      <c r="AA514" s="326">
        <f>HLOOKUP(AA406,'2. LRAMVA Threshold'!$B$42:$Q$53,6,FALSE)</f>
        <v>0</v>
      </c>
      <c r="AB514" s="326">
        <f>HLOOKUP(AB406,'2. LRAMVA Threshold'!$B$42:$Q$53,6,FALSE)</f>
        <v>0</v>
      </c>
      <c r="AC514" s="326">
        <f>HLOOKUP(AC406,'2. LRAMVA Threshold'!$B$42:$Q$53,6,FALSE)</f>
        <v>0</v>
      </c>
      <c r="AD514" s="326">
        <f>HLOOKUP(AD406,'2. LRAMVA Threshold'!$B$42:$Q$53,6,FALSE)</f>
        <v>0</v>
      </c>
      <c r="AE514" s="326">
        <f>HLOOKUP(AE406,'2. LRAMVA Threshold'!$B$42:$Q$53,6,FALSE)</f>
        <v>0</v>
      </c>
      <c r="AF514" s="326">
        <f>HLOOKUP(AF406,'2. LRAMVA Threshold'!$B$42:$Q$53,6,FALSE)</f>
        <v>0</v>
      </c>
      <c r="AG514" s="326">
        <f>HLOOKUP(AG406,'2. LRAMVA Threshold'!$B$42:$Q$53,6,FALSE)</f>
        <v>0</v>
      </c>
      <c r="AH514" s="326">
        <f>HLOOKUP(AH406,'2. LRAMVA Threshold'!$B$42:$Q$53,6,FALSE)</f>
        <v>0</v>
      </c>
      <c r="AI514" s="326">
        <f>HLOOKUP(AI406,'2. LRAMVA Threshold'!$B$42:$Q$53,6,FALSE)</f>
        <v>0</v>
      </c>
      <c r="AJ514" s="326">
        <f>HLOOKUP(AJ406,'2. LRAMVA Threshold'!$B$42:$Q$53,6,FALSE)</f>
        <v>0</v>
      </c>
      <c r="AK514" s="326">
        <f>HLOOKUP(AK406,'2. LRAMVA Threshold'!$B$42:$Q$53,6,FALSE)</f>
        <v>0</v>
      </c>
      <c r="AL514" s="326">
        <f>HLOOKUP(AL406,'2. LRAMVA Threshold'!$B$42:$Q$53,6,FALSE)</f>
        <v>0</v>
      </c>
      <c r="AM514" s="391"/>
    </row>
    <row r="515" spans="2:41" ht="15">
      <c r="B515" s="392"/>
      <c r="C515" s="393"/>
      <c r="D515" s="394"/>
      <c r="E515" s="394"/>
      <c r="F515" s="394"/>
      <c r="G515" s="394"/>
      <c r="H515" s="394"/>
      <c r="I515" s="394"/>
      <c r="J515" s="394"/>
      <c r="K515" s="394"/>
      <c r="L515" s="394"/>
      <c r="M515" s="394"/>
      <c r="N515" s="394"/>
      <c r="O515" s="395"/>
      <c r="P515" s="394"/>
      <c r="Q515" s="394"/>
      <c r="R515" s="394"/>
      <c r="S515" s="396"/>
      <c r="T515" s="396"/>
      <c r="U515" s="396"/>
      <c r="V515" s="396"/>
      <c r="W515" s="394"/>
      <c r="X515" s="394"/>
      <c r="Y515" s="397"/>
      <c r="Z515" s="397"/>
      <c r="AA515" s="397"/>
      <c r="AB515" s="397"/>
      <c r="AC515" s="397"/>
      <c r="AD515" s="397"/>
      <c r="AE515" s="397"/>
      <c r="AF515" s="397"/>
      <c r="AG515" s="397"/>
      <c r="AH515" s="397"/>
      <c r="AI515" s="397"/>
      <c r="AJ515" s="397"/>
      <c r="AK515" s="397"/>
      <c r="AL515" s="397"/>
      <c r="AM515" s="398"/>
    </row>
    <row r="516" spans="2:41" ht="15">
      <c r="B516" s="322" t="s">
        <v>167</v>
      </c>
      <c r="C516" s="336"/>
      <c r="D516" s="336"/>
      <c r="E516" s="374"/>
      <c r="F516" s="374"/>
      <c r="G516" s="374"/>
      <c r="H516" s="374"/>
      <c r="I516" s="374"/>
      <c r="J516" s="374"/>
      <c r="K516" s="374"/>
      <c r="L516" s="374"/>
      <c r="M516" s="374"/>
      <c r="N516" s="374"/>
      <c r="O516" s="291"/>
      <c r="P516" s="338"/>
      <c r="Q516" s="338"/>
      <c r="R516" s="338"/>
      <c r="S516" s="337"/>
      <c r="T516" s="337"/>
      <c r="U516" s="337"/>
      <c r="V516" s="337"/>
      <c r="W516" s="338"/>
      <c r="X516" s="338"/>
      <c r="Y516" s="339">
        <f>HLOOKUP(Y$20,'3.  Distribution Rates'!$C$122:$P$133,6,FALSE)</f>
        <v>0</v>
      </c>
      <c r="Z516" s="339">
        <f>HLOOKUP(Z$20,'3.  Distribution Rates'!$C$122:$P$133,6,FALSE)</f>
        <v>0</v>
      </c>
      <c r="AA516" s="339">
        <f>HLOOKUP(AA$20,'3.  Distribution Rates'!$C$122:$P$133,6,FALSE)</f>
        <v>0</v>
      </c>
      <c r="AB516" s="339">
        <f>HLOOKUP(AB$20,'3.  Distribution Rates'!$C$122:$P$133,6,FALSE)</f>
        <v>0</v>
      </c>
      <c r="AC516" s="339">
        <f>HLOOKUP(AC$20,'3.  Distribution Rates'!$C$122:$P$133,6,FALSE)</f>
        <v>0</v>
      </c>
      <c r="AD516" s="339">
        <f>HLOOKUP(AD$20,'3.  Distribution Rates'!$C$122:$P$133,6,FALSE)</f>
        <v>0</v>
      </c>
      <c r="AE516" s="339">
        <f>HLOOKUP(AE$20,'3.  Distribution Rates'!$C$122:$P$133,6,FALSE)</f>
        <v>0</v>
      </c>
      <c r="AF516" s="339">
        <f>HLOOKUP(AF$20,'3.  Distribution Rates'!$C$122:$P$133,6,FALSE)</f>
        <v>0</v>
      </c>
      <c r="AG516" s="339">
        <f>HLOOKUP(AG$20,'3.  Distribution Rates'!$C$122:$P$133,6,FALSE)</f>
        <v>0</v>
      </c>
      <c r="AH516" s="339">
        <f>HLOOKUP(AH$20,'3.  Distribution Rates'!$C$122:$P$133,6,FALSE)</f>
        <v>0</v>
      </c>
      <c r="AI516" s="339">
        <f>HLOOKUP(AI$20,'3.  Distribution Rates'!$C$122:$P$133,6,FALSE)</f>
        <v>0</v>
      </c>
      <c r="AJ516" s="339">
        <f>HLOOKUP(AJ$20,'3.  Distribution Rates'!$C$122:$P$133,6,FALSE)</f>
        <v>0</v>
      </c>
      <c r="AK516" s="339">
        <f>HLOOKUP(AK$20,'3.  Distribution Rates'!$C$122:$P$133,6,FALSE)</f>
        <v>0</v>
      </c>
      <c r="AL516" s="339">
        <f>HLOOKUP(AL$20,'3.  Distribution Rates'!$C$122:$P$133,6,FALSE)</f>
        <v>0</v>
      </c>
      <c r="AM516" s="399"/>
    </row>
    <row r="517" spans="2:41" ht="15">
      <c r="B517" s="322" t="s">
        <v>159</v>
      </c>
      <c r="C517" s="343"/>
      <c r="D517" s="308"/>
      <c r="E517" s="279"/>
      <c r="F517" s="279"/>
      <c r="G517" s="279"/>
      <c r="H517" s="279"/>
      <c r="I517" s="279"/>
      <c r="J517" s="279"/>
      <c r="K517" s="279"/>
      <c r="L517" s="279"/>
      <c r="M517" s="279"/>
      <c r="N517" s="279"/>
      <c r="O517" s="291"/>
      <c r="P517" s="279"/>
      <c r="Q517" s="279"/>
      <c r="R517" s="279"/>
      <c r="S517" s="308"/>
      <c r="T517" s="308"/>
      <c r="U517" s="308"/>
      <c r="V517" s="308"/>
      <c r="W517" s="279"/>
      <c r="X517" s="279"/>
      <c r="Y517" s="376">
        <f>Y137*Y516</f>
        <v>0</v>
      </c>
      <c r="Z517" s="376">
        <f t="shared" ref="Z517:AL517" si="290">Z137*Z516</f>
        <v>0</v>
      </c>
      <c r="AA517" s="376">
        <f t="shared" si="290"/>
        <v>0</v>
      </c>
      <c r="AB517" s="376">
        <f t="shared" si="290"/>
        <v>0</v>
      </c>
      <c r="AC517" s="376">
        <f t="shared" si="290"/>
        <v>0</v>
      </c>
      <c r="AD517" s="376">
        <f t="shared" si="290"/>
        <v>0</v>
      </c>
      <c r="AE517" s="376">
        <f t="shared" si="290"/>
        <v>0</v>
      </c>
      <c r="AF517" s="376">
        <f t="shared" si="290"/>
        <v>0</v>
      </c>
      <c r="AG517" s="376">
        <f t="shared" si="290"/>
        <v>0</v>
      </c>
      <c r="AH517" s="376">
        <f t="shared" si="290"/>
        <v>0</v>
      </c>
      <c r="AI517" s="376">
        <f t="shared" si="290"/>
        <v>0</v>
      </c>
      <c r="AJ517" s="376">
        <f t="shared" si="290"/>
        <v>0</v>
      </c>
      <c r="AK517" s="376">
        <f t="shared" si="290"/>
        <v>0</v>
      </c>
      <c r="AL517" s="376">
        <f t="shared" si="290"/>
        <v>0</v>
      </c>
      <c r="AM517" s="623">
        <f>SUM(Y517:AL517)</f>
        <v>0</v>
      </c>
      <c r="AO517" s="283"/>
    </row>
    <row r="518" spans="2:41" ht="15">
      <c r="B518" s="322" t="s">
        <v>160</v>
      </c>
      <c r="C518" s="343"/>
      <c r="D518" s="308"/>
      <c r="E518" s="279"/>
      <c r="F518" s="279"/>
      <c r="G518" s="279"/>
      <c r="H518" s="279"/>
      <c r="I518" s="279"/>
      <c r="J518" s="279"/>
      <c r="K518" s="279"/>
      <c r="L518" s="279"/>
      <c r="M518" s="279"/>
      <c r="N518" s="279"/>
      <c r="O518" s="291"/>
      <c r="P518" s="279"/>
      <c r="Q518" s="279"/>
      <c r="R518" s="279"/>
      <c r="S518" s="308"/>
      <c r="T518" s="308"/>
      <c r="U518" s="308"/>
      <c r="V518" s="308"/>
      <c r="W518" s="279"/>
      <c r="X518" s="279"/>
      <c r="Y518" s="376">
        <f>Y266*Y516</f>
        <v>0</v>
      </c>
      <c r="Z518" s="376">
        <f t="shared" ref="Z518:AL518" si="291">Z266*Z516</f>
        <v>0</v>
      </c>
      <c r="AA518" s="376">
        <f t="shared" si="291"/>
        <v>0</v>
      </c>
      <c r="AB518" s="376">
        <f t="shared" si="291"/>
        <v>0</v>
      </c>
      <c r="AC518" s="376">
        <f t="shared" si="291"/>
        <v>0</v>
      </c>
      <c r="AD518" s="376">
        <f t="shared" si="291"/>
        <v>0</v>
      </c>
      <c r="AE518" s="376">
        <f t="shared" si="291"/>
        <v>0</v>
      </c>
      <c r="AF518" s="376">
        <f t="shared" si="291"/>
        <v>0</v>
      </c>
      <c r="AG518" s="376">
        <f t="shared" si="291"/>
        <v>0</v>
      </c>
      <c r="AH518" s="376">
        <f t="shared" si="291"/>
        <v>0</v>
      </c>
      <c r="AI518" s="376">
        <f t="shared" si="291"/>
        <v>0</v>
      </c>
      <c r="AJ518" s="376">
        <f t="shared" si="291"/>
        <v>0</v>
      </c>
      <c r="AK518" s="376">
        <f t="shared" si="291"/>
        <v>0</v>
      </c>
      <c r="AL518" s="376">
        <f t="shared" si="291"/>
        <v>0</v>
      </c>
      <c r="AM518" s="623">
        <f>SUM(Y518:AL518)</f>
        <v>0</v>
      </c>
    </row>
    <row r="519" spans="2:41" ht="15">
      <c r="B519" s="322" t="s">
        <v>161</v>
      </c>
      <c r="C519" s="343"/>
      <c r="D519" s="308"/>
      <c r="E519" s="279"/>
      <c r="F519" s="279"/>
      <c r="G519" s="279"/>
      <c r="H519" s="279"/>
      <c r="I519" s="279"/>
      <c r="J519" s="279"/>
      <c r="K519" s="279"/>
      <c r="L519" s="279"/>
      <c r="M519" s="279"/>
      <c r="N519" s="279"/>
      <c r="O519" s="291"/>
      <c r="P519" s="279"/>
      <c r="Q519" s="279"/>
      <c r="R519" s="279"/>
      <c r="S519" s="308"/>
      <c r="T519" s="308"/>
      <c r="U519" s="308"/>
      <c r="V519" s="308"/>
      <c r="W519" s="279"/>
      <c r="X519" s="279"/>
      <c r="Y519" s="376">
        <f>Y395*Y516</f>
        <v>0</v>
      </c>
      <c r="Z519" s="376">
        <f t="shared" ref="Z519:AL519" si="292">Z395*Z516</f>
        <v>0</v>
      </c>
      <c r="AA519" s="376">
        <f t="shared" si="292"/>
        <v>0</v>
      </c>
      <c r="AB519" s="376">
        <f t="shared" si="292"/>
        <v>0</v>
      </c>
      <c r="AC519" s="376">
        <f t="shared" si="292"/>
        <v>0</v>
      </c>
      <c r="AD519" s="376">
        <f t="shared" si="292"/>
        <v>0</v>
      </c>
      <c r="AE519" s="376">
        <f t="shared" si="292"/>
        <v>0</v>
      </c>
      <c r="AF519" s="376">
        <f t="shared" si="292"/>
        <v>0</v>
      </c>
      <c r="AG519" s="376">
        <f t="shared" si="292"/>
        <v>0</v>
      </c>
      <c r="AH519" s="376">
        <f t="shared" si="292"/>
        <v>0</v>
      </c>
      <c r="AI519" s="376">
        <f t="shared" si="292"/>
        <v>0</v>
      </c>
      <c r="AJ519" s="376">
        <f t="shared" si="292"/>
        <v>0</v>
      </c>
      <c r="AK519" s="376">
        <f t="shared" si="292"/>
        <v>0</v>
      </c>
      <c r="AL519" s="376">
        <f t="shared" si="292"/>
        <v>0</v>
      </c>
      <c r="AM519" s="623">
        <f>SUM(Y519:AL519)</f>
        <v>0</v>
      </c>
    </row>
    <row r="520" spans="2:41" ht="15">
      <c r="B520" s="322" t="s">
        <v>162</v>
      </c>
      <c r="C520" s="343"/>
      <c r="D520" s="308"/>
      <c r="E520" s="279"/>
      <c r="F520" s="279"/>
      <c r="G520" s="279"/>
      <c r="H520" s="279"/>
      <c r="I520" s="279"/>
      <c r="J520" s="279"/>
      <c r="K520" s="279"/>
      <c r="L520" s="279"/>
      <c r="M520" s="279"/>
      <c r="N520" s="279"/>
      <c r="O520" s="291"/>
      <c r="P520" s="279"/>
      <c r="Q520" s="279"/>
      <c r="R520" s="279"/>
      <c r="S520" s="308"/>
      <c r="T520" s="308"/>
      <c r="U520" s="308"/>
      <c r="V520" s="308"/>
      <c r="W520" s="279"/>
      <c r="X520" s="279"/>
      <c r="Y520" s="376">
        <f>Y513*Y516</f>
        <v>0</v>
      </c>
      <c r="Z520" s="376">
        <f t="shared" ref="Z520:AK520" si="293">Z513*Z516</f>
        <v>0</v>
      </c>
      <c r="AA520" s="376">
        <f t="shared" si="293"/>
        <v>0</v>
      </c>
      <c r="AB520" s="376">
        <f t="shared" si="293"/>
        <v>0</v>
      </c>
      <c r="AC520" s="376">
        <f t="shared" si="293"/>
        <v>0</v>
      </c>
      <c r="AD520" s="376">
        <f t="shared" si="293"/>
        <v>0</v>
      </c>
      <c r="AE520" s="376">
        <f t="shared" si="293"/>
        <v>0</v>
      </c>
      <c r="AF520" s="376">
        <f t="shared" si="293"/>
        <v>0</v>
      </c>
      <c r="AG520" s="376">
        <f t="shared" si="293"/>
        <v>0</v>
      </c>
      <c r="AH520" s="376">
        <f t="shared" si="293"/>
        <v>0</v>
      </c>
      <c r="AI520" s="376">
        <f>AI513*AI516</f>
        <v>0</v>
      </c>
      <c r="AJ520" s="376">
        <f t="shared" si="293"/>
        <v>0</v>
      </c>
      <c r="AK520" s="376">
        <f t="shared" si="293"/>
        <v>0</v>
      </c>
      <c r="AL520" s="376">
        <f>AL513*AL516</f>
        <v>0</v>
      </c>
      <c r="AM520" s="623">
        <f>SUM(Y520:AL520)</f>
        <v>0</v>
      </c>
    </row>
    <row r="521" spans="2:41" ht="15.75">
      <c r="B521" s="347" t="s">
        <v>262</v>
      </c>
      <c r="C521" s="343"/>
      <c r="D521" s="334"/>
      <c r="E521" s="332"/>
      <c r="F521" s="332"/>
      <c r="G521" s="332"/>
      <c r="H521" s="332"/>
      <c r="I521" s="332"/>
      <c r="J521" s="332"/>
      <c r="K521" s="332"/>
      <c r="L521" s="332"/>
      <c r="M521" s="332"/>
      <c r="N521" s="332"/>
      <c r="O521" s="300"/>
      <c r="P521" s="332"/>
      <c r="Q521" s="332"/>
      <c r="R521" s="332"/>
      <c r="S521" s="334"/>
      <c r="T521" s="334"/>
      <c r="U521" s="334"/>
      <c r="V521" s="334"/>
      <c r="W521" s="332"/>
      <c r="X521" s="332"/>
      <c r="Y521" s="344">
        <f>SUM(Y517:Y520)</f>
        <v>0</v>
      </c>
      <c r="Z521" s="344">
        <f t="shared" ref="Z521:AK521" si="294">SUM(Z517:Z520)</f>
        <v>0</v>
      </c>
      <c r="AA521" s="344">
        <f t="shared" si="294"/>
        <v>0</v>
      </c>
      <c r="AB521" s="344">
        <f t="shared" si="294"/>
        <v>0</v>
      </c>
      <c r="AC521" s="344">
        <f t="shared" si="294"/>
        <v>0</v>
      </c>
      <c r="AD521" s="344">
        <f t="shared" si="294"/>
        <v>0</v>
      </c>
      <c r="AE521" s="344">
        <f t="shared" si="294"/>
        <v>0</v>
      </c>
      <c r="AF521" s="344">
        <f t="shared" si="294"/>
        <v>0</v>
      </c>
      <c r="AG521" s="344">
        <f t="shared" si="294"/>
        <v>0</v>
      </c>
      <c r="AH521" s="344">
        <f t="shared" si="294"/>
        <v>0</v>
      </c>
      <c r="AI521" s="344">
        <f t="shared" si="294"/>
        <v>0</v>
      </c>
      <c r="AJ521" s="344">
        <f t="shared" si="294"/>
        <v>0</v>
      </c>
      <c r="AK521" s="344">
        <f t="shared" si="294"/>
        <v>0</v>
      </c>
      <c r="AL521" s="344">
        <f>SUM(AL517:AL520)</f>
        <v>0</v>
      </c>
      <c r="AM521" s="405">
        <f>SUM(AM517:AM520)</f>
        <v>0</v>
      </c>
    </row>
    <row r="522" spans="2:41" ht="15.75">
      <c r="B522" s="347" t="s">
        <v>263</v>
      </c>
      <c r="C522" s="343"/>
      <c r="D522" s="348"/>
      <c r="E522" s="332"/>
      <c r="F522" s="332"/>
      <c r="G522" s="332"/>
      <c r="H522" s="332"/>
      <c r="I522" s="332"/>
      <c r="J522" s="332"/>
      <c r="K522" s="332"/>
      <c r="L522" s="332"/>
      <c r="M522" s="332"/>
      <c r="N522" s="332"/>
      <c r="O522" s="300"/>
      <c r="P522" s="332"/>
      <c r="Q522" s="332"/>
      <c r="R522" s="332"/>
      <c r="S522" s="334"/>
      <c r="T522" s="334"/>
      <c r="U522" s="334"/>
      <c r="V522" s="334"/>
      <c r="W522" s="332"/>
      <c r="X522" s="332"/>
      <c r="Y522" s="345">
        <f>Y514*Y516</f>
        <v>0</v>
      </c>
      <c r="Z522" s="345">
        <f t="shared" ref="Z522:AJ522" si="295">Z514*Z516</f>
        <v>0</v>
      </c>
      <c r="AA522" s="345">
        <f>AA514*AA516</f>
        <v>0</v>
      </c>
      <c r="AB522" s="345">
        <f t="shared" si="295"/>
        <v>0</v>
      </c>
      <c r="AC522" s="345">
        <f t="shared" si="295"/>
        <v>0</v>
      </c>
      <c r="AD522" s="345">
        <f>AD514*AD516</f>
        <v>0</v>
      </c>
      <c r="AE522" s="345">
        <f t="shared" si="295"/>
        <v>0</v>
      </c>
      <c r="AF522" s="345">
        <f t="shared" si="295"/>
        <v>0</v>
      </c>
      <c r="AG522" s="345">
        <f t="shared" si="295"/>
        <v>0</v>
      </c>
      <c r="AH522" s="345">
        <f t="shared" si="295"/>
        <v>0</v>
      </c>
      <c r="AI522" s="345">
        <f t="shared" si="295"/>
        <v>0</v>
      </c>
      <c r="AJ522" s="345">
        <f t="shared" si="295"/>
        <v>0</v>
      </c>
      <c r="AK522" s="345">
        <f>AK514*AK516</f>
        <v>0</v>
      </c>
      <c r="AL522" s="345">
        <f>AL514*AL516</f>
        <v>0</v>
      </c>
      <c r="AM522" s="405">
        <f>SUM(Y522:AL522)</f>
        <v>0</v>
      </c>
    </row>
    <row r="523" spans="2:41" ht="15.75">
      <c r="B523" s="347" t="s">
        <v>265</v>
      </c>
      <c r="C523" s="343"/>
      <c r="D523" s="348"/>
      <c r="E523" s="332"/>
      <c r="F523" s="332"/>
      <c r="G523" s="332"/>
      <c r="H523" s="332"/>
      <c r="I523" s="332"/>
      <c r="J523" s="332"/>
      <c r="K523" s="332"/>
      <c r="L523" s="332"/>
      <c r="M523" s="332"/>
      <c r="N523" s="332"/>
      <c r="O523" s="300"/>
      <c r="P523" s="332"/>
      <c r="Q523" s="332"/>
      <c r="R523" s="332"/>
      <c r="S523" s="348"/>
      <c r="T523" s="348"/>
      <c r="U523" s="348"/>
      <c r="V523" s="348"/>
      <c r="W523" s="332"/>
      <c r="X523" s="332"/>
      <c r="Y523" s="349"/>
      <c r="Z523" s="349"/>
      <c r="AA523" s="349"/>
      <c r="AB523" s="349"/>
      <c r="AC523" s="349"/>
      <c r="AD523" s="349"/>
      <c r="AE523" s="349"/>
      <c r="AF523" s="349"/>
      <c r="AG523" s="349"/>
      <c r="AH523" s="349"/>
      <c r="AI523" s="349"/>
      <c r="AJ523" s="349"/>
      <c r="AK523" s="349"/>
      <c r="AL523" s="349"/>
      <c r="AM523" s="405">
        <f>AM521-AM522</f>
        <v>0</v>
      </c>
    </row>
    <row r="524" spans="2:41" ht="15.75">
      <c r="B524" s="347"/>
      <c r="C524" s="343"/>
      <c r="D524" s="348"/>
      <c r="E524" s="332"/>
      <c r="F524" s="332"/>
      <c r="G524" s="332"/>
      <c r="H524" s="332"/>
      <c r="I524" s="332"/>
      <c r="J524" s="332"/>
      <c r="K524" s="332"/>
      <c r="L524" s="332"/>
      <c r="M524" s="332"/>
      <c r="N524" s="332"/>
      <c r="O524" s="300"/>
      <c r="P524" s="332"/>
      <c r="Q524" s="332"/>
      <c r="R524" s="332"/>
      <c r="S524" s="348"/>
      <c r="T524" s="348"/>
      <c r="U524" s="348"/>
      <c r="V524" s="348"/>
      <c r="W524" s="332"/>
      <c r="X524" s="332"/>
      <c r="Y524" s="349"/>
      <c r="Z524" s="349"/>
      <c r="AA524" s="349"/>
      <c r="AB524" s="349"/>
      <c r="AC524" s="349"/>
      <c r="AD524" s="349"/>
      <c r="AE524" s="349"/>
      <c r="AF524" s="349"/>
      <c r="AG524" s="349"/>
      <c r="AH524" s="349"/>
      <c r="AI524" s="349"/>
      <c r="AJ524" s="349"/>
      <c r="AK524" s="349"/>
      <c r="AL524" s="349"/>
      <c r="AM524" s="405"/>
    </row>
    <row r="525" spans="2:41" ht="15.75">
      <c r="B525" s="347"/>
      <c r="C525" s="343"/>
      <c r="D525" s="348"/>
      <c r="E525" s="332"/>
      <c r="F525" s="332"/>
      <c r="G525" s="332"/>
      <c r="H525" s="332"/>
      <c r="I525" s="332"/>
      <c r="J525" s="332"/>
      <c r="K525" s="332"/>
      <c r="L525" s="332"/>
      <c r="M525" s="332"/>
      <c r="N525" s="332"/>
      <c r="O525" s="300"/>
      <c r="P525" s="332"/>
      <c r="Q525" s="332"/>
      <c r="R525" s="332"/>
      <c r="S525" s="348"/>
      <c r="T525" s="348"/>
      <c r="U525" s="348"/>
      <c r="V525" s="348"/>
      <c r="W525" s="332"/>
      <c r="X525" s="332"/>
      <c r="Y525" s="349"/>
      <c r="Z525" s="349"/>
      <c r="AA525" s="349"/>
      <c r="AB525" s="349"/>
      <c r="AC525" s="349"/>
      <c r="AD525" s="349"/>
      <c r="AE525" s="349"/>
      <c r="AF525" s="349"/>
      <c r="AG525" s="349"/>
      <c r="AH525" s="349"/>
      <c r="AI525" s="349"/>
      <c r="AJ525" s="349"/>
      <c r="AK525" s="349"/>
      <c r="AL525" s="349"/>
      <c r="AM525" s="406"/>
    </row>
    <row r="526" spans="2:41" ht="15">
      <c r="B526" s="322" t="s">
        <v>201</v>
      </c>
      <c r="C526" s="348"/>
      <c r="D526" s="348"/>
      <c r="E526" s="332"/>
      <c r="F526" s="332"/>
      <c r="G526" s="332"/>
      <c r="H526" s="332"/>
      <c r="I526" s="332"/>
      <c r="J526" s="332"/>
      <c r="K526" s="332"/>
      <c r="L526" s="332"/>
      <c r="M526" s="332"/>
      <c r="N526" s="332"/>
      <c r="O526" s="300"/>
      <c r="P526" s="332"/>
      <c r="Q526" s="332"/>
      <c r="R526" s="332"/>
      <c r="S526" s="348"/>
      <c r="T526" s="343"/>
      <c r="U526" s="348"/>
      <c r="V526" s="348"/>
      <c r="W526" s="332"/>
      <c r="X526" s="332"/>
      <c r="Y526" s="291">
        <f>SUMPRODUCT(E408:E511,Y408:Y511)</f>
        <v>8831912.3197999988</v>
      </c>
      <c r="Z526" s="291">
        <f>SUMPRODUCT(E408:E511,Z408:Z511)</f>
        <v>9702044.9279999994</v>
      </c>
      <c r="AA526" s="291">
        <f>IF(AA407="kW",SUMPRODUCT(N408:N511,P408:P511,AA408:AA511),SUMPRODUCT(E408:E511,AA408:AA511))</f>
        <v>54506.923308000005</v>
      </c>
      <c r="AB526" s="291">
        <f>IF(AB407="kW",SUMPRODUCT(N408:N511,P408:P511,AB408:AB511),SUMPRODUCT(E408:E511,AB408:AB511))</f>
        <v>20640.653328000004</v>
      </c>
      <c r="AC526" s="291">
        <f>IF(AC407="kW",SUMPRODUCT(N408:N511,P408:P511,AC408:AC511),SUMPRODUCT(E408:E511,AC408:AC511))</f>
        <v>5689.2249960000008</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1"/>
    </row>
    <row r="527" spans="2:41" ht="15">
      <c r="B527" s="322" t="s">
        <v>202</v>
      </c>
      <c r="C527" s="354"/>
      <c r="D527" s="279"/>
      <c r="E527" s="279"/>
      <c r="F527" s="279"/>
      <c r="G527" s="279"/>
      <c r="H527" s="279"/>
      <c r="I527" s="279"/>
      <c r="J527" s="279"/>
      <c r="K527" s="279"/>
      <c r="L527" s="279"/>
      <c r="M527" s="279"/>
      <c r="N527" s="279"/>
      <c r="O527" s="355"/>
      <c r="P527" s="279"/>
      <c r="Q527" s="279"/>
      <c r="R527" s="279"/>
      <c r="S527" s="304"/>
      <c r="T527" s="308"/>
      <c r="U527" s="308"/>
      <c r="V527" s="279"/>
      <c r="W527" s="279"/>
      <c r="X527" s="308"/>
      <c r="Y527" s="291">
        <f>SUMPRODUCT(F408:F511,Y408:Y511)</f>
        <v>8384989.1197999995</v>
      </c>
      <c r="Z527" s="291">
        <f>SUMPRODUCT(F408:F511,Z408:Z511)</f>
        <v>9572405.9279999994</v>
      </c>
      <c r="AA527" s="291">
        <f>IF(AA407="kW",SUMPRODUCT(N408:N511,Q408:Q511,AA408:AA511),SUMPRODUCT(F408:F511,AA408:AA511))</f>
        <v>54506.923308000005</v>
      </c>
      <c r="AB527" s="291">
        <f>IF(AB407="kW",SUMPRODUCT(N408:N511,Q408:Q511,AB408:AB511),SUMPRODUCT(F408:F511,AB408:AB511))</f>
        <v>20157.375792000003</v>
      </c>
      <c r="AC527" s="291">
        <f>IF(AC407="kW",SUMPRODUCT(N408:N511,Q408:Q511,AC408:AC511),SUMPRODUCT(F408:F511, AC408:AC511))</f>
        <v>5021.8417320000008</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5"/>
    </row>
    <row r="528" spans="2:41" ht="15">
      <c r="B528" s="322" t="s">
        <v>203</v>
      </c>
      <c r="C528" s="354"/>
      <c r="D528" s="279"/>
      <c r="E528" s="279"/>
      <c r="F528" s="279"/>
      <c r="G528" s="279"/>
      <c r="H528" s="279"/>
      <c r="I528" s="279"/>
      <c r="J528" s="279"/>
      <c r="K528" s="279"/>
      <c r="L528" s="279"/>
      <c r="M528" s="279"/>
      <c r="N528" s="279"/>
      <c r="O528" s="355"/>
      <c r="P528" s="279"/>
      <c r="Q528" s="279"/>
      <c r="R528" s="279"/>
      <c r="S528" s="304"/>
      <c r="T528" s="308"/>
      <c r="U528" s="308"/>
      <c r="V528" s="279"/>
      <c r="W528" s="279"/>
      <c r="X528" s="308"/>
      <c r="Y528" s="291">
        <f>SUMPRODUCT(G408:G511,Y408:Y511)</f>
        <v>8358688.7876000004</v>
      </c>
      <c r="Z528" s="291">
        <f>SUMPRODUCT(G408:G511,Z408:Z511)</f>
        <v>7772541.3279999997</v>
      </c>
      <c r="AA528" s="291">
        <f>IF(AA407="kW",SUMPRODUCT(N408:N511,R408:R511,AA408:AA511),SUMPRODUCT(G408:G511,AA408:AA511))</f>
        <v>53243.678508000005</v>
      </c>
      <c r="AB528" s="291">
        <f>IF(AB407="kW",SUMPRODUCT(N408:N511,R408:R511,AB408:AB511),SUMPRODUCT(G408:G511,AB408:AB511))</f>
        <v>19723.724592000002</v>
      </c>
      <c r="AC528" s="291">
        <f>IF(AC407="kW",SUMPRODUCT(N408:N511,R408:R511,AC408:AC511),SUMPRODUCT(G408:G511, AC408:AC511))</f>
        <v>4946.4241320000001</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5"/>
    </row>
    <row r="529" spans="2:39" ht="15">
      <c r="B529" s="322" t="s">
        <v>204</v>
      </c>
      <c r="C529" s="354"/>
      <c r="D529" s="279"/>
      <c r="E529" s="279"/>
      <c r="F529" s="279"/>
      <c r="G529" s="279"/>
      <c r="H529" s="279"/>
      <c r="I529" s="279"/>
      <c r="J529" s="279"/>
      <c r="K529" s="279"/>
      <c r="L529" s="279"/>
      <c r="M529" s="279"/>
      <c r="N529" s="279"/>
      <c r="O529" s="355"/>
      <c r="P529" s="279"/>
      <c r="Q529" s="279"/>
      <c r="R529" s="279"/>
      <c r="S529" s="304"/>
      <c r="T529" s="308"/>
      <c r="U529" s="308"/>
      <c r="V529" s="279"/>
      <c r="W529" s="279"/>
      <c r="X529" s="308"/>
      <c r="Y529" s="291">
        <f>SUMPRODUCT(H408:H511,Y408:Y511)</f>
        <v>8208735.5999999996</v>
      </c>
      <c r="Z529" s="291">
        <f>SUMPRODUCT(H408:H511,Z408:Z511)</f>
        <v>6978814.8080000002</v>
      </c>
      <c r="AA529" s="291">
        <f>IF(AA407="kW",SUMPRODUCT(N408:N511,S408:S511,AA408:AA511),SUMPRODUCT(H408:H511,AA408:AA511))</f>
        <v>47084.196588000006</v>
      </c>
      <c r="AB529" s="291">
        <f>IF(AB407="kW",SUMPRODUCT(N408:N511,S408:S511,AB408:AB511),SUMPRODUCT(H408:H511,AB408:AB511))</f>
        <v>17567.905920000001</v>
      </c>
      <c r="AC529" s="291">
        <f>IF(AC407="kW",SUMPRODUCT(N408:N511,S408:S511,AC408:AC511),SUMPRODUCT(H408:H511, AC408:AC511))</f>
        <v>4946.4241320000001</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5"/>
    </row>
    <row r="530" spans="2:39" ht="15">
      <c r="B530" s="322" t="s">
        <v>205</v>
      </c>
      <c r="C530" s="354"/>
      <c r="D530" s="279"/>
      <c r="E530" s="279"/>
      <c r="F530" s="279"/>
      <c r="G530" s="279"/>
      <c r="H530" s="279"/>
      <c r="I530" s="279"/>
      <c r="J530" s="279"/>
      <c r="K530" s="279"/>
      <c r="L530" s="279"/>
      <c r="M530" s="279"/>
      <c r="N530" s="279"/>
      <c r="O530" s="355"/>
      <c r="P530" s="279"/>
      <c r="Q530" s="279"/>
      <c r="R530" s="279"/>
      <c r="S530" s="304"/>
      <c r="T530" s="308"/>
      <c r="U530" s="308"/>
      <c r="V530" s="279"/>
      <c r="W530" s="279"/>
      <c r="X530" s="308"/>
      <c r="Y530" s="291">
        <f>SUMPRODUCT(I408:I511,Y408:Y511)</f>
        <v>8077949.5999999996</v>
      </c>
      <c r="Z530" s="291">
        <f>SUMPRODUCT(I408:I511,Z408:Z511)</f>
        <v>6968838.0080000004</v>
      </c>
      <c r="AA530" s="291">
        <f>IF(AA407="kW",SUMPRODUCT(N408:N511,T408:T511,AA408:AA511),SUMPRODUCT(I408:I511,AA408:AA511))</f>
        <v>46855.804307999999</v>
      </c>
      <c r="AB530" s="291">
        <f>IF(AB407="kW",SUMPRODUCT(N408:N511,T408:T511,AB408:AB511),SUMPRODUCT(I408:I511,AB408:AB511))</f>
        <v>17489.5026</v>
      </c>
      <c r="AC530" s="291">
        <f>IF(AC407="kW",SUMPRODUCT(N408:N511,T408:T511,AC408:AC511),SUMPRODUCT(I408:I511, AC408:AC511))</f>
        <v>4932.7887719999999</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5"/>
    </row>
    <row r="531" spans="2:39" ht="15">
      <c r="B531" s="379" t="s">
        <v>206</v>
      </c>
      <c r="C531" s="357"/>
      <c r="D531" s="382"/>
      <c r="E531" s="382"/>
      <c r="F531" s="382"/>
      <c r="G531" s="382"/>
      <c r="H531" s="382"/>
      <c r="I531" s="382"/>
      <c r="J531" s="382"/>
      <c r="K531" s="382"/>
      <c r="L531" s="382"/>
      <c r="M531" s="382"/>
      <c r="N531" s="382"/>
      <c r="O531" s="381"/>
      <c r="P531" s="382"/>
      <c r="Q531" s="382"/>
      <c r="R531" s="382"/>
      <c r="S531" s="362"/>
      <c r="T531" s="383"/>
      <c r="U531" s="383"/>
      <c r="V531" s="382"/>
      <c r="W531" s="382"/>
      <c r="X531" s="383"/>
      <c r="Y531" s="324">
        <f>SUMPRODUCT(J408:J511,Y408:Y511)</f>
        <v>8071393.1999999993</v>
      </c>
      <c r="Z531" s="324">
        <f>SUMPRODUCT(J408:J511,Z408:Z511)</f>
        <v>6757760.1080000009</v>
      </c>
      <c r="AA531" s="324">
        <f>IF(AA407="kW",SUMPRODUCT(N408:N511,U408:U511,AA408:AA511),SUMPRODUCT(J408:J511,AA408:AA511))</f>
        <v>44665.378668000012</v>
      </c>
      <c r="AB531" s="324">
        <f>IF(AB407="kW",SUMPRODUCT(N408:N511,U408:U511,AB408:AB511),SUMPRODUCT(J408:J511,AB408:AB511))</f>
        <v>16737.565440000006</v>
      </c>
      <c r="AC531" s="324">
        <f>IF(AC407="kW",SUMPRODUCT(N408:N511,U408:U511,AC408:AC511),SUMPRODUCT(J408:J511, AC408:AC511))</f>
        <v>4802.017092000001</v>
      </c>
      <c r="AD531" s="324">
        <f>IF(AD407="kW",SUMPRODUCT(N408:N511,U408:U511,AD408:AD511),SUMPRODUCT(J408:J511, AD408:AD511))</f>
        <v>0</v>
      </c>
      <c r="AE531" s="324">
        <f>IF(AE407="kW",SUMPRODUCT(N408:N511,U408:U511,AE408:AE511),SUMPRODUCT(J408:J511,AE408:AE511))</f>
        <v>0</v>
      </c>
      <c r="AF531" s="324">
        <f>IF(AF407="kW",SUMPRODUCT(N408:N511,U408:U511,AF408:AF511),SUMPRODUCT(J408:J511,AF408:AF511))</f>
        <v>0</v>
      </c>
      <c r="AG531" s="324">
        <f>IF(AG407="kW",SUMPRODUCT(N408:N511,U408:U511,AG408:AG511),SUMPRODUCT(J408:J511,AG408:AG511))</f>
        <v>0</v>
      </c>
      <c r="AH531" s="324">
        <f>IF(AH407="kW",SUMPRODUCT(N408:N511,U408:U511,AH408:AH511),SUMPRODUCT(J408:J511,AH408:AH511))</f>
        <v>0</v>
      </c>
      <c r="AI531" s="324">
        <f>IF(AI407="kW",SUMPRODUCT(N408:N511,U408:U511,AI408:AI511),SUMPRODUCT(J408:J511,AI408:AI511))</f>
        <v>0</v>
      </c>
      <c r="AJ531" s="324">
        <f>IF(AJ407="kW",SUMPRODUCT(N408:N511,U408:U511,AJ408:AJ511),SUMPRODUCT(J408:J511,AJ408:AJ511))</f>
        <v>0</v>
      </c>
      <c r="AK531" s="324">
        <f>IF(AK407="kW",SUMPRODUCT(N408:N511,U408:U511,AK408:AK511),SUMPRODUCT(J408:J511,AK408:AK511))</f>
        <v>0</v>
      </c>
      <c r="AL531" s="324">
        <f>IF(AL407="kW",SUMPRODUCT(N408:N511,U408:U511,AL408:AL511),SUMPRODUCT(J408:J511,AL408:AL511))</f>
        <v>0</v>
      </c>
      <c r="AM531" s="384"/>
    </row>
    <row r="532" spans="2:39" ht="22.5" customHeight="1">
      <c r="B532" s="366" t="s">
        <v>592</v>
      </c>
      <c r="C532" s="385"/>
      <c r="D532" s="386"/>
      <c r="E532" s="386"/>
      <c r="F532" s="386"/>
      <c r="G532" s="386"/>
      <c r="H532" s="386"/>
      <c r="I532" s="386"/>
      <c r="J532" s="386"/>
      <c r="K532" s="386"/>
      <c r="L532" s="386"/>
      <c r="M532" s="386"/>
      <c r="N532" s="386"/>
      <c r="O532" s="386"/>
      <c r="P532" s="386"/>
      <c r="Q532" s="386"/>
      <c r="R532" s="386"/>
      <c r="S532" s="369"/>
      <c r="T532" s="370"/>
      <c r="U532" s="386"/>
      <c r="V532" s="386"/>
      <c r="W532" s="386"/>
      <c r="X532" s="386"/>
      <c r="Y532" s="407"/>
      <c r="Z532" s="407"/>
      <c r="AA532" s="407"/>
      <c r="AB532" s="407"/>
      <c r="AC532" s="407"/>
      <c r="AD532" s="407"/>
      <c r="AE532" s="407"/>
      <c r="AF532" s="407"/>
      <c r="AG532" s="407"/>
      <c r="AH532" s="407"/>
      <c r="AI532" s="407"/>
      <c r="AJ532" s="407"/>
      <c r="AK532" s="407"/>
      <c r="AL532" s="407"/>
      <c r="AM532" s="387"/>
    </row>
    <row r="534" spans="2:39" ht="15">
      <c r="B534" s="589"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744" zoomScale="90" zoomScaleNormal="90" workbookViewId="0">
      <pane xSplit="2" topLeftCell="C1" activePane="topRight" state="frozen"/>
      <selection pane="topRight" activeCell="AB759" sqref="AB759"/>
    </sheetView>
  </sheetViews>
  <sheetFormatPr defaultColWidth="9" defaultRowHeight="15" outlineLevelRow="1" outlineLevelCol="1"/>
  <cols>
    <col min="1" max="1" width="4.5703125" style="516" customWidth="1"/>
    <col min="2" max="2" width="44" style="424" customWidth="1"/>
    <col min="3" max="3" width="16.7109375" style="424" customWidth="1"/>
    <col min="4" max="4" width="15.5703125" style="424" bestFit="1" customWidth="1"/>
    <col min="5" max="13" width="11.28515625" style="424" hidden="1" customWidth="1" outlineLevel="1"/>
    <col min="14" max="14" width="13.5703125" style="424" hidden="1" customWidth="1" outlineLevel="1"/>
    <col min="15" max="15" width="15.5703125" style="424" customWidth="1" collapsed="1"/>
    <col min="16" max="24" width="9" style="424" hidden="1" customWidth="1" outlineLevel="1"/>
    <col min="25" max="25" width="16.5703125" style="424" customWidth="1" collapsed="1"/>
    <col min="26" max="27" width="15" style="424" customWidth="1"/>
    <col min="28" max="28" width="17.5703125" style="424" customWidth="1"/>
    <col min="29" max="29" width="19.5703125" style="424" customWidth="1"/>
    <col min="30" max="30" width="18.5703125" style="424" customWidth="1"/>
    <col min="31" max="35" width="15" style="424" customWidth="1"/>
    <col min="36" max="38" width="17.28515625" style="424" customWidth="1"/>
    <col min="39" max="39" width="14.5703125" style="424" customWidth="1"/>
    <col min="40" max="40" width="11.5703125" style="424" customWidth="1"/>
    <col min="41" max="16384" width="9" style="424"/>
  </cols>
  <sheetData>
    <row r="13" spans="2:39" ht="15.75" thickBot="1"/>
    <row r="14" spans="2:39" ht="26.25" customHeight="1" thickBot="1">
      <c r="B14" s="857" t="s">
        <v>171</v>
      </c>
      <c r="C14" s="257" t="s">
        <v>175</v>
      </c>
      <c r="D14" s="500"/>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57"/>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57"/>
      <c r="C16" s="838" t="s">
        <v>551</v>
      </c>
      <c r="D16" s="839"/>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57" t="s">
        <v>505</v>
      </c>
      <c r="C18" s="856" t="s">
        <v>696</v>
      </c>
      <c r="D18" s="856"/>
      <c r="E18" s="856"/>
      <c r="F18" s="856"/>
      <c r="G18" s="856"/>
      <c r="H18" s="856"/>
      <c r="I18" s="856"/>
      <c r="J18" s="856"/>
      <c r="K18" s="856"/>
      <c r="L18" s="856"/>
      <c r="M18" s="856"/>
      <c r="N18" s="856"/>
      <c r="O18" s="856"/>
      <c r="P18" s="856"/>
      <c r="Q18" s="856"/>
      <c r="R18" s="856"/>
      <c r="S18" s="856"/>
      <c r="T18" s="856"/>
      <c r="U18" s="856"/>
      <c r="V18" s="856"/>
      <c r="W18" s="856"/>
      <c r="X18" s="856"/>
      <c r="Y18" s="600"/>
      <c r="Z18" s="600"/>
      <c r="AA18" s="600"/>
      <c r="AB18" s="600"/>
      <c r="AC18" s="600"/>
      <c r="AD18" s="600"/>
      <c r="AE18" s="270"/>
      <c r="AF18" s="265"/>
      <c r="AG18" s="265"/>
      <c r="AH18" s="265"/>
      <c r="AI18" s="265"/>
      <c r="AJ18" s="265"/>
      <c r="AK18" s="265"/>
      <c r="AL18" s="265"/>
      <c r="AM18" s="265"/>
    </row>
    <row r="19" spans="2:39" ht="45.75" customHeight="1">
      <c r="B19" s="857"/>
      <c r="C19" s="856" t="s">
        <v>575</v>
      </c>
      <c r="D19" s="856"/>
      <c r="E19" s="856"/>
      <c r="F19" s="856"/>
      <c r="G19" s="856"/>
      <c r="H19" s="856"/>
      <c r="I19" s="856"/>
      <c r="J19" s="856"/>
      <c r="K19" s="856"/>
      <c r="L19" s="856"/>
      <c r="M19" s="856"/>
      <c r="N19" s="856"/>
      <c r="O19" s="856"/>
      <c r="P19" s="856"/>
      <c r="Q19" s="856"/>
      <c r="R19" s="856"/>
      <c r="S19" s="856"/>
      <c r="T19" s="856"/>
      <c r="U19" s="856"/>
      <c r="V19" s="856"/>
      <c r="W19" s="856"/>
      <c r="X19" s="856"/>
      <c r="Y19" s="600"/>
      <c r="Z19" s="600"/>
      <c r="AA19" s="600"/>
      <c r="AB19" s="600"/>
      <c r="AC19" s="600"/>
      <c r="AD19" s="600"/>
      <c r="AE19" s="270"/>
      <c r="AF19" s="265"/>
      <c r="AG19" s="265"/>
      <c r="AH19" s="265"/>
      <c r="AI19" s="265"/>
      <c r="AJ19" s="265"/>
      <c r="AK19" s="265"/>
      <c r="AL19" s="265"/>
      <c r="AM19" s="265"/>
    </row>
    <row r="20" spans="2:39" ht="62.25" customHeight="1">
      <c r="B20" s="273"/>
      <c r="C20" s="856" t="s">
        <v>573</v>
      </c>
      <c r="D20" s="856"/>
      <c r="E20" s="856"/>
      <c r="F20" s="856"/>
      <c r="G20" s="856"/>
      <c r="H20" s="856"/>
      <c r="I20" s="856"/>
      <c r="J20" s="856"/>
      <c r="K20" s="856"/>
      <c r="L20" s="856"/>
      <c r="M20" s="856"/>
      <c r="N20" s="856"/>
      <c r="O20" s="856"/>
      <c r="P20" s="856"/>
      <c r="Q20" s="856"/>
      <c r="R20" s="856"/>
      <c r="S20" s="856"/>
      <c r="T20" s="856"/>
      <c r="U20" s="856"/>
      <c r="V20" s="856"/>
      <c r="W20" s="856"/>
      <c r="X20" s="856"/>
      <c r="Y20" s="600"/>
      <c r="Z20" s="600"/>
      <c r="AA20" s="600"/>
      <c r="AB20" s="600"/>
      <c r="AC20" s="600"/>
      <c r="AD20" s="600"/>
      <c r="AE20" s="425"/>
      <c r="AF20" s="265"/>
      <c r="AG20" s="265"/>
      <c r="AH20" s="265"/>
      <c r="AI20" s="265"/>
      <c r="AJ20" s="265"/>
      <c r="AK20" s="265"/>
      <c r="AL20" s="265"/>
      <c r="AM20" s="265"/>
    </row>
    <row r="21" spans="2:39" ht="37.5" customHeight="1">
      <c r="B21" s="273"/>
      <c r="C21" s="856" t="s">
        <v>639</v>
      </c>
      <c r="D21" s="856"/>
      <c r="E21" s="856"/>
      <c r="F21" s="856"/>
      <c r="G21" s="856"/>
      <c r="H21" s="856"/>
      <c r="I21" s="856"/>
      <c r="J21" s="856"/>
      <c r="K21" s="856"/>
      <c r="L21" s="856"/>
      <c r="M21" s="856"/>
      <c r="N21" s="856"/>
      <c r="O21" s="856"/>
      <c r="P21" s="856"/>
      <c r="Q21" s="856"/>
      <c r="R21" s="856"/>
      <c r="S21" s="856"/>
      <c r="T21" s="856"/>
      <c r="U21" s="856"/>
      <c r="V21" s="856"/>
      <c r="W21" s="856"/>
      <c r="X21" s="856"/>
      <c r="Y21" s="600"/>
      <c r="Z21" s="600"/>
      <c r="AA21" s="600"/>
      <c r="AB21" s="600"/>
      <c r="AC21" s="600"/>
      <c r="AD21" s="600"/>
      <c r="AE21" s="276"/>
      <c r="AF21" s="265"/>
      <c r="AG21" s="265"/>
      <c r="AH21" s="265"/>
      <c r="AI21" s="265"/>
      <c r="AJ21" s="265"/>
      <c r="AK21" s="265"/>
      <c r="AL21" s="265"/>
      <c r="AM21" s="265"/>
    </row>
    <row r="22" spans="2:39" ht="54.75" customHeight="1">
      <c r="B22" s="273"/>
      <c r="C22" s="856" t="s">
        <v>623</v>
      </c>
      <c r="D22" s="856"/>
      <c r="E22" s="856"/>
      <c r="F22" s="856"/>
      <c r="G22" s="856"/>
      <c r="H22" s="856"/>
      <c r="I22" s="856"/>
      <c r="J22" s="856"/>
      <c r="K22" s="856"/>
      <c r="L22" s="856"/>
      <c r="M22" s="856"/>
      <c r="N22" s="856"/>
      <c r="O22" s="856"/>
      <c r="P22" s="856"/>
      <c r="Q22" s="856"/>
      <c r="R22" s="856"/>
      <c r="S22" s="856"/>
      <c r="T22" s="856"/>
      <c r="U22" s="856"/>
      <c r="V22" s="856"/>
      <c r="W22" s="856"/>
      <c r="X22" s="856"/>
      <c r="Y22" s="600"/>
      <c r="Z22" s="600"/>
      <c r="AA22" s="600"/>
      <c r="AB22" s="600"/>
      <c r="AC22" s="600"/>
      <c r="AD22" s="600"/>
      <c r="AE22" s="425"/>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57" t="s">
        <v>527</v>
      </c>
      <c r="C24" s="590"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57"/>
      <c r="C25" s="590"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3"/>
      <c r="C26" s="590"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3"/>
      <c r="C27" s="590"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3"/>
      <c r="C28" s="590"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3"/>
      <c r="C29" s="590"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3"/>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3"/>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4"/>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47" t="s">
        <v>211</v>
      </c>
      <c r="C34" s="849" t="s">
        <v>33</v>
      </c>
      <c r="D34" s="284" t="s">
        <v>422</v>
      </c>
      <c r="E34" s="851" t="s">
        <v>209</v>
      </c>
      <c r="F34" s="852"/>
      <c r="G34" s="852"/>
      <c r="H34" s="852"/>
      <c r="I34" s="852"/>
      <c r="J34" s="852"/>
      <c r="K34" s="852"/>
      <c r="L34" s="852"/>
      <c r="M34" s="853"/>
      <c r="N34" s="854" t="s">
        <v>213</v>
      </c>
      <c r="O34" s="284" t="s">
        <v>423</v>
      </c>
      <c r="P34" s="851" t="s">
        <v>212</v>
      </c>
      <c r="Q34" s="852"/>
      <c r="R34" s="852"/>
      <c r="S34" s="852"/>
      <c r="T34" s="852"/>
      <c r="U34" s="852"/>
      <c r="V34" s="852"/>
      <c r="W34" s="852"/>
      <c r="X34" s="853"/>
      <c r="Y34" s="844" t="s">
        <v>243</v>
      </c>
      <c r="Z34" s="845"/>
      <c r="AA34" s="845"/>
      <c r="AB34" s="845"/>
      <c r="AC34" s="845"/>
      <c r="AD34" s="845"/>
      <c r="AE34" s="845"/>
      <c r="AF34" s="845"/>
      <c r="AG34" s="845"/>
      <c r="AH34" s="845"/>
      <c r="AI34" s="845"/>
      <c r="AJ34" s="845"/>
      <c r="AK34" s="845"/>
      <c r="AL34" s="845"/>
      <c r="AM34" s="846"/>
    </row>
    <row r="35" spans="1:39" ht="65.25" customHeight="1">
      <c r="B35" s="848"/>
      <c r="C35" s="850"/>
      <c r="D35" s="285">
        <v>2015</v>
      </c>
      <c r="E35" s="285">
        <v>2016</v>
      </c>
      <c r="F35" s="285">
        <v>2017</v>
      </c>
      <c r="G35" s="285">
        <v>2018</v>
      </c>
      <c r="H35" s="285">
        <v>2019</v>
      </c>
      <c r="I35" s="285">
        <v>2020</v>
      </c>
      <c r="J35" s="285">
        <v>2021</v>
      </c>
      <c r="K35" s="285">
        <v>2022</v>
      </c>
      <c r="L35" s="285">
        <v>2023</v>
      </c>
      <c r="M35" s="426">
        <v>2024</v>
      </c>
      <c r="N35" s="855"/>
      <c r="O35" s="285">
        <v>2015</v>
      </c>
      <c r="P35" s="285">
        <v>2016</v>
      </c>
      <c r="Q35" s="285">
        <v>2017</v>
      </c>
      <c r="R35" s="285">
        <v>2018</v>
      </c>
      <c r="S35" s="285">
        <v>2019</v>
      </c>
      <c r="T35" s="285">
        <v>2020</v>
      </c>
      <c r="U35" s="285">
        <v>2021</v>
      </c>
      <c r="V35" s="285">
        <v>2022</v>
      </c>
      <c r="W35" s="285">
        <v>2023</v>
      </c>
      <c r="X35" s="426">
        <v>2024</v>
      </c>
      <c r="Y35" s="285" t="str">
        <f>'1.  LRAMVA Summary'!D52</f>
        <v>Residential</v>
      </c>
      <c r="Z35" s="285" t="str">
        <f>'1.  LRAMVA Summary'!E52</f>
        <v>GS&lt;50 kW</v>
      </c>
      <c r="AA35" s="285" t="str">
        <f>'1.  LRAMVA Summary'!F52</f>
        <v>GS 50-499 kW</v>
      </c>
      <c r="AB35" s="285" t="str">
        <f>'1.  LRAMVA Summary'!G52</f>
        <v>GS 500-4999 kW</v>
      </c>
      <c r="AC35" s="285" t="str">
        <f>'1.  LRAMVA Summary'!H52</f>
        <v>Large Use</v>
      </c>
      <c r="AD35" s="285" t="str">
        <f>'1.  LRAMVA Summary'!I52</f>
        <v>Street Lighting</v>
      </c>
      <c r="AE35" s="285" t="str">
        <f>'1.  LRAMVA Summary'!J52</f>
        <v>Unmetered Scattered Load</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2"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kWh</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16">
        <v>1</v>
      </c>
      <c r="B38" s="514" t="s">
        <v>95</v>
      </c>
      <c r="C38" s="764" t="s">
        <v>25</v>
      </c>
      <c r="D38" s="295">
        <v>2173737</v>
      </c>
      <c r="E38" s="295">
        <v>2154375</v>
      </c>
      <c r="F38" s="295">
        <v>2154375</v>
      </c>
      <c r="G38" s="295">
        <v>2154375</v>
      </c>
      <c r="H38" s="295">
        <v>2154375</v>
      </c>
      <c r="I38" s="295">
        <v>2154375</v>
      </c>
      <c r="J38" s="295">
        <v>2154375</v>
      </c>
      <c r="K38" s="295">
        <v>2153946</v>
      </c>
      <c r="L38" s="295">
        <v>2153946</v>
      </c>
      <c r="M38" s="295">
        <v>2153946</v>
      </c>
      <c r="N38" s="764"/>
      <c r="O38" s="295">
        <v>141</v>
      </c>
      <c r="P38" s="295">
        <v>140</v>
      </c>
      <c r="Q38" s="295">
        <v>140</v>
      </c>
      <c r="R38" s="295">
        <v>140</v>
      </c>
      <c r="S38" s="295">
        <v>140</v>
      </c>
      <c r="T38" s="295">
        <v>140</v>
      </c>
      <c r="U38" s="295">
        <v>140</v>
      </c>
      <c r="V38" s="295">
        <v>140</v>
      </c>
      <c r="W38" s="295">
        <v>140</v>
      </c>
      <c r="X38" s="295">
        <v>140</v>
      </c>
      <c r="Y38" s="753">
        <v>1</v>
      </c>
      <c r="Z38" s="753"/>
      <c r="AA38" s="753"/>
      <c r="AB38" s="753"/>
      <c r="AC38" s="753"/>
      <c r="AD38" s="753"/>
      <c r="AE38" s="753"/>
      <c r="AF38" s="408"/>
      <c r="AG38" s="408"/>
      <c r="AH38" s="408"/>
      <c r="AI38" s="408"/>
      <c r="AJ38" s="408"/>
      <c r="AK38" s="408"/>
      <c r="AL38" s="408"/>
      <c r="AM38" s="296">
        <f>SUM(Y38:AL38)</f>
        <v>1</v>
      </c>
    </row>
    <row r="39" spans="1:39" outlineLevel="1">
      <c r="B39" s="294" t="s">
        <v>267</v>
      </c>
      <c r="C39" s="764" t="s">
        <v>163</v>
      </c>
      <c r="D39" s="295">
        <v>502885</v>
      </c>
      <c r="E39" s="295">
        <v>497119</v>
      </c>
      <c r="F39" s="295">
        <v>497119</v>
      </c>
      <c r="G39" s="295">
        <v>497119</v>
      </c>
      <c r="H39" s="295">
        <v>497119</v>
      </c>
      <c r="I39" s="295">
        <v>497119</v>
      </c>
      <c r="J39" s="295">
        <v>497119</v>
      </c>
      <c r="K39" s="295">
        <v>496860</v>
      </c>
      <c r="L39" s="295">
        <v>496860</v>
      </c>
      <c r="M39" s="295">
        <v>496860</v>
      </c>
      <c r="N39" s="765"/>
      <c r="O39" s="295">
        <v>32</v>
      </c>
      <c r="P39" s="295">
        <v>32</v>
      </c>
      <c r="Q39" s="295">
        <v>32</v>
      </c>
      <c r="R39" s="295">
        <v>32</v>
      </c>
      <c r="S39" s="295">
        <v>32</v>
      </c>
      <c r="T39" s="295">
        <v>32</v>
      </c>
      <c r="U39" s="295">
        <v>32</v>
      </c>
      <c r="V39" s="295">
        <v>32</v>
      </c>
      <c r="W39" s="295">
        <v>32</v>
      </c>
      <c r="X39" s="295">
        <v>32</v>
      </c>
      <c r="Y39" s="754">
        <f>Y38</f>
        <v>1</v>
      </c>
      <c r="Z39" s="754">
        <f t="shared" ref="Z39:AE39" si="0">Z38</f>
        <v>0</v>
      </c>
      <c r="AA39" s="754">
        <f t="shared" si="0"/>
        <v>0</v>
      </c>
      <c r="AB39" s="754">
        <f t="shared" si="0"/>
        <v>0</v>
      </c>
      <c r="AC39" s="754">
        <f t="shared" si="0"/>
        <v>0</v>
      </c>
      <c r="AD39" s="754">
        <f t="shared" si="0"/>
        <v>0</v>
      </c>
      <c r="AE39" s="754">
        <f t="shared" si="0"/>
        <v>0</v>
      </c>
      <c r="AF39" s="409">
        <f t="shared" ref="AF39:AL39" si="1">AF38</f>
        <v>0</v>
      </c>
      <c r="AG39" s="409">
        <f t="shared" si="1"/>
        <v>0</v>
      </c>
      <c r="AH39" s="409">
        <f t="shared" si="1"/>
        <v>0</v>
      </c>
      <c r="AI39" s="409">
        <f t="shared" si="1"/>
        <v>0</v>
      </c>
      <c r="AJ39" s="409">
        <f t="shared" si="1"/>
        <v>0</v>
      </c>
      <c r="AK39" s="409">
        <f t="shared" si="1"/>
        <v>0</v>
      </c>
      <c r="AL39" s="409">
        <f t="shared" si="1"/>
        <v>0</v>
      </c>
      <c r="AM39" s="297"/>
    </row>
    <row r="40" spans="1:39" ht="15.75" outlineLevel="1">
      <c r="B40" s="298"/>
      <c r="C40" s="766"/>
      <c r="D40" s="766"/>
      <c r="E40" s="766"/>
      <c r="F40" s="766"/>
      <c r="G40" s="766"/>
      <c r="H40" s="766"/>
      <c r="I40" s="766"/>
      <c r="J40" s="766"/>
      <c r="K40" s="766"/>
      <c r="L40" s="766"/>
      <c r="M40" s="766"/>
      <c r="N40" s="783"/>
      <c r="O40" s="766"/>
      <c r="P40" s="766"/>
      <c r="Q40" s="766"/>
      <c r="R40" s="766"/>
      <c r="S40" s="766"/>
      <c r="T40" s="766"/>
      <c r="U40" s="766"/>
      <c r="V40" s="766"/>
      <c r="W40" s="766"/>
      <c r="X40" s="766"/>
      <c r="Y40" s="755"/>
      <c r="Z40" s="756"/>
      <c r="AA40" s="756"/>
      <c r="AB40" s="756"/>
      <c r="AC40" s="756"/>
      <c r="AD40" s="756"/>
      <c r="AE40" s="756"/>
      <c r="AF40" s="411"/>
      <c r="AG40" s="411"/>
      <c r="AH40" s="411"/>
      <c r="AI40" s="411"/>
      <c r="AJ40" s="411"/>
      <c r="AK40" s="411"/>
      <c r="AL40" s="411"/>
      <c r="AM40" s="302"/>
    </row>
    <row r="41" spans="1:39" outlineLevel="1">
      <c r="A41" s="516">
        <v>2</v>
      </c>
      <c r="B41" s="514" t="s">
        <v>96</v>
      </c>
      <c r="C41" s="764" t="s">
        <v>25</v>
      </c>
      <c r="D41" s="295">
        <v>3679485</v>
      </c>
      <c r="E41" s="295">
        <v>3614091</v>
      </c>
      <c r="F41" s="295">
        <v>3614091</v>
      </c>
      <c r="G41" s="295">
        <v>3614091</v>
      </c>
      <c r="H41" s="295">
        <v>3614091</v>
      </c>
      <c r="I41" s="295">
        <v>3614091</v>
      </c>
      <c r="J41" s="295">
        <v>3614091</v>
      </c>
      <c r="K41" s="295">
        <v>3612200</v>
      </c>
      <c r="L41" s="295">
        <v>3612200</v>
      </c>
      <c r="M41" s="295">
        <v>3612200</v>
      </c>
      <c r="N41" s="764"/>
      <c r="O41" s="295">
        <v>248</v>
      </c>
      <c r="P41" s="295">
        <v>244</v>
      </c>
      <c r="Q41" s="295">
        <v>244</v>
      </c>
      <c r="R41" s="295">
        <v>244</v>
      </c>
      <c r="S41" s="295">
        <v>244</v>
      </c>
      <c r="T41" s="295">
        <v>244</v>
      </c>
      <c r="U41" s="295">
        <v>244</v>
      </c>
      <c r="V41" s="295">
        <v>244</v>
      </c>
      <c r="W41" s="295">
        <v>244</v>
      </c>
      <c r="X41" s="295">
        <v>244</v>
      </c>
      <c r="Y41" s="753">
        <v>1</v>
      </c>
      <c r="Z41" s="753"/>
      <c r="AA41" s="753"/>
      <c r="AB41" s="753"/>
      <c r="AC41" s="753"/>
      <c r="AD41" s="753"/>
      <c r="AE41" s="753"/>
      <c r="AF41" s="408"/>
      <c r="AG41" s="408"/>
      <c r="AH41" s="408"/>
      <c r="AI41" s="408"/>
      <c r="AJ41" s="408"/>
      <c r="AK41" s="408"/>
      <c r="AL41" s="408"/>
      <c r="AM41" s="296">
        <f>SUM(Y41:AL41)</f>
        <v>1</v>
      </c>
    </row>
    <row r="42" spans="1:39" outlineLevel="1">
      <c r="B42" s="294" t="s">
        <v>267</v>
      </c>
      <c r="C42" s="764" t="s">
        <v>163</v>
      </c>
      <c r="D42" s="295">
        <v>38059</v>
      </c>
      <c r="E42" s="295">
        <v>37613</v>
      </c>
      <c r="F42" s="295">
        <v>37613</v>
      </c>
      <c r="G42" s="295">
        <v>37613</v>
      </c>
      <c r="H42" s="295">
        <v>37613</v>
      </c>
      <c r="I42" s="295">
        <v>37613</v>
      </c>
      <c r="J42" s="295">
        <v>37613</v>
      </c>
      <c r="K42" s="295">
        <v>37519</v>
      </c>
      <c r="L42" s="295">
        <v>37519</v>
      </c>
      <c r="M42" s="295">
        <v>37519</v>
      </c>
      <c r="N42" s="765"/>
      <c r="O42" s="295">
        <v>2</v>
      </c>
      <c r="P42" s="295">
        <v>2</v>
      </c>
      <c r="Q42" s="295">
        <v>2</v>
      </c>
      <c r="R42" s="295">
        <v>2</v>
      </c>
      <c r="S42" s="295">
        <v>2</v>
      </c>
      <c r="T42" s="295">
        <v>2</v>
      </c>
      <c r="U42" s="295">
        <v>2</v>
      </c>
      <c r="V42" s="295">
        <v>2</v>
      </c>
      <c r="W42" s="295">
        <v>2</v>
      </c>
      <c r="X42" s="295">
        <v>2</v>
      </c>
      <c r="Y42" s="754">
        <f t="shared" ref="Y42:AE42" si="2">Y41</f>
        <v>1</v>
      </c>
      <c r="Z42" s="754">
        <f t="shared" si="2"/>
        <v>0</v>
      </c>
      <c r="AA42" s="754">
        <f t="shared" si="2"/>
        <v>0</v>
      </c>
      <c r="AB42" s="754">
        <f t="shared" si="2"/>
        <v>0</v>
      </c>
      <c r="AC42" s="754">
        <f t="shared" si="2"/>
        <v>0</v>
      </c>
      <c r="AD42" s="754">
        <f t="shared" si="2"/>
        <v>0</v>
      </c>
      <c r="AE42" s="754">
        <f t="shared" si="2"/>
        <v>0</v>
      </c>
      <c r="AF42" s="409">
        <f t="shared" ref="AF42" si="3">AF41</f>
        <v>0</v>
      </c>
      <c r="AG42" s="409">
        <f t="shared" ref="AG42" si="4">AG41</f>
        <v>0</v>
      </c>
      <c r="AH42" s="409">
        <f t="shared" ref="AH42" si="5">AH41</f>
        <v>0</v>
      </c>
      <c r="AI42" s="409">
        <f t="shared" ref="AI42" si="6">AI41</f>
        <v>0</v>
      </c>
      <c r="AJ42" s="409">
        <f t="shared" ref="AJ42" si="7">AJ41</f>
        <v>0</v>
      </c>
      <c r="AK42" s="409">
        <f t="shared" ref="AK42" si="8">AK41</f>
        <v>0</v>
      </c>
      <c r="AL42" s="409">
        <f t="shared" ref="AL42" si="9">AL41</f>
        <v>0</v>
      </c>
      <c r="AM42" s="297"/>
    </row>
    <row r="43" spans="1:39" ht="15.75" outlineLevel="1">
      <c r="B43" s="298"/>
      <c r="C43" s="766"/>
      <c r="D43" s="767"/>
      <c r="E43" s="767"/>
      <c r="F43" s="767"/>
      <c r="G43" s="767"/>
      <c r="H43" s="767"/>
      <c r="I43" s="767"/>
      <c r="J43" s="767"/>
      <c r="K43" s="767"/>
      <c r="L43" s="767"/>
      <c r="M43" s="767"/>
      <c r="N43" s="783"/>
      <c r="O43" s="767"/>
      <c r="P43" s="767"/>
      <c r="Q43" s="767"/>
      <c r="R43" s="767"/>
      <c r="S43" s="767"/>
      <c r="T43" s="767"/>
      <c r="U43" s="767"/>
      <c r="V43" s="767"/>
      <c r="W43" s="767"/>
      <c r="X43" s="767"/>
      <c r="Y43" s="755"/>
      <c r="Z43" s="756"/>
      <c r="AA43" s="756"/>
      <c r="AB43" s="756"/>
      <c r="AC43" s="756"/>
      <c r="AD43" s="756"/>
      <c r="AE43" s="756"/>
      <c r="AF43" s="411"/>
      <c r="AG43" s="411"/>
      <c r="AH43" s="411"/>
      <c r="AI43" s="411"/>
      <c r="AJ43" s="411"/>
      <c r="AK43" s="411"/>
      <c r="AL43" s="411"/>
      <c r="AM43" s="302"/>
    </row>
    <row r="44" spans="1:39" outlineLevel="1">
      <c r="A44" s="516">
        <v>3</v>
      </c>
      <c r="B44" s="514" t="s">
        <v>97</v>
      </c>
      <c r="C44" s="764" t="s">
        <v>25</v>
      </c>
      <c r="D44" s="295">
        <v>60261</v>
      </c>
      <c r="E44" s="295">
        <v>60261</v>
      </c>
      <c r="F44" s="295">
        <v>60261</v>
      </c>
      <c r="G44" s="295">
        <v>60261</v>
      </c>
      <c r="H44" s="295">
        <v>37035</v>
      </c>
      <c r="I44" s="295">
        <v>0</v>
      </c>
      <c r="J44" s="295">
        <v>0</v>
      </c>
      <c r="K44" s="295">
        <v>0</v>
      </c>
      <c r="L44" s="295">
        <v>0</v>
      </c>
      <c r="M44" s="295">
        <v>0</v>
      </c>
      <c r="N44" s="764"/>
      <c r="O44" s="295">
        <v>9</v>
      </c>
      <c r="P44" s="295">
        <v>9</v>
      </c>
      <c r="Q44" s="295">
        <v>9</v>
      </c>
      <c r="R44" s="295">
        <v>9</v>
      </c>
      <c r="S44" s="295">
        <v>5</v>
      </c>
      <c r="T44" s="295">
        <v>0</v>
      </c>
      <c r="U44" s="295">
        <v>0</v>
      </c>
      <c r="V44" s="295">
        <v>0</v>
      </c>
      <c r="W44" s="295">
        <v>0</v>
      </c>
      <c r="X44" s="295">
        <v>0</v>
      </c>
      <c r="Y44" s="753">
        <v>1</v>
      </c>
      <c r="Z44" s="753"/>
      <c r="AA44" s="753"/>
      <c r="AB44" s="753"/>
      <c r="AC44" s="753"/>
      <c r="AD44" s="753"/>
      <c r="AE44" s="753"/>
      <c r="AF44" s="408"/>
      <c r="AG44" s="408"/>
      <c r="AH44" s="408"/>
      <c r="AI44" s="408"/>
      <c r="AJ44" s="408"/>
      <c r="AK44" s="408"/>
      <c r="AL44" s="408"/>
      <c r="AM44" s="296">
        <f>SUM(Y44:AL44)</f>
        <v>1</v>
      </c>
    </row>
    <row r="45" spans="1:39" outlineLevel="1">
      <c r="B45" s="294" t="s">
        <v>267</v>
      </c>
      <c r="C45" s="764" t="s">
        <v>163</v>
      </c>
      <c r="D45" s="295"/>
      <c r="E45" s="295"/>
      <c r="F45" s="295"/>
      <c r="G45" s="295"/>
      <c r="H45" s="295"/>
      <c r="I45" s="295"/>
      <c r="J45" s="295"/>
      <c r="K45" s="295"/>
      <c r="L45" s="295"/>
      <c r="M45" s="295"/>
      <c r="N45" s="765"/>
      <c r="O45" s="295"/>
      <c r="P45" s="295"/>
      <c r="Q45" s="295"/>
      <c r="R45" s="295"/>
      <c r="S45" s="295"/>
      <c r="T45" s="295"/>
      <c r="U45" s="295"/>
      <c r="V45" s="295"/>
      <c r="W45" s="295"/>
      <c r="X45" s="295"/>
      <c r="Y45" s="754">
        <f t="shared" ref="Y45:AE45" si="10">Y44</f>
        <v>1</v>
      </c>
      <c r="Z45" s="754">
        <f t="shared" si="10"/>
        <v>0</v>
      </c>
      <c r="AA45" s="754">
        <f t="shared" si="10"/>
        <v>0</v>
      </c>
      <c r="AB45" s="754">
        <f t="shared" si="10"/>
        <v>0</v>
      </c>
      <c r="AC45" s="754">
        <f t="shared" si="10"/>
        <v>0</v>
      </c>
      <c r="AD45" s="754">
        <f t="shared" si="10"/>
        <v>0</v>
      </c>
      <c r="AE45" s="754">
        <f t="shared" si="10"/>
        <v>0</v>
      </c>
      <c r="AF45" s="409">
        <f t="shared" ref="AF45" si="11">AF44</f>
        <v>0</v>
      </c>
      <c r="AG45" s="409">
        <f t="shared" ref="AG45" si="12">AG44</f>
        <v>0</v>
      </c>
      <c r="AH45" s="409">
        <f t="shared" ref="AH45" si="13">AH44</f>
        <v>0</v>
      </c>
      <c r="AI45" s="409">
        <f t="shared" ref="AI45" si="14">AI44</f>
        <v>0</v>
      </c>
      <c r="AJ45" s="409">
        <f t="shared" ref="AJ45" si="15">AJ44</f>
        <v>0</v>
      </c>
      <c r="AK45" s="409">
        <f t="shared" ref="AK45" si="16">AK44</f>
        <v>0</v>
      </c>
      <c r="AL45" s="409">
        <f t="shared" ref="AL45" si="17">AL44</f>
        <v>0</v>
      </c>
      <c r="AM45" s="297"/>
    </row>
    <row r="46" spans="1:39" outlineLevel="1">
      <c r="B46" s="294"/>
      <c r="C46" s="768"/>
      <c r="D46" s="764"/>
      <c r="E46" s="764"/>
      <c r="F46" s="764"/>
      <c r="G46" s="764"/>
      <c r="H46" s="764"/>
      <c r="I46" s="764"/>
      <c r="J46" s="764"/>
      <c r="K46" s="764"/>
      <c r="L46" s="764"/>
      <c r="M46" s="764"/>
      <c r="N46" s="764"/>
      <c r="O46" s="764"/>
      <c r="P46" s="764"/>
      <c r="Q46" s="764"/>
      <c r="R46" s="764"/>
      <c r="S46" s="764"/>
      <c r="T46" s="764"/>
      <c r="U46" s="764"/>
      <c r="V46" s="764"/>
      <c r="W46" s="764"/>
      <c r="X46" s="764"/>
      <c r="Y46" s="755"/>
      <c r="Z46" s="755"/>
      <c r="AA46" s="755"/>
      <c r="AB46" s="755"/>
      <c r="AC46" s="755"/>
      <c r="AD46" s="755"/>
      <c r="AE46" s="755"/>
      <c r="AF46" s="410"/>
      <c r="AG46" s="410"/>
      <c r="AH46" s="410"/>
      <c r="AI46" s="410"/>
      <c r="AJ46" s="410"/>
      <c r="AK46" s="410"/>
      <c r="AL46" s="410"/>
      <c r="AM46" s="306"/>
    </row>
    <row r="47" spans="1:39" outlineLevel="1">
      <c r="A47" s="516">
        <v>4</v>
      </c>
      <c r="B47" s="514" t="s">
        <v>823</v>
      </c>
      <c r="C47" s="764" t="s">
        <v>25</v>
      </c>
      <c r="D47" s="295">
        <v>2584003</v>
      </c>
      <c r="E47" s="295">
        <v>2584003</v>
      </c>
      <c r="F47" s="295">
        <v>2584003</v>
      </c>
      <c r="G47" s="295">
        <v>2584003</v>
      </c>
      <c r="H47" s="295">
        <v>2584003</v>
      </c>
      <c r="I47" s="295">
        <v>2584003</v>
      </c>
      <c r="J47" s="295">
        <v>2584003</v>
      </c>
      <c r="K47" s="295">
        <v>2584003</v>
      </c>
      <c r="L47" s="295">
        <v>2584003</v>
      </c>
      <c r="M47" s="295">
        <v>2584003</v>
      </c>
      <c r="N47" s="764"/>
      <c r="O47" s="295">
        <v>1355</v>
      </c>
      <c r="P47" s="295">
        <v>1355</v>
      </c>
      <c r="Q47" s="295">
        <v>1355</v>
      </c>
      <c r="R47" s="295">
        <v>1355</v>
      </c>
      <c r="S47" s="295">
        <v>1355</v>
      </c>
      <c r="T47" s="295">
        <v>1355</v>
      </c>
      <c r="U47" s="295">
        <v>1355</v>
      </c>
      <c r="V47" s="295">
        <v>1355</v>
      </c>
      <c r="W47" s="295">
        <v>1355</v>
      </c>
      <c r="X47" s="295">
        <v>1355</v>
      </c>
      <c r="Y47" s="753">
        <v>1</v>
      </c>
      <c r="Z47" s="753"/>
      <c r="AA47" s="753"/>
      <c r="AB47" s="753"/>
      <c r="AC47" s="753"/>
      <c r="AD47" s="753"/>
      <c r="AE47" s="753"/>
      <c r="AF47" s="408"/>
      <c r="AG47" s="408"/>
      <c r="AH47" s="408"/>
      <c r="AI47" s="408"/>
      <c r="AJ47" s="408"/>
      <c r="AK47" s="408"/>
      <c r="AL47" s="408"/>
      <c r="AM47" s="296">
        <f>SUM(Y47:AL47)</f>
        <v>1</v>
      </c>
    </row>
    <row r="48" spans="1:39" outlineLevel="1">
      <c r="B48" s="294" t="s">
        <v>267</v>
      </c>
      <c r="C48" s="764" t="s">
        <v>163</v>
      </c>
      <c r="D48" s="295">
        <v>110951</v>
      </c>
      <c r="E48" s="295">
        <v>110951</v>
      </c>
      <c r="F48" s="295">
        <v>110951</v>
      </c>
      <c r="G48" s="295">
        <v>110951</v>
      </c>
      <c r="H48" s="295">
        <v>110951</v>
      </c>
      <c r="I48" s="295">
        <v>110951</v>
      </c>
      <c r="J48" s="295">
        <v>110951</v>
      </c>
      <c r="K48" s="295">
        <v>110951</v>
      </c>
      <c r="L48" s="295">
        <v>110951</v>
      </c>
      <c r="M48" s="295">
        <v>110951</v>
      </c>
      <c r="N48" s="765"/>
      <c r="O48" s="295">
        <v>57</v>
      </c>
      <c r="P48" s="295">
        <v>57</v>
      </c>
      <c r="Q48" s="295">
        <v>57</v>
      </c>
      <c r="R48" s="295">
        <v>57</v>
      </c>
      <c r="S48" s="295">
        <v>57</v>
      </c>
      <c r="T48" s="295">
        <v>57</v>
      </c>
      <c r="U48" s="295">
        <v>57</v>
      </c>
      <c r="V48" s="295">
        <v>57</v>
      </c>
      <c r="W48" s="295">
        <v>57</v>
      </c>
      <c r="X48" s="295">
        <v>57</v>
      </c>
      <c r="Y48" s="754">
        <f t="shared" ref="Y48:AE48" si="18">Y47</f>
        <v>1</v>
      </c>
      <c r="Z48" s="754">
        <f t="shared" si="18"/>
        <v>0</v>
      </c>
      <c r="AA48" s="754">
        <f t="shared" si="18"/>
        <v>0</v>
      </c>
      <c r="AB48" s="754">
        <f t="shared" si="18"/>
        <v>0</v>
      </c>
      <c r="AC48" s="754">
        <f t="shared" si="18"/>
        <v>0</v>
      </c>
      <c r="AD48" s="754">
        <f t="shared" si="18"/>
        <v>0</v>
      </c>
      <c r="AE48" s="754">
        <f t="shared" si="18"/>
        <v>0</v>
      </c>
      <c r="AF48" s="409">
        <f t="shared" ref="AF48" si="19">AF47</f>
        <v>0</v>
      </c>
      <c r="AG48" s="409">
        <f t="shared" ref="AG48" si="20">AG47</f>
        <v>0</v>
      </c>
      <c r="AH48" s="409">
        <f t="shared" ref="AH48" si="21">AH47</f>
        <v>0</v>
      </c>
      <c r="AI48" s="409">
        <f t="shared" ref="AI48" si="22">AI47</f>
        <v>0</v>
      </c>
      <c r="AJ48" s="409">
        <f t="shared" ref="AJ48" si="23">AJ47</f>
        <v>0</v>
      </c>
      <c r="AK48" s="409">
        <f t="shared" ref="AK48" si="24">AK47</f>
        <v>0</v>
      </c>
      <c r="AL48" s="409">
        <f t="shared" ref="AL48" si="25">AL47</f>
        <v>0</v>
      </c>
      <c r="AM48" s="297"/>
    </row>
    <row r="49" spans="1:39" outlineLevel="1">
      <c r="B49" s="294"/>
      <c r="C49" s="768"/>
      <c r="D49" s="767"/>
      <c r="E49" s="767"/>
      <c r="F49" s="767"/>
      <c r="G49" s="767"/>
      <c r="H49" s="767"/>
      <c r="I49" s="767"/>
      <c r="J49" s="767"/>
      <c r="K49" s="767"/>
      <c r="L49" s="767"/>
      <c r="M49" s="767"/>
      <c r="N49" s="764"/>
      <c r="O49" s="767"/>
      <c r="P49" s="767"/>
      <c r="Q49" s="767"/>
      <c r="R49" s="767"/>
      <c r="S49" s="767"/>
      <c r="T49" s="767"/>
      <c r="U49" s="767"/>
      <c r="V49" s="767"/>
      <c r="W49" s="767"/>
      <c r="X49" s="767"/>
      <c r="Y49" s="755"/>
      <c r="Z49" s="755"/>
      <c r="AA49" s="755"/>
      <c r="AB49" s="755"/>
      <c r="AC49" s="755"/>
      <c r="AD49" s="755"/>
      <c r="AE49" s="755"/>
      <c r="AF49" s="410"/>
      <c r="AG49" s="410"/>
      <c r="AH49" s="410"/>
      <c r="AI49" s="410"/>
      <c r="AJ49" s="410"/>
      <c r="AK49" s="410"/>
      <c r="AL49" s="410"/>
      <c r="AM49" s="306"/>
    </row>
    <row r="50" spans="1:39" ht="18" customHeight="1" outlineLevel="1">
      <c r="A50" s="516">
        <v>5</v>
      </c>
      <c r="B50" s="514" t="s">
        <v>98</v>
      </c>
      <c r="C50" s="764" t="s">
        <v>25</v>
      </c>
      <c r="D50" s="295"/>
      <c r="E50" s="295"/>
      <c r="F50" s="295"/>
      <c r="G50" s="295"/>
      <c r="H50" s="295"/>
      <c r="I50" s="295"/>
      <c r="J50" s="295"/>
      <c r="K50" s="295"/>
      <c r="L50" s="295"/>
      <c r="M50" s="295"/>
      <c r="N50" s="764"/>
      <c r="O50" s="295"/>
      <c r="P50" s="295"/>
      <c r="Q50" s="295"/>
      <c r="R50" s="295"/>
      <c r="S50" s="295"/>
      <c r="T50" s="295"/>
      <c r="U50" s="295"/>
      <c r="V50" s="295"/>
      <c r="W50" s="295"/>
      <c r="X50" s="295"/>
      <c r="Y50" s="753"/>
      <c r="Z50" s="753"/>
      <c r="AA50" s="753"/>
      <c r="AB50" s="753"/>
      <c r="AC50" s="753"/>
      <c r="AD50" s="753"/>
      <c r="AE50" s="753"/>
      <c r="AF50" s="408"/>
      <c r="AG50" s="408"/>
      <c r="AH50" s="408"/>
      <c r="AI50" s="408"/>
      <c r="AJ50" s="408"/>
      <c r="AK50" s="408"/>
      <c r="AL50" s="408"/>
      <c r="AM50" s="296">
        <f>SUM(Y50:AL50)</f>
        <v>0</v>
      </c>
    </row>
    <row r="51" spans="1:39" outlineLevel="1">
      <c r="B51" s="294" t="s">
        <v>267</v>
      </c>
      <c r="C51" s="764" t="s">
        <v>163</v>
      </c>
      <c r="D51" s="295"/>
      <c r="E51" s="295"/>
      <c r="F51" s="295"/>
      <c r="G51" s="295"/>
      <c r="H51" s="295"/>
      <c r="I51" s="295"/>
      <c r="J51" s="295"/>
      <c r="K51" s="295"/>
      <c r="L51" s="295"/>
      <c r="M51" s="295"/>
      <c r="N51" s="765"/>
      <c r="O51" s="295"/>
      <c r="P51" s="295"/>
      <c r="Q51" s="295"/>
      <c r="R51" s="295"/>
      <c r="S51" s="295"/>
      <c r="T51" s="295"/>
      <c r="U51" s="295"/>
      <c r="V51" s="295"/>
      <c r="W51" s="295"/>
      <c r="X51" s="295"/>
      <c r="Y51" s="754">
        <f t="shared" ref="Y51:AE51" si="26">Y50</f>
        <v>0</v>
      </c>
      <c r="Z51" s="754">
        <f t="shared" si="26"/>
        <v>0</v>
      </c>
      <c r="AA51" s="754">
        <f t="shared" si="26"/>
        <v>0</v>
      </c>
      <c r="AB51" s="754">
        <f t="shared" si="26"/>
        <v>0</v>
      </c>
      <c r="AC51" s="754">
        <f t="shared" si="26"/>
        <v>0</v>
      </c>
      <c r="AD51" s="754">
        <f t="shared" si="26"/>
        <v>0</v>
      </c>
      <c r="AE51" s="754">
        <f t="shared" si="26"/>
        <v>0</v>
      </c>
      <c r="AF51" s="409">
        <f t="shared" ref="AF51" si="27">AF50</f>
        <v>0</v>
      </c>
      <c r="AG51" s="409">
        <f t="shared" ref="AG51" si="28">AG50</f>
        <v>0</v>
      </c>
      <c r="AH51" s="409">
        <f t="shared" ref="AH51" si="29">AH50</f>
        <v>0</v>
      </c>
      <c r="AI51" s="409">
        <f t="shared" ref="AI51" si="30">AI50</f>
        <v>0</v>
      </c>
      <c r="AJ51" s="409">
        <f t="shared" ref="AJ51" si="31">AJ50</f>
        <v>0</v>
      </c>
      <c r="AK51" s="409">
        <f t="shared" ref="AK51" si="32">AK50</f>
        <v>0</v>
      </c>
      <c r="AL51" s="409">
        <f t="shared" ref="AL51" si="33">AL50</f>
        <v>0</v>
      </c>
      <c r="AM51" s="297"/>
    </row>
    <row r="52" spans="1:39" outlineLevel="1">
      <c r="B52" s="294"/>
      <c r="C52" s="764"/>
      <c r="D52" s="764"/>
      <c r="E52" s="764"/>
      <c r="F52" s="764"/>
      <c r="G52" s="764"/>
      <c r="H52" s="764"/>
      <c r="I52" s="764"/>
      <c r="J52" s="764"/>
      <c r="K52" s="764"/>
      <c r="L52" s="764"/>
      <c r="M52" s="764"/>
      <c r="N52" s="764"/>
      <c r="O52" s="764"/>
      <c r="P52" s="764"/>
      <c r="Q52" s="764"/>
      <c r="R52" s="764"/>
      <c r="S52" s="764"/>
      <c r="T52" s="764"/>
      <c r="U52" s="764"/>
      <c r="V52" s="764"/>
      <c r="W52" s="764"/>
      <c r="X52" s="764"/>
      <c r="Y52" s="761"/>
      <c r="Z52" s="762"/>
      <c r="AA52" s="762"/>
      <c r="AB52" s="762"/>
      <c r="AC52" s="762"/>
      <c r="AD52" s="762"/>
      <c r="AE52" s="762"/>
      <c r="AF52" s="420"/>
      <c r="AG52" s="420"/>
      <c r="AH52" s="420"/>
      <c r="AI52" s="420"/>
      <c r="AJ52" s="420"/>
      <c r="AK52" s="420"/>
      <c r="AL52" s="420"/>
      <c r="AM52" s="297"/>
    </row>
    <row r="53" spans="1:39" ht="16.5" customHeight="1" outlineLevel="1">
      <c r="B53" s="317" t="s">
        <v>498</v>
      </c>
      <c r="C53" s="770"/>
      <c r="D53" s="770"/>
      <c r="E53" s="770"/>
      <c r="F53" s="770"/>
      <c r="G53" s="770"/>
      <c r="H53" s="770"/>
      <c r="I53" s="770"/>
      <c r="J53" s="770"/>
      <c r="K53" s="770"/>
      <c r="L53" s="770"/>
      <c r="M53" s="770"/>
      <c r="N53" s="778"/>
      <c r="O53" s="770"/>
      <c r="P53" s="770"/>
      <c r="Q53" s="770"/>
      <c r="R53" s="770"/>
      <c r="S53" s="770"/>
      <c r="T53" s="770"/>
      <c r="U53" s="770"/>
      <c r="V53" s="770"/>
      <c r="W53" s="770"/>
      <c r="X53" s="770"/>
      <c r="Y53" s="757"/>
      <c r="Z53" s="757"/>
      <c r="AA53" s="757"/>
      <c r="AB53" s="757"/>
      <c r="AC53" s="757"/>
      <c r="AD53" s="757"/>
      <c r="AE53" s="757"/>
      <c r="AF53" s="412"/>
      <c r="AG53" s="412"/>
      <c r="AH53" s="412"/>
      <c r="AI53" s="412"/>
      <c r="AJ53" s="412"/>
      <c r="AK53" s="412"/>
      <c r="AL53" s="412"/>
      <c r="AM53" s="292"/>
    </row>
    <row r="54" spans="1:39" outlineLevel="1">
      <c r="A54" s="516">
        <v>6</v>
      </c>
      <c r="B54" s="514" t="s">
        <v>99</v>
      </c>
      <c r="C54" s="764" t="s">
        <v>25</v>
      </c>
      <c r="D54" s="295">
        <v>3573385</v>
      </c>
      <c r="E54" s="295">
        <v>3573385</v>
      </c>
      <c r="F54" s="295">
        <v>3573385</v>
      </c>
      <c r="G54" s="295">
        <v>3573385</v>
      </c>
      <c r="H54" s="295">
        <v>0</v>
      </c>
      <c r="I54" s="295">
        <v>0</v>
      </c>
      <c r="J54" s="295">
        <v>0</v>
      </c>
      <c r="K54" s="295">
        <v>0</v>
      </c>
      <c r="L54" s="295">
        <v>0</v>
      </c>
      <c r="M54" s="295">
        <v>0</v>
      </c>
      <c r="N54" s="295">
        <v>12</v>
      </c>
      <c r="O54" s="295">
        <v>762</v>
      </c>
      <c r="P54" s="295">
        <v>762</v>
      </c>
      <c r="Q54" s="295">
        <v>762</v>
      </c>
      <c r="R54" s="295">
        <v>762</v>
      </c>
      <c r="S54" s="295">
        <v>0</v>
      </c>
      <c r="T54" s="295">
        <v>0</v>
      </c>
      <c r="U54" s="295">
        <v>0</v>
      </c>
      <c r="V54" s="295">
        <v>0</v>
      </c>
      <c r="W54" s="295">
        <v>0</v>
      </c>
      <c r="X54" s="295">
        <v>0</v>
      </c>
      <c r="Y54" s="413"/>
      <c r="Z54" s="753">
        <v>0.16</v>
      </c>
      <c r="AA54" s="753">
        <v>0.71</v>
      </c>
      <c r="AB54" s="753">
        <v>0.1</v>
      </c>
      <c r="AC54" s="753">
        <v>0.02</v>
      </c>
      <c r="AD54" s="753"/>
      <c r="AE54" s="753"/>
      <c r="AF54" s="413"/>
      <c r="AG54" s="413"/>
      <c r="AH54" s="413"/>
      <c r="AI54" s="413"/>
      <c r="AJ54" s="413"/>
      <c r="AK54" s="413"/>
      <c r="AL54" s="413"/>
      <c r="AM54" s="296">
        <f>SUM(Y54:AL54)</f>
        <v>0.99</v>
      </c>
    </row>
    <row r="55" spans="1:39" outlineLevel="1">
      <c r="B55" s="294" t="s">
        <v>267</v>
      </c>
      <c r="C55" s="764" t="s">
        <v>163</v>
      </c>
      <c r="D55" s="295">
        <v>5766646</v>
      </c>
      <c r="E55" s="295">
        <v>5766646</v>
      </c>
      <c r="F55" s="295">
        <v>5766646</v>
      </c>
      <c r="G55" s="295">
        <v>5766646</v>
      </c>
      <c r="H55" s="295">
        <v>9340038</v>
      </c>
      <c r="I55" s="295">
        <v>9340038</v>
      </c>
      <c r="J55" s="295">
        <v>9340038</v>
      </c>
      <c r="K55" s="295">
        <v>9340038</v>
      </c>
      <c r="L55" s="295">
        <v>9340038</v>
      </c>
      <c r="M55" s="295">
        <v>9340038</v>
      </c>
      <c r="N55" s="295">
        <v>12</v>
      </c>
      <c r="O55" s="295">
        <v>1229</v>
      </c>
      <c r="P55" s="295">
        <v>1229</v>
      </c>
      <c r="Q55" s="295">
        <v>1229</v>
      </c>
      <c r="R55" s="295">
        <v>1229</v>
      </c>
      <c r="S55" s="295">
        <v>2127</v>
      </c>
      <c r="T55" s="295">
        <v>2127</v>
      </c>
      <c r="U55" s="295">
        <v>2127</v>
      </c>
      <c r="V55" s="295">
        <v>2127</v>
      </c>
      <c r="W55" s="295">
        <v>2127</v>
      </c>
      <c r="X55" s="295">
        <v>2127</v>
      </c>
      <c r="Y55" s="754">
        <f t="shared" ref="Y55:AE55" si="34">Y54</f>
        <v>0</v>
      </c>
      <c r="Z55" s="754">
        <f t="shared" si="34"/>
        <v>0.16</v>
      </c>
      <c r="AA55" s="754">
        <f t="shared" si="34"/>
        <v>0.71</v>
      </c>
      <c r="AB55" s="754">
        <f t="shared" si="34"/>
        <v>0.1</v>
      </c>
      <c r="AC55" s="754">
        <f t="shared" si="34"/>
        <v>0.02</v>
      </c>
      <c r="AD55" s="754">
        <f t="shared" si="34"/>
        <v>0</v>
      </c>
      <c r="AE55" s="754">
        <f t="shared" si="34"/>
        <v>0</v>
      </c>
      <c r="AF55" s="409">
        <f t="shared" ref="AF55" si="35">AF54</f>
        <v>0</v>
      </c>
      <c r="AG55" s="409">
        <f t="shared" ref="AG55" si="36">AG54</f>
        <v>0</v>
      </c>
      <c r="AH55" s="409">
        <f t="shared" ref="AH55" si="37">AH54</f>
        <v>0</v>
      </c>
      <c r="AI55" s="409">
        <f t="shared" ref="AI55" si="38">AI54</f>
        <v>0</v>
      </c>
      <c r="AJ55" s="409">
        <f t="shared" ref="AJ55" si="39">AJ54</f>
        <v>0</v>
      </c>
      <c r="AK55" s="409">
        <f t="shared" ref="AK55" si="40">AK54</f>
        <v>0</v>
      </c>
      <c r="AL55" s="409">
        <f t="shared" ref="AL55" si="41">AL54</f>
        <v>0</v>
      </c>
      <c r="AM55" s="310"/>
    </row>
    <row r="56" spans="1:39" outlineLevel="1">
      <c r="B56" s="771"/>
      <c r="C56" s="774"/>
      <c r="D56" s="764"/>
      <c r="E56" s="764"/>
      <c r="F56" s="764"/>
      <c r="G56" s="764"/>
      <c r="H56" s="764"/>
      <c r="I56" s="764"/>
      <c r="J56" s="764"/>
      <c r="K56" s="764"/>
      <c r="L56" s="764"/>
      <c r="M56" s="764"/>
      <c r="N56" s="764"/>
      <c r="O56" s="764"/>
      <c r="P56" s="764"/>
      <c r="Q56" s="764"/>
      <c r="R56" s="764"/>
      <c r="S56" s="764"/>
      <c r="T56" s="764"/>
      <c r="U56" s="764"/>
      <c r="V56" s="764"/>
      <c r="W56" s="764"/>
      <c r="X56" s="764"/>
      <c r="Y56" s="414"/>
      <c r="Z56" s="414"/>
      <c r="AA56" s="414"/>
      <c r="AB56" s="414"/>
      <c r="AC56" s="414"/>
      <c r="AD56" s="414"/>
      <c r="AE56" s="414"/>
      <c r="AF56" s="414"/>
      <c r="AG56" s="414"/>
      <c r="AH56" s="414"/>
      <c r="AI56" s="414"/>
      <c r="AJ56" s="414"/>
      <c r="AK56" s="414"/>
      <c r="AL56" s="414"/>
      <c r="AM56" s="312"/>
    </row>
    <row r="57" spans="1:39" ht="28.5" customHeight="1" outlineLevel="1">
      <c r="A57" s="516">
        <v>7</v>
      </c>
      <c r="B57" s="514" t="s">
        <v>100</v>
      </c>
      <c r="C57" s="764" t="s">
        <v>25</v>
      </c>
      <c r="D57" s="295">
        <v>45320196</v>
      </c>
      <c r="E57" s="295">
        <v>45320196</v>
      </c>
      <c r="F57" s="295">
        <v>45034080</v>
      </c>
      <c r="G57" s="295">
        <v>45032593</v>
      </c>
      <c r="H57" s="295">
        <v>45032593</v>
      </c>
      <c r="I57" s="295">
        <v>44840465</v>
      </c>
      <c r="J57" s="295">
        <v>42808250</v>
      </c>
      <c r="K57" s="295">
        <v>42808250</v>
      </c>
      <c r="L57" s="295">
        <v>41594868</v>
      </c>
      <c r="M57" s="295">
        <v>34763280</v>
      </c>
      <c r="N57" s="295">
        <v>12</v>
      </c>
      <c r="O57" s="295">
        <v>6865</v>
      </c>
      <c r="P57" s="295">
        <v>6865</v>
      </c>
      <c r="Q57" s="295">
        <v>6775</v>
      </c>
      <c r="R57" s="295">
        <v>6775</v>
      </c>
      <c r="S57" s="295">
        <v>6775</v>
      </c>
      <c r="T57" s="295">
        <v>6715</v>
      </c>
      <c r="U57" s="295">
        <v>6396</v>
      </c>
      <c r="V57" s="295">
        <v>6396</v>
      </c>
      <c r="W57" s="295">
        <v>6101</v>
      </c>
      <c r="X57" s="295">
        <v>5063</v>
      </c>
      <c r="Y57" s="527"/>
      <c r="Z57" s="753">
        <v>0.14000000000000001</v>
      </c>
      <c r="AA57" s="753">
        <v>0.57999999999999996</v>
      </c>
      <c r="AB57" s="753">
        <v>0.32</v>
      </c>
      <c r="AC57" s="753">
        <v>0.05</v>
      </c>
      <c r="AD57" s="753"/>
      <c r="AE57" s="753"/>
      <c r="AF57" s="413"/>
      <c r="AG57" s="413"/>
      <c r="AH57" s="413"/>
      <c r="AI57" s="413"/>
      <c r="AJ57" s="413"/>
      <c r="AK57" s="413"/>
      <c r="AL57" s="413"/>
      <c r="AM57" s="296">
        <f>SUM(Y57:AL57)</f>
        <v>1.0900000000000001</v>
      </c>
    </row>
    <row r="58" spans="1:39" outlineLevel="1">
      <c r="B58" s="294" t="s">
        <v>267</v>
      </c>
      <c r="C58" s="764" t="s">
        <v>163</v>
      </c>
      <c r="D58" s="295">
        <v>2784592</v>
      </c>
      <c r="E58" s="295">
        <v>3430245.361168175</v>
      </c>
      <c r="F58" s="295">
        <v>3559591.912417281</v>
      </c>
      <c r="G58" s="295">
        <v>3577775.603995393</v>
      </c>
      <c r="H58" s="295">
        <v>2771791</v>
      </c>
      <c r="I58" s="295">
        <v>2771791</v>
      </c>
      <c r="J58" s="295">
        <v>2533149</v>
      </c>
      <c r="K58" s="295">
        <v>2533149</v>
      </c>
      <c r="L58" s="295">
        <v>2502350</v>
      </c>
      <c r="M58" s="295">
        <v>1509208</v>
      </c>
      <c r="N58" s="295">
        <v>12</v>
      </c>
      <c r="O58" s="295">
        <v>462</v>
      </c>
      <c r="P58" s="295">
        <v>580.31408659803947</v>
      </c>
      <c r="Q58" s="295">
        <v>621.002118349282</v>
      </c>
      <c r="R58" s="295">
        <v>626.55371705087532</v>
      </c>
      <c r="S58" s="295">
        <v>458</v>
      </c>
      <c r="T58" s="295">
        <v>458</v>
      </c>
      <c r="U58" s="295">
        <v>419</v>
      </c>
      <c r="V58" s="295">
        <v>419</v>
      </c>
      <c r="W58" s="295">
        <v>409</v>
      </c>
      <c r="X58" s="295">
        <v>247</v>
      </c>
      <c r="Y58" s="754">
        <f t="shared" ref="Y58:AE58" si="42">Y57</f>
        <v>0</v>
      </c>
      <c r="Z58" s="754">
        <f t="shared" si="42"/>
        <v>0.14000000000000001</v>
      </c>
      <c r="AA58" s="754">
        <f t="shared" si="42"/>
        <v>0.57999999999999996</v>
      </c>
      <c r="AB58" s="754">
        <f t="shared" si="42"/>
        <v>0.32</v>
      </c>
      <c r="AC58" s="754">
        <f t="shared" si="42"/>
        <v>0.05</v>
      </c>
      <c r="AD58" s="754">
        <f t="shared" si="42"/>
        <v>0</v>
      </c>
      <c r="AE58" s="754">
        <f t="shared" si="42"/>
        <v>0</v>
      </c>
      <c r="AF58" s="409">
        <f t="shared" ref="AF58" si="43">AF57</f>
        <v>0</v>
      </c>
      <c r="AG58" s="409">
        <f t="shared" ref="AG58" si="44">AG57</f>
        <v>0</v>
      </c>
      <c r="AH58" s="409">
        <f t="shared" ref="AH58" si="45">AH57</f>
        <v>0</v>
      </c>
      <c r="AI58" s="409">
        <f t="shared" ref="AI58" si="46">AI57</f>
        <v>0</v>
      </c>
      <c r="AJ58" s="409">
        <f t="shared" ref="AJ58" si="47">AJ57</f>
        <v>0</v>
      </c>
      <c r="AK58" s="409">
        <f t="shared" ref="AK58" si="48">AK57</f>
        <v>0</v>
      </c>
      <c r="AL58" s="409">
        <f t="shared" ref="AL58" si="49">AL57</f>
        <v>0</v>
      </c>
      <c r="AM58" s="310"/>
    </row>
    <row r="59" spans="1:39" outlineLevel="1">
      <c r="B59" s="514"/>
      <c r="C59" s="774"/>
      <c r="D59" s="764"/>
      <c r="E59" s="764"/>
      <c r="F59" s="764"/>
      <c r="G59" s="764"/>
      <c r="H59" s="764"/>
      <c r="I59" s="764"/>
      <c r="J59" s="764"/>
      <c r="K59" s="764"/>
      <c r="L59" s="764"/>
      <c r="M59" s="764"/>
      <c r="N59" s="764"/>
      <c r="O59" s="764"/>
      <c r="P59" s="764"/>
      <c r="Q59" s="764"/>
      <c r="R59" s="764"/>
      <c r="S59" s="764"/>
      <c r="T59" s="764"/>
      <c r="U59" s="764"/>
      <c r="V59" s="764"/>
      <c r="W59" s="764"/>
      <c r="X59" s="764"/>
      <c r="Y59" s="414"/>
      <c r="Z59" s="415"/>
      <c r="AA59" s="414"/>
      <c r="AB59" s="414"/>
      <c r="AC59" s="414"/>
      <c r="AD59" s="414"/>
      <c r="AE59" s="414"/>
      <c r="AF59" s="414"/>
      <c r="AG59" s="414"/>
      <c r="AH59" s="414"/>
      <c r="AI59" s="414"/>
      <c r="AJ59" s="414"/>
      <c r="AK59" s="414"/>
      <c r="AL59" s="414"/>
      <c r="AM59" s="312"/>
    </row>
    <row r="60" spans="1:39" ht="30" outlineLevel="1">
      <c r="A60" s="516">
        <v>8</v>
      </c>
      <c r="B60" s="514" t="s">
        <v>101</v>
      </c>
      <c r="C60" s="764" t="s">
        <v>25</v>
      </c>
      <c r="D60" s="295">
        <v>3360796</v>
      </c>
      <c r="E60" s="295">
        <v>3220399</v>
      </c>
      <c r="F60" s="295">
        <v>1926026</v>
      </c>
      <c r="G60" s="295">
        <v>1925910</v>
      </c>
      <c r="H60" s="295">
        <v>1925910</v>
      </c>
      <c r="I60" s="295">
        <v>1925910</v>
      </c>
      <c r="J60" s="295">
        <v>1925910</v>
      </c>
      <c r="K60" s="295">
        <v>1925910</v>
      </c>
      <c r="L60" s="295">
        <v>1925910</v>
      </c>
      <c r="M60" s="295">
        <v>1925910</v>
      </c>
      <c r="N60" s="295">
        <v>12</v>
      </c>
      <c r="O60" s="295">
        <v>810</v>
      </c>
      <c r="P60" s="295">
        <v>778</v>
      </c>
      <c r="Q60" s="295">
        <v>441</v>
      </c>
      <c r="R60" s="295">
        <v>441</v>
      </c>
      <c r="S60" s="295">
        <v>441</v>
      </c>
      <c r="T60" s="295">
        <v>441</v>
      </c>
      <c r="U60" s="295">
        <v>441</v>
      </c>
      <c r="V60" s="295">
        <v>441</v>
      </c>
      <c r="W60" s="295">
        <v>441</v>
      </c>
      <c r="X60" s="295">
        <v>441</v>
      </c>
      <c r="Y60" s="413"/>
      <c r="Z60" s="753">
        <v>1</v>
      </c>
      <c r="AA60" s="753"/>
      <c r="AB60" s="753"/>
      <c r="AC60" s="753"/>
      <c r="AD60" s="753"/>
      <c r="AE60" s="753"/>
      <c r="AF60" s="413"/>
      <c r="AG60" s="413"/>
      <c r="AH60" s="413"/>
      <c r="AI60" s="413"/>
      <c r="AJ60" s="413"/>
      <c r="AK60" s="413"/>
      <c r="AL60" s="413"/>
      <c r="AM60" s="296">
        <f>SUM(Y60:AL60)</f>
        <v>1</v>
      </c>
    </row>
    <row r="61" spans="1:39" outlineLevel="1">
      <c r="B61" s="294" t="s">
        <v>267</v>
      </c>
      <c r="C61" s="764" t="s">
        <v>163</v>
      </c>
      <c r="D61" s="295"/>
      <c r="E61" s="295">
        <v>-694594.54982655647</v>
      </c>
      <c r="F61" s="295">
        <v>113456.1937668226</v>
      </c>
      <c r="G61" s="295">
        <v>194301.69672057187</v>
      </c>
      <c r="H61" s="295"/>
      <c r="I61" s="295"/>
      <c r="J61" s="295"/>
      <c r="K61" s="295"/>
      <c r="L61" s="295"/>
      <c r="M61" s="295"/>
      <c r="N61" s="295">
        <v>12</v>
      </c>
      <c r="O61" s="295"/>
      <c r="P61" s="295">
        <v>-179.83519929664993</v>
      </c>
      <c r="Q61" s="295">
        <v>32.163517850838879</v>
      </c>
      <c r="R61" s="295">
        <v>50.358335789651314</v>
      </c>
      <c r="S61" s="295"/>
      <c r="T61" s="295"/>
      <c r="U61" s="295"/>
      <c r="V61" s="295"/>
      <c r="W61" s="295"/>
      <c r="X61" s="295"/>
      <c r="Y61" s="754">
        <f t="shared" ref="Y61:AE61" si="50">Y60</f>
        <v>0</v>
      </c>
      <c r="Z61" s="754">
        <f t="shared" si="50"/>
        <v>1</v>
      </c>
      <c r="AA61" s="754">
        <f t="shared" si="50"/>
        <v>0</v>
      </c>
      <c r="AB61" s="754">
        <f t="shared" si="50"/>
        <v>0</v>
      </c>
      <c r="AC61" s="754">
        <f t="shared" si="50"/>
        <v>0</v>
      </c>
      <c r="AD61" s="754">
        <f t="shared" si="50"/>
        <v>0</v>
      </c>
      <c r="AE61" s="754">
        <f t="shared" si="50"/>
        <v>0</v>
      </c>
      <c r="AF61" s="409">
        <f t="shared" ref="AF61" si="51">AF60</f>
        <v>0</v>
      </c>
      <c r="AG61" s="409">
        <f t="shared" ref="AG61" si="52">AG60</f>
        <v>0</v>
      </c>
      <c r="AH61" s="409">
        <f t="shared" ref="AH61" si="53">AH60</f>
        <v>0</v>
      </c>
      <c r="AI61" s="409">
        <f t="shared" ref="AI61" si="54">AI60</f>
        <v>0</v>
      </c>
      <c r="AJ61" s="409">
        <f t="shared" ref="AJ61" si="55">AJ60</f>
        <v>0</v>
      </c>
      <c r="AK61" s="409">
        <f t="shared" ref="AK61" si="56">AK60</f>
        <v>0</v>
      </c>
      <c r="AL61" s="409">
        <f t="shared" ref="AL61" si="57">AL60</f>
        <v>0</v>
      </c>
      <c r="AM61" s="310"/>
    </row>
    <row r="62" spans="1:39" outlineLevel="1">
      <c r="B62" s="514"/>
      <c r="C62" s="774"/>
      <c r="D62" s="776"/>
      <c r="E62" s="776"/>
      <c r="F62" s="776"/>
      <c r="G62" s="776"/>
      <c r="H62" s="776"/>
      <c r="I62" s="776"/>
      <c r="J62" s="776"/>
      <c r="K62" s="776"/>
      <c r="L62" s="776"/>
      <c r="M62" s="776"/>
      <c r="N62" s="764"/>
      <c r="O62" s="776"/>
      <c r="P62" s="776"/>
      <c r="Q62" s="776"/>
      <c r="R62" s="776"/>
      <c r="S62" s="776"/>
      <c r="T62" s="776"/>
      <c r="U62" s="776"/>
      <c r="V62" s="776"/>
      <c r="W62" s="776"/>
      <c r="X62" s="776"/>
      <c r="Y62" s="414"/>
      <c r="Z62" s="415"/>
      <c r="AA62" s="414"/>
      <c r="AB62" s="414"/>
      <c r="AC62" s="414"/>
      <c r="AD62" s="414"/>
      <c r="AE62" s="414"/>
      <c r="AF62" s="414"/>
      <c r="AG62" s="414"/>
      <c r="AH62" s="414"/>
      <c r="AI62" s="414"/>
      <c r="AJ62" s="414"/>
      <c r="AK62" s="414"/>
      <c r="AL62" s="414"/>
      <c r="AM62" s="312"/>
    </row>
    <row r="63" spans="1:39" ht="30" outlineLevel="1">
      <c r="A63" s="516">
        <v>9</v>
      </c>
      <c r="B63" s="514" t="s">
        <v>102</v>
      </c>
      <c r="C63" s="764" t="s">
        <v>25</v>
      </c>
      <c r="D63" s="295">
        <v>931231</v>
      </c>
      <c r="E63" s="295">
        <v>931231</v>
      </c>
      <c r="F63" s="295">
        <v>931231</v>
      </c>
      <c r="G63" s="295">
        <v>931231</v>
      </c>
      <c r="H63" s="295">
        <v>931231</v>
      </c>
      <c r="I63" s="295">
        <v>931231</v>
      </c>
      <c r="J63" s="295">
        <v>931231</v>
      </c>
      <c r="K63" s="295">
        <v>931231</v>
      </c>
      <c r="L63" s="295">
        <v>930086</v>
      </c>
      <c r="M63" s="295">
        <v>930086</v>
      </c>
      <c r="N63" s="295">
        <v>12</v>
      </c>
      <c r="O63" s="295">
        <v>305</v>
      </c>
      <c r="P63" s="295">
        <v>305</v>
      </c>
      <c r="Q63" s="295">
        <v>305</v>
      </c>
      <c r="R63" s="295">
        <v>305</v>
      </c>
      <c r="S63" s="295">
        <v>305</v>
      </c>
      <c r="T63" s="295">
        <v>305</v>
      </c>
      <c r="U63" s="295">
        <v>305</v>
      </c>
      <c r="V63" s="295">
        <v>305</v>
      </c>
      <c r="W63" s="295">
        <v>305</v>
      </c>
      <c r="X63" s="295">
        <v>305</v>
      </c>
      <c r="Y63" s="413"/>
      <c r="Z63" s="753">
        <v>0.01</v>
      </c>
      <c r="AA63" s="753">
        <v>0.05</v>
      </c>
      <c r="AB63" s="753">
        <v>0.94</v>
      </c>
      <c r="AC63" s="753">
        <v>0</v>
      </c>
      <c r="AD63" s="753"/>
      <c r="AE63" s="753"/>
      <c r="AF63" s="413"/>
      <c r="AG63" s="413"/>
      <c r="AH63" s="413"/>
      <c r="AI63" s="413"/>
      <c r="AJ63" s="413"/>
      <c r="AK63" s="413"/>
      <c r="AL63" s="413"/>
      <c r="AM63" s="296">
        <f>SUM(Y63:AL63)</f>
        <v>1</v>
      </c>
    </row>
    <row r="64" spans="1:39" outlineLevel="1">
      <c r="B64" s="294" t="s">
        <v>267</v>
      </c>
      <c r="C64" s="764" t="s">
        <v>163</v>
      </c>
      <c r="D64" s="295">
        <v>573307</v>
      </c>
      <c r="E64" s="295">
        <v>573307</v>
      </c>
      <c r="F64" s="295">
        <v>573307</v>
      </c>
      <c r="G64" s="295">
        <v>573307</v>
      </c>
      <c r="H64" s="295">
        <v>573307</v>
      </c>
      <c r="I64" s="295">
        <v>573307</v>
      </c>
      <c r="J64" s="295">
        <v>573307</v>
      </c>
      <c r="K64" s="295">
        <v>573307</v>
      </c>
      <c r="L64" s="295">
        <v>573307</v>
      </c>
      <c r="M64" s="295">
        <v>573307</v>
      </c>
      <c r="N64" s="295">
        <v>12</v>
      </c>
      <c r="O64" s="295">
        <v>200</v>
      </c>
      <c r="P64" s="295">
        <v>200</v>
      </c>
      <c r="Q64" s="295">
        <v>200</v>
      </c>
      <c r="R64" s="295">
        <v>200</v>
      </c>
      <c r="S64" s="295">
        <v>200</v>
      </c>
      <c r="T64" s="295">
        <v>200</v>
      </c>
      <c r="U64" s="295">
        <v>200</v>
      </c>
      <c r="V64" s="295">
        <v>200</v>
      </c>
      <c r="W64" s="295">
        <v>200</v>
      </c>
      <c r="X64" s="295">
        <v>200</v>
      </c>
      <c r="Y64" s="754">
        <f t="shared" ref="Y64:AE64" si="58">Y63</f>
        <v>0</v>
      </c>
      <c r="Z64" s="754">
        <f t="shared" si="58"/>
        <v>0.01</v>
      </c>
      <c r="AA64" s="754">
        <f t="shared" si="58"/>
        <v>0.05</v>
      </c>
      <c r="AB64" s="754">
        <f t="shared" si="58"/>
        <v>0.94</v>
      </c>
      <c r="AC64" s="754">
        <f t="shared" si="58"/>
        <v>0</v>
      </c>
      <c r="AD64" s="754">
        <f t="shared" si="58"/>
        <v>0</v>
      </c>
      <c r="AE64" s="754">
        <f t="shared" si="58"/>
        <v>0</v>
      </c>
      <c r="AF64" s="409">
        <f t="shared" ref="AF64" si="59">AF63</f>
        <v>0</v>
      </c>
      <c r="AG64" s="409">
        <f t="shared" ref="AG64" si="60">AG63</f>
        <v>0</v>
      </c>
      <c r="AH64" s="409">
        <f t="shared" ref="AH64" si="61">AH63</f>
        <v>0</v>
      </c>
      <c r="AI64" s="409">
        <f t="shared" ref="AI64" si="62">AI63</f>
        <v>0</v>
      </c>
      <c r="AJ64" s="409">
        <f t="shared" ref="AJ64" si="63">AJ63</f>
        <v>0</v>
      </c>
      <c r="AK64" s="409">
        <f t="shared" ref="AK64" si="64">AK63</f>
        <v>0</v>
      </c>
      <c r="AL64" s="409">
        <f t="shared" ref="AL64" si="65">AL63</f>
        <v>0</v>
      </c>
      <c r="AM64" s="310"/>
    </row>
    <row r="65" spans="1:39" outlineLevel="1">
      <c r="B65" s="514"/>
      <c r="C65" s="774"/>
      <c r="D65" s="776"/>
      <c r="E65" s="776"/>
      <c r="F65" s="776"/>
      <c r="G65" s="776"/>
      <c r="H65" s="776"/>
      <c r="I65" s="776"/>
      <c r="J65" s="776"/>
      <c r="K65" s="776"/>
      <c r="L65" s="776"/>
      <c r="M65" s="776"/>
      <c r="N65" s="764"/>
      <c r="O65" s="776"/>
      <c r="P65" s="776"/>
      <c r="Q65" s="776"/>
      <c r="R65" s="776"/>
      <c r="S65" s="776"/>
      <c r="T65" s="776"/>
      <c r="U65" s="776"/>
      <c r="V65" s="776"/>
      <c r="W65" s="776"/>
      <c r="X65" s="776"/>
      <c r="Y65" s="414"/>
      <c r="Z65" s="414"/>
      <c r="AA65" s="414"/>
      <c r="AB65" s="414"/>
      <c r="AC65" s="414"/>
      <c r="AD65" s="414"/>
      <c r="AE65" s="414"/>
      <c r="AF65" s="414"/>
      <c r="AG65" s="414"/>
      <c r="AH65" s="414"/>
      <c r="AI65" s="414"/>
      <c r="AJ65" s="414"/>
      <c r="AK65" s="414"/>
      <c r="AL65" s="414"/>
      <c r="AM65" s="312"/>
    </row>
    <row r="66" spans="1:39" ht="30" outlineLevel="1">
      <c r="A66" s="516">
        <v>10</v>
      </c>
      <c r="B66" s="514" t="s">
        <v>103</v>
      </c>
      <c r="C66" s="764" t="s">
        <v>25</v>
      </c>
      <c r="D66" s="295"/>
      <c r="E66" s="295"/>
      <c r="F66" s="295"/>
      <c r="G66" s="295"/>
      <c r="H66" s="295"/>
      <c r="I66" s="295"/>
      <c r="J66" s="295"/>
      <c r="K66" s="295"/>
      <c r="L66" s="295"/>
      <c r="M66" s="295"/>
      <c r="N66" s="295">
        <v>3</v>
      </c>
      <c r="O66" s="295"/>
      <c r="P66" s="295"/>
      <c r="Q66" s="295"/>
      <c r="R66" s="295"/>
      <c r="S66" s="295"/>
      <c r="T66" s="295"/>
      <c r="U66" s="295"/>
      <c r="V66" s="295"/>
      <c r="W66" s="295"/>
      <c r="X66" s="295"/>
      <c r="Y66" s="413"/>
      <c r="Z66" s="753"/>
      <c r="AA66" s="753"/>
      <c r="AB66" s="753"/>
      <c r="AC66" s="753"/>
      <c r="AD66" s="753"/>
      <c r="AE66" s="753"/>
      <c r="AF66" s="413"/>
      <c r="AG66" s="413"/>
      <c r="AH66" s="413"/>
      <c r="AI66" s="413"/>
      <c r="AJ66" s="413"/>
      <c r="AK66" s="413"/>
      <c r="AL66" s="413"/>
      <c r="AM66" s="296">
        <f>SUM(Y66:AL66)</f>
        <v>0</v>
      </c>
    </row>
    <row r="67" spans="1:39" outlineLevel="1">
      <c r="B67" s="294" t="s">
        <v>267</v>
      </c>
      <c r="C67" s="764" t="s">
        <v>163</v>
      </c>
      <c r="D67" s="295"/>
      <c r="E67" s="295"/>
      <c r="F67" s="295"/>
      <c r="G67" s="295"/>
      <c r="H67" s="295"/>
      <c r="I67" s="295"/>
      <c r="J67" s="295"/>
      <c r="K67" s="295"/>
      <c r="L67" s="295"/>
      <c r="M67" s="295"/>
      <c r="N67" s="295">
        <v>3</v>
      </c>
      <c r="O67" s="295"/>
      <c r="P67" s="295"/>
      <c r="Q67" s="295"/>
      <c r="R67" s="295"/>
      <c r="S67" s="295"/>
      <c r="T67" s="295"/>
      <c r="U67" s="295"/>
      <c r="V67" s="295"/>
      <c r="W67" s="295"/>
      <c r="X67" s="295"/>
      <c r="Y67" s="754">
        <f t="shared" ref="Y67:AE67" si="66">Y66</f>
        <v>0</v>
      </c>
      <c r="Z67" s="754">
        <f t="shared" si="66"/>
        <v>0</v>
      </c>
      <c r="AA67" s="754">
        <f t="shared" si="66"/>
        <v>0</v>
      </c>
      <c r="AB67" s="754">
        <f t="shared" si="66"/>
        <v>0</v>
      </c>
      <c r="AC67" s="754">
        <f t="shared" si="66"/>
        <v>0</v>
      </c>
      <c r="AD67" s="754">
        <f t="shared" si="66"/>
        <v>0</v>
      </c>
      <c r="AE67" s="754">
        <f t="shared" si="66"/>
        <v>0</v>
      </c>
      <c r="AF67" s="409">
        <f t="shared" ref="AF67" si="67">AF66</f>
        <v>0</v>
      </c>
      <c r="AG67" s="409">
        <f t="shared" ref="AG67" si="68">AG66</f>
        <v>0</v>
      </c>
      <c r="AH67" s="409">
        <f t="shared" ref="AH67" si="69">AH66</f>
        <v>0</v>
      </c>
      <c r="AI67" s="409">
        <f t="shared" ref="AI67" si="70">AI66</f>
        <v>0</v>
      </c>
      <c r="AJ67" s="409">
        <f t="shared" ref="AJ67" si="71">AJ66</f>
        <v>0</v>
      </c>
      <c r="AK67" s="409">
        <f t="shared" ref="AK67" si="72">AK66</f>
        <v>0</v>
      </c>
      <c r="AL67" s="409">
        <f t="shared" ref="AL67" si="73">AL66</f>
        <v>0</v>
      </c>
      <c r="AM67" s="310"/>
    </row>
    <row r="68" spans="1:39" outlineLevel="1">
      <c r="B68" s="514"/>
      <c r="C68" s="774"/>
      <c r="D68" s="776"/>
      <c r="E68" s="776"/>
      <c r="F68" s="776"/>
      <c r="G68" s="776"/>
      <c r="H68" s="776"/>
      <c r="I68" s="776"/>
      <c r="J68" s="776"/>
      <c r="K68" s="776"/>
      <c r="L68" s="776"/>
      <c r="M68" s="776"/>
      <c r="N68" s="764"/>
      <c r="O68" s="776"/>
      <c r="P68" s="776"/>
      <c r="Q68" s="776"/>
      <c r="R68" s="776"/>
      <c r="S68" s="776"/>
      <c r="T68" s="776"/>
      <c r="U68" s="776"/>
      <c r="V68" s="776"/>
      <c r="W68" s="776"/>
      <c r="X68" s="776"/>
      <c r="Y68" s="414"/>
      <c r="Z68" s="415"/>
      <c r="AA68" s="414"/>
      <c r="AB68" s="414"/>
      <c r="AC68" s="414"/>
      <c r="AD68" s="414"/>
      <c r="AE68" s="414"/>
      <c r="AF68" s="414"/>
      <c r="AG68" s="414"/>
      <c r="AH68" s="414"/>
      <c r="AI68" s="414"/>
      <c r="AJ68" s="414"/>
      <c r="AK68" s="414"/>
      <c r="AL68" s="414"/>
      <c r="AM68" s="312"/>
    </row>
    <row r="69" spans="1:39" ht="15.75" outlineLevel="1">
      <c r="B69" s="288" t="s">
        <v>10</v>
      </c>
      <c r="C69" s="770"/>
      <c r="D69" s="770"/>
      <c r="E69" s="770"/>
      <c r="F69" s="770"/>
      <c r="G69" s="770"/>
      <c r="H69" s="770"/>
      <c r="I69" s="770"/>
      <c r="J69" s="770"/>
      <c r="K69" s="770"/>
      <c r="L69" s="770"/>
      <c r="M69" s="770"/>
      <c r="N69" s="778"/>
      <c r="O69" s="770"/>
      <c r="P69" s="770"/>
      <c r="Q69" s="770"/>
      <c r="R69" s="770"/>
      <c r="S69" s="770"/>
      <c r="T69" s="770"/>
      <c r="U69" s="770"/>
      <c r="V69" s="770"/>
      <c r="W69" s="770"/>
      <c r="X69" s="770"/>
      <c r="Y69" s="757"/>
      <c r="Z69" s="757"/>
      <c r="AA69" s="757"/>
      <c r="AB69" s="757"/>
      <c r="AC69" s="757"/>
      <c r="AD69" s="757"/>
      <c r="AE69" s="757"/>
      <c r="AF69" s="412"/>
      <c r="AG69" s="412"/>
      <c r="AH69" s="412"/>
      <c r="AI69" s="412"/>
      <c r="AJ69" s="412"/>
      <c r="AK69" s="412"/>
      <c r="AL69" s="412"/>
      <c r="AM69" s="292"/>
    </row>
    <row r="70" spans="1:39" ht="30" outlineLevel="1">
      <c r="A70" s="516">
        <v>11</v>
      </c>
      <c r="B70" s="514" t="s">
        <v>104</v>
      </c>
      <c r="C70" s="764" t="s">
        <v>25</v>
      </c>
      <c r="D70" s="295"/>
      <c r="E70" s="295"/>
      <c r="F70" s="295"/>
      <c r="G70" s="295"/>
      <c r="H70" s="295"/>
      <c r="I70" s="295"/>
      <c r="J70" s="295"/>
      <c r="K70" s="295"/>
      <c r="L70" s="295"/>
      <c r="M70" s="295"/>
      <c r="N70" s="295">
        <v>12</v>
      </c>
      <c r="O70" s="295"/>
      <c r="P70" s="295"/>
      <c r="Q70" s="295"/>
      <c r="R70" s="295"/>
      <c r="S70" s="295"/>
      <c r="T70" s="295"/>
      <c r="U70" s="295"/>
      <c r="V70" s="295"/>
      <c r="W70" s="295"/>
      <c r="X70" s="295"/>
      <c r="Y70" s="413"/>
      <c r="Z70" s="753"/>
      <c r="AA70" s="753"/>
      <c r="AB70" s="753">
        <v>0.47058280250771872</v>
      </c>
      <c r="AC70" s="753">
        <v>0.52941719749228133</v>
      </c>
      <c r="AD70" s="753"/>
      <c r="AE70" s="753"/>
      <c r="AF70" s="413"/>
      <c r="AG70" s="413"/>
      <c r="AH70" s="413"/>
      <c r="AI70" s="413"/>
      <c r="AJ70" s="413"/>
      <c r="AK70" s="413"/>
      <c r="AL70" s="413"/>
      <c r="AM70" s="296">
        <f>SUM(Y70:AL70)</f>
        <v>1</v>
      </c>
    </row>
    <row r="71" spans="1:39" outlineLevel="1">
      <c r="B71" s="294" t="s">
        <v>267</v>
      </c>
      <c r="C71" s="764" t="s">
        <v>163</v>
      </c>
      <c r="D71" s="295">
        <v>2462181</v>
      </c>
      <c r="E71" s="295">
        <v>2462181</v>
      </c>
      <c r="F71" s="295">
        <v>515382</v>
      </c>
      <c r="G71" s="295">
        <v>515382</v>
      </c>
      <c r="H71" s="295">
        <v>515382</v>
      </c>
      <c r="I71" s="295">
        <v>515382</v>
      </c>
      <c r="J71" s="295">
        <v>515382</v>
      </c>
      <c r="K71" s="295">
        <v>515382</v>
      </c>
      <c r="L71" s="295">
        <v>515382</v>
      </c>
      <c r="M71" s="295">
        <v>515382</v>
      </c>
      <c r="N71" s="295">
        <v>12</v>
      </c>
      <c r="O71" s="295">
        <v>272</v>
      </c>
      <c r="P71" s="295">
        <v>272</v>
      </c>
      <c r="Q71" s="295">
        <v>61</v>
      </c>
      <c r="R71" s="295">
        <v>61</v>
      </c>
      <c r="S71" s="295">
        <v>61</v>
      </c>
      <c r="T71" s="295">
        <v>61</v>
      </c>
      <c r="U71" s="295">
        <v>61</v>
      </c>
      <c r="V71" s="295">
        <v>61</v>
      </c>
      <c r="W71" s="295">
        <v>61</v>
      </c>
      <c r="X71" s="295">
        <v>61</v>
      </c>
      <c r="Y71" s="754">
        <f t="shared" ref="Y71:AE71" si="74">Y70</f>
        <v>0</v>
      </c>
      <c r="Z71" s="754">
        <f t="shared" si="74"/>
        <v>0</v>
      </c>
      <c r="AA71" s="754">
        <f t="shared" si="74"/>
        <v>0</v>
      </c>
      <c r="AB71" s="754">
        <f t="shared" si="74"/>
        <v>0.47058280250771872</v>
      </c>
      <c r="AC71" s="754">
        <f t="shared" si="74"/>
        <v>0.52941719749228133</v>
      </c>
      <c r="AD71" s="754">
        <f t="shared" si="74"/>
        <v>0</v>
      </c>
      <c r="AE71" s="754">
        <f t="shared" si="74"/>
        <v>0</v>
      </c>
      <c r="AF71" s="409">
        <f t="shared" ref="AF71" si="75">AF70</f>
        <v>0</v>
      </c>
      <c r="AG71" s="409">
        <f t="shared" ref="AG71" si="76">AG70</f>
        <v>0</v>
      </c>
      <c r="AH71" s="409">
        <f t="shared" ref="AH71" si="77">AH70</f>
        <v>0</v>
      </c>
      <c r="AI71" s="409">
        <f t="shared" ref="AI71" si="78">AI70</f>
        <v>0</v>
      </c>
      <c r="AJ71" s="409">
        <f t="shared" ref="AJ71" si="79">AJ70</f>
        <v>0</v>
      </c>
      <c r="AK71" s="409">
        <f t="shared" ref="AK71" si="80">AK70</f>
        <v>0</v>
      </c>
      <c r="AL71" s="409">
        <f t="shared" ref="AL71" si="81">AL70</f>
        <v>0</v>
      </c>
      <c r="AM71" s="297"/>
    </row>
    <row r="72" spans="1:39" outlineLevel="1">
      <c r="B72" s="314"/>
      <c r="C72" s="768"/>
      <c r="D72" s="764"/>
      <c r="E72" s="764"/>
      <c r="F72" s="764"/>
      <c r="G72" s="764"/>
      <c r="H72" s="764"/>
      <c r="I72" s="764"/>
      <c r="J72" s="764"/>
      <c r="K72" s="764"/>
      <c r="L72" s="764"/>
      <c r="M72" s="764"/>
      <c r="N72" s="764"/>
      <c r="O72" s="764"/>
      <c r="P72" s="764"/>
      <c r="Q72" s="764"/>
      <c r="R72" s="764"/>
      <c r="S72" s="764"/>
      <c r="T72" s="764"/>
      <c r="U72" s="764"/>
      <c r="V72" s="764"/>
      <c r="W72" s="764"/>
      <c r="X72" s="764"/>
      <c r="Y72" s="755"/>
      <c r="Z72" s="760"/>
      <c r="AA72" s="760"/>
      <c r="AB72" s="760"/>
      <c r="AC72" s="760"/>
      <c r="AD72" s="760"/>
      <c r="AE72" s="760"/>
      <c r="AF72" s="418"/>
      <c r="AG72" s="418"/>
      <c r="AH72" s="418"/>
      <c r="AI72" s="418"/>
      <c r="AJ72" s="418"/>
      <c r="AK72" s="418"/>
      <c r="AL72" s="418"/>
      <c r="AM72" s="306"/>
    </row>
    <row r="73" spans="1:39" ht="45" outlineLevel="1">
      <c r="A73" s="516">
        <v>12</v>
      </c>
      <c r="B73" s="514" t="s">
        <v>105</v>
      </c>
      <c r="C73" s="764" t="s">
        <v>25</v>
      </c>
      <c r="D73" s="295"/>
      <c r="E73" s="295"/>
      <c r="F73" s="295"/>
      <c r="G73" s="295"/>
      <c r="H73" s="295"/>
      <c r="I73" s="295"/>
      <c r="J73" s="295"/>
      <c r="K73" s="295"/>
      <c r="L73" s="295"/>
      <c r="M73" s="295"/>
      <c r="N73" s="295">
        <v>12</v>
      </c>
      <c r="O73" s="295"/>
      <c r="P73" s="295"/>
      <c r="Q73" s="295"/>
      <c r="R73" s="295"/>
      <c r="S73" s="295"/>
      <c r="T73" s="295"/>
      <c r="U73" s="295"/>
      <c r="V73" s="295"/>
      <c r="W73" s="295"/>
      <c r="X73" s="295"/>
      <c r="Y73" s="753"/>
      <c r="Z73" s="753"/>
      <c r="AA73" s="753"/>
      <c r="AB73" s="753"/>
      <c r="AC73" s="753"/>
      <c r="AD73" s="753"/>
      <c r="AE73" s="753"/>
      <c r="AF73" s="413"/>
      <c r="AG73" s="413"/>
      <c r="AH73" s="413"/>
      <c r="AI73" s="413"/>
      <c r="AJ73" s="413"/>
      <c r="AK73" s="413"/>
      <c r="AL73" s="413"/>
      <c r="AM73" s="296">
        <f>SUM(Y73:AL73)</f>
        <v>0</v>
      </c>
    </row>
    <row r="74" spans="1:39" outlineLevel="1">
      <c r="B74" s="514" t="s">
        <v>267</v>
      </c>
      <c r="C74" s="764" t="s">
        <v>163</v>
      </c>
      <c r="D74" s="295"/>
      <c r="E74" s="295"/>
      <c r="F74" s="295"/>
      <c r="G74" s="295"/>
      <c r="H74" s="295"/>
      <c r="I74" s="295"/>
      <c r="J74" s="295"/>
      <c r="K74" s="295"/>
      <c r="L74" s="295"/>
      <c r="M74" s="295"/>
      <c r="N74" s="295">
        <v>12</v>
      </c>
      <c r="O74" s="295"/>
      <c r="P74" s="295"/>
      <c r="Q74" s="295"/>
      <c r="R74" s="295"/>
      <c r="S74" s="295"/>
      <c r="T74" s="295"/>
      <c r="U74" s="295"/>
      <c r="V74" s="295"/>
      <c r="W74" s="295"/>
      <c r="X74" s="295"/>
      <c r="Y74" s="754">
        <f t="shared" ref="Y74:AE74" si="82">Y73</f>
        <v>0</v>
      </c>
      <c r="Z74" s="754">
        <f t="shared" si="82"/>
        <v>0</v>
      </c>
      <c r="AA74" s="754">
        <f t="shared" si="82"/>
        <v>0</v>
      </c>
      <c r="AB74" s="754">
        <f t="shared" si="82"/>
        <v>0</v>
      </c>
      <c r="AC74" s="754">
        <f t="shared" si="82"/>
        <v>0</v>
      </c>
      <c r="AD74" s="754">
        <f t="shared" si="82"/>
        <v>0</v>
      </c>
      <c r="AE74" s="754">
        <f t="shared" si="82"/>
        <v>0</v>
      </c>
      <c r="AF74" s="409">
        <f t="shared" ref="AF74" si="83">AF73</f>
        <v>0</v>
      </c>
      <c r="AG74" s="409">
        <f t="shared" ref="AG74" si="84">AG73</f>
        <v>0</v>
      </c>
      <c r="AH74" s="409">
        <f t="shared" ref="AH74" si="85">AH73</f>
        <v>0</v>
      </c>
      <c r="AI74" s="409">
        <f t="shared" ref="AI74" si="86">AI73</f>
        <v>0</v>
      </c>
      <c r="AJ74" s="409">
        <f t="shared" ref="AJ74" si="87">AJ73</f>
        <v>0</v>
      </c>
      <c r="AK74" s="409">
        <f t="shared" ref="AK74" si="88">AK73</f>
        <v>0</v>
      </c>
      <c r="AL74" s="409">
        <f t="shared" ref="AL74" si="89">AL73</f>
        <v>0</v>
      </c>
      <c r="AM74" s="297"/>
    </row>
    <row r="75" spans="1:39" outlineLevel="1">
      <c r="B75" s="514"/>
      <c r="C75" s="768"/>
      <c r="D75" s="764"/>
      <c r="E75" s="764"/>
      <c r="F75" s="764"/>
      <c r="G75" s="764"/>
      <c r="H75" s="764"/>
      <c r="I75" s="764"/>
      <c r="J75" s="764"/>
      <c r="K75" s="764"/>
      <c r="L75" s="764"/>
      <c r="M75" s="764"/>
      <c r="N75" s="764"/>
      <c r="O75" s="764"/>
      <c r="P75" s="764"/>
      <c r="Q75" s="764"/>
      <c r="R75" s="764"/>
      <c r="S75" s="764"/>
      <c r="T75" s="764"/>
      <c r="U75" s="764"/>
      <c r="V75" s="764"/>
      <c r="W75" s="764"/>
      <c r="X75" s="764"/>
      <c r="Y75" s="761"/>
      <c r="Z75" s="761"/>
      <c r="AA75" s="755"/>
      <c r="AB75" s="755"/>
      <c r="AC75" s="755"/>
      <c r="AD75" s="755"/>
      <c r="AE75" s="755"/>
      <c r="AF75" s="410"/>
      <c r="AG75" s="410"/>
      <c r="AH75" s="410"/>
      <c r="AI75" s="410"/>
      <c r="AJ75" s="410"/>
      <c r="AK75" s="410"/>
      <c r="AL75" s="410"/>
      <c r="AM75" s="306"/>
    </row>
    <row r="76" spans="1:39" ht="30" outlineLevel="1">
      <c r="A76" s="516">
        <v>13</v>
      </c>
      <c r="B76" s="514" t="s">
        <v>106</v>
      </c>
      <c r="C76" s="764" t="s">
        <v>25</v>
      </c>
      <c r="D76" s="295">
        <v>4040545</v>
      </c>
      <c r="E76" s="295">
        <v>3202504</v>
      </c>
      <c r="F76" s="295">
        <v>3202504</v>
      </c>
      <c r="G76" s="295">
        <v>3202504</v>
      </c>
      <c r="H76" s="295">
        <v>3095771</v>
      </c>
      <c r="I76" s="295">
        <v>3095771</v>
      </c>
      <c r="J76" s="295">
        <v>3013834</v>
      </c>
      <c r="K76" s="295">
        <v>2972509</v>
      </c>
      <c r="L76" s="295">
        <v>2972509</v>
      </c>
      <c r="M76" s="295">
        <v>1392934</v>
      </c>
      <c r="N76" s="295">
        <v>12</v>
      </c>
      <c r="O76" s="295">
        <v>1232</v>
      </c>
      <c r="P76" s="295">
        <v>1146</v>
      </c>
      <c r="Q76" s="295">
        <v>1146</v>
      </c>
      <c r="R76" s="295">
        <v>1146</v>
      </c>
      <c r="S76" s="295">
        <v>1127</v>
      </c>
      <c r="T76" s="295">
        <v>1127</v>
      </c>
      <c r="U76" s="295">
        <v>1107</v>
      </c>
      <c r="V76" s="295">
        <v>1089</v>
      </c>
      <c r="W76" s="295">
        <v>1089</v>
      </c>
      <c r="X76" s="295">
        <v>342</v>
      </c>
      <c r="Y76" s="753"/>
      <c r="Z76" s="753"/>
      <c r="AA76" s="753"/>
      <c r="AB76" s="753">
        <v>0.5</v>
      </c>
      <c r="AC76" s="753">
        <v>0.5</v>
      </c>
      <c r="AD76" s="753"/>
      <c r="AE76" s="753"/>
      <c r="AF76" s="413"/>
      <c r="AG76" s="413"/>
      <c r="AH76" s="413"/>
      <c r="AI76" s="413"/>
      <c r="AJ76" s="413"/>
      <c r="AK76" s="413"/>
      <c r="AL76" s="413"/>
      <c r="AM76" s="296">
        <f>SUM(Y76:AL76)</f>
        <v>1</v>
      </c>
    </row>
    <row r="77" spans="1:39" outlineLevel="1">
      <c r="B77" s="514" t="s">
        <v>267</v>
      </c>
      <c r="C77" s="764" t="s">
        <v>163</v>
      </c>
      <c r="D77" s="295"/>
      <c r="E77" s="295"/>
      <c r="F77" s="295"/>
      <c r="G77" s="295"/>
      <c r="H77" s="295"/>
      <c r="I77" s="295"/>
      <c r="J77" s="295"/>
      <c r="K77" s="295"/>
      <c r="L77" s="295"/>
      <c r="M77" s="295"/>
      <c r="N77" s="295">
        <v>12</v>
      </c>
      <c r="O77" s="295"/>
      <c r="P77" s="295"/>
      <c r="Q77" s="295"/>
      <c r="R77" s="295"/>
      <c r="S77" s="295"/>
      <c r="T77" s="295"/>
      <c r="U77" s="295"/>
      <c r="V77" s="295"/>
      <c r="W77" s="295"/>
      <c r="X77" s="295"/>
      <c r="Y77" s="754">
        <f>Y76</f>
        <v>0</v>
      </c>
      <c r="Z77" s="754">
        <f t="shared" ref="Z77:AE77" si="90">Z76</f>
        <v>0</v>
      </c>
      <c r="AA77" s="754">
        <f t="shared" si="90"/>
        <v>0</v>
      </c>
      <c r="AB77" s="754">
        <f t="shared" si="90"/>
        <v>0.5</v>
      </c>
      <c r="AC77" s="754">
        <f t="shared" si="90"/>
        <v>0.5</v>
      </c>
      <c r="AD77" s="754">
        <f t="shared" si="90"/>
        <v>0</v>
      </c>
      <c r="AE77" s="754">
        <f t="shared" si="90"/>
        <v>0</v>
      </c>
      <c r="AF77" s="409">
        <f t="shared" ref="AF77:AL77" si="91">AF76</f>
        <v>0</v>
      </c>
      <c r="AG77" s="409">
        <f t="shared" si="91"/>
        <v>0</v>
      </c>
      <c r="AH77" s="409">
        <f t="shared" si="91"/>
        <v>0</v>
      </c>
      <c r="AI77" s="409">
        <f t="shared" si="91"/>
        <v>0</v>
      </c>
      <c r="AJ77" s="409">
        <f t="shared" si="91"/>
        <v>0</v>
      </c>
      <c r="AK77" s="409">
        <f t="shared" si="91"/>
        <v>0</v>
      </c>
      <c r="AL77" s="409">
        <f t="shared" si="91"/>
        <v>0</v>
      </c>
      <c r="AM77" s="306"/>
    </row>
    <row r="78" spans="1:39" outlineLevel="1">
      <c r="B78" s="514"/>
      <c r="C78" s="768"/>
      <c r="D78" s="764"/>
      <c r="E78" s="764"/>
      <c r="F78" s="764"/>
      <c r="G78" s="764"/>
      <c r="H78" s="764"/>
      <c r="I78" s="764"/>
      <c r="J78" s="764"/>
      <c r="K78" s="764"/>
      <c r="L78" s="764"/>
      <c r="M78" s="764"/>
      <c r="N78" s="764"/>
      <c r="O78" s="764"/>
      <c r="P78" s="764"/>
      <c r="Q78" s="764"/>
      <c r="R78" s="764"/>
      <c r="S78" s="764"/>
      <c r="T78" s="764"/>
      <c r="U78" s="764"/>
      <c r="V78" s="764"/>
      <c r="W78" s="764"/>
      <c r="X78" s="764"/>
      <c r="Y78" s="755"/>
      <c r="Z78" s="755"/>
      <c r="AA78" s="755"/>
      <c r="AB78" s="755"/>
      <c r="AC78" s="755"/>
      <c r="AD78" s="755"/>
      <c r="AE78" s="755"/>
      <c r="AF78" s="410"/>
      <c r="AG78" s="410"/>
      <c r="AH78" s="410"/>
      <c r="AI78" s="410"/>
      <c r="AJ78" s="410"/>
      <c r="AK78" s="410"/>
      <c r="AL78" s="410"/>
      <c r="AM78" s="306"/>
    </row>
    <row r="79" spans="1:39" ht="15.75" outlineLevel="1">
      <c r="B79" s="288" t="s">
        <v>107</v>
      </c>
      <c r="C79" s="770"/>
      <c r="D79" s="778"/>
      <c r="E79" s="778"/>
      <c r="F79" s="778"/>
      <c r="G79" s="778"/>
      <c r="H79" s="778"/>
      <c r="I79" s="778"/>
      <c r="J79" s="778"/>
      <c r="K79" s="778"/>
      <c r="L79" s="778"/>
      <c r="M79" s="778"/>
      <c r="N79" s="778"/>
      <c r="O79" s="778"/>
      <c r="P79" s="770"/>
      <c r="Q79" s="770"/>
      <c r="R79" s="770"/>
      <c r="S79" s="770"/>
      <c r="T79" s="770"/>
      <c r="U79" s="770"/>
      <c r="V79" s="770"/>
      <c r="W79" s="770"/>
      <c r="X79" s="770"/>
      <c r="Y79" s="757"/>
      <c r="Z79" s="757"/>
      <c r="AA79" s="757"/>
      <c r="AB79" s="757"/>
      <c r="AC79" s="757"/>
      <c r="AD79" s="757"/>
      <c r="AE79" s="757"/>
      <c r="AF79" s="412"/>
      <c r="AG79" s="412"/>
      <c r="AH79" s="412"/>
      <c r="AI79" s="412"/>
      <c r="AJ79" s="412"/>
      <c r="AK79" s="412"/>
      <c r="AL79" s="412"/>
      <c r="AM79" s="292"/>
    </row>
    <row r="80" spans="1:39" outlineLevel="1">
      <c r="A80" s="516">
        <v>14</v>
      </c>
      <c r="B80" s="314" t="s">
        <v>108</v>
      </c>
      <c r="C80" s="764" t="s">
        <v>25</v>
      </c>
      <c r="D80" s="295">
        <v>343883</v>
      </c>
      <c r="E80" s="295">
        <v>274624</v>
      </c>
      <c r="F80" s="295">
        <v>264686</v>
      </c>
      <c r="G80" s="295">
        <v>254747</v>
      </c>
      <c r="H80" s="295">
        <v>253557</v>
      </c>
      <c r="I80" s="295">
        <v>253557</v>
      </c>
      <c r="J80" s="295">
        <v>249106</v>
      </c>
      <c r="K80" s="295">
        <v>248306</v>
      </c>
      <c r="L80" s="295">
        <v>141134</v>
      </c>
      <c r="M80" s="295">
        <v>140918</v>
      </c>
      <c r="N80" s="295">
        <v>12</v>
      </c>
      <c r="O80" s="295">
        <v>30</v>
      </c>
      <c r="P80" s="295">
        <v>26</v>
      </c>
      <c r="Q80" s="295">
        <v>26</v>
      </c>
      <c r="R80" s="295">
        <v>25</v>
      </c>
      <c r="S80" s="295">
        <v>25</v>
      </c>
      <c r="T80" s="295">
        <v>25</v>
      </c>
      <c r="U80" s="295">
        <v>25</v>
      </c>
      <c r="V80" s="295">
        <v>25</v>
      </c>
      <c r="W80" s="295">
        <v>19</v>
      </c>
      <c r="X80" s="295">
        <v>19</v>
      </c>
      <c r="Y80" s="527">
        <v>1</v>
      </c>
      <c r="Z80" s="753"/>
      <c r="AA80" s="753"/>
      <c r="AB80" s="753"/>
      <c r="AC80" s="753"/>
      <c r="AD80" s="753"/>
      <c r="AE80" s="753"/>
      <c r="AF80" s="408"/>
      <c r="AG80" s="408"/>
      <c r="AH80" s="408"/>
      <c r="AI80" s="408"/>
      <c r="AJ80" s="408"/>
      <c r="AK80" s="408"/>
      <c r="AL80" s="408"/>
      <c r="AM80" s="296">
        <f>SUM(Y80:AL80)</f>
        <v>1</v>
      </c>
    </row>
    <row r="81" spans="1:40" outlineLevel="1">
      <c r="B81" s="294" t="s">
        <v>267</v>
      </c>
      <c r="C81" s="764" t="s">
        <v>163</v>
      </c>
      <c r="D81" s="295"/>
      <c r="E81" s="295"/>
      <c r="F81" s="295"/>
      <c r="G81" s="295"/>
      <c r="H81" s="295"/>
      <c r="I81" s="295"/>
      <c r="J81" s="295"/>
      <c r="K81" s="295"/>
      <c r="L81" s="295"/>
      <c r="M81" s="295"/>
      <c r="N81" s="295">
        <v>12</v>
      </c>
      <c r="O81" s="295"/>
      <c r="P81" s="295"/>
      <c r="Q81" s="295"/>
      <c r="R81" s="295"/>
      <c r="S81" s="295"/>
      <c r="T81" s="295"/>
      <c r="U81" s="295"/>
      <c r="V81" s="295"/>
      <c r="W81" s="295"/>
      <c r="X81" s="295"/>
      <c r="Y81" s="754">
        <f t="shared" ref="Y81:AE81" si="92">Y80</f>
        <v>1</v>
      </c>
      <c r="Z81" s="754">
        <f t="shared" si="92"/>
        <v>0</v>
      </c>
      <c r="AA81" s="754">
        <f t="shared" si="92"/>
        <v>0</v>
      </c>
      <c r="AB81" s="754">
        <f t="shared" si="92"/>
        <v>0</v>
      </c>
      <c r="AC81" s="754">
        <f t="shared" si="92"/>
        <v>0</v>
      </c>
      <c r="AD81" s="754">
        <f t="shared" si="92"/>
        <v>0</v>
      </c>
      <c r="AE81" s="754">
        <f t="shared" si="92"/>
        <v>0</v>
      </c>
      <c r="AF81" s="409">
        <f t="shared" ref="AF81" si="93">AF80</f>
        <v>0</v>
      </c>
      <c r="AG81" s="409">
        <f t="shared" ref="AG81" si="94">AG80</f>
        <v>0</v>
      </c>
      <c r="AH81" s="409">
        <f t="shared" ref="AH81" si="95">AH80</f>
        <v>0</v>
      </c>
      <c r="AI81" s="409">
        <f t="shared" ref="AI81" si="96">AI80</f>
        <v>0</v>
      </c>
      <c r="AJ81" s="409">
        <f t="shared" ref="AJ81" si="97">AJ80</f>
        <v>0</v>
      </c>
      <c r="AK81" s="409">
        <f t="shared" ref="AK81" si="98">AK80</f>
        <v>0</v>
      </c>
      <c r="AL81" s="409">
        <f t="shared" ref="AL81" si="99">AL80</f>
        <v>0</v>
      </c>
      <c r="AM81" s="297"/>
    </row>
    <row r="82" spans="1:40" s="509" customFormat="1" outlineLevel="1">
      <c r="A82" s="517"/>
      <c r="B82" s="294"/>
      <c r="C82" s="764"/>
      <c r="D82" s="764"/>
      <c r="E82" s="764"/>
      <c r="F82" s="764"/>
      <c r="G82" s="764"/>
      <c r="H82" s="764"/>
      <c r="I82" s="764"/>
      <c r="J82" s="764"/>
      <c r="K82" s="764"/>
      <c r="L82" s="764"/>
      <c r="M82" s="764"/>
      <c r="N82" s="765"/>
      <c r="O82" s="764"/>
      <c r="P82" s="764"/>
      <c r="Q82" s="764"/>
      <c r="R82" s="764"/>
      <c r="S82" s="764"/>
      <c r="T82" s="764"/>
      <c r="U82" s="764"/>
      <c r="V82" s="764"/>
      <c r="W82" s="764"/>
      <c r="X82" s="764"/>
      <c r="Y82" s="754"/>
      <c r="Z82" s="754"/>
      <c r="AA82" s="754"/>
      <c r="AB82" s="754"/>
      <c r="AC82" s="754"/>
      <c r="AD82" s="754"/>
      <c r="AE82" s="754"/>
      <c r="AF82" s="409"/>
      <c r="AG82" s="409"/>
      <c r="AH82" s="409"/>
      <c r="AI82" s="409"/>
      <c r="AJ82" s="409"/>
      <c r="AK82" s="409"/>
      <c r="AL82" s="409"/>
      <c r="AM82" s="510"/>
      <c r="AN82" s="624"/>
    </row>
    <row r="83" spans="1:40" s="308" customFormat="1" ht="15.75" outlineLevel="1">
      <c r="A83" s="517"/>
      <c r="B83" s="288" t="s">
        <v>490</v>
      </c>
      <c r="C83" s="764"/>
      <c r="D83" s="764"/>
      <c r="E83" s="764"/>
      <c r="F83" s="764"/>
      <c r="G83" s="764"/>
      <c r="H83" s="764"/>
      <c r="I83" s="764"/>
      <c r="J83" s="764"/>
      <c r="K83" s="764"/>
      <c r="L83" s="764"/>
      <c r="M83" s="764"/>
      <c r="N83" s="764"/>
      <c r="O83" s="764"/>
      <c r="P83" s="764"/>
      <c r="Q83" s="764"/>
      <c r="R83" s="764"/>
      <c r="S83" s="764"/>
      <c r="T83" s="764"/>
      <c r="U83" s="764"/>
      <c r="V83" s="764"/>
      <c r="W83" s="764"/>
      <c r="X83" s="764"/>
      <c r="Y83" s="755"/>
      <c r="Z83" s="755"/>
      <c r="AA83" s="755"/>
      <c r="AB83" s="755"/>
      <c r="AC83" s="755"/>
      <c r="AD83" s="755"/>
      <c r="AE83" s="414"/>
      <c r="AF83" s="414"/>
      <c r="AG83" s="414"/>
      <c r="AH83" s="414"/>
      <c r="AI83" s="414"/>
      <c r="AJ83" s="414"/>
      <c r="AK83" s="414"/>
      <c r="AL83" s="414"/>
      <c r="AM83" s="511"/>
      <c r="AN83" s="625"/>
    </row>
    <row r="84" spans="1:40" outlineLevel="1">
      <c r="A84" s="516">
        <v>15</v>
      </c>
      <c r="B84" s="294" t="s">
        <v>495</v>
      </c>
      <c r="C84" s="764" t="s">
        <v>25</v>
      </c>
      <c r="D84" s="295"/>
      <c r="E84" s="295"/>
      <c r="F84" s="295"/>
      <c r="G84" s="295"/>
      <c r="H84" s="295"/>
      <c r="I84" s="295"/>
      <c r="J84" s="295"/>
      <c r="K84" s="295"/>
      <c r="L84" s="295"/>
      <c r="M84" s="295"/>
      <c r="N84" s="295">
        <v>0</v>
      </c>
      <c r="O84" s="295"/>
      <c r="P84" s="295"/>
      <c r="Q84" s="295"/>
      <c r="R84" s="295"/>
      <c r="S84" s="295"/>
      <c r="T84" s="295"/>
      <c r="U84" s="295"/>
      <c r="V84" s="295"/>
      <c r="W84" s="295"/>
      <c r="X84" s="295"/>
      <c r="Y84" s="753"/>
      <c r="Z84" s="753"/>
      <c r="AA84" s="753"/>
      <c r="AB84" s="753"/>
      <c r="AC84" s="753"/>
      <c r="AD84" s="753"/>
      <c r="AE84" s="753"/>
      <c r="AF84" s="408"/>
      <c r="AG84" s="408"/>
      <c r="AH84" s="408"/>
      <c r="AI84" s="408"/>
      <c r="AJ84" s="408"/>
      <c r="AK84" s="408"/>
      <c r="AL84" s="408"/>
      <c r="AM84" s="296">
        <f>SUM(Y84:AL84)</f>
        <v>0</v>
      </c>
    </row>
    <row r="85" spans="1:40" outlineLevel="1">
      <c r="B85" s="294" t="s">
        <v>267</v>
      </c>
      <c r="C85" s="764" t="s">
        <v>163</v>
      </c>
      <c r="D85" s="295"/>
      <c r="E85" s="295"/>
      <c r="F85" s="295"/>
      <c r="G85" s="295"/>
      <c r="H85" s="295"/>
      <c r="I85" s="295"/>
      <c r="J85" s="295"/>
      <c r="K85" s="295"/>
      <c r="L85" s="295"/>
      <c r="M85" s="295"/>
      <c r="N85" s="295">
        <v>0</v>
      </c>
      <c r="O85" s="295"/>
      <c r="P85" s="295"/>
      <c r="Q85" s="295"/>
      <c r="R85" s="295"/>
      <c r="S85" s="295"/>
      <c r="T85" s="295"/>
      <c r="U85" s="295"/>
      <c r="V85" s="295"/>
      <c r="W85" s="295"/>
      <c r="X85" s="295"/>
      <c r="Y85" s="754">
        <f t="shared" ref="Y85:AE85" si="100">Y84</f>
        <v>0</v>
      </c>
      <c r="Z85" s="754">
        <f t="shared" si="100"/>
        <v>0</v>
      </c>
      <c r="AA85" s="754">
        <f t="shared" si="100"/>
        <v>0</v>
      </c>
      <c r="AB85" s="754">
        <f t="shared" si="100"/>
        <v>0</v>
      </c>
      <c r="AC85" s="754">
        <f t="shared" si="100"/>
        <v>0</v>
      </c>
      <c r="AD85" s="754">
        <f t="shared" si="100"/>
        <v>0</v>
      </c>
      <c r="AE85" s="754">
        <f t="shared" si="100"/>
        <v>0</v>
      </c>
      <c r="AF85" s="409">
        <f t="shared" ref="AF85:AL85" si="101">AF84</f>
        <v>0</v>
      </c>
      <c r="AG85" s="409">
        <f t="shared" si="101"/>
        <v>0</v>
      </c>
      <c r="AH85" s="409">
        <f t="shared" si="101"/>
        <v>0</v>
      </c>
      <c r="AI85" s="409">
        <f t="shared" si="101"/>
        <v>0</v>
      </c>
      <c r="AJ85" s="409">
        <f t="shared" si="101"/>
        <v>0</v>
      </c>
      <c r="AK85" s="409">
        <f t="shared" si="101"/>
        <v>0</v>
      </c>
      <c r="AL85" s="409">
        <f t="shared" si="101"/>
        <v>0</v>
      </c>
      <c r="AM85" s="297"/>
    </row>
    <row r="86" spans="1:40" outlineLevel="1">
      <c r="B86" s="314"/>
      <c r="C86" s="768"/>
      <c r="D86" s="764"/>
      <c r="E86" s="764"/>
      <c r="F86" s="764"/>
      <c r="G86" s="764"/>
      <c r="H86" s="764"/>
      <c r="I86" s="764"/>
      <c r="J86" s="764"/>
      <c r="K86" s="764"/>
      <c r="L86" s="764"/>
      <c r="M86" s="764"/>
      <c r="N86" s="764"/>
      <c r="O86" s="764"/>
      <c r="P86" s="764"/>
      <c r="Q86" s="764"/>
      <c r="R86" s="764"/>
      <c r="S86" s="764"/>
      <c r="T86" s="764"/>
      <c r="U86" s="764"/>
      <c r="V86" s="764"/>
      <c r="W86" s="764"/>
      <c r="X86" s="764"/>
      <c r="Y86" s="755"/>
      <c r="Z86" s="755"/>
      <c r="AA86" s="755"/>
      <c r="AB86" s="755"/>
      <c r="AC86" s="755"/>
      <c r="AD86" s="755"/>
      <c r="AE86" s="755"/>
      <c r="AF86" s="410"/>
      <c r="AG86" s="410"/>
      <c r="AH86" s="410"/>
      <c r="AI86" s="410"/>
      <c r="AJ86" s="410"/>
      <c r="AK86" s="410"/>
      <c r="AL86" s="410"/>
      <c r="AM86" s="306"/>
    </row>
    <row r="87" spans="1:40" s="283" customFormat="1" outlineLevel="1">
      <c r="A87" s="516">
        <v>16</v>
      </c>
      <c r="B87" s="322" t="s">
        <v>822</v>
      </c>
      <c r="C87" s="764" t="s">
        <v>25</v>
      </c>
      <c r="D87" s="295"/>
      <c r="E87" s="295"/>
      <c r="F87" s="295"/>
      <c r="G87" s="295"/>
      <c r="H87" s="295"/>
      <c r="I87" s="295"/>
      <c r="J87" s="295"/>
      <c r="K87" s="295"/>
      <c r="L87" s="295"/>
      <c r="M87" s="295"/>
      <c r="N87" s="295">
        <v>12</v>
      </c>
      <c r="O87" s="295"/>
      <c r="P87" s="295"/>
      <c r="Q87" s="295"/>
      <c r="R87" s="295"/>
      <c r="S87" s="295"/>
      <c r="T87" s="295"/>
      <c r="U87" s="295"/>
      <c r="V87" s="295"/>
      <c r="W87" s="295"/>
      <c r="X87" s="295"/>
      <c r="Y87" s="753"/>
      <c r="Z87" s="753"/>
      <c r="AA87" s="753"/>
      <c r="AB87" s="753"/>
      <c r="AC87" s="753"/>
      <c r="AD87" s="753"/>
      <c r="AE87" s="753"/>
      <c r="AF87" s="408"/>
      <c r="AG87" s="408"/>
      <c r="AH87" s="408"/>
      <c r="AI87" s="408"/>
      <c r="AJ87" s="408"/>
      <c r="AK87" s="408"/>
      <c r="AL87" s="408"/>
      <c r="AM87" s="296">
        <f>SUM(Y87:AL87)</f>
        <v>0</v>
      </c>
    </row>
    <row r="88" spans="1:40" s="283" customFormat="1" outlineLevel="1">
      <c r="A88" s="516"/>
      <c r="B88" s="322" t="s">
        <v>267</v>
      </c>
      <c r="C88" s="764" t="s">
        <v>163</v>
      </c>
      <c r="D88" s="295"/>
      <c r="E88" s="295"/>
      <c r="F88" s="295"/>
      <c r="G88" s="295"/>
      <c r="H88" s="295"/>
      <c r="I88" s="295"/>
      <c r="J88" s="295"/>
      <c r="K88" s="295"/>
      <c r="L88" s="295"/>
      <c r="M88" s="295"/>
      <c r="N88" s="295">
        <v>12</v>
      </c>
      <c r="O88" s="295"/>
      <c r="P88" s="295"/>
      <c r="Q88" s="295"/>
      <c r="R88" s="295"/>
      <c r="S88" s="295"/>
      <c r="T88" s="295"/>
      <c r="U88" s="295"/>
      <c r="V88" s="295"/>
      <c r="W88" s="295"/>
      <c r="X88" s="295"/>
      <c r="Y88" s="754">
        <f t="shared" ref="Y88:AE88" si="102">Y87</f>
        <v>0</v>
      </c>
      <c r="Z88" s="754">
        <f t="shared" si="102"/>
        <v>0</v>
      </c>
      <c r="AA88" s="754">
        <f t="shared" si="102"/>
        <v>0</v>
      </c>
      <c r="AB88" s="754">
        <f t="shared" si="102"/>
        <v>0</v>
      </c>
      <c r="AC88" s="754">
        <f t="shared" si="102"/>
        <v>0</v>
      </c>
      <c r="AD88" s="754">
        <f t="shared" si="102"/>
        <v>0</v>
      </c>
      <c r="AE88" s="754">
        <f t="shared" si="102"/>
        <v>0</v>
      </c>
      <c r="AF88" s="409">
        <f t="shared" ref="AF88:AL88" si="103">AF87</f>
        <v>0</v>
      </c>
      <c r="AG88" s="409">
        <f t="shared" si="103"/>
        <v>0</v>
      </c>
      <c r="AH88" s="409">
        <f t="shared" si="103"/>
        <v>0</v>
      </c>
      <c r="AI88" s="409">
        <f t="shared" si="103"/>
        <v>0</v>
      </c>
      <c r="AJ88" s="409">
        <f t="shared" si="103"/>
        <v>0</v>
      </c>
      <c r="AK88" s="409">
        <f t="shared" si="103"/>
        <v>0</v>
      </c>
      <c r="AL88" s="409">
        <f t="shared" si="103"/>
        <v>0</v>
      </c>
      <c r="AM88" s="297"/>
    </row>
    <row r="89" spans="1:40" s="283" customFormat="1" outlineLevel="1">
      <c r="A89" s="516"/>
      <c r="B89" s="322"/>
      <c r="C89" s="764"/>
      <c r="D89" s="764"/>
      <c r="E89" s="764"/>
      <c r="F89" s="764"/>
      <c r="G89" s="764"/>
      <c r="H89" s="764"/>
      <c r="I89" s="764"/>
      <c r="J89" s="764"/>
      <c r="K89" s="764"/>
      <c r="L89" s="764"/>
      <c r="M89" s="764"/>
      <c r="N89" s="764"/>
      <c r="O89" s="764"/>
      <c r="P89" s="764"/>
      <c r="Q89" s="764"/>
      <c r="R89" s="764"/>
      <c r="S89" s="764"/>
      <c r="T89" s="764"/>
      <c r="U89" s="764"/>
      <c r="V89" s="764"/>
      <c r="W89" s="764"/>
      <c r="X89" s="764"/>
      <c r="Y89" s="755"/>
      <c r="Z89" s="755"/>
      <c r="AA89" s="755"/>
      <c r="AB89" s="755"/>
      <c r="AC89" s="755"/>
      <c r="AD89" s="755"/>
      <c r="AE89" s="414"/>
      <c r="AF89" s="414"/>
      <c r="AG89" s="414"/>
      <c r="AH89" s="414"/>
      <c r="AI89" s="414"/>
      <c r="AJ89" s="414"/>
      <c r="AK89" s="414"/>
      <c r="AL89" s="414"/>
      <c r="AM89" s="312"/>
    </row>
    <row r="90" spans="1:40" ht="15.75" outlineLevel="1">
      <c r="B90" s="785" t="s">
        <v>496</v>
      </c>
      <c r="C90" s="782"/>
      <c r="D90" s="778"/>
      <c r="E90" s="770"/>
      <c r="F90" s="770"/>
      <c r="G90" s="770"/>
      <c r="H90" s="770"/>
      <c r="I90" s="770"/>
      <c r="J90" s="770"/>
      <c r="K90" s="770"/>
      <c r="L90" s="770"/>
      <c r="M90" s="770"/>
      <c r="N90" s="778"/>
      <c r="O90" s="770"/>
      <c r="P90" s="770"/>
      <c r="Q90" s="770"/>
      <c r="R90" s="770"/>
      <c r="S90" s="770"/>
      <c r="T90" s="770"/>
      <c r="U90" s="770"/>
      <c r="V90" s="770"/>
      <c r="W90" s="770"/>
      <c r="X90" s="770"/>
      <c r="Y90" s="757"/>
      <c r="Z90" s="757"/>
      <c r="AA90" s="757"/>
      <c r="AB90" s="757"/>
      <c r="AC90" s="757"/>
      <c r="AD90" s="757"/>
      <c r="AE90" s="757"/>
      <c r="AF90" s="412"/>
      <c r="AG90" s="412"/>
      <c r="AH90" s="412"/>
      <c r="AI90" s="412"/>
      <c r="AJ90" s="412"/>
      <c r="AK90" s="412"/>
      <c r="AL90" s="412"/>
      <c r="AM90" s="292"/>
    </row>
    <row r="91" spans="1:40" outlineLevel="1">
      <c r="A91" s="516">
        <v>17</v>
      </c>
      <c r="B91" s="514" t="s">
        <v>112</v>
      </c>
      <c r="C91" s="764" t="s">
        <v>25</v>
      </c>
      <c r="D91" s="295"/>
      <c r="E91" s="295"/>
      <c r="F91" s="295"/>
      <c r="G91" s="295"/>
      <c r="H91" s="295"/>
      <c r="I91" s="295"/>
      <c r="J91" s="295"/>
      <c r="K91" s="295"/>
      <c r="L91" s="295"/>
      <c r="M91" s="295"/>
      <c r="N91" s="295"/>
      <c r="O91" s="295"/>
      <c r="P91" s="295"/>
      <c r="Q91" s="295"/>
      <c r="R91" s="295"/>
      <c r="S91" s="295"/>
      <c r="T91" s="295"/>
      <c r="U91" s="295"/>
      <c r="V91" s="295"/>
      <c r="W91" s="295"/>
      <c r="X91" s="295"/>
      <c r="Y91" s="779"/>
      <c r="Z91" s="753"/>
      <c r="AA91" s="753"/>
      <c r="AB91" s="753"/>
      <c r="AC91" s="753"/>
      <c r="AD91" s="753"/>
      <c r="AE91" s="753"/>
      <c r="AF91" s="413"/>
      <c r="AG91" s="413"/>
      <c r="AH91" s="413"/>
      <c r="AI91" s="413"/>
      <c r="AJ91" s="413"/>
      <c r="AK91" s="413"/>
      <c r="AL91" s="413"/>
      <c r="AM91" s="296">
        <f>SUM(Y91:AL91)</f>
        <v>0</v>
      </c>
    </row>
    <row r="92" spans="1:40" outlineLevel="1">
      <c r="B92" s="294" t="s">
        <v>267</v>
      </c>
      <c r="C92" s="764" t="s">
        <v>163</v>
      </c>
      <c r="D92" s="295"/>
      <c r="E92" s="295"/>
      <c r="F92" s="295"/>
      <c r="G92" s="295"/>
      <c r="H92" s="295"/>
      <c r="I92" s="295"/>
      <c r="J92" s="295"/>
      <c r="K92" s="295"/>
      <c r="L92" s="295"/>
      <c r="M92" s="295"/>
      <c r="N92" s="295">
        <v>0</v>
      </c>
      <c r="O92" s="295"/>
      <c r="P92" s="295"/>
      <c r="Q92" s="295"/>
      <c r="R92" s="295"/>
      <c r="S92" s="295"/>
      <c r="T92" s="295"/>
      <c r="U92" s="295"/>
      <c r="V92" s="295"/>
      <c r="W92" s="295"/>
      <c r="X92" s="295"/>
      <c r="Y92" s="754">
        <f>Y91</f>
        <v>0</v>
      </c>
      <c r="Z92" s="754">
        <f t="shared" ref="Z92:AE92" si="104">Z91</f>
        <v>0</v>
      </c>
      <c r="AA92" s="754">
        <f t="shared" si="104"/>
        <v>0</v>
      </c>
      <c r="AB92" s="754">
        <f t="shared" si="104"/>
        <v>0</v>
      </c>
      <c r="AC92" s="754">
        <f t="shared" si="104"/>
        <v>0</v>
      </c>
      <c r="AD92" s="754">
        <f t="shared" si="104"/>
        <v>0</v>
      </c>
      <c r="AE92" s="754">
        <f t="shared" si="104"/>
        <v>0</v>
      </c>
      <c r="AF92" s="409">
        <f t="shared" ref="AF92:AL92" si="105">AF91</f>
        <v>0</v>
      </c>
      <c r="AG92" s="409">
        <f t="shared" si="105"/>
        <v>0</v>
      </c>
      <c r="AH92" s="409">
        <f t="shared" si="105"/>
        <v>0</v>
      </c>
      <c r="AI92" s="409">
        <f t="shared" si="105"/>
        <v>0</v>
      </c>
      <c r="AJ92" s="409">
        <f t="shared" si="105"/>
        <v>0</v>
      </c>
      <c r="AK92" s="409">
        <f t="shared" si="105"/>
        <v>0</v>
      </c>
      <c r="AL92" s="409">
        <f t="shared" si="105"/>
        <v>0</v>
      </c>
      <c r="AM92" s="306"/>
    </row>
    <row r="93" spans="1:40" outlineLevel="1">
      <c r="B93" s="294"/>
      <c r="C93" s="764"/>
      <c r="D93" s="764"/>
      <c r="E93" s="764"/>
      <c r="F93" s="764"/>
      <c r="G93" s="764"/>
      <c r="H93" s="764"/>
      <c r="I93" s="764"/>
      <c r="J93" s="764"/>
      <c r="K93" s="764"/>
      <c r="L93" s="764"/>
      <c r="M93" s="764"/>
      <c r="N93" s="764"/>
      <c r="O93" s="764"/>
      <c r="P93" s="764"/>
      <c r="Q93" s="764"/>
      <c r="R93" s="764"/>
      <c r="S93" s="764"/>
      <c r="T93" s="764"/>
      <c r="U93" s="764"/>
      <c r="V93" s="764"/>
      <c r="W93" s="764"/>
      <c r="X93" s="764"/>
      <c r="Y93" s="761"/>
      <c r="Z93" s="786"/>
      <c r="AA93" s="786"/>
      <c r="AB93" s="786"/>
      <c r="AC93" s="786"/>
      <c r="AD93" s="786"/>
      <c r="AE93" s="786"/>
      <c r="AF93" s="422"/>
      <c r="AG93" s="422"/>
      <c r="AH93" s="422"/>
      <c r="AI93" s="422"/>
      <c r="AJ93" s="422"/>
      <c r="AK93" s="422"/>
      <c r="AL93" s="422"/>
      <c r="AM93" s="306"/>
    </row>
    <row r="94" spans="1:40" outlineLevel="1">
      <c r="A94" s="516">
        <v>18</v>
      </c>
      <c r="B94" s="514" t="s">
        <v>109</v>
      </c>
      <c r="C94" s="764" t="s">
        <v>25</v>
      </c>
      <c r="D94" s="295">
        <v>183513</v>
      </c>
      <c r="E94" s="295">
        <v>183513</v>
      </c>
      <c r="F94" s="295">
        <v>183513</v>
      </c>
      <c r="G94" s="295">
        <v>183513</v>
      </c>
      <c r="H94" s="295">
        <v>183513</v>
      </c>
      <c r="I94" s="295">
        <v>183513</v>
      </c>
      <c r="J94" s="295">
        <v>183513</v>
      </c>
      <c r="K94" s="295">
        <v>183513</v>
      </c>
      <c r="L94" s="295">
        <v>183513</v>
      </c>
      <c r="M94" s="295">
        <v>183513</v>
      </c>
      <c r="N94" s="295">
        <v>12</v>
      </c>
      <c r="O94" s="295">
        <v>14</v>
      </c>
      <c r="P94" s="295">
        <v>14</v>
      </c>
      <c r="Q94" s="295">
        <v>14</v>
      </c>
      <c r="R94" s="295">
        <v>14</v>
      </c>
      <c r="S94" s="295">
        <v>14</v>
      </c>
      <c r="T94" s="295">
        <v>14</v>
      </c>
      <c r="U94" s="295">
        <v>14</v>
      </c>
      <c r="V94" s="295">
        <v>14</v>
      </c>
      <c r="W94" s="295">
        <v>14</v>
      </c>
      <c r="X94" s="295">
        <v>14</v>
      </c>
      <c r="Y94" s="779"/>
      <c r="Z94" s="753"/>
      <c r="AA94" s="753"/>
      <c r="AB94" s="753">
        <v>1</v>
      </c>
      <c r="AC94" s="753"/>
      <c r="AD94" s="753"/>
      <c r="AE94" s="753"/>
      <c r="AF94" s="413"/>
      <c r="AG94" s="413"/>
      <c r="AH94" s="413"/>
      <c r="AI94" s="413"/>
      <c r="AJ94" s="413"/>
      <c r="AK94" s="413"/>
      <c r="AL94" s="413"/>
      <c r="AM94" s="296">
        <f>SUM(Y94:AL94)</f>
        <v>1</v>
      </c>
    </row>
    <row r="95" spans="1:40" outlineLevel="1">
      <c r="B95" s="294" t="s">
        <v>267</v>
      </c>
      <c r="C95" s="764" t="s">
        <v>163</v>
      </c>
      <c r="D95" s="295"/>
      <c r="E95" s="295"/>
      <c r="F95" s="295"/>
      <c r="G95" s="295"/>
      <c r="H95" s="295"/>
      <c r="I95" s="295"/>
      <c r="J95" s="295"/>
      <c r="K95" s="295"/>
      <c r="L95" s="295"/>
      <c r="M95" s="295"/>
      <c r="N95" s="295">
        <v>12</v>
      </c>
      <c r="O95" s="295"/>
      <c r="P95" s="295"/>
      <c r="Q95" s="295"/>
      <c r="R95" s="295"/>
      <c r="S95" s="295"/>
      <c r="T95" s="295"/>
      <c r="U95" s="295"/>
      <c r="V95" s="295"/>
      <c r="W95" s="295"/>
      <c r="X95" s="295"/>
      <c r="Y95" s="754">
        <f t="shared" ref="Y95:AE95" si="106">Y94</f>
        <v>0</v>
      </c>
      <c r="Z95" s="754">
        <f t="shared" si="106"/>
        <v>0</v>
      </c>
      <c r="AA95" s="754">
        <f t="shared" si="106"/>
        <v>0</v>
      </c>
      <c r="AB95" s="754">
        <f t="shared" si="106"/>
        <v>1</v>
      </c>
      <c r="AC95" s="754">
        <f t="shared" si="106"/>
        <v>0</v>
      </c>
      <c r="AD95" s="754">
        <f t="shared" si="106"/>
        <v>0</v>
      </c>
      <c r="AE95" s="754">
        <f t="shared" si="106"/>
        <v>0</v>
      </c>
      <c r="AF95" s="409">
        <f t="shared" ref="AF95" si="107">AF94</f>
        <v>0</v>
      </c>
      <c r="AG95" s="409">
        <f t="shared" ref="AG95" si="108">AG94</f>
        <v>0</v>
      </c>
      <c r="AH95" s="409">
        <f t="shared" ref="AH95" si="109">AH94</f>
        <v>0</v>
      </c>
      <c r="AI95" s="409">
        <f t="shared" ref="AI95" si="110">AI94</f>
        <v>0</v>
      </c>
      <c r="AJ95" s="409">
        <f t="shared" ref="AJ95" si="111">AJ94</f>
        <v>0</v>
      </c>
      <c r="AK95" s="409">
        <f t="shared" ref="AK95" si="112">AK94</f>
        <v>0</v>
      </c>
      <c r="AL95" s="409">
        <f t="shared" ref="AL95" si="113">AL94</f>
        <v>0</v>
      </c>
      <c r="AM95" s="306"/>
    </row>
    <row r="96" spans="1:40" outlineLevel="1">
      <c r="B96" s="320"/>
      <c r="C96" s="764"/>
      <c r="D96" s="764"/>
      <c r="E96" s="764"/>
      <c r="F96" s="764"/>
      <c r="G96" s="764"/>
      <c r="H96" s="764"/>
      <c r="I96" s="764"/>
      <c r="J96" s="764"/>
      <c r="K96" s="764"/>
      <c r="L96" s="764"/>
      <c r="M96" s="764"/>
      <c r="N96" s="764"/>
      <c r="O96" s="764"/>
      <c r="P96" s="764"/>
      <c r="Q96" s="764"/>
      <c r="R96" s="764"/>
      <c r="S96" s="764"/>
      <c r="T96" s="764"/>
      <c r="U96" s="764"/>
      <c r="V96" s="764"/>
      <c r="W96" s="764"/>
      <c r="X96" s="764"/>
      <c r="Y96" s="762"/>
      <c r="Z96" s="763"/>
      <c r="AA96" s="763"/>
      <c r="AB96" s="763"/>
      <c r="AC96" s="763"/>
      <c r="AD96" s="763"/>
      <c r="AE96" s="763"/>
      <c r="AF96" s="421"/>
      <c r="AG96" s="421"/>
      <c r="AH96" s="421"/>
      <c r="AI96" s="421"/>
      <c r="AJ96" s="421"/>
      <c r="AK96" s="421"/>
      <c r="AL96" s="421"/>
      <c r="AM96" s="297"/>
    </row>
    <row r="97" spans="1:39" outlineLevel="1">
      <c r="A97" s="516">
        <v>19</v>
      </c>
      <c r="B97" s="514" t="s">
        <v>111</v>
      </c>
      <c r="C97" s="764" t="s">
        <v>25</v>
      </c>
      <c r="D97" s="295">
        <v>6899972</v>
      </c>
      <c r="E97" s="295"/>
      <c r="F97" s="295"/>
      <c r="G97" s="295"/>
      <c r="H97" s="295"/>
      <c r="I97" s="295"/>
      <c r="J97" s="295"/>
      <c r="K97" s="295"/>
      <c r="L97" s="295"/>
      <c r="M97" s="295"/>
      <c r="N97" s="295">
        <v>12</v>
      </c>
      <c r="O97" s="295">
        <v>499</v>
      </c>
      <c r="P97" s="295"/>
      <c r="Q97" s="295"/>
      <c r="R97" s="295"/>
      <c r="S97" s="295"/>
      <c r="T97" s="295"/>
      <c r="U97" s="295"/>
      <c r="V97" s="295"/>
      <c r="W97" s="295"/>
      <c r="X97" s="295"/>
      <c r="Y97" s="779"/>
      <c r="Z97" s="753"/>
      <c r="AA97" s="753">
        <v>0.5</v>
      </c>
      <c r="AB97" s="753">
        <v>0.5</v>
      </c>
      <c r="AC97" s="753"/>
      <c r="AD97" s="753"/>
      <c r="AE97" s="753"/>
      <c r="AF97" s="413"/>
      <c r="AG97" s="413"/>
      <c r="AH97" s="413"/>
      <c r="AI97" s="413"/>
      <c r="AJ97" s="413"/>
      <c r="AK97" s="413"/>
      <c r="AL97" s="413"/>
      <c r="AM97" s="296">
        <f>SUM(Y97:AL97)</f>
        <v>1</v>
      </c>
    </row>
    <row r="98" spans="1:39" outlineLevel="1">
      <c r="B98" s="294" t="s">
        <v>267</v>
      </c>
      <c r="C98" s="764" t="s">
        <v>163</v>
      </c>
      <c r="D98" s="295"/>
      <c r="E98" s="295"/>
      <c r="F98" s="295"/>
      <c r="G98" s="295"/>
      <c r="H98" s="295"/>
      <c r="I98" s="295"/>
      <c r="J98" s="295"/>
      <c r="K98" s="295"/>
      <c r="L98" s="295"/>
      <c r="M98" s="295"/>
      <c r="N98" s="295">
        <v>12</v>
      </c>
      <c r="O98" s="295"/>
      <c r="P98" s="295"/>
      <c r="Q98" s="295"/>
      <c r="R98" s="295"/>
      <c r="S98" s="295"/>
      <c r="T98" s="295"/>
      <c r="U98" s="295"/>
      <c r="V98" s="295"/>
      <c r="W98" s="295"/>
      <c r="X98" s="295"/>
      <c r="Y98" s="754">
        <f>Y97</f>
        <v>0</v>
      </c>
      <c r="Z98" s="754">
        <f t="shared" ref="Z98:AE98" si="114">Z97</f>
        <v>0</v>
      </c>
      <c r="AA98" s="754">
        <f t="shared" si="114"/>
        <v>0.5</v>
      </c>
      <c r="AB98" s="754">
        <f t="shared" si="114"/>
        <v>0.5</v>
      </c>
      <c r="AC98" s="754">
        <f t="shared" si="114"/>
        <v>0</v>
      </c>
      <c r="AD98" s="754">
        <f t="shared" si="114"/>
        <v>0</v>
      </c>
      <c r="AE98" s="754">
        <f t="shared" si="114"/>
        <v>0</v>
      </c>
      <c r="AF98" s="409">
        <f t="shared" ref="AF98:AL98" si="115">AF97</f>
        <v>0</v>
      </c>
      <c r="AG98" s="409">
        <f t="shared" si="115"/>
        <v>0</v>
      </c>
      <c r="AH98" s="409">
        <f t="shared" si="115"/>
        <v>0</v>
      </c>
      <c r="AI98" s="409">
        <f t="shared" si="115"/>
        <v>0</v>
      </c>
      <c r="AJ98" s="409">
        <f t="shared" si="115"/>
        <v>0</v>
      </c>
      <c r="AK98" s="409">
        <f t="shared" si="115"/>
        <v>0</v>
      </c>
      <c r="AL98" s="409">
        <f t="shared" si="115"/>
        <v>0</v>
      </c>
      <c r="AM98" s="297"/>
    </row>
    <row r="99" spans="1:39" outlineLevel="1">
      <c r="B99" s="320"/>
      <c r="C99" s="764"/>
      <c r="D99" s="764"/>
      <c r="E99" s="764"/>
      <c r="F99" s="764"/>
      <c r="G99" s="764"/>
      <c r="H99" s="764"/>
      <c r="I99" s="764"/>
      <c r="J99" s="764"/>
      <c r="K99" s="764"/>
      <c r="L99" s="764"/>
      <c r="M99" s="764"/>
      <c r="N99" s="764"/>
      <c r="O99" s="764"/>
      <c r="P99" s="764"/>
      <c r="Q99" s="764"/>
      <c r="R99" s="764"/>
      <c r="S99" s="764"/>
      <c r="T99" s="764"/>
      <c r="U99" s="764"/>
      <c r="V99" s="764"/>
      <c r="W99" s="764"/>
      <c r="X99" s="764"/>
      <c r="Y99" s="755"/>
      <c r="Z99" s="755"/>
      <c r="AA99" s="755"/>
      <c r="AB99" s="755"/>
      <c r="AC99" s="755"/>
      <c r="AD99" s="755"/>
      <c r="AE99" s="755"/>
      <c r="AF99" s="410"/>
      <c r="AG99" s="410"/>
      <c r="AH99" s="410"/>
      <c r="AI99" s="410"/>
      <c r="AJ99" s="410"/>
      <c r="AK99" s="410"/>
      <c r="AL99" s="410"/>
      <c r="AM99" s="306"/>
    </row>
    <row r="100" spans="1:39" outlineLevel="1">
      <c r="A100" s="516">
        <v>20</v>
      </c>
      <c r="B100" s="514" t="s">
        <v>110</v>
      </c>
      <c r="C100" s="764"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779"/>
      <c r="Z100" s="753"/>
      <c r="AA100" s="753"/>
      <c r="AB100" s="753"/>
      <c r="AC100" s="753"/>
      <c r="AD100" s="753"/>
      <c r="AE100" s="753"/>
      <c r="AF100" s="413"/>
      <c r="AG100" s="413"/>
      <c r="AH100" s="413"/>
      <c r="AI100" s="413"/>
      <c r="AJ100" s="413"/>
      <c r="AK100" s="413"/>
      <c r="AL100" s="413"/>
      <c r="AM100" s="296">
        <f>SUM(Y100:AL100)</f>
        <v>0</v>
      </c>
    </row>
    <row r="101" spans="1:39" outlineLevel="1">
      <c r="B101" s="294" t="s">
        <v>267</v>
      </c>
      <c r="C101" s="764" t="s">
        <v>163</v>
      </c>
      <c r="D101" s="295"/>
      <c r="E101" s="295"/>
      <c r="F101" s="295"/>
      <c r="G101" s="295"/>
      <c r="H101" s="295"/>
      <c r="I101" s="295"/>
      <c r="J101" s="295"/>
      <c r="K101" s="295"/>
      <c r="L101" s="295"/>
      <c r="M101" s="295"/>
      <c r="N101" s="295">
        <v>0</v>
      </c>
      <c r="O101" s="295"/>
      <c r="P101" s="295"/>
      <c r="Q101" s="295"/>
      <c r="R101" s="295"/>
      <c r="S101" s="295"/>
      <c r="T101" s="295"/>
      <c r="U101" s="295"/>
      <c r="V101" s="295"/>
      <c r="W101" s="295"/>
      <c r="X101" s="295"/>
      <c r="Y101" s="754">
        <f t="shared" ref="Y101:AE101" si="116">Y100</f>
        <v>0</v>
      </c>
      <c r="Z101" s="754">
        <f t="shared" si="116"/>
        <v>0</v>
      </c>
      <c r="AA101" s="754">
        <f t="shared" si="116"/>
        <v>0</v>
      </c>
      <c r="AB101" s="754">
        <f t="shared" si="116"/>
        <v>0</v>
      </c>
      <c r="AC101" s="754">
        <f t="shared" si="116"/>
        <v>0</v>
      </c>
      <c r="AD101" s="754">
        <f t="shared" si="116"/>
        <v>0</v>
      </c>
      <c r="AE101" s="754">
        <f t="shared" si="116"/>
        <v>0</v>
      </c>
      <c r="AF101" s="409">
        <f t="shared" ref="AF101:AL101" si="117">AF100</f>
        <v>0</v>
      </c>
      <c r="AG101" s="409">
        <f t="shared" si="117"/>
        <v>0</v>
      </c>
      <c r="AH101" s="409">
        <f t="shared" si="117"/>
        <v>0</v>
      </c>
      <c r="AI101" s="409">
        <f t="shared" si="117"/>
        <v>0</v>
      </c>
      <c r="AJ101" s="409">
        <f t="shared" si="117"/>
        <v>0</v>
      </c>
      <c r="AK101" s="409">
        <f t="shared" si="117"/>
        <v>0</v>
      </c>
      <c r="AL101" s="409">
        <f t="shared" si="117"/>
        <v>0</v>
      </c>
      <c r="AM101" s="306"/>
    </row>
    <row r="102" spans="1:39" ht="15.75" outlineLevel="1">
      <c r="B102" s="321"/>
      <c r="C102" s="783"/>
      <c r="D102" s="764"/>
      <c r="E102" s="764"/>
      <c r="F102" s="764"/>
      <c r="G102" s="764"/>
      <c r="H102" s="764"/>
      <c r="I102" s="764"/>
      <c r="J102" s="764"/>
      <c r="K102" s="764"/>
      <c r="L102" s="764"/>
      <c r="M102" s="764"/>
      <c r="N102" s="783"/>
      <c r="O102" s="764"/>
      <c r="P102" s="764"/>
      <c r="Q102" s="764"/>
      <c r="R102" s="764"/>
      <c r="S102" s="764"/>
      <c r="T102" s="764"/>
      <c r="U102" s="764"/>
      <c r="V102" s="764"/>
      <c r="W102" s="764"/>
      <c r="X102" s="764"/>
      <c r="Y102" s="755"/>
      <c r="Z102" s="755"/>
      <c r="AA102" s="755"/>
      <c r="AB102" s="755"/>
      <c r="AC102" s="755"/>
      <c r="AD102" s="755"/>
      <c r="AE102" s="755"/>
      <c r="AF102" s="410"/>
      <c r="AG102" s="410"/>
      <c r="AH102" s="410"/>
      <c r="AI102" s="410"/>
      <c r="AJ102" s="410"/>
      <c r="AK102" s="410"/>
      <c r="AL102" s="410"/>
      <c r="AM102" s="306"/>
    </row>
    <row r="103" spans="1:39" ht="15.75" outlineLevel="1">
      <c r="B103" s="512" t="s">
        <v>503</v>
      </c>
      <c r="C103" s="764"/>
      <c r="D103" s="764"/>
      <c r="E103" s="764"/>
      <c r="F103" s="764"/>
      <c r="G103" s="764"/>
      <c r="H103" s="764"/>
      <c r="I103" s="764"/>
      <c r="J103" s="764"/>
      <c r="K103" s="764"/>
      <c r="L103" s="764"/>
      <c r="M103" s="764"/>
      <c r="N103" s="764"/>
      <c r="O103" s="764"/>
      <c r="P103" s="764"/>
      <c r="Q103" s="764"/>
      <c r="R103" s="764"/>
      <c r="S103" s="764"/>
      <c r="T103" s="764"/>
      <c r="U103" s="764"/>
      <c r="V103" s="764"/>
      <c r="W103" s="764"/>
      <c r="X103" s="764"/>
      <c r="Y103" s="761"/>
      <c r="Z103" s="786"/>
      <c r="AA103" s="786"/>
      <c r="AB103" s="786"/>
      <c r="AC103" s="786"/>
      <c r="AD103" s="786"/>
      <c r="AE103" s="786"/>
      <c r="AF103" s="422"/>
      <c r="AG103" s="422"/>
      <c r="AH103" s="422"/>
      <c r="AI103" s="422"/>
      <c r="AJ103" s="422"/>
      <c r="AK103" s="422"/>
      <c r="AL103" s="422"/>
      <c r="AM103" s="306"/>
    </row>
    <row r="104" spans="1:39" ht="15.75" outlineLevel="1">
      <c r="B104" s="288" t="s">
        <v>499</v>
      </c>
      <c r="C104" s="764"/>
      <c r="D104" s="764"/>
      <c r="E104" s="764"/>
      <c r="F104" s="764"/>
      <c r="G104" s="764"/>
      <c r="H104" s="764"/>
      <c r="I104" s="764"/>
      <c r="J104" s="764"/>
      <c r="K104" s="764"/>
      <c r="L104" s="764"/>
      <c r="M104" s="764"/>
      <c r="N104" s="764"/>
      <c r="O104" s="764"/>
      <c r="P104" s="764"/>
      <c r="Q104" s="764"/>
      <c r="R104" s="764"/>
      <c r="S104" s="764"/>
      <c r="T104" s="764"/>
      <c r="U104" s="764"/>
      <c r="V104" s="764"/>
      <c r="W104" s="764"/>
      <c r="X104" s="764"/>
      <c r="Y104" s="761"/>
      <c r="Z104" s="786"/>
      <c r="AA104" s="786"/>
      <c r="AB104" s="786"/>
      <c r="AC104" s="786"/>
      <c r="AD104" s="786"/>
      <c r="AE104" s="786"/>
      <c r="AF104" s="422"/>
      <c r="AG104" s="422"/>
      <c r="AH104" s="422"/>
      <c r="AI104" s="422"/>
      <c r="AJ104" s="422"/>
      <c r="AK104" s="422"/>
      <c r="AL104" s="422"/>
      <c r="AM104" s="306"/>
    </row>
    <row r="105" spans="1:39" outlineLevel="1">
      <c r="A105" s="516">
        <v>21</v>
      </c>
      <c r="B105" s="514" t="s">
        <v>113</v>
      </c>
      <c r="C105" s="764" t="s">
        <v>25</v>
      </c>
      <c r="D105" s="295"/>
      <c r="E105" s="295"/>
      <c r="F105" s="295"/>
      <c r="G105" s="295"/>
      <c r="H105" s="295"/>
      <c r="I105" s="295"/>
      <c r="J105" s="295"/>
      <c r="K105" s="295"/>
      <c r="L105" s="295"/>
      <c r="M105" s="295"/>
      <c r="N105" s="764"/>
      <c r="O105" s="295"/>
      <c r="P105" s="295"/>
      <c r="Q105" s="295"/>
      <c r="R105" s="295"/>
      <c r="S105" s="295"/>
      <c r="T105" s="295"/>
      <c r="U105" s="295"/>
      <c r="V105" s="295"/>
      <c r="W105" s="295"/>
      <c r="X105" s="295"/>
      <c r="Y105" s="527"/>
      <c r="Z105" s="753"/>
      <c r="AA105" s="753"/>
      <c r="AB105" s="753"/>
      <c r="AC105" s="753"/>
      <c r="AD105" s="753"/>
      <c r="AE105" s="753"/>
      <c r="AF105" s="408"/>
      <c r="AG105" s="408"/>
      <c r="AH105" s="408"/>
      <c r="AI105" s="408"/>
      <c r="AJ105" s="408"/>
      <c r="AK105" s="408"/>
      <c r="AL105" s="408"/>
      <c r="AM105" s="296">
        <f>SUM(Y105:AL105)</f>
        <v>0</v>
      </c>
    </row>
    <row r="106" spans="1:39" outlineLevel="1">
      <c r="B106" s="294" t="s">
        <v>267</v>
      </c>
      <c r="C106" s="764" t="s">
        <v>163</v>
      </c>
      <c r="D106" s="295"/>
      <c r="E106" s="295"/>
      <c r="F106" s="295"/>
      <c r="G106" s="295"/>
      <c r="H106" s="295"/>
      <c r="I106" s="295"/>
      <c r="J106" s="295"/>
      <c r="K106" s="295"/>
      <c r="L106" s="295"/>
      <c r="M106" s="295"/>
      <c r="N106" s="764"/>
      <c r="O106" s="295"/>
      <c r="P106" s="295"/>
      <c r="Q106" s="295"/>
      <c r="R106" s="295"/>
      <c r="S106" s="295"/>
      <c r="T106" s="295"/>
      <c r="U106" s="295"/>
      <c r="V106" s="295"/>
      <c r="W106" s="295"/>
      <c r="X106" s="295"/>
      <c r="Y106" s="754">
        <f t="shared" ref="Y106:AE106" si="118">Y105</f>
        <v>0</v>
      </c>
      <c r="Z106" s="754">
        <f t="shared" si="118"/>
        <v>0</v>
      </c>
      <c r="AA106" s="754">
        <f t="shared" si="118"/>
        <v>0</v>
      </c>
      <c r="AB106" s="754">
        <f t="shared" si="118"/>
        <v>0</v>
      </c>
      <c r="AC106" s="754">
        <f t="shared" si="118"/>
        <v>0</v>
      </c>
      <c r="AD106" s="754">
        <f t="shared" si="118"/>
        <v>0</v>
      </c>
      <c r="AE106" s="754">
        <f t="shared" si="118"/>
        <v>0</v>
      </c>
      <c r="AF106" s="409">
        <f t="shared" ref="AF106" si="119">AF105</f>
        <v>0</v>
      </c>
      <c r="AG106" s="409">
        <f t="shared" ref="AG106" si="120">AG105</f>
        <v>0</v>
      </c>
      <c r="AH106" s="409">
        <f t="shared" ref="AH106" si="121">AH105</f>
        <v>0</v>
      </c>
      <c r="AI106" s="409">
        <f t="shared" ref="AI106" si="122">AI105</f>
        <v>0</v>
      </c>
      <c r="AJ106" s="409">
        <f t="shared" ref="AJ106" si="123">AJ105</f>
        <v>0</v>
      </c>
      <c r="AK106" s="409">
        <f t="shared" ref="AK106" si="124">AK105</f>
        <v>0</v>
      </c>
      <c r="AL106" s="409">
        <f t="shared" ref="AL106" si="125">AL105</f>
        <v>0</v>
      </c>
      <c r="AM106" s="306"/>
    </row>
    <row r="107" spans="1:39" outlineLevel="1">
      <c r="B107" s="294"/>
      <c r="C107" s="764"/>
      <c r="D107" s="764"/>
      <c r="E107" s="764"/>
      <c r="F107" s="764"/>
      <c r="G107" s="764"/>
      <c r="H107" s="764"/>
      <c r="I107" s="764"/>
      <c r="J107" s="764"/>
      <c r="K107" s="764"/>
      <c r="L107" s="764"/>
      <c r="M107" s="764"/>
      <c r="N107" s="764"/>
      <c r="O107" s="764"/>
      <c r="P107" s="764"/>
      <c r="Q107" s="764"/>
      <c r="R107" s="764"/>
      <c r="S107" s="764"/>
      <c r="T107" s="764"/>
      <c r="U107" s="764"/>
      <c r="V107" s="764"/>
      <c r="W107" s="764"/>
      <c r="X107" s="764"/>
      <c r="Y107" s="761"/>
      <c r="Z107" s="786"/>
      <c r="AA107" s="786"/>
      <c r="AB107" s="786"/>
      <c r="AC107" s="786"/>
      <c r="AD107" s="786"/>
      <c r="AE107" s="786"/>
      <c r="AF107" s="422"/>
      <c r="AG107" s="422"/>
      <c r="AH107" s="422"/>
      <c r="AI107" s="422"/>
      <c r="AJ107" s="422"/>
      <c r="AK107" s="422"/>
      <c r="AL107" s="422"/>
      <c r="AM107" s="306"/>
    </row>
    <row r="108" spans="1:39" ht="30" outlineLevel="1">
      <c r="A108" s="516">
        <v>22</v>
      </c>
      <c r="B108" s="514" t="s">
        <v>114</v>
      </c>
      <c r="C108" s="764" t="s">
        <v>25</v>
      </c>
      <c r="D108" s="295"/>
      <c r="E108" s="295"/>
      <c r="F108" s="295"/>
      <c r="G108" s="295"/>
      <c r="H108" s="295"/>
      <c r="I108" s="295"/>
      <c r="J108" s="295"/>
      <c r="K108" s="295"/>
      <c r="L108" s="295"/>
      <c r="M108" s="295"/>
      <c r="N108" s="764"/>
      <c r="O108" s="295"/>
      <c r="P108" s="295"/>
      <c r="Q108" s="295"/>
      <c r="R108" s="295"/>
      <c r="S108" s="295"/>
      <c r="T108" s="295"/>
      <c r="U108" s="295"/>
      <c r="V108" s="295"/>
      <c r="W108" s="295"/>
      <c r="X108" s="295"/>
      <c r="Y108" s="527"/>
      <c r="Z108" s="753"/>
      <c r="AA108" s="753"/>
      <c r="AB108" s="753"/>
      <c r="AC108" s="753"/>
      <c r="AD108" s="753"/>
      <c r="AE108" s="753"/>
      <c r="AF108" s="408"/>
      <c r="AG108" s="408"/>
      <c r="AH108" s="408"/>
      <c r="AI108" s="408"/>
      <c r="AJ108" s="408"/>
      <c r="AK108" s="408"/>
      <c r="AL108" s="408"/>
      <c r="AM108" s="296">
        <f>SUM(Y108:AL108)</f>
        <v>0</v>
      </c>
    </row>
    <row r="109" spans="1:39" outlineLevel="1">
      <c r="B109" s="294" t="s">
        <v>267</v>
      </c>
      <c r="C109" s="764" t="s">
        <v>163</v>
      </c>
      <c r="D109" s="295"/>
      <c r="E109" s="295"/>
      <c r="F109" s="295"/>
      <c r="G109" s="295"/>
      <c r="H109" s="295"/>
      <c r="I109" s="295"/>
      <c r="J109" s="295"/>
      <c r="K109" s="295"/>
      <c r="L109" s="295"/>
      <c r="M109" s="295"/>
      <c r="N109" s="764"/>
      <c r="O109" s="295"/>
      <c r="P109" s="295"/>
      <c r="Q109" s="295"/>
      <c r="R109" s="295"/>
      <c r="S109" s="295"/>
      <c r="T109" s="295"/>
      <c r="U109" s="295"/>
      <c r="V109" s="295"/>
      <c r="W109" s="295"/>
      <c r="X109" s="295"/>
      <c r="Y109" s="754">
        <f t="shared" ref="Y109:AE109" si="126">Y108</f>
        <v>0</v>
      </c>
      <c r="Z109" s="754">
        <f t="shared" si="126"/>
        <v>0</v>
      </c>
      <c r="AA109" s="754">
        <f t="shared" si="126"/>
        <v>0</v>
      </c>
      <c r="AB109" s="754">
        <f t="shared" si="126"/>
        <v>0</v>
      </c>
      <c r="AC109" s="754">
        <f t="shared" si="126"/>
        <v>0</v>
      </c>
      <c r="AD109" s="754">
        <f t="shared" si="126"/>
        <v>0</v>
      </c>
      <c r="AE109" s="754">
        <f t="shared" si="126"/>
        <v>0</v>
      </c>
      <c r="AF109" s="409">
        <f t="shared" ref="AF109" si="127">AF108</f>
        <v>0</v>
      </c>
      <c r="AG109" s="409">
        <f t="shared" ref="AG109" si="128">AG108</f>
        <v>0</v>
      </c>
      <c r="AH109" s="409">
        <f t="shared" ref="AH109" si="129">AH108</f>
        <v>0</v>
      </c>
      <c r="AI109" s="409">
        <f t="shared" ref="AI109" si="130">AI108</f>
        <v>0</v>
      </c>
      <c r="AJ109" s="409">
        <f t="shared" ref="AJ109" si="131">AJ108</f>
        <v>0</v>
      </c>
      <c r="AK109" s="409">
        <f t="shared" ref="AK109" si="132">AK108</f>
        <v>0</v>
      </c>
      <c r="AL109" s="409">
        <f t="shared" ref="AL109" si="133">AL108</f>
        <v>0</v>
      </c>
      <c r="AM109" s="306"/>
    </row>
    <row r="110" spans="1:39" outlineLevel="1">
      <c r="B110" s="294"/>
      <c r="C110" s="764"/>
      <c r="D110" s="764"/>
      <c r="E110" s="764"/>
      <c r="F110" s="764"/>
      <c r="G110" s="764"/>
      <c r="H110" s="764"/>
      <c r="I110" s="764"/>
      <c r="J110" s="764"/>
      <c r="K110" s="764"/>
      <c r="L110" s="764"/>
      <c r="M110" s="764"/>
      <c r="N110" s="764"/>
      <c r="O110" s="764"/>
      <c r="P110" s="764"/>
      <c r="Q110" s="764"/>
      <c r="R110" s="764"/>
      <c r="S110" s="764"/>
      <c r="T110" s="764"/>
      <c r="U110" s="764"/>
      <c r="V110" s="764"/>
      <c r="W110" s="764"/>
      <c r="X110" s="764"/>
      <c r="Y110" s="761"/>
      <c r="Z110" s="786"/>
      <c r="AA110" s="786"/>
      <c r="AB110" s="786"/>
      <c r="AC110" s="786"/>
      <c r="AD110" s="786"/>
      <c r="AE110" s="786"/>
      <c r="AF110" s="422"/>
      <c r="AG110" s="422"/>
      <c r="AH110" s="422"/>
      <c r="AI110" s="422"/>
      <c r="AJ110" s="422"/>
      <c r="AK110" s="422"/>
      <c r="AL110" s="422"/>
      <c r="AM110" s="306"/>
    </row>
    <row r="111" spans="1:39" ht="30" outlineLevel="1">
      <c r="A111" s="516">
        <v>23</v>
      </c>
      <c r="B111" s="514" t="s">
        <v>115</v>
      </c>
      <c r="C111" s="764" t="s">
        <v>25</v>
      </c>
      <c r="D111" s="295"/>
      <c r="E111" s="295"/>
      <c r="F111" s="295"/>
      <c r="G111" s="295"/>
      <c r="H111" s="295"/>
      <c r="I111" s="295"/>
      <c r="J111" s="295"/>
      <c r="K111" s="295"/>
      <c r="L111" s="295"/>
      <c r="M111" s="295"/>
      <c r="N111" s="764"/>
      <c r="O111" s="295"/>
      <c r="P111" s="295"/>
      <c r="Q111" s="295"/>
      <c r="R111" s="295"/>
      <c r="S111" s="295"/>
      <c r="T111" s="295"/>
      <c r="U111" s="295"/>
      <c r="V111" s="295"/>
      <c r="W111" s="295"/>
      <c r="X111" s="295"/>
      <c r="Y111" s="753"/>
      <c r="Z111" s="753"/>
      <c r="AA111" s="753"/>
      <c r="AB111" s="753"/>
      <c r="AC111" s="753"/>
      <c r="AD111" s="753"/>
      <c r="AE111" s="753"/>
      <c r="AF111" s="408"/>
      <c r="AG111" s="408"/>
      <c r="AH111" s="408"/>
      <c r="AI111" s="408"/>
      <c r="AJ111" s="408"/>
      <c r="AK111" s="408"/>
      <c r="AL111" s="408"/>
      <c r="AM111" s="296">
        <f>SUM(Y111:AL111)</f>
        <v>0</v>
      </c>
    </row>
    <row r="112" spans="1:39" outlineLevel="1">
      <c r="B112" s="294" t="s">
        <v>267</v>
      </c>
      <c r="C112" s="764" t="s">
        <v>163</v>
      </c>
      <c r="D112" s="295"/>
      <c r="E112" s="295"/>
      <c r="F112" s="295"/>
      <c r="G112" s="295"/>
      <c r="H112" s="295"/>
      <c r="I112" s="295"/>
      <c r="J112" s="295"/>
      <c r="K112" s="295"/>
      <c r="L112" s="295"/>
      <c r="M112" s="295"/>
      <c r="N112" s="764"/>
      <c r="O112" s="295"/>
      <c r="P112" s="295"/>
      <c r="Q112" s="295"/>
      <c r="R112" s="295"/>
      <c r="S112" s="295"/>
      <c r="T112" s="295"/>
      <c r="U112" s="295"/>
      <c r="V112" s="295"/>
      <c r="W112" s="295"/>
      <c r="X112" s="295"/>
      <c r="Y112" s="754">
        <f t="shared" ref="Y112:AE112" si="134">Y111</f>
        <v>0</v>
      </c>
      <c r="Z112" s="754">
        <f t="shared" si="134"/>
        <v>0</v>
      </c>
      <c r="AA112" s="754">
        <f t="shared" si="134"/>
        <v>0</v>
      </c>
      <c r="AB112" s="754">
        <f t="shared" si="134"/>
        <v>0</v>
      </c>
      <c r="AC112" s="754">
        <f t="shared" si="134"/>
        <v>0</v>
      </c>
      <c r="AD112" s="754">
        <f t="shared" si="134"/>
        <v>0</v>
      </c>
      <c r="AE112" s="754">
        <f t="shared" si="134"/>
        <v>0</v>
      </c>
      <c r="AF112" s="409">
        <f t="shared" ref="AF112" si="135">AF111</f>
        <v>0</v>
      </c>
      <c r="AG112" s="409">
        <f t="shared" ref="AG112" si="136">AG111</f>
        <v>0</v>
      </c>
      <c r="AH112" s="409">
        <f t="shared" ref="AH112" si="137">AH111</f>
        <v>0</v>
      </c>
      <c r="AI112" s="409">
        <f t="shared" ref="AI112" si="138">AI111</f>
        <v>0</v>
      </c>
      <c r="AJ112" s="409">
        <f t="shared" ref="AJ112" si="139">AJ111</f>
        <v>0</v>
      </c>
      <c r="AK112" s="409">
        <f t="shared" ref="AK112" si="140">AK111</f>
        <v>0</v>
      </c>
      <c r="AL112" s="409">
        <f t="shared" ref="AL112" si="141">AL111</f>
        <v>0</v>
      </c>
      <c r="AM112" s="306"/>
    </row>
    <row r="113" spans="1:39" outlineLevel="1">
      <c r="B113" s="320"/>
      <c r="C113" s="764"/>
      <c r="D113" s="764"/>
      <c r="E113" s="764"/>
      <c r="F113" s="764"/>
      <c r="G113" s="764"/>
      <c r="H113" s="764"/>
      <c r="I113" s="764"/>
      <c r="J113" s="764"/>
      <c r="K113" s="764"/>
      <c r="L113" s="764"/>
      <c r="M113" s="764"/>
      <c r="N113" s="764"/>
      <c r="O113" s="764"/>
      <c r="P113" s="764"/>
      <c r="Q113" s="764"/>
      <c r="R113" s="764"/>
      <c r="S113" s="764"/>
      <c r="T113" s="764"/>
      <c r="U113" s="764"/>
      <c r="V113" s="764"/>
      <c r="W113" s="764"/>
      <c r="X113" s="764"/>
      <c r="Y113" s="761"/>
      <c r="Z113" s="786"/>
      <c r="AA113" s="786"/>
      <c r="AB113" s="786"/>
      <c r="AC113" s="786"/>
      <c r="AD113" s="786"/>
      <c r="AE113" s="786"/>
      <c r="AF113" s="422"/>
      <c r="AG113" s="422"/>
      <c r="AH113" s="422"/>
      <c r="AI113" s="422"/>
      <c r="AJ113" s="422"/>
      <c r="AK113" s="422"/>
      <c r="AL113" s="422"/>
      <c r="AM113" s="306"/>
    </row>
    <row r="114" spans="1:39" ht="30" outlineLevel="1">
      <c r="A114" s="516">
        <v>24</v>
      </c>
      <c r="B114" s="514" t="s">
        <v>116</v>
      </c>
      <c r="C114" s="764" t="s">
        <v>25</v>
      </c>
      <c r="D114" s="295"/>
      <c r="E114" s="295"/>
      <c r="F114" s="295"/>
      <c r="G114" s="295"/>
      <c r="H114" s="295"/>
      <c r="I114" s="295"/>
      <c r="J114" s="295"/>
      <c r="K114" s="295"/>
      <c r="L114" s="295"/>
      <c r="M114" s="295"/>
      <c r="N114" s="764"/>
      <c r="O114" s="295"/>
      <c r="P114" s="295"/>
      <c r="Q114" s="295"/>
      <c r="R114" s="295"/>
      <c r="S114" s="295"/>
      <c r="T114" s="295"/>
      <c r="U114" s="295"/>
      <c r="V114" s="295"/>
      <c r="W114" s="295"/>
      <c r="X114" s="295"/>
      <c r="Y114" s="753"/>
      <c r="Z114" s="753"/>
      <c r="AA114" s="753"/>
      <c r="AB114" s="753"/>
      <c r="AC114" s="753"/>
      <c r="AD114" s="753"/>
      <c r="AE114" s="753"/>
      <c r="AF114" s="408"/>
      <c r="AG114" s="408"/>
      <c r="AH114" s="408"/>
      <c r="AI114" s="408"/>
      <c r="AJ114" s="408"/>
      <c r="AK114" s="408"/>
      <c r="AL114" s="408"/>
      <c r="AM114" s="296">
        <f>SUM(Y114:AL114)</f>
        <v>0</v>
      </c>
    </row>
    <row r="115" spans="1:39" outlineLevel="1">
      <c r="B115" s="294" t="s">
        <v>267</v>
      </c>
      <c r="C115" s="764" t="s">
        <v>163</v>
      </c>
      <c r="D115" s="295"/>
      <c r="E115" s="295"/>
      <c r="F115" s="295"/>
      <c r="G115" s="295"/>
      <c r="H115" s="295"/>
      <c r="I115" s="295"/>
      <c r="J115" s="295"/>
      <c r="K115" s="295"/>
      <c r="L115" s="295"/>
      <c r="M115" s="295"/>
      <c r="N115" s="764"/>
      <c r="O115" s="295"/>
      <c r="P115" s="295"/>
      <c r="Q115" s="295"/>
      <c r="R115" s="295"/>
      <c r="S115" s="295"/>
      <c r="T115" s="295"/>
      <c r="U115" s="295"/>
      <c r="V115" s="295"/>
      <c r="W115" s="295"/>
      <c r="X115" s="295"/>
      <c r="Y115" s="754">
        <f t="shared" ref="Y115:AE115" si="142">Y114</f>
        <v>0</v>
      </c>
      <c r="Z115" s="754">
        <f t="shared" si="142"/>
        <v>0</v>
      </c>
      <c r="AA115" s="754">
        <f t="shared" si="142"/>
        <v>0</v>
      </c>
      <c r="AB115" s="754">
        <f t="shared" si="142"/>
        <v>0</v>
      </c>
      <c r="AC115" s="754">
        <f t="shared" si="142"/>
        <v>0</v>
      </c>
      <c r="AD115" s="754">
        <f t="shared" si="142"/>
        <v>0</v>
      </c>
      <c r="AE115" s="754">
        <f t="shared" si="142"/>
        <v>0</v>
      </c>
      <c r="AF115" s="409">
        <f t="shared" ref="AF115" si="143">AF114</f>
        <v>0</v>
      </c>
      <c r="AG115" s="409">
        <f t="shared" ref="AG115" si="144">AG114</f>
        <v>0</v>
      </c>
      <c r="AH115" s="409">
        <f t="shared" ref="AH115" si="145">AH114</f>
        <v>0</v>
      </c>
      <c r="AI115" s="409">
        <f t="shared" ref="AI115" si="146">AI114</f>
        <v>0</v>
      </c>
      <c r="AJ115" s="409">
        <f t="shared" ref="AJ115" si="147">AJ114</f>
        <v>0</v>
      </c>
      <c r="AK115" s="409">
        <f t="shared" ref="AK115" si="148">AK114</f>
        <v>0</v>
      </c>
      <c r="AL115" s="409">
        <f t="shared" ref="AL115" si="149">AL114</f>
        <v>0</v>
      </c>
      <c r="AM115" s="306"/>
    </row>
    <row r="116" spans="1:39" outlineLevel="1">
      <c r="B116" s="294"/>
      <c r="C116" s="764"/>
      <c r="D116" s="764"/>
      <c r="E116" s="764"/>
      <c r="F116" s="764"/>
      <c r="G116" s="764"/>
      <c r="H116" s="764"/>
      <c r="I116" s="764"/>
      <c r="J116" s="764"/>
      <c r="K116" s="764"/>
      <c r="L116" s="764"/>
      <c r="M116" s="764"/>
      <c r="N116" s="764"/>
      <c r="O116" s="764"/>
      <c r="P116" s="764"/>
      <c r="Q116" s="764"/>
      <c r="R116" s="764"/>
      <c r="S116" s="764"/>
      <c r="T116" s="764"/>
      <c r="U116" s="764"/>
      <c r="V116" s="764"/>
      <c r="W116" s="764"/>
      <c r="X116" s="764"/>
      <c r="Y116" s="755"/>
      <c r="Z116" s="786"/>
      <c r="AA116" s="786"/>
      <c r="AB116" s="786"/>
      <c r="AC116" s="786"/>
      <c r="AD116" s="786"/>
      <c r="AE116" s="786"/>
      <c r="AF116" s="422"/>
      <c r="AG116" s="422"/>
      <c r="AH116" s="422"/>
      <c r="AI116" s="422"/>
      <c r="AJ116" s="422"/>
      <c r="AK116" s="422"/>
      <c r="AL116" s="422"/>
      <c r="AM116" s="306"/>
    </row>
    <row r="117" spans="1:39" ht="15.75" outlineLevel="1">
      <c r="B117" s="288" t="s">
        <v>500</v>
      </c>
      <c r="C117" s="764"/>
      <c r="D117" s="764"/>
      <c r="E117" s="764"/>
      <c r="F117" s="764"/>
      <c r="G117" s="764"/>
      <c r="H117" s="764"/>
      <c r="I117" s="764"/>
      <c r="J117" s="764"/>
      <c r="K117" s="764"/>
      <c r="L117" s="764"/>
      <c r="M117" s="764"/>
      <c r="N117" s="764"/>
      <c r="O117" s="764"/>
      <c r="P117" s="764"/>
      <c r="Q117" s="764"/>
      <c r="R117" s="764"/>
      <c r="S117" s="764"/>
      <c r="T117" s="764"/>
      <c r="U117" s="764"/>
      <c r="V117" s="764"/>
      <c r="W117" s="764"/>
      <c r="X117" s="764"/>
      <c r="Y117" s="755"/>
      <c r="Z117" s="786"/>
      <c r="AA117" s="786"/>
      <c r="AB117" s="786"/>
      <c r="AC117" s="786"/>
      <c r="AD117" s="786"/>
      <c r="AE117" s="786"/>
      <c r="AF117" s="422"/>
      <c r="AG117" s="422"/>
      <c r="AH117" s="422"/>
      <c r="AI117" s="422"/>
      <c r="AJ117" s="422"/>
      <c r="AK117" s="422"/>
      <c r="AL117" s="422"/>
      <c r="AM117" s="306"/>
    </row>
    <row r="118" spans="1:39" outlineLevel="1">
      <c r="A118" s="516">
        <v>25</v>
      </c>
      <c r="B118" s="514" t="s">
        <v>117</v>
      </c>
      <c r="C118" s="764"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779">
        <f>+Y54</f>
        <v>0</v>
      </c>
      <c r="Z118" s="779">
        <f t="shared" ref="Z118:AE118" si="150">+Z54</f>
        <v>0.16</v>
      </c>
      <c r="AA118" s="779">
        <f t="shared" si="150"/>
        <v>0.71</v>
      </c>
      <c r="AB118" s="779">
        <f t="shared" si="150"/>
        <v>0.1</v>
      </c>
      <c r="AC118" s="779">
        <f t="shared" si="150"/>
        <v>0.02</v>
      </c>
      <c r="AD118" s="779">
        <f t="shared" si="150"/>
        <v>0</v>
      </c>
      <c r="AE118" s="779">
        <f t="shared" si="150"/>
        <v>0</v>
      </c>
      <c r="AF118" s="413"/>
      <c r="AG118" s="413"/>
      <c r="AH118" s="413"/>
      <c r="AI118" s="413"/>
      <c r="AJ118" s="413"/>
      <c r="AK118" s="413"/>
      <c r="AL118" s="413"/>
      <c r="AM118" s="296">
        <f>SUM(Y118:AL118)</f>
        <v>0.99</v>
      </c>
    </row>
    <row r="119" spans="1:39" outlineLevel="1">
      <c r="B119" s="294" t="s">
        <v>267</v>
      </c>
      <c r="C119" s="764" t="s">
        <v>163</v>
      </c>
      <c r="D119" s="295">
        <v>77834</v>
      </c>
      <c r="E119" s="295">
        <v>77834</v>
      </c>
      <c r="F119" s="295">
        <v>77834</v>
      </c>
      <c r="G119" s="295">
        <v>77834</v>
      </c>
      <c r="H119" s="295">
        <v>77834</v>
      </c>
      <c r="I119" s="295">
        <v>77834</v>
      </c>
      <c r="J119" s="295">
        <v>77834</v>
      </c>
      <c r="K119" s="295">
        <v>77834</v>
      </c>
      <c r="L119" s="295">
        <v>77834</v>
      </c>
      <c r="M119" s="295">
        <v>77834</v>
      </c>
      <c r="N119" s="295">
        <v>12</v>
      </c>
      <c r="O119" s="295">
        <v>17</v>
      </c>
      <c r="P119" s="295">
        <v>17</v>
      </c>
      <c r="Q119" s="295">
        <v>17</v>
      </c>
      <c r="R119" s="295">
        <v>17</v>
      </c>
      <c r="S119" s="295">
        <v>17</v>
      </c>
      <c r="T119" s="295">
        <v>17</v>
      </c>
      <c r="U119" s="295">
        <v>17</v>
      </c>
      <c r="V119" s="295">
        <v>17</v>
      </c>
      <c r="W119" s="295">
        <v>17</v>
      </c>
      <c r="X119" s="295">
        <v>17</v>
      </c>
      <c r="Y119" s="754">
        <f t="shared" ref="Y119:AE119" si="151">Y118</f>
        <v>0</v>
      </c>
      <c r="Z119" s="754">
        <f t="shared" si="151"/>
        <v>0.16</v>
      </c>
      <c r="AA119" s="754">
        <f t="shared" si="151"/>
        <v>0.71</v>
      </c>
      <c r="AB119" s="754">
        <f t="shared" si="151"/>
        <v>0.1</v>
      </c>
      <c r="AC119" s="754">
        <f t="shared" si="151"/>
        <v>0.02</v>
      </c>
      <c r="AD119" s="754">
        <f t="shared" si="151"/>
        <v>0</v>
      </c>
      <c r="AE119" s="754">
        <f t="shared" si="151"/>
        <v>0</v>
      </c>
      <c r="AF119" s="409">
        <f t="shared" ref="AF119" si="152">AF118</f>
        <v>0</v>
      </c>
      <c r="AG119" s="409">
        <f t="shared" ref="AG119" si="153">AG118</f>
        <v>0</v>
      </c>
      <c r="AH119" s="409">
        <f t="shared" ref="AH119" si="154">AH118</f>
        <v>0</v>
      </c>
      <c r="AI119" s="409">
        <f t="shared" ref="AI119" si="155">AI118</f>
        <v>0</v>
      </c>
      <c r="AJ119" s="409">
        <f t="shared" ref="AJ119" si="156">AJ118</f>
        <v>0</v>
      </c>
      <c r="AK119" s="409">
        <f t="shared" ref="AK119" si="157">AK118</f>
        <v>0</v>
      </c>
      <c r="AL119" s="409">
        <f t="shared" ref="AL119" si="158">AL118</f>
        <v>0</v>
      </c>
      <c r="AM119" s="306"/>
    </row>
    <row r="120" spans="1:39" outlineLevel="1">
      <c r="B120" s="294"/>
      <c r="C120" s="764"/>
      <c r="D120" s="764"/>
      <c r="E120" s="764"/>
      <c r="F120" s="764"/>
      <c r="G120" s="764"/>
      <c r="H120" s="764"/>
      <c r="I120" s="764"/>
      <c r="J120" s="764"/>
      <c r="K120" s="764"/>
      <c r="L120" s="764"/>
      <c r="M120" s="764"/>
      <c r="N120" s="764"/>
      <c r="O120" s="764"/>
      <c r="P120" s="764"/>
      <c r="Q120" s="764"/>
      <c r="R120" s="764"/>
      <c r="S120" s="764"/>
      <c r="T120" s="764"/>
      <c r="U120" s="764"/>
      <c r="V120" s="764"/>
      <c r="W120" s="764"/>
      <c r="X120" s="764"/>
      <c r="Y120" s="755"/>
      <c r="Z120" s="786"/>
      <c r="AA120" s="786"/>
      <c r="AB120" s="786"/>
      <c r="AC120" s="786"/>
      <c r="AD120" s="786"/>
      <c r="AE120" s="786"/>
      <c r="AF120" s="422"/>
      <c r="AG120" s="422"/>
      <c r="AH120" s="422"/>
      <c r="AI120" s="422"/>
      <c r="AJ120" s="422"/>
      <c r="AK120" s="422"/>
      <c r="AL120" s="422"/>
      <c r="AM120" s="306"/>
    </row>
    <row r="121" spans="1:39" outlineLevel="1">
      <c r="A121" s="516">
        <v>26</v>
      </c>
      <c r="B121" s="514" t="s">
        <v>118</v>
      </c>
      <c r="C121" s="764"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779">
        <f>+Y57</f>
        <v>0</v>
      </c>
      <c r="Z121" s="779">
        <v>0.13548826896561653</v>
      </c>
      <c r="AA121" s="779">
        <v>0.4913451488412221</v>
      </c>
      <c r="AB121" s="779">
        <v>0.3184506499388049</v>
      </c>
      <c r="AC121" s="779">
        <v>5.4715932254356552E-2</v>
      </c>
      <c r="AD121" s="779">
        <f>+AD57</f>
        <v>0</v>
      </c>
      <c r="AE121" s="779">
        <f>+AE57</f>
        <v>0</v>
      </c>
      <c r="AF121" s="413"/>
      <c r="AG121" s="413"/>
      <c r="AH121" s="413"/>
      <c r="AI121" s="413"/>
      <c r="AJ121" s="413"/>
      <c r="AK121" s="413"/>
      <c r="AL121" s="413"/>
      <c r="AM121" s="296">
        <f>SUM(Y121:AL121)</f>
        <v>1</v>
      </c>
    </row>
    <row r="122" spans="1:39" outlineLevel="1">
      <c r="B122" s="294" t="s">
        <v>267</v>
      </c>
      <c r="C122" s="764" t="s">
        <v>163</v>
      </c>
      <c r="D122" s="295">
        <v>210218</v>
      </c>
      <c r="E122" s="295">
        <v>698322.47912983724</v>
      </c>
      <c r="F122" s="295">
        <v>716284.47630999179</v>
      </c>
      <c r="G122" s="295">
        <v>721394.09336702689</v>
      </c>
      <c r="H122" s="295">
        <v>210218</v>
      </c>
      <c r="I122" s="295">
        <v>210218</v>
      </c>
      <c r="J122" s="295">
        <v>192248</v>
      </c>
      <c r="K122" s="295">
        <v>192248</v>
      </c>
      <c r="L122" s="295">
        <v>192248</v>
      </c>
      <c r="M122" s="295">
        <v>135499</v>
      </c>
      <c r="N122" s="295">
        <v>12</v>
      </c>
      <c r="O122" s="295">
        <v>45</v>
      </c>
      <c r="P122" s="295">
        <v>113.4212620189969</v>
      </c>
      <c r="Q122" s="295">
        <v>119.06478675343156</v>
      </c>
      <c r="R122" s="295">
        <v>120.6165841649585</v>
      </c>
      <c r="S122" s="295">
        <v>45</v>
      </c>
      <c r="T122" s="295">
        <v>45</v>
      </c>
      <c r="U122" s="295">
        <v>41</v>
      </c>
      <c r="V122" s="295">
        <v>41</v>
      </c>
      <c r="W122" s="295">
        <v>41</v>
      </c>
      <c r="X122" s="295">
        <v>29</v>
      </c>
      <c r="Y122" s="754">
        <f t="shared" ref="Y122:AE122" si="159">Y121</f>
        <v>0</v>
      </c>
      <c r="Z122" s="754">
        <f t="shared" si="159"/>
        <v>0.13548826896561653</v>
      </c>
      <c r="AA122" s="754">
        <f t="shared" si="159"/>
        <v>0.4913451488412221</v>
      </c>
      <c r="AB122" s="754">
        <f t="shared" si="159"/>
        <v>0.3184506499388049</v>
      </c>
      <c r="AC122" s="754">
        <f t="shared" si="159"/>
        <v>5.4715932254356552E-2</v>
      </c>
      <c r="AD122" s="754">
        <f t="shared" si="159"/>
        <v>0</v>
      </c>
      <c r="AE122" s="754">
        <f t="shared" si="159"/>
        <v>0</v>
      </c>
      <c r="AF122" s="409">
        <f t="shared" ref="AF122" si="160">AF121</f>
        <v>0</v>
      </c>
      <c r="AG122" s="409">
        <f t="shared" ref="AG122" si="161">AG121</f>
        <v>0</v>
      </c>
      <c r="AH122" s="409">
        <f t="shared" ref="AH122" si="162">AH121</f>
        <v>0</v>
      </c>
      <c r="AI122" s="409">
        <f t="shared" ref="AI122" si="163">AI121</f>
        <v>0</v>
      </c>
      <c r="AJ122" s="409">
        <f t="shared" ref="AJ122" si="164">AJ121</f>
        <v>0</v>
      </c>
      <c r="AK122" s="409">
        <f t="shared" ref="AK122" si="165">AK121</f>
        <v>0</v>
      </c>
      <c r="AL122" s="409">
        <f t="shared" ref="AL122" si="166">AL121</f>
        <v>0</v>
      </c>
      <c r="AM122" s="306"/>
    </row>
    <row r="123" spans="1:39" outlineLevel="1">
      <c r="B123" s="294"/>
      <c r="C123" s="764"/>
      <c r="D123" s="764"/>
      <c r="E123" s="764"/>
      <c r="F123" s="764"/>
      <c r="G123" s="764"/>
      <c r="H123" s="764"/>
      <c r="I123" s="764"/>
      <c r="J123" s="764"/>
      <c r="K123" s="764"/>
      <c r="L123" s="764"/>
      <c r="M123" s="764"/>
      <c r="N123" s="764"/>
      <c r="O123" s="764"/>
      <c r="P123" s="764"/>
      <c r="Q123" s="764"/>
      <c r="R123" s="764"/>
      <c r="S123" s="764"/>
      <c r="T123" s="764"/>
      <c r="U123" s="764"/>
      <c r="V123" s="764"/>
      <c r="W123" s="764"/>
      <c r="X123" s="764"/>
      <c r="Y123" s="755"/>
      <c r="Z123" s="786"/>
      <c r="AA123" s="786"/>
      <c r="AB123" s="786"/>
      <c r="AC123" s="786"/>
      <c r="AD123" s="786"/>
      <c r="AE123" s="786"/>
      <c r="AF123" s="422"/>
      <c r="AG123" s="422"/>
      <c r="AH123" s="422"/>
      <c r="AI123" s="422"/>
      <c r="AJ123" s="422"/>
      <c r="AK123" s="422"/>
      <c r="AL123" s="422"/>
      <c r="AM123" s="306"/>
    </row>
    <row r="124" spans="1:39" ht="30" outlineLevel="1">
      <c r="A124" s="516">
        <v>27</v>
      </c>
      <c r="B124" s="514" t="s">
        <v>119</v>
      </c>
      <c r="C124" s="764"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779"/>
      <c r="Z124" s="753"/>
      <c r="AA124" s="753"/>
      <c r="AB124" s="753"/>
      <c r="AC124" s="753"/>
      <c r="AD124" s="753"/>
      <c r="AE124" s="753"/>
      <c r="AF124" s="413"/>
      <c r="AG124" s="413"/>
      <c r="AH124" s="413"/>
      <c r="AI124" s="413"/>
      <c r="AJ124" s="413"/>
      <c r="AK124" s="413"/>
      <c r="AL124" s="413"/>
      <c r="AM124" s="296">
        <f>SUM(Y124:AL124)</f>
        <v>0</v>
      </c>
    </row>
    <row r="125" spans="1:39" outlineLevel="1">
      <c r="B125" s="294" t="s">
        <v>267</v>
      </c>
      <c r="C125" s="764"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754">
        <f t="shared" ref="Y125:AE125" si="167">Y124</f>
        <v>0</v>
      </c>
      <c r="Z125" s="754">
        <f t="shared" si="167"/>
        <v>0</v>
      </c>
      <c r="AA125" s="754">
        <f t="shared" si="167"/>
        <v>0</v>
      </c>
      <c r="AB125" s="754">
        <f t="shared" si="167"/>
        <v>0</v>
      </c>
      <c r="AC125" s="754">
        <f t="shared" si="167"/>
        <v>0</v>
      </c>
      <c r="AD125" s="754">
        <f t="shared" si="167"/>
        <v>0</v>
      </c>
      <c r="AE125" s="754">
        <f t="shared" si="167"/>
        <v>0</v>
      </c>
      <c r="AF125" s="409">
        <f t="shared" ref="AF125" si="168">AF124</f>
        <v>0</v>
      </c>
      <c r="AG125" s="409">
        <f t="shared" ref="AG125" si="169">AG124</f>
        <v>0</v>
      </c>
      <c r="AH125" s="409">
        <f t="shared" ref="AH125" si="170">AH124</f>
        <v>0</v>
      </c>
      <c r="AI125" s="409">
        <f t="shared" ref="AI125" si="171">AI124</f>
        <v>0</v>
      </c>
      <c r="AJ125" s="409">
        <f t="shared" ref="AJ125" si="172">AJ124</f>
        <v>0</v>
      </c>
      <c r="AK125" s="409">
        <f t="shared" ref="AK125" si="173">AK124</f>
        <v>0</v>
      </c>
      <c r="AL125" s="409">
        <f t="shared" ref="AL125" si="174">AL124</f>
        <v>0</v>
      </c>
      <c r="AM125" s="306"/>
    </row>
    <row r="126" spans="1:39" outlineLevel="1">
      <c r="B126" s="294"/>
      <c r="C126" s="764"/>
      <c r="D126" s="764"/>
      <c r="E126" s="764"/>
      <c r="F126" s="764"/>
      <c r="G126" s="764"/>
      <c r="H126" s="764"/>
      <c r="I126" s="764"/>
      <c r="J126" s="764"/>
      <c r="K126" s="764"/>
      <c r="L126" s="764"/>
      <c r="M126" s="764"/>
      <c r="N126" s="764"/>
      <c r="O126" s="764"/>
      <c r="P126" s="764"/>
      <c r="Q126" s="764"/>
      <c r="R126" s="764"/>
      <c r="S126" s="764"/>
      <c r="T126" s="764"/>
      <c r="U126" s="764"/>
      <c r="V126" s="764"/>
      <c r="W126" s="764"/>
      <c r="X126" s="764"/>
      <c r="Y126" s="755"/>
      <c r="Z126" s="786"/>
      <c r="AA126" s="786"/>
      <c r="AB126" s="786"/>
      <c r="AC126" s="786"/>
      <c r="AD126" s="786"/>
      <c r="AE126" s="786"/>
      <c r="AF126" s="422"/>
      <c r="AG126" s="422"/>
      <c r="AH126" s="422"/>
      <c r="AI126" s="422"/>
      <c r="AJ126" s="422"/>
      <c r="AK126" s="422"/>
      <c r="AL126" s="422"/>
      <c r="AM126" s="306"/>
    </row>
    <row r="127" spans="1:39" ht="30" outlineLevel="1">
      <c r="A127" s="516">
        <v>28</v>
      </c>
      <c r="B127" s="514" t="s">
        <v>120</v>
      </c>
      <c r="C127" s="764"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779"/>
      <c r="Z127" s="753"/>
      <c r="AA127" s="753"/>
      <c r="AB127" s="753"/>
      <c r="AC127" s="753"/>
      <c r="AD127" s="753"/>
      <c r="AE127" s="753"/>
      <c r="AF127" s="413"/>
      <c r="AG127" s="413"/>
      <c r="AH127" s="413"/>
      <c r="AI127" s="413"/>
      <c r="AJ127" s="413"/>
      <c r="AK127" s="413"/>
      <c r="AL127" s="413"/>
      <c r="AM127" s="296">
        <f>SUM(Y127:AL127)</f>
        <v>0</v>
      </c>
    </row>
    <row r="128" spans="1:39" outlineLevel="1">
      <c r="B128" s="294" t="s">
        <v>267</v>
      </c>
      <c r="C128" s="764"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754">
        <f t="shared" ref="Y128:AE128" si="175">Y127</f>
        <v>0</v>
      </c>
      <c r="Z128" s="754">
        <f t="shared" si="175"/>
        <v>0</v>
      </c>
      <c r="AA128" s="754">
        <f t="shared" si="175"/>
        <v>0</v>
      </c>
      <c r="AB128" s="754">
        <f t="shared" si="175"/>
        <v>0</v>
      </c>
      <c r="AC128" s="754">
        <f t="shared" si="175"/>
        <v>0</v>
      </c>
      <c r="AD128" s="754">
        <f t="shared" si="175"/>
        <v>0</v>
      </c>
      <c r="AE128" s="754">
        <f t="shared" si="175"/>
        <v>0</v>
      </c>
      <c r="AF128" s="409">
        <f t="shared" ref="AF128" si="176">AF127</f>
        <v>0</v>
      </c>
      <c r="AG128" s="409">
        <f t="shared" ref="AG128" si="177">AG127</f>
        <v>0</v>
      </c>
      <c r="AH128" s="409">
        <f t="shared" ref="AH128" si="178">AH127</f>
        <v>0</v>
      </c>
      <c r="AI128" s="409">
        <f t="shared" ref="AI128" si="179">AI127</f>
        <v>0</v>
      </c>
      <c r="AJ128" s="409">
        <f t="shared" ref="AJ128" si="180">AJ127</f>
        <v>0</v>
      </c>
      <c r="AK128" s="409">
        <f t="shared" ref="AK128" si="181">AK127</f>
        <v>0</v>
      </c>
      <c r="AL128" s="409">
        <f t="shared" ref="AL128" si="182">AL127</f>
        <v>0</v>
      </c>
      <c r="AM128" s="306"/>
    </row>
    <row r="129" spans="1:39" outlineLevel="1">
      <c r="B129" s="294"/>
      <c r="C129" s="764"/>
      <c r="D129" s="764"/>
      <c r="E129" s="764"/>
      <c r="F129" s="764"/>
      <c r="G129" s="764"/>
      <c r="H129" s="764"/>
      <c r="I129" s="764"/>
      <c r="J129" s="764"/>
      <c r="K129" s="764"/>
      <c r="L129" s="764"/>
      <c r="M129" s="764"/>
      <c r="N129" s="764"/>
      <c r="O129" s="764"/>
      <c r="P129" s="764"/>
      <c r="Q129" s="764"/>
      <c r="R129" s="764"/>
      <c r="S129" s="764"/>
      <c r="T129" s="764"/>
      <c r="U129" s="764"/>
      <c r="V129" s="764"/>
      <c r="W129" s="764"/>
      <c r="X129" s="764"/>
      <c r="Y129" s="755"/>
      <c r="Z129" s="786"/>
      <c r="AA129" s="786"/>
      <c r="AB129" s="786"/>
      <c r="AC129" s="786"/>
      <c r="AD129" s="786"/>
      <c r="AE129" s="786"/>
      <c r="AF129" s="422"/>
      <c r="AG129" s="422"/>
      <c r="AH129" s="422"/>
      <c r="AI129" s="422"/>
      <c r="AJ129" s="422"/>
      <c r="AK129" s="422"/>
      <c r="AL129" s="422"/>
      <c r="AM129" s="306"/>
    </row>
    <row r="130" spans="1:39" ht="30" outlineLevel="1">
      <c r="A130" s="516">
        <v>29</v>
      </c>
      <c r="B130" s="514" t="s">
        <v>121</v>
      </c>
      <c r="C130" s="764"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779"/>
      <c r="Z130" s="753"/>
      <c r="AA130" s="753"/>
      <c r="AB130" s="753"/>
      <c r="AC130" s="753"/>
      <c r="AD130" s="753"/>
      <c r="AE130" s="753"/>
      <c r="AF130" s="413"/>
      <c r="AG130" s="413"/>
      <c r="AH130" s="413"/>
      <c r="AI130" s="413"/>
      <c r="AJ130" s="413"/>
      <c r="AK130" s="413"/>
      <c r="AL130" s="413"/>
      <c r="AM130" s="296">
        <f>SUM(Y130:AL130)</f>
        <v>0</v>
      </c>
    </row>
    <row r="131" spans="1:39" outlineLevel="1">
      <c r="B131" s="294" t="s">
        <v>267</v>
      </c>
      <c r="C131" s="764" t="s">
        <v>163</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754">
        <f t="shared" ref="Y131:AE131" si="183">Y130</f>
        <v>0</v>
      </c>
      <c r="Z131" s="754">
        <f t="shared" si="183"/>
        <v>0</v>
      </c>
      <c r="AA131" s="754">
        <f t="shared" si="183"/>
        <v>0</v>
      </c>
      <c r="AB131" s="754">
        <f t="shared" si="183"/>
        <v>0</v>
      </c>
      <c r="AC131" s="754">
        <f t="shared" si="183"/>
        <v>0</v>
      </c>
      <c r="AD131" s="754">
        <f t="shared" si="183"/>
        <v>0</v>
      </c>
      <c r="AE131" s="754">
        <f t="shared" si="183"/>
        <v>0</v>
      </c>
      <c r="AF131" s="409">
        <f t="shared" ref="AF131" si="184">AF130</f>
        <v>0</v>
      </c>
      <c r="AG131" s="409">
        <f t="shared" ref="AG131" si="185">AG130</f>
        <v>0</v>
      </c>
      <c r="AH131" s="409">
        <f t="shared" ref="AH131" si="186">AH130</f>
        <v>0</v>
      </c>
      <c r="AI131" s="409">
        <f t="shared" ref="AI131" si="187">AI130</f>
        <v>0</v>
      </c>
      <c r="AJ131" s="409">
        <f t="shared" ref="AJ131" si="188">AJ130</f>
        <v>0</v>
      </c>
      <c r="AK131" s="409">
        <f t="shared" ref="AK131" si="189">AK130</f>
        <v>0</v>
      </c>
      <c r="AL131" s="409">
        <f t="shared" ref="AL131" si="190">AL130</f>
        <v>0</v>
      </c>
      <c r="AM131" s="306"/>
    </row>
    <row r="132" spans="1:39" outlineLevel="1">
      <c r="B132" s="294"/>
      <c r="C132" s="764"/>
      <c r="D132" s="764"/>
      <c r="E132" s="764"/>
      <c r="F132" s="764"/>
      <c r="G132" s="764"/>
      <c r="H132" s="764"/>
      <c r="I132" s="764"/>
      <c r="J132" s="764"/>
      <c r="K132" s="764"/>
      <c r="L132" s="764"/>
      <c r="M132" s="764"/>
      <c r="N132" s="764"/>
      <c r="O132" s="764"/>
      <c r="P132" s="764"/>
      <c r="Q132" s="764"/>
      <c r="R132" s="764"/>
      <c r="S132" s="764"/>
      <c r="T132" s="764"/>
      <c r="U132" s="764"/>
      <c r="V132" s="764"/>
      <c r="W132" s="764"/>
      <c r="X132" s="764"/>
      <c r="Y132" s="755"/>
      <c r="Z132" s="786"/>
      <c r="AA132" s="786"/>
      <c r="AB132" s="786"/>
      <c r="AC132" s="786"/>
      <c r="AD132" s="786"/>
      <c r="AE132" s="786"/>
      <c r="AF132" s="422"/>
      <c r="AG132" s="422"/>
      <c r="AH132" s="422"/>
      <c r="AI132" s="422"/>
      <c r="AJ132" s="422"/>
      <c r="AK132" s="422"/>
      <c r="AL132" s="422"/>
      <c r="AM132" s="306"/>
    </row>
    <row r="133" spans="1:39" ht="30" outlineLevel="1">
      <c r="A133" s="516">
        <v>30</v>
      </c>
      <c r="B133" s="514" t="s">
        <v>122</v>
      </c>
      <c r="C133" s="764"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779"/>
      <c r="Z133" s="753"/>
      <c r="AA133" s="753"/>
      <c r="AB133" s="753"/>
      <c r="AC133" s="753"/>
      <c r="AD133" s="753"/>
      <c r="AE133" s="753"/>
      <c r="AF133" s="413"/>
      <c r="AG133" s="413"/>
      <c r="AH133" s="413"/>
      <c r="AI133" s="413"/>
      <c r="AJ133" s="413"/>
      <c r="AK133" s="413"/>
      <c r="AL133" s="413"/>
      <c r="AM133" s="296">
        <f>SUM(Y133:AL133)</f>
        <v>0</v>
      </c>
    </row>
    <row r="134" spans="1:39" outlineLevel="1">
      <c r="B134" s="294" t="s">
        <v>267</v>
      </c>
      <c r="C134" s="764" t="s">
        <v>163</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754">
        <f t="shared" ref="Y134:AE134" si="191">Y133</f>
        <v>0</v>
      </c>
      <c r="Z134" s="754">
        <f t="shared" si="191"/>
        <v>0</v>
      </c>
      <c r="AA134" s="754">
        <f t="shared" si="191"/>
        <v>0</v>
      </c>
      <c r="AB134" s="754">
        <f t="shared" si="191"/>
        <v>0</v>
      </c>
      <c r="AC134" s="754">
        <f t="shared" si="191"/>
        <v>0</v>
      </c>
      <c r="AD134" s="754">
        <f t="shared" si="191"/>
        <v>0</v>
      </c>
      <c r="AE134" s="754">
        <f t="shared" si="191"/>
        <v>0</v>
      </c>
      <c r="AF134" s="409">
        <f t="shared" ref="AF134" si="192">AF133</f>
        <v>0</v>
      </c>
      <c r="AG134" s="409">
        <f t="shared" ref="AG134" si="193">AG133</f>
        <v>0</v>
      </c>
      <c r="AH134" s="409">
        <f t="shared" ref="AH134" si="194">AH133</f>
        <v>0</v>
      </c>
      <c r="AI134" s="409">
        <f t="shared" ref="AI134" si="195">AI133</f>
        <v>0</v>
      </c>
      <c r="AJ134" s="409">
        <f t="shared" ref="AJ134" si="196">AJ133</f>
        <v>0</v>
      </c>
      <c r="AK134" s="409">
        <f t="shared" ref="AK134" si="197">AK133</f>
        <v>0</v>
      </c>
      <c r="AL134" s="409">
        <f t="shared" ref="AL134" si="198">AL133</f>
        <v>0</v>
      </c>
      <c r="AM134" s="306"/>
    </row>
    <row r="135" spans="1:39" outlineLevel="1">
      <c r="B135" s="294"/>
      <c r="C135" s="764"/>
      <c r="D135" s="764"/>
      <c r="E135" s="764"/>
      <c r="F135" s="764"/>
      <c r="G135" s="764"/>
      <c r="H135" s="764"/>
      <c r="I135" s="764"/>
      <c r="J135" s="764"/>
      <c r="K135" s="764"/>
      <c r="L135" s="764"/>
      <c r="M135" s="764"/>
      <c r="N135" s="764"/>
      <c r="O135" s="764"/>
      <c r="P135" s="764"/>
      <c r="Q135" s="764"/>
      <c r="R135" s="764"/>
      <c r="S135" s="764"/>
      <c r="T135" s="764"/>
      <c r="U135" s="764"/>
      <c r="V135" s="764"/>
      <c r="W135" s="764"/>
      <c r="X135" s="764"/>
      <c r="Y135" s="755"/>
      <c r="Z135" s="786"/>
      <c r="AA135" s="786"/>
      <c r="AB135" s="786"/>
      <c r="AC135" s="786"/>
      <c r="AD135" s="786"/>
      <c r="AE135" s="786"/>
      <c r="AF135" s="422"/>
      <c r="AG135" s="422"/>
      <c r="AH135" s="422"/>
      <c r="AI135" s="422"/>
      <c r="AJ135" s="422"/>
      <c r="AK135" s="422"/>
      <c r="AL135" s="422"/>
      <c r="AM135" s="306"/>
    </row>
    <row r="136" spans="1:39" ht="30" outlineLevel="1">
      <c r="A136" s="516">
        <v>31</v>
      </c>
      <c r="B136" s="514" t="s">
        <v>123</v>
      </c>
      <c r="C136" s="764"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779"/>
      <c r="Z136" s="753"/>
      <c r="AA136" s="753"/>
      <c r="AB136" s="753"/>
      <c r="AC136" s="753"/>
      <c r="AD136" s="753"/>
      <c r="AE136" s="753"/>
      <c r="AF136" s="413"/>
      <c r="AG136" s="413"/>
      <c r="AH136" s="413"/>
      <c r="AI136" s="413"/>
      <c r="AJ136" s="413"/>
      <c r="AK136" s="413"/>
      <c r="AL136" s="413"/>
      <c r="AM136" s="296">
        <f>SUM(Y136:AL136)</f>
        <v>0</v>
      </c>
    </row>
    <row r="137" spans="1:39" outlineLevel="1">
      <c r="B137" s="294" t="s">
        <v>267</v>
      </c>
      <c r="C137" s="764" t="s">
        <v>163</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754">
        <f t="shared" ref="Y137:AE137" si="199">Y136</f>
        <v>0</v>
      </c>
      <c r="Z137" s="754">
        <f t="shared" si="199"/>
        <v>0</v>
      </c>
      <c r="AA137" s="754">
        <f t="shared" si="199"/>
        <v>0</v>
      </c>
      <c r="AB137" s="754">
        <f t="shared" si="199"/>
        <v>0</v>
      </c>
      <c r="AC137" s="754">
        <f t="shared" si="199"/>
        <v>0</v>
      </c>
      <c r="AD137" s="754">
        <f t="shared" si="199"/>
        <v>0</v>
      </c>
      <c r="AE137" s="754">
        <f t="shared" si="199"/>
        <v>0</v>
      </c>
      <c r="AF137" s="409">
        <f t="shared" ref="AF137" si="200">AF136</f>
        <v>0</v>
      </c>
      <c r="AG137" s="409">
        <f t="shared" ref="AG137" si="201">AG136</f>
        <v>0</v>
      </c>
      <c r="AH137" s="409">
        <f t="shared" ref="AH137" si="202">AH136</f>
        <v>0</v>
      </c>
      <c r="AI137" s="409">
        <f t="shared" ref="AI137" si="203">AI136</f>
        <v>0</v>
      </c>
      <c r="AJ137" s="409">
        <f t="shared" ref="AJ137" si="204">AJ136</f>
        <v>0</v>
      </c>
      <c r="AK137" s="409">
        <f t="shared" ref="AK137" si="205">AK136</f>
        <v>0</v>
      </c>
      <c r="AL137" s="409">
        <f t="shared" ref="AL137" si="206">AL136</f>
        <v>0</v>
      </c>
      <c r="AM137" s="306"/>
    </row>
    <row r="138" spans="1:39" outlineLevel="1">
      <c r="B138" s="514"/>
      <c r="C138" s="764"/>
      <c r="D138" s="764"/>
      <c r="E138" s="764"/>
      <c r="F138" s="764"/>
      <c r="G138" s="764"/>
      <c r="H138" s="764"/>
      <c r="I138" s="764"/>
      <c r="J138" s="764"/>
      <c r="K138" s="764"/>
      <c r="L138" s="764"/>
      <c r="M138" s="764"/>
      <c r="N138" s="764"/>
      <c r="O138" s="764"/>
      <c r="P138" s="764"/>
      <c r="Q138" s="764"/>
      <c r="R138" s="764"/>
      <c r="S138" s="764"/>
      <c r="T138" s="764"/>
      <c r="U138" s="764"/>
      <c r="V138" s="764"/>
      <c r="W138" s="764"/>
      <c r="X138" s="764"/>
      <c r="Y138" s="755"/>
      <c r="Z138" s="786"/>
      <c r="AA138" s="786"/>
      <c r="AB138" s="786"/>
      <c r="AC138" s="786"/>
      <c r="AD138" s="786"/>
      <c r="AE138" s="786"/>
      <c r="AF138" s="422"/>
      <c r="AG138" s="422"/>
      <c r="AH138" s="422"/>
      <c r="AI138" s="422"/>
      <c r="AJ138" s="422"/>
      <c r="AK138" s="422"/>
      <c r="AL138" s="422"/>
      <c r="AM138" s="306"/>
    </row>
    <row r="139" spans="1:39" ht="15.75" customHeight="1" outlineLevel="1">
      <c r="A139" s="516">
        <v>32</v>
      </c>
      <c r="B139" s="514" t="s">
        <v>815</v>
      </c>
      <c r="C139" s="764"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779">
        <f>+Y57</f>
        <v>0</v>
      </c>
      <c r="Z139" s="779">
        <v>0.13548826896561653</v>
      </c>
      <c r="AA139" s="779">
        <v>0.4913451488412221</v>
      </c>
      <c r="AB139" s="779">
        <v>0.3184506499388049</v>
      </c>
      <c r="AC139" s="779">
        <v>5.4715932254356552E-2</v>
      </c>
      <c r="AD139" s="779">
        <f>+AD57</f>
        <v>0</v>
      </c>
      <c r="AE139" s="779">
        <f>+AE57</f>
        <v>0</v>
      </c>
      <c r="AF139" s="413"/>
      <c r="AG139" s="413"/>
      <c r="AH139" s="413"/>
      <c r="AI139" s="413"/>
      <c r="AJ139" s="413"/>
      <c r="AK139" s="413"/>
      <c r="AL139" s="413"/>
      <c r="AM139" s="296">
        <f>SUM(Y139:AL139)</f>
        <v>1</v>
      </c>
    </row>
    <row r="140" spans="1:39" outlineLevel="1">
      <c r="B140" s="294" t="s">
        <v>267</v>
      </c>
      <c r="C140" s="764" t="s">
        <v>163</v>
      </c>
      <c r="D140" s="295">
        <v>1731152</v>
      </c>
      <c r="E140" s="295">
        <v>2992628.5267139552</v>
      </c>
      <c r="F140" s="295">
        <v>3172087.0796358646</v>
      </c>
      <c r="G140" s="295">
        <v>3215448.2490038485</v>
      </c>
      <c r="H140" s="295">
        <v>1567230</v>
      </c>
      <c r="I140" s="295">
        <v>1567230</v>
      </c>
      <c r="J140" s="295">
        <v>1567230</v>
      </c>
      <c r="K140" s="295">
        <v>1567230</v>
      </c>
      <c r="L140" s="295">
        <v>1504817</v>
      </c>
      <c r="M140" s="295">
        <v>1504817</v>
      </c>
      <c r="N140" s="295">
        <v>12</v>
      </c>
      <c r="O140" s="295">
        <v>341</v>
      </c>
      <c r="P140" s="295">
        <v>547.12362112770006</v>
      </c>
      <c r="Q140" s="295">
        <v>590.49209085890766</v>
      </c>
      <c r="R140" s="295">
        <v>601.4314588104628</v>
      </c>
      <c r="S140" s="295">
        <v>296</v>
      </c>
      <c r="T140" s="295">
        <v>296</v>
      </c>
      <c r="U140" s="295">
        <v>296</v>
      </c>
      <c r="V140" s="295">
        <v>296</v>
      </c>
      <c r="W140" s="295">
        <v>286</v>
      </c>
      <c r="X140" s="295">
        <v>286</v>
      </c>
      <c r="Y140" s="754">
        <f t="shared" ref="Y140:AE140" si="207">Y139</f>
        <v>0</v>
      </c>
      <c r="Z140" s="754">
        <f t="shared" si="207"/>
        <v>0.13548826896561653</v>
      </c>
      <c r="AA140" s="754">
        <f t="shared" si="207"/>
        <v>0.4913451488412221</v>
      </c>
      <c r="AB140" s="754">
        <f t="shared" si="207"/>
        <v>0.3184506499388049</v>
      </c>
      <c r="AC140" s="754">
        <f t="shared" si="207"/>
        <v>5.4715932254356552E-2</v>
      </c>
      <c r="AD140" s="754">
        <f t="shared" si="207"/>
        <v>0</v>
      </c>
      <c r="AE140" s="754">
        <f t="shared" si="207"/>
        <v>0</v>
      </c>
      <c r="AF140" s="409">
        <f t="shared" ref="AF140" si="208">AF139</f>
        <v>0</v>
      </c>
      <c r="AG140" s="409">
        <f t="shared" ref="AG140" si="209">AG139</f>
        <v>0</v>
      </c>
      <c r="AH140" s="409">
        <f t="shared" ref="AH140" si="210">AH139</f>
        <v>0</v>
      </c>
      <c r="AI140" s="409">
        <f t="shared" ref="AI140" si="211">AI139</f>
        <v>0</v>
      </c>
      <c r="AJ140" s="409">
        <f t="shared" ref="AJ140" si="212">AJ139</f>
        <v>0</v>
      </c>
      <c r="AK140" s="409">
        <f t="shared" ref="AK140" si="213">AK139</f>
        <v>0</v>
      </c>
      <c r="AL140" s="409">
        <f t="shared" ref="AL140" si="214">AL139</f>
        <v>0</v>
      </c>
      <c r="AM140" s="306"/>
    </row>
    <row r="141" spans="1:39" outlineLevel="1">
      <c r="B141" s="514"/>
      <c r="C141" s="764"/>
      <c r="D141" s="764"/>
      <c r="E141" s="764"/>
      <c r="F141" s="764"/>
      <c r="G141" s="764"/>
      <c r="H141" s="764"/>
      <c r="I141" s="764"/>
      <c r="J141" s="764"/>
      <c r="K141" s="764"/>
      <c r="L141" s="764"/>
      <c r="M141" s="764"/>
      <c r="N141" s="764"/>
      <c r="O141" s="764"/>
      <c r="P141" s="764"/>
      <c r="Q141" s="764"/>
      <c r="R141" s="764"/>
      <c r="S141" s="764"/>
      <c r="T141" s="764"/>
      <c r="U141" s="764"/>
      <c r="V141" s="764"/>
      <c r="W141" s="764"/>
      <c r="X141" s="764"/>
      <c r="Y141" s="755"/>
      <c r="Z141" s="786"/>
      <c r="AA141" s="786"/>
      <c r="AB141" s="786"/>
      <c r="AC141" s="786"/>
      <c r="AD141" s="786"/>
      <c r="AE141" s="786"/>
      <c r="AF141" s="422"/>
      <c r="AG141" s="422"/>
      <c r="AH141" s="422"/>
      <c r="AI141" s="422"/>
      <c r="AJ141" s="422"/>
      <c r="AK141" s="422"/>
      <c r="AL141" s="422"/>
      <c r="AM141" s="306"/>
    </row>
    <row r="142" spans="1:39" ht="15.75" outlineLevel="1">
      <c r="B142" s="288" t="s">
        <v>501</v>
      </c>
      <c r="C142" s="764"/>
      <c r="D142" s="764"/>
      <c r="E142" s="764"/>
      <c r="F142" s="764"/>
      <c r="G142" s="764"/>
      <c r="H142" s="764"/>
      <c r="I142" s="764"/>
      <c r="J142" s="764"/>
      <c r="K142" s="764"/>
      <c r="L142" s="764"/>
      <c r="M142" s="764"/>
      <c r="N142" s="764"/>
      <c r="O142" s="764"/>
      <c r="P142" s="764"/>
      <c r="Q142" s="764"/>
      <c r="R142" s="764"/>
      <c r="S142" s="764"/>
      <c r="T142" s="764"/>
      <c r="U142" s="764"/>
      <c r="V142" s="764"/>
      <c r="W142" s="764"/>
      <c r="X142" s="764"/>
      <c r="Y142" s="755"/>
      <c r="Z142" s="786"/>
      <c r="AA142" s="786"/>
      <c r="AB142" s="786"/>
      <c r="AC142" s="786"/>
      <c r="AD142" s="786"/>
      <c r="AE142" s="786"/>
      <c r="AF142" s="422"/>
      <c r="AG142" s="422"/>
      <c r="AH142" s="422"/>
      <c r="AI142" s="422"/>
      <c r="AJ142" s="422"/>
      <c r="AK142" s="422"/>
      <c r="AL142" s="422"/>
      <c r="AM142" s="306"/>
    </row>
    <row r="143" spans="1:39" outlineLevel="1">
      <c r="A143" s="516">
        <v>33</v>
      </c>
      <c r="B143" s="514" t="s">
        <v>125</v>
      </c>
      <c r="C143" s="764"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779"/>
      <c r="Z143" s="753"/>
      <c r="AA143" s="753"/>
      <c r="AB143" s="753"/>
      <c r="AC143" s="753"/>
      <c r="AD143" s="753"/>
      <c r="AE143" s="753"/>
      <c r="AF143" s="413"/>
      <c r="AG143" s="413"/>
      <c r="AH143" s="413"/>
      <c r="AI143" s="413"/>
      <c r="AJ143" s="413"/>
      <c r="AK143" s="413"/>
      <c r="AL143" s="413"/>
      <c r="AM143" s="296">
        <f>SUM(Y143:AL143)</f>
        <v>0</v>
      </c>
    </row>
    <row r="144" spans="1:39" outlineLevel="1">
      <c r="B144" s="294" t="s">
        <v>267</v>
      </c>
      <c r="C144" s="764" t="s">
        <v>163</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754">
        <f t="shared" ref="Y144:AE144" si="215">Y143</f>
        <v>0</v>
      </c>
      <c r="Z144" s="754">
        <f t="shared" si="215"/>
        <v>0</v>
      </c>
      <c r="AA144" s="754">
        <f t="shared" si="215"/>
        <v>0</v>
      </c>
      <c r="AB144" s="754">
        <f t="shared" si="215"/>
        <v>0</v>
      </c>
      <c r="AC144" s="754">
        <f t="shared" si="215"/>
        <v>0</v>
      </c>
      <c r="AD144" s="754">
        <f t="shared" si="215"/>
        <v>0</v>
      </c>
      <c r="AE144" s="754">
        <f t="shared" si="215"/>
        <v>0</v>
      </c>
      <c r="AF144" s="409">
        <f t="shared" ref="AF144" si="216">AF143</f>
        <v>0</v>
      </c>
      <c r="AG144" s="409">
        <f t="shared" ref="AG144" si="217">AG143</f>
        <v>0</v>
      </c>
      <c r="AH144" s="409">
        <f t="shared" ref="AH144" si="218">AH143</f>
        <v>0</v>
      </c>
      <c r="AI144" s="409">
        <f t="shared" ref="AI144" si="219">AI143</f>
        <v>0</v>
      </c>
      <c r="AJ144" s="409">
        <f t="shared" ref="AJ144" si="220">AJ143</f>
        <v>0</v>
      </c>
      <c r="AK144" s="409">
        <f t="shared" ref="AK144" si="221">AK143</f>
        <v>0</v>
      </c>
      <c r="AL144" s="409">
        <f t="shared" ref="AL144" si="222">AL143</f>
        <v>0</v>
      </c>
      <c r="AM144" s="306"/>
    </row>
    <row r="145" spans="1:39" outlineLevel="1">
      <c r="B145" s="514"/>
      <c r="C145" s="764"/>
      <c r="D145" s="764"/>
      <c r="E145" s="764"/>
      <c r="F145" s="764"/>
      <c r="G145" s="764"/>
      <c r="H145" s="764"/>
      <c r="I145" s="764"/>
      <c r="J145" s="764"/>
      <c r="K145" s="764"/>
      <c r="L145" s="764"/>
      <c r="M145" s="764"/>
      <c r="N145" s="764"/>
      <c r="O145" s="764"/>
      <c r="P145" s="764"/>
      <c r="Q145" s="764"/>
      <c r="R145" s="764"/>
      <c r="S145" s="764"/>
      <c r="T145" s="764"/>
      <c r="U145" s="764"/>
      <c r="V145" s="764"/>
      <c r="W145" s="764"/>
      <c r="X145" s="764"/>
      <c r="Y145" s="755"/>
      <c r="Z145" s="786"/>
      <c r="AA145" s="786"/>
      <c r="AB145" s="786"/>
      <c r="AC145" s="786"/>
      <c r="AD145" s="786"/>
      <c r="AE145" s="786"/>
      <c r="AF145" s="422"/>
      <c r="AG145" s="422"/>
      <c r="AH145" s="422"/>
      <c r="AI145" s="422"/>
      <c r="AJ145" s="422"/>
      <c r="AK145" s="422"/>
      <c r="AL145" s="422"/>
      <c r="AM145" s="306"/>
    </row>
    <row r="146" spans="1:39" outlineLevel="1">
      <c r="A146" s="516">
        <v>34</v>
      </c>
      <c r="B146" s="514" t="s">
        <v>126</v>
      </c>
      <c r="C146" s="764"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779"/>
      <c r="Z146" s="753"/>
      <c r="AA146" s="753"/>
      <c r="AB146" s="753"/>
      <c r="AC146" s="753"/>
      <c r="AD146" s="753"/>
      <c r="AE146" s="753"/>
      <c r="AF146" s="413"/>
      <c r="AG146" s="413"/>
      <c r="AH146" s="413"/>
      <c r="AI146" s="413"/>
      <c r="AJ146" s="413"/>
      <c r="AK146" s="413"/>
      <c r="AL146" s="413"/>
      <c r="AM146" s="296">
        <f>SUM(Y146:AL146)</f>
        <v>0</v>
      </c>
    </row>
    <row r="147" spans="1:39" outlineLevel="1">
      <c r="B147" s="294" t="s">
        <v>267</v>
      </c>
      <c r="C147" s="764" t="s">
        <v>163</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754">
        <f t="shared" ref="Y147:AE147" si="223">Y146</f>
        <v>0</v>
      </c>
      <c r="Z147" s="754">
        <f t="shared" si="223"/>
        <v>0</v>
      </c>
      <c r="AA147" s="754">
        <f t="shared" si="223"/>
        <v>0</v>
      </c>
      <c r="AB147" s="754">
        <f t="shared" si="223"/>
        <v>0</v>
      </c>
      <c r="AC147" s="754">
        <f t="shared" si="223"/>
        <v>0</v>
      </c>
      <c r="AD147" s="754">
        <f t="shared" si="223"/>
        <v>0</v>
      </c>
      <c r="AE147" s="754">
        <f t="shared" si="223"/>
        <v>0</v>
      </c>
      <c r="AF147" s="409">
        <f t="shared" ref="AF147" si="224">AF146</f>
        <v>0</v>
      </c>
      <c r="AG147" s="409">
        <f t="shared" ref="AG147" si="225">AG146</f>
        <v>0</v>
      </c>
      <c r="AH147" s="409">
        <f t="shared" ref="AH147" si="226">AH146</f>
        <v>0</v>
      </c>
      <c r="AI147" s="409">
        <f t="shared" ref="AI147" si="227">AI146</f>
        <v>0</v>
      </c>
      <c r="AJ147" s="409">
        <f t="shared" ref="AJ147" si="228">AJ146</f>
        <v>0</v>
      </c>
      <c r="AK147" s="409">
        <f t="shared" ref="AK147" si="229">AK146</f>
        <v>0</v>
      </c>
      <c r="AL147" s="409">
        <f t="shared" ref="AL147" si="230">AL146</f>
        <v>0</v>
      </c>
      <c r="AM147" s="306"/>
    </row>
    <row r="148" spans="1:39" outlineLevel="1">
      <c r="B148" s="514"/>
      <c r="C148" s="764"/>
      <c r="D148" s="764"/>
      <c r="E148" s="764"/>
      <c r="F148" s="764"/>
      <c r="G148" s="764"/>
      <c r="H148" s="764"/>
      <c r="I148" s="764"/>
      <c r="J148" s="764"/>
      <c r="K148" s="764"/>
      <c r="L148" s="764"/>
      <c r="M148" s="764"/>
      <c r="N148" s="764"/>
      <c r="O148" s="764"/>
      <c r="P148" s="764"/>
      <c r="Q148" s="764"/>
      <c r="R148" s="764"/>
      <c r="S148" s="764"/>
      <c r="T148" s="764"/>
      <c r="U148" s="764"/>
      <c r="V148" s="764"/>
      <c r="W148" s="764"/>
      <c r="X148" s="764"/>
      <c r="Y148" s="755"/>
      <c r="Z148" s="786"/>
      <c r="AA148" s="786"/>
      <c r="AB148" s="786"/>
      <c r="AC148" s="786"/>
      <c r="AD148" s="786"/>
      <c r="AE148" s="786"/>
      <c r="AF148" s="422"/>
      <c r="AG148" s="422"/>
      <c r="AH148" s="422"/>
      <c r="AI148" s="422"/>
      <c r="AJ148" s="422"/>
      <c r="AK148" s="422"/>
      <c r="AL148" s="422"/>
      <c r="AM148" s="306"/>
    </row>
    <row r="149" spans="1:39" outlineLevel="1">
      <c r="A149" s="516">
        <v>35</v>
      </c>
      <c r="B149" s="514" t="s">
        <v>127</v>
      </c>
      <c r="C149" s="764"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779"/>
      <c r="Z149" s="753"/>
      <c r="AA149" s="753"/>
      <c r="AB149" s="753"/>
      <c r="AC149" s="753"/>
      <c r="AD149" s="753"/>
      <c r="AE149" s="753"/>
      <c r="AF149" s="413"/>
      <c r="AG149" s="413"/>
      <c r="AH149" s="413"/>
      <c r="AI149" s="413"/>
      <c r="AJ149" s="413"/>
      <c r="AK149" s="413"/>
      <c r="AL149" s="413"/>
      <c r="AM149" s="296">
        <f>SUM(Y149:AL149)</f>
        <v>0</v>
      </c>
    </row>
    <row r="150" spans="1:39" outlineLevel="1">
      <c r="B150" s="294" t="s">
        <v>267</v>
      </c>
      <c r="C150" s="764" t="s">
        <v>163</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754">
        <f t="shared" ref="Y150:AE150" si="231">Y149</f>
        <v>0</v>
      </c>
      <c r="Z150" s="754">
        <f t="shared" si="231"/>
        <v>0</v>
      </c>
      <c r="AA150" s="754">
        <f t="shared" si="231"/>
        <v>0</v>
      </c>
      <c r="AB150" s="754">
        <f t="shared" si="231"/>
        <v>0</v>
      </c>
      <c r="AC150" s="754">
        <f t="shared" si="231"/>
        <v>0</v>
      </c>
      <c r="AD150" s="754">
        <f t="shared" si="231"/>
        <v>0</v>
      </c>
      <c r="AE150" s="754">
        <f t="shared" si="231"/>
        <v>0</v>
      </c>
      <c r="AF150" s="409">
        <f t="shared" ref="AF150" si="232">AF149</f>
        <v>0</v>
      </c>
      <c r="AG150" s="409">
        <f t="shared" ref="AG150" si="233">AG149</f>
        <v>0</v>
      </c>
      <c r="AH150" s="409">
        <f t="shared" ref="AH150" si="234">AH149</f>
        <v>0</v>
      </c>
      <c r="AI150" s="409">
        <f t="shared" ref="AI150" si="235">AI149</f>
        <v>0</v>
      </c>
      <c r="AJ150" s="409">
        <f t="shared" ref="AJ150" si="236">AJ149</f>
        <v>0</v>
      </c>
      <c r="AK150" s="409">
        <f t="shared" ref="AK150" si="237">AK149</f>
        <v>0</v>
      </c>
      <c r="AL150" s="409">
        <f t="shared" ref="AL150" si="238">AL149</f>
        <v>0</v>
      </c>
      <c r="AM150" s="306"/>
    </row>
    <row r="151" spans="1:39" outlineLevel="1">
      <c r="B151" s="294"/>
      <c r="C151" s="764"/>
      <c r="D151" s="764"/>
      <c r="E151" s="764"/>
      <c r="F151" s="764"/>
      <c r="G151" s="764"/>
      <c r="H151" s="764"/>
      <c r="I151" s="764"/>
      <c r="J151" s="764"/>
      <c r="K151" s="764"/>
      <c r="L151" s="764"/>
      <c r="M151" s="764"/>
      <c r="N151" s="764"/>
      <c r="O151" s="764"/>
      <c r="P151" s="764"/>
      <c r="Q151" s="764"/>
      <c r="R151" s="764"/>
      <c r="S151" s="764"/>
      <c r="T151" s="764"/>
      <c r="U151" s="764"/>
      <c r="V151" s="764"/>
      <c r="W151" s="764"/>
      <c r="X151" s="764"/>
      <c r="Y151" s="755"/>
      <c r="Z151" s="786"/>
      <c r="AA151" s="786"/>
      <c r="AB151" s="786"/>
      <c r="AC151" s="786"/>
      <c r="AD151" s="786"/>
      <c r="AE151" s="786"/>
      <c r="AF151" s="422"/>
      <c r="AG151" s="422"/>
      <c r="AH151" s="422"/>
      <c r="AI151" s="422"/>
      <c r="AJ151" s="422"/>
      <c r="AK151" s="422"/>
      <c r="AL151" s="422"/>
      <c r="AM151" s="306"/>
    </row>
    <row r="152" spans="1:39" ht="15.75" outlineLevel="1">
      <c r="B152" s="288" t="s">
        <v>502</v>
      </c>
      <c r="C152" s="764"/>
      <c r="D152" s="764"/>
      <c r="E152" s="764"/>
      <c r="F152" s="764"/>
      <c r="G152" s="764"/>
      <c r="H152" s="764"/>
      <c r="I152" s="764"/>
      <c r="J152" s="764"/>
      <c r="K152" s="764"/>
      <c r="L152" s="764"/>
      <c r="M152" s="764"/>
      <c r="N152" s="764"/>
      <c r="O152" s="764"/>
      <c r="P152" s="764"/>
      <c r="Q152" s="764"/>
      <c r="R152" s="764"/>
      <c r="S152" s="764"/>
      <c r="T152" s="764"/>
      <c r="U152" s="764"/>
      <c r="V152" s="764"/>
      <c r="W152" s="764"/>
      <c r="X152" s="764"/>
      <c r="Y152" s="755"/>
      <c r="Z152" s="786"/>
      <c r="AA152" s="786"/>
      <c r="AB152" s="786"/>
      <c r="AC152" s="786"/>
      <c r="AD152" s="786"/>
      <c r="AE152" s="786"/>
      <c r="AF152" s="422"/>
      <c r="AG152" s="422"/>
      <c r="AH152" s="422"/>
      <c r="AI152" s="422"/>
      <c r="AJ152" s="422"/>
      <c r="AK152" s="422"/>
      <c r="AL152" s="422"/>
      <c r="AM152" s="306"/>
    </row>
    <row r="153" spans="1:39" ht="45" outlineLevel="1">
      <c r="A153" s="516">
        <v>36</v>
      </c>
      <c r="B153" s="514" t="s">
        <v>128</v>
      </c>
      <c r="C153" s="764"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779"/>
      <c r="Z153" s="753"/>
      <c r="AA153" s="753"/>
      <c r="AB153" s="753"/>
      <c r="AC153" s="753"/>
      <c r="AD153" s="753"/>
      <c r="AE153" s="753"/>
      <c r="AF153" s="413"/>
      <c r="AG153" s="413"/>
      <c r="AH153" s="413"/>
      <c r="AI153" s="413"/>
      <c r="AJ153" s="413"/>
      <c r="AK153" s="413"/>
      <c r="AL153" s="413"/>
      <c r="AM153" s="296">
        <f>SUM(Y153:AL153)</f>
        <v>0</v>
      </c>
    </row>
    <row r="154" spans="1:39" outlineLevel="1">
      <c r="B154" s="294" t="s">
        <v>267</v>
      </c>
      <c r="C154" s="764" t="s">
        <v>163</v>
      </c>
      <c r="D154" s="295"/>
      <c r="E154" s="295"/>
      <c r="F154" s="295"/>
      <c r="G154" s="295"/>
      <c r="H154" s="295"/>
      <c r="I154" s="295"/>
      <c r="J154" s="295"/>
      <c r="K154" s="295"/>
      <c r="L154" s="295"/>
      <c r="M154" s="295"/>
      <c r="N154" s="295">
        <v>12</v>
      </c>
      <c r="O154" s="295"/>
      <c r="P154" s="295"/>
      <c r="Q154" s="295"/>
      <c r="R154" s="295"/>
      <c r="S154" s="295"/>
      <c r="T154" s="295"/>
      <c r="U154" s="295"/>
      <c r="V154" s="295"/>
      <c r="W154" s="295"/>
      <c r="X154" s="295"/>
      <c r="Y154" s="754">
        <f t="shared" ref="Y154:AE154" si="239">Y153</f>
        <v>0</v>
      </c>
      <c r="Z154" s="754">
        <f t="shared" si="239"/>
        <v>0</v>
      </c>
      <c r="AA154" s="754">
        <f t="shared" si="239"/>
        <v>0</v>
      </c>
      <c r="AB154" s="754">
        <f t="shared" si="239"/>
        <v>0</v>
      </c>
      <c r="AC154" s="754">
        <f t="shared" si="239"/>
        <v>0</v>
      </c>
      <c r="AD154" s="754">
        <f t="shared" si="239"/>
        <v>0</v>
      </c>
      <c r="AE154" s="754">
        <f t="shared" si="239"/>
        <v>0</v>
      </c>
      <c r="AF154" s="409">
        <f t="shared" ref="AF154" si="240">AF153</f>
        <v>0</v>
      </c>
      <c r="AG154" s="409">
        <f t="shared" ref="AG154" si="241">AG153</f>
        <v>0</v>
      </c>
      <c r="AH154" s="409">
        <f t="shared" ref="AH154" si="242">AH153</f>
        <v>0</v>
      </c>
      <c r="AI154" s="409">
        <f t="shared" ref="AI154" si="243">AI153</f>
        <v>0</v>
      </c>
      <c r="AJ154" s="409">
        <f t="shared" ref="AJ154" si="244">AJ153</f>
        <v>0</v>
      </c>
      <c r="AK154" s="409">
        <f t="shared" ref="AK154" si="245">AK153</f>
        <v>0</v>
      </c>
      <c r="AL154" s="409">
        <f t="shared" ref="AL154" si="246">AL153</f>
        <v>0</v>
      </c>
      <c r="AM154" s="306"/>
    </row>
    <row r="155" spans="1:39" outlineLevel="1">
      <c r="B155" s="514"/>
      <c r="C155" s="764"/>
      <c r="D155" s="764"/>
      <c r="E155" s="764"/>
      <c r="F155" s="764"/>
      <c r="G155" s="764"/>
      <c r="H155" s="764"/>
      <c r="I155" s="764"/>
      <c r="J155" s="764"/>
      <c r="K155" s="764"/>
      <c r="L155" s="764"/>
      <c r="M155" s="764"/>
      <c r="N155" s="764"/>
      <c r="O155" s="764"/>
      <c r="P155" s="764"/>
      <c r="Q155" s="764"/>
      <c r="R155" s="764"/>
      <c r="S155" s="764"/>
      <c r="T155" s="764"/>
      <c r="U155" s="764"/>
      <c r="V155" s="764"/>
      <c r="W155" s="764"/>
      <c r="X155" s="764"/>
      <c r="Y155" s="755"/>
      <c r="Z155" s="786"/>
      <c r="AA155" s="786"/>
      <c r="AB155" s="786"/>
      <c r="AC155" s="786"/>
      <c r="AD155" s="786"/>
      <c r="AE155" s="786"/>
      <c r="AF155" s="422"/>
      <c r="AG155" s="422"/>
      <c r="AH155" s="422"/>
      <c r="AI155" s="422"/>
      <c r="AJ155" s="422"/>
      <c r="AK155" s="422"/>
      <c r="AL155" s="422"/>
      <c r="AM155" s="306"/>
    </row>
    <row r="156" spans="1:39" ht="30" outlineLevel="1">
      <c r="A156" s="516">
        <v>37</v>
      </c>
      <c r="B156" s="514" t="s">
        <v>129</v>
      </c>
      <c r="C156" s="764"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779"/>
      <c r="Z156" s="753"/>
      <c r="AA156" s="753"/>
      <c r="AB156" s="753"/>
      <c r="AC156" s="753"/>
      <c r="AD156" s="753"/>
      <c r="AE156" s="753"/>
      <c r="AF156" s="413"/>
      <c r="AG156" s="413"/>
      <c r="AH156" s="413"/>
      <c r="AI156" s="413"/>
      <c r="AJ156" s="413"/>
      <c r="AK156" s="413"/>
      <c r="AL156" s="413"/>
      <c r="AM156" s="296">
        <f>SUM(Y156:AL156)</f>
        <v>0</v>
      </c>
    </row>
    <row r="157" spans="1:39" outlineLevel="1">
      <c r="B157" s="294" t="s">
        <v>267</v>
      </c>
      <c r="C157" s="764" t="s">
        <v>163</v>
      </c>
      <c r="D157" s="295"/>
      <c r="E157" s="295"/>
      <c r="F157" s="295"/>
      <c r="G157" s="295"/>
      <c r="H157" s="295"/>
      <c r="I157" s="295"/>
      <c r="J157" s="295"/>
      <c r="K157" s="295"/>
      <c r="L157" s="295"/>
      <c r="M157" s="295"/>
      <c r="N157" s="295">
        <v>0</v>
      </c>
      <c r="O157" s="295"/>
      <c r="P157" s="295"/>
      <c r="Q157" s="295"/>
      <c r="R157" s="295"/>
      <c r="S157" s="295"/>
      <c r="T157" s="295"/>
      <c r="U157" s="295"/>
      <c r="V157" s="295"/>
      <c r="W157" s="295"/>
      <c r="X157" s="295"/>
      <c r="Y157" s="754">
        <f t="shared" ref="Y157:AE157" si="247">Y156</f>
        <v>0</v>
      </c>
      <c r="Z157" s="754">
        <f t="shared" si="247"/>
        <v>0</v>
      </c>
      <c r="AA157" s="754">
        <f t="shared" si="247"/>
        <v>0</v>
      </c>
      <c r="AB157" s="754">
        <f t="shared" si="247"/>
        <v>0</v>
      </c>
      <c r="AC157" s="754">
        <f t="shared" si="247"/>
        <v>0</v>
      </c>
      <c r="AD157" s="754">
        <f t="shared" si="247"/>
        <v>0</v>
      </c>
      <c r="AE157" s="754">
        <f t="shared" si="247"/>
        <v>0</v>
      </c>
      <c r="AF157" s="409">
        <f t="shared" ref="AF157" si="248">AF156</f>
        <v>0</v>
      </c>
      <c r="AG157" s="409">
        <f t="shared" ref="AG157" si="249">AG156</f>
        <v>0</v>
      </c>
      <c r="AH157" s="409">
        <f t="shared" ref="AH157" si="250">AH156</f>
        <v>0</v>
      </c>
      <c r="AI157" s="409">
        <f t="shared" ref="AI157" si="251">AI156</f>
        <v>0</v>
      </c>
      <c r="AJ157" s="409">
        <f t="shared" ref="AJ157" si="252">AJ156</f>
        <v>0</v>
      </c>
      <c r="AK157" s="409">
        <f t="shared" ref="AK157" si="253">AK156</f>
        <v>0</v>
      </c>
      <c r="AL157" s="409">
        <f t="shared" ref="AL157" si="254">AL156</f>
        <v>0</v>
      </c>
      <c r="AM157" s="306"/>
    </row>
    <row r="158" spans="1:39" outlineLevel="1">
      <c r="B158" s="514"/>
      <c r="C158" s="764"/>
      <c r="D158" s="764"/>
      <c r="E158" s="764"/>
      <c r="F158" s="764"/>
      <c r="G158" s="764"/>
      <c r="H158" s="764"/>
      <c r="I158" s="764"/>
      <c r="J158" s="764"/>
      <c r="K158" s="764"/>
      <c r="L158" s="764"/>
      <c r="M158" s="764"/>
      <c r="N158" s="764"/>
      <c r="O158" s="764"/>
      <c r="P158" s="764"/>
      <c r="Q158" s="764"/>
      <c r="R158" s="764"/>
      <c r="S158" s="764"/>
      <c r="T158" s="764"/>
      <c r="U158" s="764"/>
      <c r="V158" s="764"/>
      <c r="W158" s="764"/>
      <c r="X158" s="764"/>
      <c r="Y158" s="755"/>
      <c r="Z158" s="786"/>
      <c r="AA158" s="786"/>
      <c r="AB158" s="786"/>
      <c r="AC158" s="786"/>
      <c r="AD158" s="786"/>
      <c r="AE158" s="786"/>
      <c r="AF158" s="422"/>
      <c r="AG158" s="422"/>
      <c r="AH158" s="422"/>
      <c r="AI158" s="422"/>
      <c r="AJ158" s="422"/>
      <c r="AK158" s="422"/>
      <c r="AL158" s="422"/>
      <c r="AM158" s="306"/>
    </row>
    <row r="159" spans="1:39" outlineLevel="1">
      <c r="A159" s="516">
        <v>38</v>
      </c>
      <c r="B159" s="514" t="s">
        <v>130</v>
      </c>
      <c r="C159" s="764"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779"/>
      <c r="Z159" s="753"/>
      <c r="AA159" s="753"/>
      <c r="AB159" s="753"/>
      <c r="AC159" s="753"/>
      <c r="AD159" s="753"/>
      <c r="AE159" s="753"/>
      <c r="AF159" s="413"/>
      <c r="AG159" s="413"/>
      <c r="AH159" s="413"/>
      <c r="AI159" s="413"/>
      <c r="AJ159" s="413"/>
      <c r="AK159" s="413"/>
      <c r="AL159" s="413"/>
      <c r="AM159" s="296">
        <f>SUM(Y159:AL159)</f>
        <v>0</v>
      </c>
    </row>
    <row r="160" spans="1:39" outlineLevel="1">
      <c r="B160" s="294" t="s">
        <v>267</v>
      </c>
      <c r="C160" s="764" t="s">
        <v>163</v>
      </c>
      <c r="D160" s="295"/>
      <c r="E160" s="295"/>
      <c r="F160" s="295"/>
      <c r="G160" s="295"/>
      <c r="H160" s="295"/>
      <c r="I160" s="295"/>
      <c r="J160" s="295"/>
      <c r="K160" s="295"/>
      <c r="L160" s="295"/>
      <c r="M160" s="295"/>
      <c r="N160" s="295">
        <v>0</v>
      </c>
      <c r="O160" s="295"/>
      <c r="P160" s="295"/>
      <c r="Q160" s="295"/>
      <c r="R160" s="295"/>
      <c r="S160" s="295"/>
      <c r="T160" s="295"/>
      <c r="U160" s="295"/>
      <c r="V160" s="295"/>
      <c r="W160" s="295"/>
      <c r="X160" s="295"/>
      <c r="Y160" s="754">
        <f t="shared" ref="Y160:AE160" si="255">Y159</f>
        <v>0</v>
      </c>
      <c r="Z160" s="754">
        <f t="shared" si="255"/>
        <v>0</v>
      </c>
      <c r="AA160" s="754">
        <f t="shared" si="255"/>
        <v>0</v>
      </c>
      <c r="AB160" s="754">
        <f t="shared" si="255"/>
        <v>0</v>
      </c>
      <c r="AC160" s="754">
        <f t="shared" si="255"/>
        <v>0</v>
      </c>
      <c r="AD160" s="754">
        <f t="shared" si="255"/>
        <v>0</v>
      </c>
      <c r="AE160" s="754">
        <f t="shared" si="255"/>
        <v>0</v>
      </c>
      <c r="AF160" s="409">
        <f t="shared" ref="AF160" si="256">AF159</f>
        <v>0</v>
      </c>
      <c r="AG160" s="409">
        <f t="shared" ref="AG160" si="257">AG159</f>
        <v>0</v>
      </c>
      <c r="AH160" s="409">
        <f t="shared" ref="AH160" si="258">AH159</f>
        <v>0</v>
      </c>
      <c r="AI160" s="409">
        <f t="shared" ref="AI160" si="259">AI159</f>
        <v>0</v>
      </c>
      <c r="AJ160" s="409">
        <f t="shared" ref="AJ160" si="260">AJ159</f>
        <v>0</v>
      </c>
      <c r="AK160" s="409">
        <f t="shared" ref="AK160" si="261">AK159</f>
        <v>0</v>
      </c>
      <c r="AL160" s="409">
        <f t="shared" ref="AL160" si="262">AL159</f>
        <v>0</v>
      </c>
      <c r="AM160" s="306"/>
    </row>
    <row r="161" spans="1:39" outlineLevel="1">
      <c r="B161" s="514"/>
      <c r="C161" s="764"/>
      <c r="D161" s="764"/>
      <c r="E161" s="764"/>
      <c r="F161" s="764"/>
      <c r="G161" s="764"/>
      <c r="H161" s="764"/>
      <c r="I161" s="764"/>
      <c r="J161" s="764"/>
      <c r="K161" s="764"/>
      <c r="L161" s="764"/>
      <c r="M161" s="764"/>
      <c r="N161" s="764"/>
      <c r="O161" s="764"/>
      <c r="P161" s="764"/>
      <c r="Q161" s="764"/>
      <c r="R161" s="764"/>
      <c r="S161" s="764"/>
      <c r="T161" s="764"/>
      <c r="U161" s="764"/>
      <c r="V161" s="764"/>
      <c r="W161" s="764"/>
      <c r="X161" s="764"/>
      <c r="Y161" s="755"/>
      <c r="Z161" s="786"/>
      <c r="AA161" s="786"/>
      <c r="AB161" s="786"/>
      <c r="AC161" s="786"/>
      <c r="AD161" s="786"/>
      <c r="AE161" s="786"/>
      <c r="AF161" s="422"/>
      <c r="AG161" s="422"/>
      <c r="AH161" s="422"/>
      <c r="AI161" s="422"/>
      <c r="AJ161" s="422"/>
      <c r="AK161" s="422"/>
      <c r="AL161" s="422"/>
      <c r="AM161" s="306"/>
    </row>
    <row r="162" spans="1:39" ht="30" outlineLevel="1">
      <c r="A162" s="516">
        <v>39</v>
      </c>
      <c r="B162" s="514" t="s">
        <v>131</v>
      </c>
      <c r="C162" s="764"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779"/>
      <c r="Z162" s="753"/>
      <c r="AA162" s="753"/>
      <c r="AB162" s="753"/>
      <c r="AC162" s="753"/>
      <c r="AD162" s="753"/>
      <c r="AE162" s="753"/>
      <c r="AF162" s="413"/>
      <c r="AG162" s="413"/>
      <c r="AH162" s="413"/>
      <c r="AI162" s="413"/>
      <c r="AJ162" s="413"/>
      <c r="AK162" s="413"/>
      <c r="AL162" s="413"/>
      <c r="AM162" s="296">
        <f>SUM(Y162:AL162)</f>
        <v>0</v>
      </c>
    </row>
    <row r="163" spans="1:39" outlineLevel="1">
      <c r="B163" s="294" t="s">
        <v>267</v>
      </c>
      <c r="C163" s="764" t="s">
        <v>163</v>
      </c>
      <c r="D163" s="295"/>
      <c r="E163" s="295"/>
      <c r="F163" s="295"/>
      <c r="G163" s="295"/>
      <c r="H163" s="295"/>
      <c r="I163" s="295"/>
      <c r="J163" s="295"/>
      <c r="K163" s="295"/>
      <c r="L163" s="295"/>
      <c r="M163" s="295"/>
      <c r="N163" s="295">
        <v>0</v>
      </c>
      <c r="O163" s="295"/>
      <c r="P163" s="295"/>
      <c r="Q163" s="295"/>
      <c r="R163" s="295"/>
      <c r="S163" s="295"/>
      <c r="T163" s="295"/>
      <c r="U163" s="295"/>
      <c r="V163" s="295"/>
      <c r="W163" s="295"/>
      <c r="X163" s="295"/>
      <c r="Y163" s="754">
        <f t="shared" ref="Y163:AE163" si="263">Y162</f>
        <v>0</v>
      </c>
      <c r="Z163" s="754">
        <f t="shared" si="263"/>
        <v>0</v>
      </c>
      <c r="AA163" s="754">
        <f t="shared" si="263"/>
        <v>0</v>
      </c>
      <c r="AB163" s="754">
        <f t="shared" si="263"/>
        <v>0</v>
      </c>
      <c r="AC163" s="754">
        <f t="shared" si="263"/>
        <v>0</v>
      </c>
      <c r="AD163" s="754">
        <f t="shared" si="263"/>
        <v>0</v>
      </c>
      <c r="AE163" s="754">
        <f t="shared" si="263"/>
        <v>0</v>
      </c>
      <c r="AF163" s="409">
        <f t="shared" ref="AF163" si="264">AF162</f>
        <v>0</v>
      </c>
      <c r="AG163" s="409">
        <f t="shared" ref="AG163" si="265">AG162</f>
        <v>0</v>
      </c>
      <c r="AH163" s="409">
        <f t="shared" ref="AH163" si="266">AH162</f>
        <v>0</v>
      </c>
      <c r="AI163" s="409">
        <f t="shared" ref="AI163" si="267">AI162</f>
        <v>0</v>
      </c>
      <c r="AJ163" s="409">
        <f t="shared" ref="AJ163" si="268">AJ162</f>
        <v>0</v>
      </c>
      <c r="AK163" s="409">
        <f t="shared" ref="AK163" si="269">AK162</f>
        <v>0</v>
      </c>
      <c r="AL163" s="409">
        <f t="shared" ref="AL163" si="270">AL162</f>
        <v>0</v>
      </c>
      <c r="AM163" s="306"/>
    </row>
    <row r="164" spans="1:39" outlineLevel="1">
      <c r="B164" s="514"/>
      <c r="C164" s="764"/>
      <c r="D164" s="764"/>
      <c r="E164" s="764"/>
      <c r="F164" s="764"/>
      <c r="G164" s="764"/>
      <c r="H164" s="764"/>
      <c r="I164" s="764"/>
      <c r="J164" s="764"/>
      <c r="K164" s="764"/>
      <c r="L164" s="764"/>
      <c r="M164" s="764"/>
      <c r="N164" s="764"/>
      <c r="O164" s="764"/>
      <c r="P164" s="764"/>
      <c r="Q164" s="764"/>
      <c r="R164" s="764"/>
      <c r="S164" s="764"/>
      <c r="T164" s="764"/>
      <c r="U164" s="764"/>
      <c r="V164" s="764"/>
      <c r="W164" s="764"/>
      <c r="X164" s="764"/>
      <c r="Y164" s="755"/>
      <c r="Z164" s="786"/>
      <c r="AA164" s="786"/>
      <c r="AB164" s="786"/>
      <c r="AC164" s="786"/>
      <c r="AD164" s="786"/>
      <c r="AE164" s="786"/>
      <c r="AF164" s="422"/>
      <c r="AG164" s="422"/>
      <c r="AH164" s="422"/>
      <c r="AI164" s="422"/>
      <c r="AJ164" s="422"/>
      <c r="AK164" s="422"/>
      <c r="AL164" s="422"/>
      <c r="AM164" s="306"/>
    </row>
    <row r="165" spans="1:39" ht="30" outlineLevel="1">
      <c r="A165" s="516">
        <v>40</v>
      </c>
      <c r="B165" s="514" t="s">
        <v>132</v>
      </c>
      <c r="C165" s="764"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779"/>
      <c r="Z165" s="753"/>
      <c r="AA165" s="753"/>
      <c r="AB165" s="753"/>
      <c r="AC165" s="753"/>
      <c r="AD165" s="753"/>
      <c r="AE165" s="753"/>
      <c r="AF165" s="413"/>
      <c r="AG165" s="413"/>
      <c r="AH165" s="413"/>
      <c r="AI165" s="413"/>
      <c r="AJ165" s="413"/>
      <c r="AK165" s="413"/>
      <c r="AL165" s="413"/>
      <c r="AM165" s="296">
        <f>SUM(Y165:AL165)</f>
        <v>0</v>
      </c>
    </row>
    <row r="166" spans="1:39" outlineLevel="1">
      <c r="B166" s="294" t="s">
        <v>267</v>
      </c>
      <c r="C166" s="764" t="s">
        <v>163</v>
      </c>
      <c r="D166" s="295"/>
      <c r="E166" s="295"/>
      <c r="F166" s="295"/>
      <c r="G166" s="295"/>
      <c r="H166" s="295"/>
      <c r="I166" s="295"/>
      <c r="J166" s="295"/>
      <c r="K166" s="295"/>
      <c r="L166" s="295"/>
      <c r="M166" s="295"/>
      <c r="N166" s="295">
        <v>0</v>
      </c>
      <c r="O166" s="295"/>
      <c r="P166" s="295"/>
      <c r="Q166" s="295"/>
      <c r="R166" s="295"/>
      <c r="S166" s="295"/>
      <c r="T166" s="295"/>
      <c r="U166" s="295"/>
      <c r="V166" s="295"/>
      <c r="W166" s="295"/>
      <c r="X166" s="295"/>
      <c r="Y166" s="754">
        <f t="shared" ref="Y166:AE166" si="271">Y165</f>
        <v>0</v>
      </c>
      <c r="Z166" s="754">
        <f t="shared" si="271"/>
        <v>0</v>
      </c>
      <c r="AA166" s="754">
        <f t="shared" si="271"/>
        <v>0</v>
      </c>
      <c r="AB166" s="754">
        <f t="shared" si="271"/>
        <v>0</v>
      </c>
      <c r="AC166" s="754">
        <f t="shared" si="271"/>
        <v>0</v>
      </c>
      <c r="AD166" s="754">
        <f t="shared" si="271"/>
        <v>0</v>
      </c>
      <c r="AE166" s="754">
        <f t="shared" si="271"/>
        <v>0</v>
      </c>
      <c r="AF166" s="409">
        <f t="shared" ref="AF166" si="272">AF165</f>
        <v>0</v>
      </c>
      <c r="AG166" s="409">
        <f t="shared" ref="AG166" si="273">AG165</f>
        <v>0</v>
      </c>
      <c r="AH166" s="409">
        <f t="shared" ref="AH166" si="274">AH165</f>
        <v>0</v>
      </c>
      <c r="AI166" s="409">
        <f t="shared" ref="AI166" si="275">AI165</f>
        <v>0</v>
      </c>
      <c r="AJ166" s="409">
        <f t="shared" ref="AJ166" si="276">AJ165</f>
        <v>0</v>
      </c>
      <c r="AK166" s="409">
        <f t="shared" ref="AK166" si="277">AK165</f>
        <v>0</v>
      </c>
      <c r="AL166" s="409">
        <f t="shared" ref="AL166" si="278">AL165</f>
        <v>0</v>
      </c>
      <c r="AM166" s="306"/>
    </row>
    <row r="167" spans="1:39" outlineLevel="1">
      <c r="B167" s="514"/>
      <c r="C167" s="764"/>
      <c r="D167" s="764"/>
      <c r="E167" s="764"/>
      <c r="F167" s="764"/>
      <c r="G167" s="764"/>
      <c r="H167" s="764"/>
      <c r="I167" s="764"/>
      <c r="J167" s="764"/>
      <c r="K167" s="764"/>
      <c r="L167" s="764"/>
      <c r="M167" s="764"/>
      <c r="N167" s="764"/>
      <c r="O167" s="764"/>
      <c r="P167" s="764"/>
      <c r="Q167" s="764"/>
      <c r="R167" s="764"/>
      <c r="S167" s="764"/>
      <c r="T167" s="764"/>
      <c r="U167" s="764"/>
      <c r="V167" s="764"/>
      <c r="W167" s="764"/>
      <c r="X167" s="764"/>
      <c r="Y167" s="755"/>
      <c r="Z167" s="786"/>
      <c r="AA167" s="786"/>
      <c r="AB167" s="786"/>
      <c r="AC167" s="786"/>
      <c r="AD167" s="786"/>
      <c r="AE167" s="786"/>
      <c r="AF167" s="422"/>
      <c r="AG167" s="422"/>
      <c r="AH167" s="422"/>
      <c r="AI167" s="422"/>
      <c r="AJ167" s="422"/>
      <c r="AK167" s="422"/>
      <c r="AL167" s="422"/>
      <c r="AM167" s="306"/>
    </row>
    <row r="168" spans="1:39" ht="45" outlineLevel="1">
      <c r="A168" s="516">
        <v>41</v>
      </c>
      <c r="B168" s="514" t="s">
        <v>133</v>
      </c>
      <c r="C168" s="764"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779"/>
      <c r="Z168" s="753"/>
      <c r="AA168" s="753"/>
      <c r="AB168" s="753"/>
      <c r="AC168" s="753"/>
      <c r="AD168" s="753"/>
      <c r="AE168" s="753"/>
      <c r="AF168" s="413"/>
      <c r="AG168" s="413"/>
      <c r="AH168" s="413"/>
      <c r="AI168" s="413"/>
      <c r="AJ168" s="413"/>
      <c r="AK168" s="413"/>
      <c r="AL168" s="413"/>
      <c r="AM168" s="296">
        <f>SUM(Y168:AL168)</f>
        <v>0</v>
      </c>
    </row>
    <row r="169" spans="1:39" outlineLevel="1">
      <c r="B169" s="294" t="s">
        <v>267</v>
      </c>
      <c r="C169" s="764" t="s">
        <v>163</v>
      </c>
      <c r="D169" s="295"/>
      <c r="E169" s="295"/>
      <c r="F169" s="295"/>
      <c r="G169" s="295"/>
      <c r="H169" s="295"/>
      <c r="I169" s="295"/>
      <c r="J169" s="295"/>
      <c r="K169" s="295"/>
      <c r="L169" s="295"/>
      <c r="M169" s="295"/>
      <c r="N169" s="295">
        <v>0</v>
      </c>
      <c r="O169" s="295"/>
      <c r="P169" s="295"/>
      <c r="Q169" s="295"/>
      <c r="R169" s="295"/>
      <c r="S169" s="295"/>
      <c r="T169" s="295"/>
      <c r="U169" s="295"/>
      <c r="V169" s="295"/>
      <c r="W169" s="295"/>
      <c r="X169" s="295"/>
      <c r="Y169" s="754">
        <f t="shared" ref="Y169:AE169" si="279">Y168</f>
        <v>0</v>
      </c>
      <c r="Z169" s="754">
        <f t="shared" si="279"/>
        <v>0</v>
      </c>
      <c r="AA169" s="754">
        <f t="shared" si="279"/>
        <v>0</v>
      </c>
      <c r="AB169" s="754">
        <f t="shared" si="279"/>
        <v>0</v>
      </c>
      <c r="AC169" s="754">
        <f t="shared" si="279"/>
        <v>0</v>
      </c>
      <c r="AD169" s="754">
        <f t="shared" si="279"/>
        <v>0</v>
      </c>
      <c r="AE169" s="754">
        <f t="shared" si="279"/>
        <v>0</v>
      </c>
      <c r="AF169" s="409">
        <f t="shared" ref="AF169" si="280">AF168</f>
        <v>0</v>
      </c>
      <c r="AG169" s="409">
        <f t="shared" ref="AG169" si="281">AG168</f>
        <v>0</v>
      </c>
      <c r="AH169" s="409">
        <f t="shared" ref="AH169" si="282">AH168</f>
        <v>0</v>
      </c>
      <c r="AI169" s="409">
        <f t="shared" ref="AI169" si="283">AI168</f>
        <v>0</v>
      </c>
      <c r="AJ169" s="409">
        <f t="shared" ref="AJ169" si="284">AJ168</f>
        <v>0</v>
      </c>
      <c r="AK169" s="409">
        <f t="shared" ref="AK169" si="285">AK168</f>
        <v>0</v>
      </c>
      <c r="AL169" s="409">
        <f t="shared" ref="AL169" si="286">AL168</f>
        <v>0</v>
      </c>
      <c r="AM169" s="306"/>
    </row>
    <row r="170" spans="1:39" outlineLevel="1">
      <c r="B170" s="514"/>
      <c r="C170" s="764"/>
      <c r="D170" s="764"/>
      <c r="E170" s="764"/>
      <c r="F170" s="764"/>
      <c r="G170" s="764"/>
      <c r="H170" s="764"/>
      <c r="I170" s="764"/>
      <c r="J170" s="764"/>
      <c r="K170" s="764"/>
      <c r="L170" s="764"/>
      <c r="M170" s="764"/>
      <c r="N170" s="764"/>
      <c r="O170" s="764"/>
      <c r="P170" s="764"/>
      <c r="Q170" s="764"/>
      <c r="R170" s="764"/>
      <c r="S170" s="764"/>
      <c r="T170" s="764"/>
      <c r="U170" s="764"/>
      <c r="V170" s="764"/>
      <c r="W170" s="764"/>
      <c r="X170" s="764"/>
      <c r="Y170" s="755"/>
      <c r="Z170" s="786"/>
      <c r="AA170" s="786"/>
      <c r="AB170" s="786"/>
      <c r="AC170" s="786"/>
      <c r="AD170" s="786"/>
      <c r="AE170" s="786"/>
      <c r="AF170" s="422"/>
      <c r="AG170" s="422"/>
      <c r="AH170" s="422"/>
      <c r="AI170" s="422"/>
      <c r="AJ170" s="422"/>
      <c r="AK170" s="422"/>
      <c r="AL170" s="422"/>
      <c r="AM170" s="306"/>
    </row>
    <row r="171" spans="1:39" ht="45" outlineLevel="1">
      <c r="A171" s="516">
        <v>42</v>
      </c>
      <c r="B171" s="514" t="s">
        <v>134</v>
      </c>
      <c r="C171" s="764" t="s">
        <v>25</v>
      </c>
      <c r="D171" s="295"/>
      <c r="E171" s="295"/>
      <c r="F171" s="295"/>
      <c r="G171" s="295"/>
      <c r="H171" s="295"/>
      <c r="I171" s="295"/>
      <c r="J171" s="295"/>
      <c r="K171" s="295"/>
      <c r="L171" s="295"/>
      <c r="M171" s="295"/>
      <c r="N171" s="764"/>
      <c r="O171" s="295"/>
      <c r="P171" s="295"/>
      <c r="Q171" s="295"/>
      <c r="R171" s="295"/>
      <c r="S171" s="295"/>
      <c r="T171" s="295"/>
      <c r="U171" s="295"/>
      <c r="V171" s="295"/>
      <c r="W171" s="295"/>
      <c r="X171" s="295"/>
      <c r="Y171" s="779"/>
      <c r="Z171" s="753"/>
      <c r="AA171" s="753"/>
      <c r="AB171" s="753"/>
      <c r="AC171" s="753"/>
      <c r="AD171" s="753"/>
      <c r="AE171" s="753"/>
      <c r="AF171" s="413"/>
      <c r="AG171" s="413"/>
      <c r="AH171" s="413"/>
      <c r="AI171" s="413"/>
      <c r="AJ171" s="413"/>
      <c r="AK171" s="413"/>
      <c r="AL171" s="413"/>
      <c r="AM171" s="296">
        <f>SUM(Y171:AL171)</f>
        <v>0</v>
      </c>
    </row>
    <row r="172" spans="1:39" outlineLevel="1">
      <c r="B172" s="294" t="s">
        <v>267</v>
      </c>
      <c r="C172" s="764" t="s">
        <v>163</v>
      </c>
      <c r="D172" s="295"/>
      <c r="E172" s="295"/>
      <c r="F172" s="295"/>
      <c r="G172" s="295"/>
      <c r="H172" s="295"/>
      <c r="I172" s="295"/>
      <c r="J172" s="295"/>
      <c r="K172" s="295"/>
      <c r="L172" s="295"/>
      <c r="M172" s="295"/>
      <c r="N172" s="765"/>
      <c r="O172" s="295"/>
      <c r="P172" s="295"/>
      <c r="Q172" s="295"/>
      <c r="R172" s="295"/>
      <c r="S172" s="295"/>
      <c r="T172" s="295"/>
      <c r="U172" s="295"/>
      <c r="V172" s="295"/>
      <c r="W172" s="295"/>
      <c r="X172" s="295"/>
      <c r="Y172" s="754">
        <f t="shared" ref="Y172:AE172" si="287">Y171</f>
        <v>0</v>
      </c>
      <c r="Z172" s="754">
        <f t="shared" si="287"/>
        <v>0</v>
      </c>
      <c r="AA172" s="754">
        <f t="shared" si="287"/>
        <v>0</v>
      </c>
      <c r="AB172" s="754">
        <f t="shared" si="287"/>
        <v>0</v>
      </c>
      <c r="AC172" s="754">
        <f t="shared" si="287"/>
        <v>0</v>
      </c>
      <c r="AD172" s="754">
        <f t="shared" si="287"/>
        <v>0</v>
      </c>
      <c r="AE172" s="754">
        <f t="shared" si="287"/>
        <v>0</v>
      </c>
      <c r="AF172" s="409">
        <f t="shared" ref="AF172" si="288">AF171</f>
        <v>0</v>
      </c>
      <c r="AG172" s="409">
        <f t="shared" ref="AG172" si="289">AG171</f>
        <v>0</v>
      </c>
      <c r="AH172" s="409">
        <f t="shared" ref="AH172" si="290">AH171</f>
        <v>0</v>
      </c>
      <c r="AI172" s="409">
        <f t="shared" ref="AI172" si="291">AI171</f>
        <v>0</v>
      </c>
      <c r="AJ172" s="409">
        <f t="shared" ref="AJ172" si="292">AJ171</f>
        <v>0</v>
      </c>
      <c r="AK172" s="409">
        <f t="shared" ref="AK172" si="293">AK171</f>
        <v>0</v>
      </c>
      <c r="AL172" s="409">
        <f t="shared" ref="AL172" si="294">AL171</f>
        <v>0</v>
      </c>
      <c r="AM172" s="306"/>
    </row>
    <row r="173" spans="1:39" outlineLevel="1">
      <c r="B173" s="514"/>
      <c r="C173" s="764"/>
      <c r="D173" s="764"/>
      <c r="E173" s="764"/>
      <c r="F173" s="764"/>
      <c r="G173" s="764"/>
      <c r="H173" s="764"/>
      <c r="I173" s="764"/>
      <c r="J173" s="764"/>
      <c r="K173" s="764"/>
      <c r="L173" s="764"/>
      <c r="M173" s="764"/>
      <c r="N173" s="764"/>
      <c r="O173" s="764"/>
      <c r="P173" s="764"/>
      <c r="Q173" s="764"/>
      <c r="R173" s="764"/>
      <c r="S173" s="764"/>
      <c r="T173" s="764"/>
      <c r="U173" s="764"/>
      <c r="V173" s="764"/>
      <c r="W173" s="764"/>
      <c r="X173" s="764"/>
      <c r="Y173" s="755"/>
      <c r="Z173" s="786"/>
      <c r="AA173" s="786"/>
      <c r="AB173" s="786"/>
      <c r="AC173" s="786"/>
      <c r="AD173" s="786"/>
      <c r="AE173" s="786"/>
      <c r="AF173" s="422"/>
      <c r="AG173" s="422"/>
      <c r="AH173" s="422"/>
      <c r="AI173" s="422"/>
      <c r="AJ173" s="422"/>
      <c r="AK173" s="422"/>
      <c r="AL173" s="422"/>
      <c r="AM173" s="306"/>
    </row>
    <row r="174" spans="1:39" ht="30" outlineLevel="1">
      <c r="A174" s="516">
        <v>43</v>
      </c>
      <c r="B174" s="514" t="s">
        <v>135</v>
      </c>
      <c r="C174" s="764"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779"/>
      <c r="Z174" s="753"/>
      <c r="AA174" s="753"/>
      <c r="AB174" s="753"/>
      <c r="AC174" s="753"/>
      <c r="AD174" s="753"/>
      <c r="AE174" s="753"/>
      <c r="AF174" s="413"/>
      <c r="AG174" s="413"/>
      <c r="AH174" s="413"/>
      <c r="AI174" s="413"/>
      <c r="AJ174" s="413"/>
      <c r="AK174" s="413"/>
      <c r="AL174" s="413"/>
      <c r="AM174" s="296">
        <f>SUM(Y174:AL174)</f>
        <v>0</v>
      </c>
    </row>
    <row r="175" spans="1:39" outlineLevel="1">
      <c r="B175" s="294" t="s">
        <v>267</v>
      </c>
      <c r="C175" s="764" t="s">
        <v>163</v>
      </c>
      <c r="D175" s="295"/>
      <c r="E175" s="295"/>
      <c r="F175" s="295"/>
      <c r="G175" s="295"/>
      <c r="H175" s="295"/>
      <c r="I175" s="295"/>
      <c r="J175" s="295"/>
      <c r="K175" s="295"/>
      <c r="L175" s="295"/>
      <c r="M175" s="295"/>
      <c r="N175" s="295">
        <v>0</v>
      </c>
      <c r="O175" s="295"/>
      <c r="P175" s="295"/>
      <c r="Q175" s="295"/>
      <c r="R175" s="295"/>
      <c r="S175" s="295"/>
      <c r="T175" s="295"/>
      <c r="U175" s="295"/>
      <c r="V175" s="295"/>
      <c r="W175" s="295"/>
      <c r="X175" s="295"/>
      <c r="Y175" s="754">
        <f t="shared" ref="Y175:AE175" si="295">Y174</f>
        <v>0</v>
      </c>
      <c r="Z175" s="754">
        <f t="shared" si="295"/>
        <v>0</v>
      </c>
      <c r="AA175" s="754">
        <f t="shared" si="295"/>
        <v>0</v>
      </c>
      <c r="AB175" s="754">
        <f t="shared" si="295"/>
        <v>0</v>
      </c>
      <c r="AC175" s="754">
        <f t="shared" si="295"/>
        <v>0</v>
      </c>
      <c r="AD175" s="754">
        <f t="shared" si="295"/>
        <v>0</v>
      </c>
      <c r="AE175" s="754">
        <f t="shared" si="295"/>
        <v>0</v>
      </c>
      <c r="AF175" s="409">
        <f t="shared" ref="AF175" si="296">AF174</f>
        <v>0</v>
      </c>
      <c r="AG175" s="409">
        <f t="shared" ref="AG175" si="297">AG174</f>
        <v>0</v>
      </c>
      <c r="AH175" s="409">
        <f t="shared" ref="AH175" si="298">AH174</f>
        <v>0</v>
      </c>
      <c r="AI175" s="409">
        <f t="shared" ref="AI175" si="299">AI174</f>
        <v>0</v>
      </c>
      <c r="AJ175" s="409">
        <f t="shared" ref="AJ175" si="300">AJ174</f>
        <v>0</v>
      </c>
      <c r="AK175" s="409">
        <f t="shared" ref="AK175" si="301">AK174</f>
        <v>0</v>
      </c>
      <c r="AL175" s="409">
        <f t="shared" ref="AL175" si="302">AL174</f>
        <v>0</v>
      </c>
      <c r="AM175" s="306"/>
    </row>
    <row r="176" spans="1:39" outlineLevel="1">
      <c r="B176" s="514"/>
      <c r="C176" s="764"/>
      <c r="D176" s="764"/>
      <c r="E176" s="764"/>
      <c r="F176" s="764"/>
      <c r="G176" s="764"/>
      <c r="H176" s="764"/>
      <c r="I176" s="764"/>
      <c r="J176" s="764"/>
      <c r="K176" s="764"/>
      <c r="L176" s="764"/>
      <c r="M176" s="764"/>
      <c r="N176" s="764"/>
      <c r="O176" s="764"/>
      <c r="P176" s="764"/>
      <c r="Q176" s="764"/>
      <c r="R176" s="764"/>
      <c r="S176" s="764"/>
      <c r="T176" s="764"/>
      <c r="U176" s="764"/>
      <c r="V176" s="764"/>
      <c r="W176" s="764"/>
      <c r="X176" s="764"/>
      <c r="Y176" s="755"/>
      <c r="Z176" s="786"/>
      <c r="AA176" s="786"/>
      <c r="AB176" s="786"/>
      <c r="AC176" s="786"/>
      <c r="AD176" s="786"/>
      <c r="AE176" s="786"/>
      <c r="AF176" s="422"/>
      <c r="AG176" s="422"/>
      <c r="AH176" s="422"/>
      <c r="AI176" s="422"/>
      <c r="AJ176" s="422"/>
      <c r="AK176" s="422"/>
      <c r="AL176" s="422"/>
      <c r="AM176" s="306"/>
    </row>
    <row r="177" spans="1:39" ht="45" outlineLevel="1">
      <c r="A177" s="516">
        <v>44</v>
      </c>
      <c r="B177" s="514" t="s">
        <v>136</v>
      </c>
      <c r="C177" s="764"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779"/>
      <c r="Z177" s="753"/>
      <c r="AA177" s="753"/>
      <c r="AB177" s="753"/>
      <c r="AC177" s="753"/>
      <c r="AD177" s="753"/>
      <c r="AE177" s="753"/>
      <c r="AF177" s="413"/>
      <c r="AG177" s="413"/>
      <c r="AH177" s="413"/>
      <c r="AI177" s="413"/>
      <c r="AJ177" s="413"/>
      <c r="AK177" s="413"/>
      <c r="AL177" s="413"/>
      <c r="AM177" s="296">
        <f>SUM(Y177:AL177)</f>
        <v>0</v>
      </c>
    </row>
    <row r="178" spans="1:39" outlineLevel="1">
      <c r="B178" s="294" t="s">
        <v>267</v>
      </c>
      <c r="C178" s="764" t="s">
        <v>163</v>
      </c>
      <c r="D178" s="295"/>
      <c r="E178" s="295"/>
      <c r="F178" s="295"/>
      <c r="G178" s="295"/>
      <c r="H178" s="295"/>
      <c r="I178" s="295"/>
      <c r="J178" s="295"/>
      <c r="K178" s="295"/>
      <c r="L178" s="295"/>
      <c r="M178" s="295"/>
      <c r="N178" s="295">
        <v>0</v>
      </c>
      <c r="O178" s="295"/>
      <c r="P178" s="295"/>
      <c r="Q178" s="295"/>
      <c r="R178" s="295"/>
      <c r="S178" s="295"/>
      <c r="T178" s="295"/>
      <c r="U178" s="295"/>
      <c r="V178" s="295"/>
      <c r="W178" s="295"/>
      <c r="X178" s="295"/>
      <c r="Y178" s="754">
        <f t="shared" ref="Y178:AE178" si="303">Y177</f>
        <v>0</v>
      </c>
      <c r="Z178" s="754">
        <f t="shared" si="303"/>
        <v>0</v>
      </c>
      <c r="AA178" s="754">
        <f t="shared" si="303"/>
        <v>0</v>
      </c>
      <c r="AB178" s="754">
        <f t="shared" si="303"/>
        <v>0</v>
      </c>
      <c r="AC178" s="754">
        <f t="shared" si="303"/>
        <v>0</v>
      </c>
      <c r="AD178" s="754">
        <f t="shared" si="303"/>
        <v>0</v>
      </c>
      <c r="AE178" s="754">
        <f t="shared" si="303"/>
        <v>0</v>
      </c>
      <c r="AF178" s="409">
        <f t="shared" ref="AF178" si="304">AF177</f>
        <v>0</v>
      </c>
      <c r="AG178" s="409">
        <f t="shared" ref="AG178" si="305">AG177</f>
        <v>0</v>
      </c>
      <c r="AH178" s="409">
        <f t="shared" ref="AH178" si="306">AH177</f>
        <v>0</v>
      </c>
      <c r="AI178" s="409">
        <f t="shared" ref="AI178" si="307">AI177</f>
        <v>0</v>
      </c>
      <c r="AJ178" s="409">
        <f t="shared" ref="AJ178" si="308">AJ177</f>
        <v>0</v>
      </c>
      <c r="AK178" s="409">
        <f t="shared" ref="AK178" si="309">AK177</f>
        <v>0</v>
      </c>
      <c r="AL178" s="409">
        <f t="shared" ref="AL178" si="310">AL177</f>
        <v>0</v>
      </c>
      <c r="AM178" s="306"/>
    </row>
    <row r="179" spans="1:39" outlineLevel="1">
      <c r="B179" s="514"/>
      <c r="C179" s="764"/>
      <c r="D179" s="764"/>
      <c r="E179" s="764"/>
      <c r="F179" s="764"/>
      <c r="G179" s="764"/>
      <c r="H179" s="764"/>
      <c r="I179" s="764"/>
      <c r="J179" s="764"/>
      <c r="K179" s="764"/>
      <c r="L179" s="764"/>
      <c r="M179" s="764"/>
      <c r="N179" s="764"/>
      <c r="O179" s="764"/>
      <c r="P179" s="764"/>
      <c r="Q179" s="764"/>
      <c r="R179" s="764"/>
      <c r="S179" s="764"/>
      <c r="T179" s="764"/>
      <c r="U179" s="764"/>
      <c r="V179" s="764"/>
      <c r="W179" s="764"/>
      <c r="X179" s="764"/>
      <c r="Y179" s="755"/>
      <c r="Z179" s="786"/>
      <c r="AA179" s="786"/>
      <c r="AB179" s="786"/>
      <c r="AC179" s="786"/>
      <c r="AD179" s="786"/>
      <c r="AE179" s="786"/>
      <c r="AF179" s="422"/>
      <c r="AG179" s="422"/>
      <c r="AH179" s="422"/>
      <c r="AI179" s="422"/>
      <c r="AJ179" s="422"/>
      <c r="AK179" s="422"/>
      <c r="AL179" s="422"/>
      <c r="AM179" s="306"/>
    </row>
    <row r="180" spans="1:39" ht="30" outlineLevel="1">
      <c r="A180" s="516">
        <v>45</v>
      </c>
      <c r="B180" s="514" t="s">
        <v>137</v>
      </c>
      <c r="C180" s="764"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779"/>
      <c r="Z180" s="753"/>
      <c r="AA180" s="753"/>
      <c r="AB180" s="753"/>
      <c r="AC180" s="753"/>
      <c r="AD180" s="753"/>
      <c r="AE180" s="753"/>
      <c r="AF180" s="413"/>
      <c r="AG180" s="413"/>
      <c r="AH180" s="413"/>
      <c r="AI180" s="413"/>
      <c r="AJ180" s="413"/>
      <c r="AK180" s="413"/>
      <c r="AL180" s="413"/>
      <c r="AM180" s="296">
        <f>SUM(Y180:AL180)</f>
        <v>0</v>
      </c>
    </row>
    <row r="181" spans="1:39" outlineLevel="1">
      <c r="B181" s="294" t="s">
        <v>267</v>
      </c>
      <c r="C181" s="764" t="s">
        <v>163</v>
      </c>
      <c r="D181" s="295"/>
      <c r="E181" s="295"/>
      <c r="F181" s="295"/>
      <c r="G181" s="295"/>
      <c r="H181" s="295"/>
      <c r="I181" s="295"/>
      <c r="J181" s="295"/>
      <c r="K181" s="295"/>
      <c r="L181" s="295"/>
      <c r="M181" s="295"/>
      <c r="N181" s="295">
        <v>0</v>
      </c>
      <c r="O181" s="295"/>
      <c r="P181" s="295"/>
      <c r="Q181" s="295"/>
      <c r="R181" s="295"/>
      <c r="S181" s="295"/>
      <c r="T181" s="295"/>
      <c r="U181" s="295"/>
      <c r="V181" s="295"/>
      <c r="W181" s="295"/>
      <c r="X181" s="295"/>
      <c r="Y181" s="754">
        <f t="shared" ref="Y181:AE181" si="311">Y180</f>
        <v>0</v>
      </c>
      <c r="Z181" s="754">
        <f t="shared" si="311"/>
        <v>0</v>
      </c>
      <c r="AA181" s="754">
        <f t="shared" si="311"/>
        <v>0</v>
      </c>
      <c r="AB181" s="754">
        <f t="shared" si="311"/>
        <v>0</v>
      </c>
      <c r="AC181" s="754">
        <f t="shared" si="311"/>
        <v>0</v>
      </c>
      <c r="AD181" s="754">
        <f t="shared" si="311"/>
        <v>0</v>
      </c>
      <c r="AE181" s="754">
        <f t="shared" si="311"/>
        <v>0</v>
      </c>
      <c r="AF181" s="409">
        <f t="shared" ref="AF181" si="312">AF180</f>
        <v>0</v>
      </c>
      <c r="AG181" s="409">
        <f t="shared" ref="AG181" si="313">AG180</f>
        <v>0</v>
      </c>
      <c r="AH181" s="409">
        <f t="shared" ref="AH181" si="314">AH180</f>
        <v>0</v>
      </c>
      <c r="AI181" s="409">
        <f t="shared" ref="AI181" si="315">AI180</f>
        <v>0</v>
      </c>
      <c r="AJ181" s="409">
        <f t="shared" ref="AJ181" si="316">AJ180</f>
        <v>0</v>
      </c>
      <c r="AK181" s="409">
        <f t="shared" ref="AK181" si="317">AK180</f>
        <v>0</v>
      </c>
      <c r="AL181" s="409">
        <f t="shared" ref="AL181" si="318">AL180</f>
        <v>0</v>
      </c>
      <c r="AM181" s="306"/>
    </row>
    <row r="182" spans="1:39" outlineLevel="1">
      <c r="B182" s="514"/>
      <c r="C182" s="764"/>
      <c r="D182" s="764"/>
      <c r="E182" s="764"/>
      <c r="F182" s="764"/>
      <c r="G182" s="764"/>
      <c r="H182" s="764"/>
      <c r="I182" s="764"/>
      <c r="J182" s="764"/>
      <c r="K182" s="764"/>
      <c r="L182" s="764"/>
      <c r="M182" s="764"/>
      <c r="N182" s="764"/>
      <c r="O182" s="764"/>
      <c r="P182" s="764"/>
      <c r="Q182" s="764"/>
      <c r="R182" s="764"/>
      <c r="S182" s="764"/>
      <c r="T182" s="764"/>
      <c r="U182" s="764"/>
      <c r="V182" s="764"/>
      <c r="W182" s="764"/>
      <c r="X182" s="764"/>
      <c r="Y182" s="755"/>
      <c r="Z182" s="786"/>
      <c r="AA182" s="786"/>
      <c r="AB182" s="786"/>
      <c r="AC182" s="786"/>
      <c r="AD182" s="786"/>
      <c r="AE182" s="786"/>
      <c r="AF182" s="422"/>
      <c r="AG182" s="422"/>
      <c r="AH182" s="422"/>
      <c r="AI182" s="422"/>
      <c r="AJ182" s="422"/>
      <c r="AK182" s="422"/>
      <c r="AL182" s="422"/>
      <c r="AM182" s="306"/>
    </row>
    <row r="183" spans="1:39" ht="30" outlineLevel="1">
      <c r="A183" s="516">
        <v>46</v>
      </c>
      <c r="B183" s="514" t="s">
        <v>138</v>
      </c>
      <c r="C183" s="764"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779"/>
      <c r="Z183" s="753"/>
      <c r="AA183" s="753"/>
      <c r="AB183" s="753"/>
      <c r="AC183" s="753"/>
      <c r="AD183" s="753"/>
      <c r="AE183" s="753"/>
      <c r="AF183" s="413"/>
      <c r="AG183" s="413"/>
      <c r="AH183" s="413"/>
      <c r="AI183" s="413"/>
      <c r="AJ183" s="413"/>
      <c r="AK183" s="413"/>
      <c r="AL183" s="413"/>
      <c r="AM183" s="296">
        <f>SUM(Y183:AL183)</f>
        <v>0</v>
      </c>
    </row>
    <row r="184" spans="1:39" outlineLevel="1">
      <c r="B184" s="294" t="s">
        <v>267</v>
      </c>
      <c r="C184" s="764" t="s">
        <v>163</v>
      </c>
      <c r="D184" s="295"/>
      <c r="E184" s="295"/>
      <c r="F184" s="295"/>
      <c r="G184" s="295"/>
      <c r="H184" s="295"/>
      <c r="I184" s="295"/>
      <c r="J184" s="295"/>
      <c r="K184" s="295"/>
      <c r="L184" s="295"/>
      <c r="M184" s="295"/>
      <c r="N184" s="295">
        <v>0</v>
      </c>
      <c r="O184" s="295"/>
      <c r="P184" s="295"/>
      <c r="Q184" s="295"/>
      <c r="R184" s="295"/>
      <c r="S184" s="295"/>
      <c r="T184" s="295"/>
      <c r="U184" s="295"/>
      <c r="V184" s="295"/>
      <c r="W184" s="295"/>
      <c r="X184" s="295"/>
      <c r="Y184" s="754">
        <f t="shared" ref="Y184:AE184" si="319">Y183</f>
        <v>0</v>
      </c>
      <c r="Z184" s="754">
        <f t="shared" si="319"/>
        <v>0</v>
      </c>
      <c r="AA184" s="754">
        <f t="shared" si="319"/>
        <v>0</v>
      </c>
      <c r="AB184" s="754">
        <f t="shared" si="319"/>
        <v>0</v>
      </c>
      <c r="AC184" s="754">
        <f t="shared" si="319"/>
        <v>0</v>
      </c>
      <c r="AD184" s="754">
        <f t="shared" si="319"/>
        <v>0</v>
      </c>
      <c r="AE184" s="754">
        <f t="shared" si="319"/>
        <v>0</v>
      </c>
      <c r="AF184" s="409">
        <f t="shared" ref="AF184" si="320">AF183</f>
        <v>0</v>
      </c>
      <c r="AG184" s="409">
        <f t="shared" ref="AG184" si="321">AG183</f>
        <v>0</v>
      </c>
      <c r="AH184" s="409">
        <f t="shared" ref="AH184" si="322">AH183</f>
        <v>0</v>
      </c>
      <c r="AI184" s="409">
        <f t="shared" ref="AI184" si="323">AI183</f>
        <v>0</v>
      </c>
      <c r="AJ184" s="409">
        <f t="shared" ref="AJ184" si="324">AJ183</f>
        <v>0</v>
      </c>
      <c r="AK184" s="409">
        <f t="shared" ref="AK184" si="325">AK183</f>
        <v>0</v>
      </c>
      <c r="AL184" s="409">
        <f t="shared" ref="AL184" si="326">AL183</f>
        <v>0</v>
      </c>
      <c r="AM184" s="306"/>
    </row>
    <row r="185" spans="1:39" outlineLevel="1">
      <c r="B185" s="514"/>
      <c r="C185" s="764"/>
      <c r="D185" s="764"/>
      <c r="E185" s="764"/>
      <c r="F185" s="764"/>
      <c r="G185" s="764"/>
      <c r="H185" s="764"/>
      <c r="I185" s="764"/>
      <c r="J185" s="764"/>
      <c r="K185" s="764"/>
      <c r="L185" s="764"/>
      <c r="M185" s="764"/>
      <c r="N185" s="764"/>
      <c r="O185" s="764"/>
      <c r="P185" s="764"/>
      <c r="Q185" s="764"/>
      <c r="R185" s="764"/>
      <c r="S185" s="764"/>
      <c r="T185" s="764"/>
      <c r="U185" s="764"/>
      <c r="V185" s="764"/>
      <c r="W185" s="764"/>
      <c r="X185" s="764"/>
      <c r="Y185" s="755"/>
      <c r="Z185" s="786"/>
      <c r="AA185" s="786"/>
      <c r="AB185" s="786"/>
      <c r="AC185" s="786"/>
      <c r="AD185" s="786"/>
      <c r="AE185" s="786"/>
      <c r="AF185" s="422"/>
      <c r="AG185" s="422"/>
      <c r="AH185" s="422"/>
      <c r="AI185" s="422"/>
      <c r="AJ185" s="422"/>
      <c r="AK185" s="422"/>
      <c r="AL185" s="422"/>
      <c r="AM185" s="306"/>
    </row>
    <row r="186" spans="1:39" ht="30" outlineLevel="1">
      <c r="A186" s="516">
        <v>47</v>
      </c>
      <c r="B186" s="514" t="s">
        <v>139</v>
      </c>
      <c r="C186" s="764"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779"/>
      <c r="Z186" s="753"/>
      <c r="AA186" s="753"/>
      <c r="AB186" s="753"/>
      <c r="AC186" s="753"/>
      <c r="AD186" s="753"/>
      <c r="AE186" s="753"/>
      <c r="AF186" s="413"/>
      <c r="AG186" s="413"/>
      <c r="AH186" s="413"/>
      <c r="AI186" s="413"/>
      <c r="AJ186" s="413"/>
      <c r="AK186" s="413"/>
      <c r="AL186" s="413"/>
      <c r="AM186" s="296">
        <f>SUM(Y186:AL186)</f>
        <v>0</v>
      </c>
    </row>
    <row r="187" spans="1:39" outlineLevel="1">
      <c r="B187" s="294" t="s">
        <v>267</v>
      </c>
      <c r="C187" s="764" t="s">
        <v>163</v>
      </c>
      <c r="D187" s="295"/>
      <c r="E187" s="295"/>
      <c r="F187" s="295"/>
      <c r="G187" s="295"/>
      <c r="H187" s="295"/>
      <c r="I187" s="295"/>
      <c r="J187" s="295"/>
      <c r="K187" s="295"/>
      <c r="L187" s="295"/>
      <c r="M187" s="295"/>
      <c r="N187" s="295">
        <v>0</v>
      </c>
      <c r="O187" s="295"/>
      <c r="P187" s="295"/>
      <c r="Q187" s="295"/>
      <c r="R187" s="295"/>
      <c r="S187" s="295"/>
      <c r="T187" s="295"/>
      <c r="U187" s="295"/>
      <c r="V187" s="295"/>
      <c r="W187" s="295"/>
      <c r="X187" s="295"/>
      <c r="Y187" s="754">
        <f t="shared" ref="Y187:AE187" si="327">Y186</f>
        <v>0</v>
      </c>
      <c r="Z187" s="754">
        <f t="shared" si="327"/>
        <v>0</v>
      </c>
      <c r="AA187" s="754">
        <f t="shared" si="327"/>
        <v>0</v>
      </c>
      <c r="AB187" s="754">
        <f t="shared" si="327"/>
        <v>0</v>
      </c>
      <c r="AC187" s="754">
        <f t="shared" si="327"/>
        <v>0</v>
      </c>
      <c r="AD187" s="754">
        <f t="shared" si="327"/>
        <v>0</v>
      </c>
      <c r="AE187" s="754">
        <f t="shared" si="327"/>
        <v>0</v>
      </c>
      <c r="AF187" s="409">
        <f t="shared" ref="AF187" si="328">AF186</f>
        <v>0</v>
      </c>
      <c r="AG187" s="409">
        <f t="shared" ref="AG187" si="329">AG186</f>
        <v>0</v>
      </c>
      <c r="AH187" s="409">
        <f t="shared" ref="AH187" si="330">AH186</f>
        <v>0</v>
      </c>
      <c r="AI187" s="409">
        <f t="shared" ref="AI187" si="331">AI186</f>
        <v>0</v>
      </c>
      <c r="AJ187" s="409">
        <f t="shared" ref="AJ187" si="332">AJ186</f>
        <v>0</v>
      </c>
      <c r="AK187" s="409">
        <f t="shared" ref="AK187" si="333">AK186</f>
        <v>0</v>
      </c>
      <c r="AL187" s="409">
        <f t="shared" ref="AL187" si="334">AL186</f>
        <v>0</v>
      </c>
      <c r="AM187" s="306"/>
    </row>
    <row r="188" spans="1:39" outlineLevel="1">
      <c r="B188" s="514"/>
      <c r="C188" s="764"/>
      <c r="D188" s="764"/>
      <c r="E188" s="764"/>
      <c r="F188" s="764"/>
      <c r="G188" s="764"/>
      <c r="H188" s="764"/>
      <c r="I188" s="764"/>
      <c r="J188" s="764"/>
      <c r="K188" s="764"/>
      <c r="L188" s="764"/>
      <c r="M188" s="764"/>
      <c r="N188" s="764"/>
      <c r="O188" s="764"/>
      <c r="P188" s="764"/>
      <c r="Q188" s="764"/>
      <c r="R188" s="764"/>
      <c r="S188" s="764"/>
      <c r="T188" s="764"/>
      <c r="U188" s="764"/>
      <c r="V188" s="764"/>
      <c r="W188" s="764"/>
      <c r="X188" s="764"/>
      <c r="Y188" s="755"/>
      <c r="Z188" s="786"/>
      <c r="AA188" s="786"/>
      <c r="AB188" s="786"/>
      <c r="AC188" s="786"/>
      <c r="AD188" s="786"/>
      <c r="AE188" s="786"/>
      <c r="AF188" s="422"/>
      <c r="AG188" s="422"/>
      <c r="AH188" s="422"/>
      <c r="AI188" s="422"/>
      <c r="AJ188" s="422"/>
      <c r="AK188" s="422"/>
      <c r="AL188" s="422"/>
      <c r="AM188" s="306"/>
    </row>
    <row r="189" spans="1:39" ht="45" outlineLevel="1">
      <c r="A189" s="516">
        <v>48</v>
      </c>
      <c r="B189" s="514" t="s">
        <v>140</v>
      </c>
      <c r="C189" s="764"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779"/>
      <c r="Z189" s="753"/>
      <c r="AA189" s="753"/>
      <c r="AB189" s="753"/>
      <c r="AC189" s="753"/>
      <c r="AD189" s="753"/>
      <c r="AE189" s="753"/>
      <c r="AF189" s="413"/>
      <c r="AG189" s="413"/>
      <c r="AH189" s="413"/>
      <c r="AI189" s="413"/>
      <c r="AJ189" s="413"/>
      <c r="AK189" s="413"/>
      <c r="AL189" s="413"/>
      <c r="AM189" s="296">
        <f>SUM(Y189:AL189)</f>
        <v>0</v>
      </c>
    </row>
    <row r="190" spans="1:39" outlineLevel="1">
      <c r="B190" s="294" t="s">
        <v>267</v>
      </c>
      <c r="C190" s="764" t="s">
        <v>163</v>
      </c>
      <c r="D190" s="295"/>
      <c r="E190" s="295"/>
      <c r="F190" s="295"/>
      <c r="G190" s="295"/>
      <c r="H190" s="295"/>
      <c r="I190" s="295"/>
      <c r="J190" s="295"/>
      <c r="K190" s="295"/>
      <c r="L190" s="295"/>
      <c r="M190" s="295"/>
      <c r="N190" s="295">
        <v>0</v>
      </c>
      <c r="O190" s="295"/>
      <c r="P190" s="295"/>
      <c r="Q190" s="295"/>
      <c r="R190" s="295"/>
      <c r="S190" s="295"/>
      <c r="T190" s="295"/>
      <c r="U190" s="295"/>
      <c r="V190" s="295"/>
      <c r="W190" s="295"/>
      <c r="X190" s="295"/>
      <c r="Y190" s="754">
        <f t="shared" ref="Y190:AE190" si="335">Y189</f>
        <v>0</v>
      </c>
      <c r="Z190" s="754">
        <f t="shared" si="335"/>
        <v>0</v>
      </c>
      <c r="AA190" s="754">
        <f t="shared" si="335"/>
        <v>0</v>
      </c>
      <c r="AB190" s="754">
        <f t="shared" si="335"/>
        <v>0</v>
      </c>
      <c r="AC190" s="754">
        <f t="shared" si="335"/>
        <v>0</v>
      </c>
      <c r="AD190" s="754">
        <f t="shared" si="335"/>
        <v>0</v>
      </c>
      <c r="AE190" s="754">
        <f t="shared" si="335"/>
        <v>0</v>
      </c>
      <c r="AF190" s="409">
        <f t="shared" ref="AF190" si="336">AF189</f>
        <v>0</v>
      </c>
      <c r="AG190" s="409">
        <f t="shared" ref="AG190" si="337">AG189</f>
        <v>0</v>
      </c>
      <c r="AH190" s="409">
        <f t="shared" ref="AH190" si="338">AH189</f>
        <v>0</v>
      </c>
      <c r="AI190" s="409">
        <f t="shared" ref="AI190" si="339">AI189</f>
        <v>0</v>
      </c>
      <c r="AJ190" s="409">
        <f t="shared" ref="AJ190" si="340">AJ189</f>
        <v>0</v>
      </c>
      <c r="AK190" s="409">
        <f t="shared" ref="AK190" si="341">AK189</f>
        <v>0</v>
      </c>
      <c r="AL190" s="409">
        <f t="shared" ref="AL190" si="342">AL189</f>
        <v>0</v>
      </c>
      <c r="AM190" s="306"/>
    </row>
    <row r="191" spans="1:39" outlineLevel="1">
      <c r="B191" s="514"/>
      <c r="C191" s="764"/>
      <c r="D191" s="764"/>
      <c r="E191" s="764"/>
      <c r="F191" s="764"/>
      <c r="G191" s="764"/>
      <c r="H191" s="764"/>
      <c r="I191" s="764"/>
      <c r="J191" s="764"/>
      <c r="K191" s="764"/>
      <c r="L191" s="764"/>
      <c r="M191" s="764"/>
      <c r="N191" s="764"/>
      <c r="O191" s="764"/>
      <c r="P191" s="764"/>
      <c r="Q191" s="764"/>
      <c r="R191" s="764"/>
      <c r="S191" s="764"/>
      <c r="T191" s="764"/>
      <c r="U191" s="764"/>
      <c r="V191" s="764"/>
      <c r="W191" s="764"/>
      <c r="X191" s="764"/>
      <c r="Y191" s="755"/>
      <c r="Z191" s="786"/>
      <c r="AA191" s="786"/>
      <c r="AB191" s="786"/>
      <c r="AC191" s="786"/>
      <c r="AD191" s="786"/>
      <c r="AE191" s="786"/>
      <c r="AF191" s="422"/>
      <c r="AG191" s="422"/>
      <c r="AH191" s="422"/>
      <c r="AI191" s="422"/>
      <c r="AJ191" s="422"/>
      <c r="AK191" s="422"/>
      <c r="AL191" s="422"/>
      <c r="AM191" s="306"/>
    </row>
    <row r="192" spans="1:39" ht="30" outlineLevel="1">
      <c r="A192" s="516">
        <v>49</v>
      </c>
      <c r="B192" s="514" t="s">
        <v>141</v>
      </c>
      <c r="C192" s="764"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779"/>
      <c r="Z192" s="753"/>
      <c r="AA192" s="753"/>
      <c r="AB192" s="753"/>
      <c r="AC192" s="753"/>
      <c r="AD192" s="753"/>
      <c r="AE192" s="753"/>
      <c r="AF192" s="413"/>
      <c r="AG192" s="413"/>
      <c r="AH192" s="413"/>
      <c r="AI192" s="413"/>
      <c r="AJ192" s="413"/>
      <c r="AK192" s="413"/>
      <c r="AL192" s="413"/>
      <c r="AM192" s="296">
        <f>SUM(Y192:AL192)</f>
        <v>0</v>
      </c>
    </row>
    <row r="193" spans="2:39" outlineLevel="1">
      <c r="B193" s="294" t="s">
        <v>267</v>
      </c>
      <c r="C193" s="764" t="s">
        <v>163</v>
      </c>
      <c r="D193" s="295"/>
      <c r="E193" s="295"/>
      <c r="F193" s="295"/>
      <c r="G193" s="295"/>
      <c r="H193" s="295"/>
      <c r="I193" s="295"/>
      <c r="J193" s="295"/>
      <c r="K193" s="295"/>
      <c r="L193" s="295"/>
      <c r="M193" s="295"/>
      <c r="N193" s="295">
        <v>0</v>
      </c>
      <c r="O193" s="295"/>
      <c r="P193" s="295"/>
      <c r="Q193" s="295"/>
      <c r="R193" s="295"/>
      <c r="S193" s="295"/>
      <c r="T193" s="295"/>
      <c r="U193" s="295"/>
      <c r="V193" s="295"/>
      <c r="W193" s="295"/>
      <c r="X193" s="295"/>
      <c r="Y193" s="754">
        <f t="shared" ref="Y193:AE193" si="343">Y192</f>
        <v>0</v>
      </c>
      <c r="Z193" s="754">
        <f t="shared" si="343"/>
        <v>0</v>
      </c>
      <c r="AA193" s="754">
        <f t="shared" si="343"/>
        <v>0</v>
      </c>
      <c r="AB193" s="754">
        <f t="shared" si="343"/>
        <v>0</v>
      </c>
      <c r="AC193" s="754">
        <f t="shared" si="343"/>
        <v>0</v>
      </c>
      <c r="AD193" s="754">
        <f t="shared" si="343"/>
        <v>0</v>
      </c>
      <c r="AE193" s="754">
        <f t="shared" si="343"/>
        <v>0</v>
      </c>
      <c r="AF193" s="409">
        <f t="shared" ref="AF193" si="344">AF192</f>
        <v>0</v>
      </c>
      <c r="AG193" s="409">
        <f t="shared" ref="AG193" si="345">AG192</f>
        <v>0</v>
      </c>
      <c r="AH193" s="409">
        <f t="shared" ref="AH193" si="346">AH192</f>
        <v>0</v>
      </c>
      <c r="AI193" s="409">
        <f t="shared" ref="AI193" si="347">AI192</f>
        <v>0</v>
      </c>
      <c r="AJ193" s="409">
        <f t="shared" ref="AJ193" si="348">AJ192</f>
        <v>0</v>
      </c>
      <c r="AK193" s="409">
        <f t="shared" ref="AK193" si="349">AK192</f>
        <v>0</v>
      </c>
      <c r="AL193" s="409">
        <f t="shared" ref="AL193" si="350">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5" t="s">
        <v>271</v>
      </c>
      <c r="C195" s="327"/>
      <c r="D195" s="327">
        <f>SUM(D38:D193)</f>
        <v>87408832</v>
      </c>
      <c r="E195" s="327">
        <f t="shared" ref="E195:M195" si="351">SUM(E38:E193)</f>
        <v>81070834.817185402</v>
      </c>
      <c r="F195" s="327">
        <f t="shared" si="351"/>
        <v>78668426.662129939</v>
      </c>
      <c r="G195" s="327">
        <f t="shared" si="351"/>
        <v>78804384.643086821</v>
      </c>
      <c r="H195" s="327">
        <f t="shared" si="351"/>
        <v>75513562</v>
      </c>
      <c r="I195" s="327">
        <f t="shared" si="351"/>
        <v>75284399</v>
      </c>
      <c r="J195" s="327">
        <f t="shared" si="351"/>
        <v>72909184</v>
      </c>
      <c r="K195" s="327">
        <f t="shared" si="351"/>
        <v>72864386</v>
      </c>
      <c r="L195" s="327">
        <f t="shared" si="351"/>
        <v>71449475</v>
      </c>
      <c r="M195" s="327">
        <f t="shared" si="351"/>
        <v>61988205</v>
      </c>
      <c r="N195" s="327"/>
      <c r="O195" s="327">
        <f>SUM(O38:O193)</f>
        <v>14927</v>
      </c>
      <c r="P195" s="327">
        <f t="shared" ref="P195:X195" si="352">SUM(P38:P193)</f>
        <v>14514.023770448086</v>
      </c>
      <c r="Q195" s="327">
        <f t="shared" si="352"/>
        <v>14177.722513812461</v>
      </c>
      <c r="R195" s="327">
        <f t="shared" si="352"/>
        <v>14212.960095815948</v>
      </c>
      <c r="S195" s="327">
        <f t="shared" si="352"/>
        <v>13726</v>
      </c>
      <c r="T195" s="327">
        <f t="shared" si="352"/>
        <v>13661</v>
      </c>
      <c r="U195" s="327">
        <f t="shared" si="352"/>
        <v>13279</v>
      </c>
      <c r="V195" s="327">
        <f t="shared" si="352"/>
        <v>13261</v>
      </c>
      <c r="W195" s="327">
        <f t="shared" si="352"/>
        <v>12940</v>
      </c>
      <c r="X195" s="327">
        <f t="shared" si="352"/>
        <v>10981</v>
      </c>
      <c r="Y195" s="327">
        <f>IF(Y36="kWh",SUMPRODUCT(D38:D193,Y38:Y193))</f>
        <v>9493264</v>
      </c>
      <c r="Z195" s="327">
        <f>IF(Z36="kWh",SUMPRODUCT(D38:D193,Z38:Z193))</f>
        <v>11880402.960721781</v>
      </c>
      <c r="AA195" s="327">
        <f>IF(AA36="kw",SUMPRODUCT(N38:N193,O38:O193,AA38:AA193),SUMPRODUCT(D38:D193,AA38:AA193))</f>
        <v>73676.990729432524</v>
      </c>
      <c r="AB195" s="327">
        <f>IF(AB36="kw",SUMPRODUCT(N38:N193,O38:O193,AB38:AB193),SUMPRODUCT(D38:D193,AB38:AB193))</f>
        <v>49806.725677901741</v>
      </c>
      <c r="AC195" s="327">
        <f>IF(AC36="kw",SUMPRODUCT(N38:N193,O38:O193,AC38:AC193),SUMPRODUCT(D38:D193,AC38:AC193))</f>
        <v>14251.581930816985</v>
      </c>
      <c r="AD195" s="327">
        <f>IF(AD36="kw",SUMPRODUCT(N38:N193,O38:O193,AD38:AD193),SUMPRODUCT(D38:D193,AD38:AD193))</f>
        <v>0</v>
      </c>
      <c r="AE195" s="327">
        <f>IF(AE36="kw",SUMPRODUCT(N38:N193,O38:O193,AE38:AE193),SUMPRODUCT(D38:D193,AE38:AE193))</f>
        <v>0</v>
      </c>
      <c r="AF195" s="327">
        <f>IF(AF36="kw",SUMPRODUCT(N38:N193,O38:O193,AF38:AF193),SUMPRODUCT(D38:D193,AF38:AF193))</f>
        <v>0</v>
      </c>
      <c r="AG195" s="327">
        <f>IF(AG36="kw",SUMPRODUCT(N38:N193,O38:O193,AG38:AG193),SUMPRODUCT(D38:D193,AG38:AG193))</f>
        <v>0</v>
      </c>
      <c r="AH195" s="327">
        <f>IF(AH36="kw",SUMPRODUCT(N38:N193,O38:O193,AH38:AH193),SUMPRODUCT(D38:D193,AH38:AH193))</f>
        <v>0</v>
      </c>
      <c r="AI195" s="327">
        <f>IF(AI36="kw",SUMPRODUCT(N38:N193,O38:O193,AI38:AI193),SUMPRODUCT(D38:D193,AI38:AI193))</f>
        <v>0</v>
      </c>
      <c r="AJ195" s="327">
        <f>IF(AJ36="kw",SUMPRODUCT(N38:N193,O38:O193,AJ38:AJ193),SUMPRODUCT(D38:D193,AJ38:AJ193))</f>
        <v>0</v>
      </c>
      <c r="AK195" s="327">
        <f>IF(AK36="kw",SUMPRODUCT(N38:N193,O38:O193,AK38:AK193),SUMPRODUCT(D38:D193,AK38:AK193))</f>
        <v>0</v>
      </c>
      <c r="AL195" s="327">
        <f>IF(AL36="kw",SUMPRODUCT(N38:N193,O38:O193,AL38:AL193),SUMPRODUCT(D38:D193,AL38:AL193))</f>
        <v>0</v>
      </c>
      <c r="AM195" s="328"/>
    </row>
    <row r="196" spans="2:39" ht="15.75">
      <c r="B196" s="389" t="s">
        <v>272</v>
      </c>
      <c r="C196" s="390"/>
      <c r="D196" s="390"/>
      <c r="E196" s="390"/>
      <c r="F196" s="390"/>
      <c r="G196" s="390"/>
      <c r="H196" s="390"/>
      <c r="I196" s="390"/>
      <c r="J196" s="390"/>
      <c r="K196" s="390"/>
      <c r="L196" s="390"/>
      <c r="M196" s="390"/>
      <c r="N196" s="390"/>
      <c r="O196" s="390"/>
      <c r="P196" s="390"/>
      <c r="Q196" s="390"/>
      <c r="R196" s="390"/>
      <c r="S196" s="390"/>
      <c r="T196" s="390"/>
      <c r="U196" s="390"/>
      <c r="V196" s="390"/>
      <c r="W196" s="390"/>
      <c r="X196" s="390"/>
      <c r="Y196" s="390">
        <f>HLOOKUP(Y35,'2. LRAMVA Threshold'!$B$42:$Q$53,7,FALSE)</f>
        <v>0</v>
      </c>
      <c r="Z196" s="390">
        <f>HLOOKUP(Z35,'2. LRAMVA Threshold'!$B$42:$Q$53,7,FALSE)</f>
        <v>0</v>
      </c>
      <c r="AA196" s="390">
        <f>HLOOKUP(AA35,'2. LRAMVA Threshold'!$B$42:$Q$53,7,FALSE)</f>
        <v>0</v>
      </c>
      <c r="AB196" s="390">
        <f>HLOOKUP(AB35,'2. LRAMVA Threshold'!$B$42:$Q$53,7,FALSE)</f>
        <v>0</v>
      </c>
      <c r="AC196" s="390">
        <f>HLOOKUP(AC35,'2. LRAMVA Threshold'!$B$42:$Q$53,7,FALSE)</f>
        <v>0</v>
      </c>
      <c r="AD196" s="390">
        <f>HLOOKUP(AD35,'2. LRAMVA Threshold'!$B$42:$Q$53,7,FALSE)</f>
        <v>0</v>
      </c>
      <c r="AE196" s="390">
        <f>HLOOKUP(AE35,'2. LRAMVA Threshold'!$B$42:$Q$53,7,FALSE)</f>
        <v>0</v>
      </c>
      <c r="AF196" s="390">
        <f>HLOOKUP(AF35,'2. LRAMVA Threshold'!$B$42:$Q$53,7,FALSE)</f>
        <v>0</v>
      </c>
      <c r="AG196" s="390">
        <f>HLOOKUP(AG35,'2. LRAMVA Threshold'!$B$42:$Q$53,7,FALSE)</f>
        <v>0</v>
      </c>
      <c r="AH196" s="390">
        <f>HLOOKUP(AH35,'2. LRAMVA Threshold'!$B$42:$Q$53,7,FALSE)</f>
        <v>0</v>
      </c>
      <c r="AI196" s="390">
        <f>HLOOKUP(AI35,'2. LRAMVA Threshold'!$B$42:$Q$53,7,FALSE)</f>
        <v>0</v>
      </c>
      <c r="AJ196" s="390">
        <f>HLOOKUP(AJ35,'2. LRAMVA Threshold'!$B$42:$Q$53,7,FALSE)</f>
        <v>0</v>
      </c>
      <c r="AK196" s="390">
        <f>HLOOKUP(AK35,'2. LRAMVA Threshold'!$B$42:$Q$53,7,FALSE)</f>
        <v>0</v>
      </c>
      <c r="AL196" s="390">
        <f>HLOOKUP(AL35,'2. LRAMVA Threshold'!$B$42:$Q$53,7,FALSE)</f>
        <v>0</v>
      </c>
      <c r="AM196" s="391"/>
    </row>
    <row r="197" spans="2:39">
      <c r="B197" s="515"/>
      <c r="C197" s="429"/>
      <c r="D197" s="430"/>
      <c r="E197" s="430"/>
      <c r="F197" s="430"/>
      <c r="G197" s="430"/>
      <c r="H197" s="430"/>
      <c r="I197" s="430"/>
      <c r="J197" s="430"/>
      <c r="K197" s="430"/>
      <c r="L197" s="430"/>
      <c r="M197" s="430"/>
      <c r="N197" s="430"/>
      <c r="O197" s="431"/>
      <c r="P197" s="430"/>
      <c r="Q197" s="430"/>
      <c r="R197" s="430"/>
      <c r="S197" s="432"/>
      <c r="T197" s="432"/>
      <c r="U197" s="432"/>
      <c r="V197" s="432"/>
      <c r="W197" s="430"/>
      <c r="X197" s="430"/>
      <c r="Y197" s="433"/>
      <c r="Z197" s="433"/>
      <c r="AA197" s="433"/>
      <c r="AB197" s="433"/>
      <c r="AC197" s="433"/>
      <c r="AD197" s="433"/>
      <c r="AE197" s="433"/>
      <c r="AF197" s="397"/>
      <c r="AG197" s="397"/>
      <c r="AH197" s="397"/>
      <c r="AI197" s="397"/>
      <c r="AJ197" s="397"/>
      <c r="AK197" s="397"/>
      <c r="AL197" s="397"/>
      <c r="AM197" s="398"/>
    </row>
    <row r="198" spans="2:39">
      <c r="B198" s="322" t="s">
        <v>168</v>
      </c>
      <c r="C198" s="336"/>
      <c r="D198" s="336"/>
      <c r="E198" s="374"/>
      <c r="F198" s="374"/>
      <c r="G198" s="374"/>
      <c r="H198" s="374"/>
      <c r="I198" s="374"/>
      <c r="J198" s="374"/>
      <c r="K198" s="374"/>
      <c r="L198" s="374"/>
      <c r="M198" s="374"/>
      <c r="N198" s="374"/>
      <c r="O198" s="291"/>
      <c r="P198" s="338"/>
      <c r="Q198" s="338"/>
      <c r="R198" s="338"/>
      <c r="S198" s="337"/>
      <c r="T198" s="337"/>
      <c r="U198" s="337"/>
      <c r="V198" s="337"/>
      <c r="W198" s="338"/>
      <c r="X198" s="338"/>
      <c r="Y198" s="339">
        <f>HLOOKUP(Y$35,'3.  Distribution Rates'!$C$122:$P$133,7,FALSE)</f>
        <v>0</v>
      </c>
      <c r="Z198" s="339">
        <f>HLOOKUP(Z$35,'3.  Distribution Rates'!$C$122:$P$133,7,FALSE)</f>
        <v>0</v>
      </c>
      <c r="AA198" s="339">
        <f>HLOOKUP(AA$35,'3.  Distribution Rates'!$C$122:$P$133,7,FALSE)</f>
        <v>0</v>
      </c>
      <c r="AB198" s="339">
        <f>HLOOKUP(AB$35,'3.  Distribution Rates'!$C$122:$P$133,7,FALSE)</f>
        <v>0</v>
      </c>
      <c r="AC198" s="339">
        <f>HLOOKUP(AC$35,'3.  Distribution Rates'!$C$122:$P$133,7,FALSE)</f>
        <v>0</v>
      </c>
      <c r="AD198" s="339">
        <f>HLOOKUP(AD$35,'3.  Distribution Rates'!$C$122:$P$133,7,FALSE)</f>
        <v>0</v>
      </c>
      <c r="AE198" s="339">
        <f>HLOOKUP(AE$35,'3.  Distribution Rates'!$C$122:$P$133,7,FALSE)</f>
        <v>0</v>
      </c>
      <c r="AF198" s="339">
        <f>HLOOKUP(AF$35,'3.  Distribution Rates'!$C$122:$P$133,7,FALSE)</f>
        <v>0</v>
      </c>
      <c r="AG198" s="339">
        <f>HLOOKUP(AG$35,'3.  Distribution Rates'!$C$122:$P$133,7,FALSE)</f>
        <v>0</v>
      </c>
      <c r="AH198" s="339">
        <f>HLOOKUP(AH$35,'3.  Distribution Rates'!$C$122:$P$133,7,FALSE)</f>
        <v>0</v>
      </c>
      <c r="AI198" s="339">
        <f>HLOOKUP(AI$35,'3.  Distribution Rates'!$C$122:$P$133,7,FALSE)</f>
        <v>0</v>
      </c>
      <c r="AJ198" s="339">
        <f>HLOOKUP(AJ$35,'3.  Distribution Rates'!$C$122:$P$133,7,FALSE)</f>
        <v>0</v>
      </c>
      <c r="AK198" s="339">
        <f>HLOOKUP(AK$35,'3.  Distribution Rates'!$C$122:$P$133,7,FALSE)</f>
        <v>0</v>
      </c>
      <c r="AL198" s="339">
        <f>HLOOKUP(AL$35,'3.  Distribution Rates'!$C$122:$P$133,7,FALSE)</f>
        <v>0</v>
      </c>
      <c r="AM198" s="346"/>
    </row>
    <row r="199" spans="2:39">
      <c r="B199" s="322" t="s">
        <v>149</v>
      </c>
      <c r="C199" s="343"/>
      <c r="D199" s="308"/>
      <c r="E199" s="279"/>
      <c r="F199" s="279"/>
      <c r="G199" s="279"/>
      <c r="H199" s="279"/>
      <c r="I199" s="279"/>
      <c r="J199" s="279"/>
      <c r="K199" s="279"/>
      <c r="L199" s="279"/>
      <c r="M199" s="279"/>
      <c r="N199" s="279"/>
      <c r="O199" s="291"/>
      <c r="P199" s="279"/>
      <c r="Q199" s="279"/>
      <c r="R199" s="279"/>
      <c r="S199" s="308"/>
      <c r="T199" s="308"/>
      <c r="U199" s="308"/>
      <c r="V199" s="308"/>
      <c r="W199" s="279"/>
      <c r="X199" s="279"/>
      <c r="Y199" s="376">
        <f>'4.  2011-2014 LRAM'!Y138*Y198</f>
        <v>0</v>
      </c>
      <c r="Z199" s="376">
        <f>'4.  2011-2014 LRAM'!Z138*Z198</f>
        <v>0</v>
      </c>
      <c r="AA199" s="376">
        <f>'4.  2011-2014 LRAM'!AA138*AA198</f>
        <v>0</v>
      </c>
      <c r="AB199" s="376">
        <f>'4.  2011-2014 LRAM'!AB138*AB198</f>
        <v>0</v>
      </c>
      <c r="AC199" s="376">
        <f>'4.  2011-2014 LRAM'!AC138*AC198</f>
        <v>0</v>
      </c>
      <c r="AD199" s="376">
        <f>'4.  2011-2014 LRAM'!AD138*AD198</f>
        <v>0</v>
      </c>
      <c r="AE199" s="376">
        <f>'4.  2011-2014 LRAM'!AE138*AE198</f>
        <v>0</v>
      </c>
      <c r="AF199" s="376">
        <f>'4.  2011-2014 LRAM'!AF138*AF198</f>
        <v>0</v>
      </c>
      <c r="AG199" s="376">
        <f>'4.  2011-2014 LRAM'!AG138*AG198</f>
        <v>0</v>
      </c>
      <c r="AH199" s="376">
        <f>'4.  2011-2014 LRAM'!AH138*AH198</f>
        <v>0</v>
      </c>
      <c r="AI199" s="376">
        <f>'4.  2011-2014 LRAM'!AI138*AI198</f>
        <v>0</v>
      </c>
      <c r="AJ199" s="376">
        <f>'4.  2011-2014 LRAM'!AJ138*AJ198</f>
        <v>0</v>
      </c>
      <c r="AK199" s="376">
        <f>'4.  2011-2014 LRAM'!AK138*AK198</f>
        <v>0</v>
      </c>
      <c r="AL199" s="376">
        <f>'4.  2011-2014 LRAM'!AL138*AL198</f>
        <v>0</v>
      </c>
      <c r="AM199" s="623">
        <f>SUM(Y199:AL199)</f>
        <v>0</v>
      </c>
    </row>
    <row r="200" spans="2:39">
      <c r="B200" s="322" t="s">
        <v>150</v>
      </c>
      <c r="C200" s="343"/>
      <c r="D200" s="308"/>
      <c r="E200" s="279"/>
      <c r="F200" s="279"/>
      <c r="G200" s="279"/>
      <c r="H200" s="279"/>
      <c r="I200" s="279"/>
      <c r="J200" s="279"/>
      <c r="K200" s="279"/>
      <c r="L200" s="279"/>
      <c r="M200" s="279"/>
      <c r="N200" s="279"/>
      <c r="O200" s="291"/>
      <c r="P200" s="279"/>
      <c r="Q200" s="279"/>
      <c r="R200" s="279"/>
      <c r="S200" s="308"/>
      <c r="T200" s="308"/>
      <c r="U200" s="308"/>
      <c r="V200" s="308"/>
      <c r="W200" s="279"/>
      <c r="X200" s="279"/>
      <c r="Y200" s="376">
        <f>'4.  2011-2014 LRAM'!Y267*Y198</f>
        <v>0</v>
      </c>
      <c r="Z200" s="376">
        <f>'4.  2011-2014 LRAM'!Z267*Z198</f>
        <v>0</v>
      </c>
      <c r="AA200" s="376">
        <f>'4.  2011-2014 LRAM'!AA267*AA198</f>
        <v>0</v>
      </c>
      <c r="AB200" s="376">
        <f>'4.  2011-2014 LRAM'!AB267*AB198</f>
        <v>0</v>
      </c>
      <c r="AC200" s="376">
        <f>'4.  2011-2014 LRAM'!AC267*AC198</f>
        <v>0</v>
      </c>
      <c r="AD200" s="376">
        <f>'4.  2011-2014 LRAM'!AD267*AD198</f>
        <v>0</v>
      </c>
      <c r="AE200" s="376">
        <f>'4.  2011-2014 LRAM'!AE267*AE198</f>
        <v>0</v>
      </c>
      <c r="AF200" s="376">
        <f>'4.  2011-2014 LRAM'!AF267*AF198</f>
        <v>0</v>
      </c>
      <c r="AG200" s="376">
        <f>'4.  2011-2014 LRAM'!AG267*AG198</f>
        <v>0</v>
      </c>
      <c r="AH200" s="376">
        <f>'4.  2011-2014 LRAM'!AH267*AH198</f>
        <v>0</v>
      </c>
      <c r="AI200" s="376">
        <f>'4.  2011-2014 LRAM'!AI267*AI198</f>
        <v>0</v>
      </c>
      <c r="AJ200" s="376">
        <f>'4.  2011-2014 LRAM'!AJ267*AJ198</f>
        <v>0</v>
      </c>
      <c r="AK200" s="376">
        <f>'4.  2011-2014 LRAM'!AK267*AK198</f>
        <v>0</v>
      </c>
      <c r="AL200" s="376">
        <f>'4.  2011-2014 LRAM'!AL267*AL198</f>
        <v>0</v>
      </c>
      <c r="AM200" s="623">
        <f>SUM(Y200:AL200)</f>
        <v>0</v>
      </c>
    </row>
    <row r="201" spans="2:39">
      <c r="B201" s="322" t="s">
        <v>151</v>
      </c>
      <c r="C201" s="343"/>
      <c r="D201" s="308"/>
      <c r="E201" s="279"/>
      <c r="F201" s="279"/>
      <c r="G201" s="279"/>
      <c r="H201" s="279"/>
      <c r="I201" s="279"/>
      <c r="J201" s="279"/>
      <c r="K201" s="279"/>
      <c r="L201" s="279"/>
      <c r="M201" s="279"/>
      <c r="N201" s="279"/>
      <c r="O201" s="291"/>
      <c r="P201" s="279"/>
      <c r="Q201" s="279"/>
      <c r="R201" s="279"/>
      <c r="S201" s="308"/>
      <c r="T201" s="308"/>
      <c r="U201" s="308"/>
      <c r="V201" s="308"/>
      <c r="W201" s="279"/>
      <c r="X201" s="279"/>
      <c r="Y201" s="376">
        <f>'4.  2011-2014 LRAM'!Y396*Y198</f>
        <v>0</v>
      </c>
      <c r="Z201" s="376">
        <f>'4.  2011-2014 LRAM'!Z396*Z198</f>
        <v>0</v>
      </c>
      <c r="AA201" s="376">
        <f>'4.  2011-2014 LRAM'!AA396*AA198</f>
        <v>0</v>
      </c>
      <c r="AB201" s="376">
        <f>'4.  2011-2014 LRAM'!AB396*AB198</f>
        <v>0</v>
      </c>
      <c r="AC201" s="376">
        <f>'4.  2011-2014 LRAM'!AC396*AC198</f>
        <v>0</v>
      </c>
      <c r="AD201" s="376">
        <f>'4.  2011-2014 LRAM'!AD396*AD198</f>
        <v>0</v>
      </c>
      <c r="AE201" s="376">
        <f>'4.  2011-2014 LRAM'!AE396*AE198</f>
        <v>0</v>
      </c>
      <c r="AF201" s="376">
        <f>'4.  2011-2014 LRAM'!AF396*AF198</f>
        <v>0</v>
      </c>
      <c r="AG201" s="376">
        <f>'4.  2011-2014 LRAM'!AG396*AG198</f>
        <v>0</v>
      </c>
      <c r="AH201" s="376">
        <f>'4.  2011-2014 LRAM'!AH396*AH198</f>
        <v>0</v>
      </c>
      <c r="AI201" s="376">
        <f>'4.  2011-2014 LRAM'!AI396*AI198</f>
        <v>0</v>
      </c>
      <c r="AJ201" s="376">
        <f>'4.  2011-2014 LRAM'!AJ396*AJ198</f>
        <v>0</v>
      </c>
      <c r="AK201" s="376">
        <f>'4.  2011-2014 LRAM'!AK396*AK198</f>
        <v>0</v>
      </c>
      <c r="AL201" s="376">
        <f>'4.  2011-2014 LRAM'!AL396*AL198</f>
        <v>0</v>
      </c>
      <c r="AM201" s="623">
        <f>SUM(Y201:AL201)</f>
        <v>0</v>
      </c>
    </row>
    <row r="202" spans="2:39">
      <c r="B202" s="322" t="s">
        <v>152</v>
      </c>
      <c r="C202" s="343"/>
      <c r="D202" s="308"/>
      <c r="E202" s="279"/>
      <c r="F202" s="279"/>
      <c r="G202" s="279"/>
      <c r="H202" s="279"/>
      <c r="I202" s="279"/>
      <c r="J202" s="279"/>
      <c r="K202" s="279"/>
      <c r="L202" s="279"/>
      <c r="M202" s="279"/>
      <c r="N202" s="279"/>
      <c r="O202" s="291"/>
      <c r="P202" s="279"/>
      <c r="Q202" s="279"/>
      <c r="R202" s="279"/>
      <c r="S202" s="308"/>
      <c r="T202" s="308"/>
      <c r="U202" s="308"/>
      <c r="V202" s="308"/>
      <c r="W202" s="279"/>
      <c r="X202" s="279"/>
      <c r="Y202" s="376">
        <f>'4.  2011-2014 LRAM'!Y526*Y198</f>
        <v>0</v>
      </c>
      <c r="Z202" s="376">
        <f>'4.  2011-2014 LRAM'!Z526*Z198</f>
        <v>0</v>
      </c>
      <c r="AA202" s="376">
        <f>'4.  2011-2014 LRAM'!AA526*AA198</f>
        <v>0</v>
      </c>
      <c r="AB202" s="376">
        <f>'4.  2011-2014 LRAM'!AB526*AB198</f>
        <v>0</v>
      </c>
      <c r="AC202" s="376">
        <f>'4.  2011-2014 LRAM'!AC526*AC198</f>
        <v>0</v>
      </c>
      <c r="AD202" s="376">
        <f>'4.  2011-2014 LRAM'!AD526*AD198</f>
        <v>0</v>
      </c>
      <c r="AE202" s="376">
        <f>'4.  2011-2014 LRAM'!AE526*AE198</f>
        <v>0</v>
      </c>
      <c r="AF202" s="376">
        <f>'4.  2011-2014 LRAM'!AF526*AF198</f>
        <v>0</v>
      </c>
      <c r="AG202" s="376">
        <f>'4.  2011-2014 LRAM'!AG526*AG198</f>
        <v>0</v>
      </c>
      <c r="AH202" s="376">
        <f>'4.  2011-2014 LRAM'!AH526*AH198</f>
        <v>0</v>
      </c>
      <c r="AI202" s="376">
        <f>'4.  2011-2014 LRAM'!AI526*AI198</f>
        <v>0</v>
      </c>
      <c r="AJ202" s="376">
        <f>'4.  2011-2014 LRAM'!AJ526*AJ198</f>
        <v>0</v>
      </c>
      <c r="AK202" s="376">
        <f>'4.  2011-2014 LRAM'!AK526*AK198</f>
        <v>0</v>
      </c>
      <c r="AL202" s="376">
        <f>'4.  2011-2014 LRAM'!AL526*AL198</f>
        <v>0</v>
      </c>
      <c r="AM202" s="623">
        <f>SUM(Y202:AL202)</f>
        <v>0</v>
      </c>
    </row>
    <row r="203" spans="2:39">
      <c r="B203" s="322" t="s">
        <v>153</v>
      </c>
      <c r="C203" s="343"/>
      <c r="D203" s="308"/>
      <c r="E203" s="279"/>
      <c r="F203" s="279"/>
      <c r="G203" s="279"/>
      <c r="H203" s="279"/>
      <c r="I203" s="279"/>
      <c r="J203" s="279"/>
      <c r="K203" s="279"/>
      <c r="L203" s="279"/>
      <c r="M203" s="279"/>
      <c r="N203" s="279"/>
      <c r="O203" s="291"/>
      <c r="P203" s="279"/>
      <c r="Q203" s="279"/>
      <c r="R203" s="279"/>
      <c r="S203" s="308"/>
      <c r="T203" s="308"/>
      <c r="U203" s="308"/>
      <c r="V203" s="308"/>
      <c r="W203" s="279"/>
      <c r="X203" s="279"/>
      <c r="Y203" s="376">
        <f>Y195*Y198</f>
        <v>0</v>
      </c>
      <c r="Z203" s="376">
        <f>Z195*Z198</f>
        <v>0</v>
      </c>
      <c r="AA203" s="376">
        <f>AA195*AA198</f>
        <v>0</v>
      </c>
      <c r="AB203" s="376">
        <f t="shared" ref="AB203:AL203" si="353">AB195*AB198</f>
        <v>0</v>
      </c>
      <c r="AC203" s="376">
        <f t="shared" si="353"/>
        <v>0</v>
      </c>
      <c r="AD203" s="376">
        <f t="shared" si="353"/>
        <v>0</v>
      </c>
      <c r="AE203" s="376">
        <f t="shared" si="353"/>
        <v>0</v>
      </c>
      <c r="AF203" s="376">
        <f t="shared" si="353"/>
        <v>0</v>
      </c>
      <c r="AG203" s="376">
        <f t="shared" si="353"/>
        <v>0</v>
      </c>
      <c r="AH203" s="376">
        <f t="shared" si="353"/>
        <v>0</v>
      </c>
      <c r="AI203" s="376">
        <f t="shared" si="353"/>
        <v>0</v>
      </c>
      <c r="AJ203" s="376">
        <f t="shared" si="353"/>
        <v>0</v>
      </c>
      <c r="AK203" s="376">
        <f t="shared" si="353"/>
        <v>0</v>
      </c>
      <c r="AL203" s="376">
        <f t="shared" si="353"/>
        <v>0</v>
      </c>
      <c r="AM203" s="623">
        <f>SUM(Y203:AL203)</f>
        <v>0</v>
      </c>
    </row>
    <row r="204" spans="2:39" ht="15.75">
      <c r="B204" s="347" t="s">
        <v>268</v>
      </c>
      <c r="C204" s="343"/>
      <c r="D204" s="334"/>
      <c r="E204" s="332"/>
      <c r="F204" s="332"/>
      <c r="G204" s="332"/>
      <c r="H204" s="332"/>
      <c r="I204" s="332"/>
      <c r="J204" s="332"/>
      <c r="K204" s="332"/>
      <c r="L204" s="332"/>
      <c r="M204" s="332"/>
      <c r="N204" s="332"/>
      <c r="O204" s="300"/>
      <c r="P204" s="332"/>
      <c r="Q204" s="332"/>
      <c r="R204" s="332"/>
      <c r="S204" s="334"/>
      <c r="T204" s="334"/>
      <c r="U204" s="334"/>
      <c r="V204" s="334"/>
      <c r="W204" s="332"/>
      <c r="X204" s="332"/>
      <c r="Y204" s="344">
        <f>SUM(Y199:Y203)</f>
        <v>0</v>
      </c>
      <c r="Z204" s="344">
        <f>SUM(Z199:Z203)</f>
        <v>0</v>
      </c>
      <c r="AA204" s="344">
        <f t="shared" ref="AA204:AE204" si="354">SUM(AA199:AA203)</f>
        <v>0</v>
      </c>
      <c r="AB204" s="344">
        <f t="shared" si="354"/>
        <v>0</v>
      </c>
      <c r="AC204" s="344">
        <f t="shared" si="354"/>
        <v>0</v>
      </c>
      <c r="AD204" s="344">
        <f t="shared" si="354"/>
        <v>0</v>
      </c>
      <c r="AE204" s="344">
        <f t="shared" si="354"/>
        <v>0</v>
      </c>
      <c r="AF204" s="344">
        <f>SUM(AF199:AF203)</f>
        <v>0</v>
      </c>
      <c r="AG204" s="344">
        <f>SUM(AG199:AG203)</f>
        <v>0</v>
      </c>
      <c r="AH204" s="344">
        <f t="shared" ref="AH204:AL204" si="355">SUM(AH199:AH203)</f>
        <v>0</v>
      </c>
      <c r="AI204" s="344">
        <f t="shared" si="355"/>
        <v>0</v>
      </c>
      <c r="AJ204" s="344">
        <f t="shared" si="355"/>
        <v>0</v>
      </c>
      <c r="AK204" s="344">
        <f t="shared" si="355"/>
        <v>0</v>
      </c>
      <c r="AL204" s="344">
        <f t="shared" si="355"/>
        <v>0</v>
      </c>
      <c r="AM204" s="405">
        <f>SUM(AM199:AM203)</f>
        <v>0</v>
      </c>
    </row>
    <row r="205" spans="2:39" ht="15.75">
      <c r="B205" s="347" t="s">
        <v>269</v>
      </c>
      <c r="C205" s="343"/>
      <c r="D205" s="348"/>
      <c r="E205" s="332"/>
      <c r="F205" s="332"/>
      <c r="G205" s="332"/>
      <c r="H205" s="332"/>
      <c r="I205" s="332"/>
      <c r="J205" s="332"/>
      <c r="K205" s="332"/>
      <c r="L205" s="332"/>
      <c r="M205" s="332"/>
      <c r="N205" s="332"/>
      <c r="O205" s="300"/>
      <c r="P205" s="332"/>
      <c r="Q205" s="332"/>
      <c r="R205" s="332"/>
      <c r="S205" s="334"/>
      <c r="T205" s="334"/>
      <c r="U205" s="334"/>
      <c r="V205" s="334"/>
      <c r="W205" s="332"/>
      <c r="X205" s="332"/>
      <c r="Y205" s="345">
        <f>Y196*Y198</f>
        <v>0</v>
      </c>
      <c r="Z205" s="345">
        <f t="shared" ref="Z205:AE205" si="356">Z196*Z198</f>
        <v>0</v>
      </c>
      <c r="AA205" s="345">
        <f t="shared" si="356"/>
        <v>0</v>
      </c>
      <c r="AB205" s="345">
        <f t="shared" si="356"/>
        <v>0</v>
      </c>
      <c r="AC205" s="345">
        <f t="shared" si="356"/>
        <v>0</v>
      </c>
      <c r="AD205" s="345">
        <f t="shared" si="356"/>
        <v>0</v>
      </c>
      <c r="AE205" s="345">
        <f t="shared" si="356"/>
        <v>0</v>
      </c>
      <c r="AF205" s="345">
        <f>AF196*AF198</f>
        <v>0</v>
      </c>
      <c r="AG205" s="345">
        <f t="shared" ref="AG205:AL205" si="357">AG196*AG198</f>
        <v>0</v>
      </c>
      <c r="AH205" s="345">
        <f t="shared" si="357"/>
        <v>0</v>
      </c>
      <c r="AI205" s="345">
        <f t="shared" si="357"/>
        <v>0</v>
      </c>
      <c r="AJ205" s="345">
        <f t="shared" si="357"/>
        <v>0</v>
      </c>
      <c r="AK205" s="345">
        <f t="shared" si="357"/>
        <v>0</v>
      </c>
      <c r="AL205" s="345">
        <f t="shared" si="357"/>
        <v>0</v>
      </c>
      <c r="AM205" s="405">
        <f>SUM(Y205:AL205)</f>
        <v>0</v>
      </c>
    </row>
    <row r="206" spans="2:39" ht="15.75">
      <c r="B206" s="347" t="s">
        <v>270</v>
      </c>
      <c r="C206" s="343"/>
      <c r="D206" s="348"/>
      <c r="E206" s="332"/>
      <c r="F206" s="332"/>
      <c r="G206" s="332"/>
      <c r="H206" s="332"/>
      <c r="I206" s="332"/>
      <c r="J206" s="332"/>
      <c r="K206" s="332"/>
      <c r="L206" s="332"/>
      <c r="M206" s="332"/>
      <c r="N206" s="332"/>
      <c r="O206" s="300"/>
      <c r="P206" s="332"/>
      <c r="Q206" s="332"/>
      <c r="R206" s="332"/>
      <c r="S206" s="348"/>
      <c r="T206" s="348"/>
      <c r="U206" s="348"/>
      <c r="V206" s="348"/>
      <c r="W206" s="332"/>
      <c r="X206" s="332"/>
      <c r="Y206" s="349"/>
      <c r="Z206" s="349"/>
      <c r="AA206" s="349"/>
      <c r="AB206" s="349"/>
      <c r="AC206" s="349"/>
      <c r="AD206" s="349"/>
      <c r="AE206" s="349"/>
      <c r="AF206" s="349"/>
      <c r="AG206" s="349"/>
      <c r="AH206" s="349"/>
      <c r="AI206" s="349"/>
      <c r="AJ206" s="349"/>
      <c r="AK206" s="349"/>
      <c r="AL206" s="349"/>
      <c r="AM206" s="405">
        <f>AM204-AM205</f>
        <v>0</v>
      </c>
    </row>
    <row r="207" spans="2:39">
      <c r="B207" s="322"/>
      <c r="C207" s="348"/>
      <c r="D207" s="348"/>
      <c r="E207" s="332"/>
      <c r="F207" s="332"/>
      <c r="G207" s="332"/>
      <c r="H207" s="332"/>
      <c r="I207" s="332"/>
      <c r="J207" s="332"/>
      <c r="K207" s="332"/>
      <c r="L207" s="332"/>
      <c r="M207" s="332"/>
      <c r="N207" s="332"/>
      <c r="O207" s="300"/>
      <c r="P207" s="332"/>
      <c r="Q207" s="332"/>
      <c r="R207" s="332"/>
      <c r="S207" s="348"/>
      <c r="T207" s="343"/>
      <c r="U207" s="348"/>
      <c r="V207" s="348"/>
      <c r="W207" s="332"/>
      <c r="X207" s="332"/>
      <c r="Y207" s="350"/>
      <c r="Z207" s="350"/>
      <c r="AA207" s="350"/>
      <c r="AB207" s="350"/>
      <c r="AC207" s="350"/>
      <c r="AD207" s="350"/>
      <c r="AE207" s="350"/>
      <c r="AF207" s="350"/>
      <c r="AG207" s="350"/>
      <c r="AH207" s="350"/>
      <c r="AI207" s="350"/>
      <c r="AJ207" s="350"/>
      <c r="AK207" s="350"/>
      <c r="AL207" s="350"/>
      <c r="AM207" s="346"/>
    </row>
    <row r="208" spans="2:39">
      <c r="B208" s="294" t="s">
        <v>144</v>
      </c>
      <c r="C208" s="304"/>
      <c r="D208" s="279"/>
      <c r="E208" s="279"/>
      <c r="F208" s="279"/>
      <c r="G208" s="279"/>
      <c r="H208" s="279"/>
      <c r="I208" s="279"/>
      <c r="J208" s="279"/>
      <c r="K208" s="279"/>
      <c r="L208" s="279"/>
      <c r="M208" s="279"/>
      <c r="N208" s="279"/>
      <c r="O208" s="355"/>
      <c r="P208" s="279"/>
      <c r="Q208" s="279"/>
      <c r="R208" s="279"/>
      <c r="S208" s="304"/>
      <c r="T208" s="308"/>
      <c r="U208" s="308"/>
      <c r="V208" s="279"/>
      <c r="W208" s="279"/>
      <c r="X208" s="308"/>
      <c r="Y208" s="291">
        <f>SUMPRODUCT(E38:E193,Y38:Y193)</f>
        <v>9333037</v>
      </c>
      <c r="Z208" s="291">
        <f>SUMPRODUCT(E38:E193,Z38:Z193)</f>
        <v>11372850.583355665</v>
      </c>
      <c r="AA208" s="291">
        <f>IF(AA36="kw",SUMPRODUCT(N38:N193,P38:P193,AA38:AA193),SUMPRODUCT(E38:E193,AA38:AA193))</f>
        <v>73125.212329834598</v>
      </c>
      <c r="AB208" s="291">
        <f>IF(AB36="kw",SUMPRODUCT(N38:N193,P38:P193,AB38:AB193),SUMPRODUCT(E38:E193,AB38:AB193))</f>
        <v>47800.199728143481</v>
      </c>
      <c r="AC208" s="291">
        <f>IF(AC36="kw",SUMPRODUCT(N38:N193,P38:P193,AC38:AC193),SUMPRODUCT(E38:E193,AC38:AC193))</f>
        <v>13986.834133500228</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6"/>
    </row>
    <row r="209" spans="1:39">
      <c r="B209" s="294" t="s">
        <v>145</v>
      </c>
      <c r="C209" s="304"/>
      <c r="D209" s="279"/>
      <c r="E209" s="279"/>
      <c r="F209" s="279"/>
      <c r="G209" s="279"/>
      <c r="H209" s="279"/>
      <c r="I209" s="279"/>
      <c r="J209" s="279"/>
      <c r="K209" s="279"/>
      <c r="L209" s="279"/>
      <c r="M209" s="279"/>
      <c r="N209" s="279"/>
      <c r="O209" s="355"/>
      <c r="P209" s="279"/>
      <c r="Q209" s="279"/>
      <c r="R209" s="279"/>
      <c r="S209" s="304"/>
      <c r="T209" s="308"/>
      <c r="U209" s="308"/>
      <c r="V209" s="279"/>
      <c r="W209" s="279"/>
      <c r="X209" s="308"/>
      <c r="Y209" s="291">
        <f>SUMPRODUCT(F38:F193,Y38:Y193)</f>
        <v>9323099</v>
      </c>
      <c r="Z209" s="291">
        <f>SUMPRODUCT(F38:F193,Z38:Z193)</f>
        <v>10891328.772715487</v>
      </c>
      <c r="AA209" s="291">
        <f>IF(AA36="kw",SUMPRODUCT(N38:N193,Q38:Q193,AA38:AA193),SUMPRODUCT(F38:F193,AA38:AA193))</f>
        <v>73070.98269941195</v>
      </c>
      <c r="AB209" s="291">
        <f>IF(AB36="kw",SUMPRODUCT(N38:N193,Q38:Q193,AB38:AB193),SUMPRODUCT(F38:F193,AB38:AB193))</f>
        <v>46606.620932027283</v>
      </c>
      <c r="AC209" s="291">
        <f>IF(AC36="kw",SUMPRODUCT(N38:N193,Q38:Q193,AC38:AC193),SUMPRODUCT(F38:F193,AC38:AC193))</f>
        <v>12648.943452126514</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5"/>
    </row>
    <row r="210" spans="1:39">
      <c r="B210" s="294" t="s">
        <v>146</v>
      </c>
      <c r="C210" s="304"/>
      <c r="D210" s="279"/>
      <c r="E210" s="279"/>
      <c r="F210" s="279"/>
      <c r="G210" s="279"/>
      <c r="H210" s="279"/>
      <c r="I210" s="279"/>
      <c r="J210" s="279"/>
      <c r="K210" s="279"/>
      <c r="L210" s="279"/>
      <c r="M210" s="279"/>
      <c r="N210" s="279"/>
      <c r="O210" s="355"/>
      <c r="P210" s="279"/>
      <c r="Q210" s="279"/>
      <c r="R210" s="279"/>
      <c r="S210" s="304"/>
      <c r="T210" s="308"/>
      <c r="U210" s="308"/>
      <c r="V210" s="279"/>
      <c r="W210" s="279"/>
      <c r="X210" s="308"/>
      <c r="Y210" s="291">
        <f>SUMPRODUCT(G38:G193,Y38:Y193)</f>
        <v>9313160</v>
      </c>
      <c r="Z210" s="291">
        <f>SUMPRODUCT(G38:G193,Z38:Z193)</f>
        <v>10980963.035438301</v>
      </c>
      <c r="AA210" s="291">
        <f>IF(AA36="kw",SUMPRODUCT(N38:N193,R38:R193,AA38:AA193),SUMPRODUCT(G38:G193,AA38:AA193))</f>
        <v>73183.271508429345</v>
      </c>
      <c r="AB210" s="291">
        <f>IF(AB36="kw",SUMPRODUCT(N38:N193,R38:R193,AB38:AB193),SUMPRODUCT(G38:G193,AB38:AB193))</f>
        <v>46675.672907781802</v>
      </c>
      <c r="AC210" s="291">
        <f>IF(AC36="kw",SUMPRODUCT(N38:N193,R38:R193,AC38:AC193),SUMPRODUCT(G38:G193,AC38:AC193))</f>
        <v>12660.476000440882</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5"/>
    </row>
    <row r="211" spans="1:39">
      <c r="B211" s="294" t="s">
        <v>147</v>
      </c>
      <c r="C211" s="304"/>
      <c r="D211" s="279"/>
      <c r="E211" s="279"/>
      <c r="F211" s="279"/>
      <c r="G211" s="279"/>
      <c r="H211" s="279"/>
      <c r="I211" s="279"/>
      <c r="J211" s="279"/>
      <c r="K211" s="279"/>
      <c r="L211" s="279"/>
      <c r="M211" s="279"/>
      <c r="N211" s="279"/>
      <c r="O211" s="355"/>
      <c r="P211" s="279"/>
      <c r="Q211" s="279"/>
      <c r="R211" s="279"/>
      <c r="S211" s="304"/>
      <c r="T211" s="308"/>
      <c r="U211" s="308"/>
      <c r="V211" s="279"/>
      <c r="W211" s="279"/>
      <c r="X211" s="308"/>
      <c r="Y211" s="291">
        <f>SUMPRODUCT(H38:H193,Y38:Y193)</f>
        <v>9288744</v>
      </c>
      <c r="Z211" s="291">
        <f>SUMPRODUCT(H38:H193,Z38:Z193)</f>
        <v>10381252.012696398</v>
      </c>
      <c r="AA211" s="291">
        <f>IF(AA36="kw",SUMPRODUCT(N38:N193,S38:S193,AA38:AA193),SUMPRODUCT(H38:H193,AA38:AA193))</f>
        <v>70922.144349058275</v>
      </c>
      <c r="AB211" s="291">
        <f>IF(AB36="kw",SUMPRODUCT(N38:N193,S38:S193,AB38:AB193),SUMPRODUCT(H38:H193,AB38:AB193))</f>
        <v>44621.486670985243</v>
      </c>
      <c r="AC211" s="291">
        <f>IF(AC36="kw",SUMPRODUCT(N38:N193,S38:S193,AC38:AC193),SUMPRODUCT(H38:H193,AC38:AC193))</f>
        <v>12227.790983349178</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5"/>
    </row>
    <row r="212" spans="1:39">
      <c r="B212" s="434" t="s">
        <v>148</v>
      </c>
      <c r="C212" s="362"/>
      <c r="D212" s="382"/>
      <c r="E212" s="382"/>
      <c r="F212" s="382"/>
      <c r="G212" s="382"/>
      <c r="H212" s="382"/>
      <c r="I212" s="382"/>
      <c r="J212" s="382"/>
      <c r="K212" s="382"/>
      <c r="L212" s="382"/>
      <c r="M212" s="382"/>
      <c r="N212" s="382"/>
      <c r="O212" s="381"/>
      <c r="P212" s="382"/>
      <c r="Q212" s="382"/>
      <c r="R212" s="382"/>
      <c r="S212" s="362"/>
      <c r="T212" s="383"/>
      <c r="U212" s="383"/>
      <c r="V212" s="382"/>
      <c r="W212" s="382"/>
      <c r="X212" s="383"/>
      <c r="Y212" s="324">
        <f>SUMPRODUCT(I38:I193,Y38:Y193)</f>
        <v>9251709</v>
      </c>
      <c r="Z212" s="324">
        <f>SUMPRODUCT(I38:I193,Z38:Z193)</f>
        <v>10354354.0926964</v>
      </c>
      <c r="AA212" s="324">
        <f>IF(AA36="kw",SUMPRODUCT(N38:N193,T38:T193,AA38:AA193),SUMPRODUCT(I38:I193,AA38:AA193))</f>
        <v>70504.544349058269</v>
      </c>
      <c r="AB212" s="324">
        <f>IF(AB36="kw",SUMPRODUCT(N38:N193,T38:T193,AB38:AB193),SUMPRODUCT(I38:I193,AB38:AB193))</f>
        <v>44391.086670985242</v>
      </c>
      <c r="AC212" s="324">
        <f>IF(AC36="kw",SUMPRODUCT(N38:N193,T38:T193,AC38:AC193),SUMPRODUCT(I38:I193,AC38:AC193))</f>
        <v>12191.790983349178</v>
      </c>
      <c r="AD212" s="324">
        <f>IF(AD36="kw",SUMPRODUCT(N38:N193,T38:T193,AD38:AD193),SUMPRODUCT(I38:I193,AD38:AD193))</f>
        <v>0</v>
      </c>
      <c r="AE212" s="324">
        <f>IF(AE36="kw",SUMPRODUCT(N38:N193,T38:T193,AE38:AE193),SUMPRODUCT(I38:I193,AE38:AE193))</f>
        <v>0</v>
      </c>
      <c r="AF212" s="324">
        <f>IF(AF36="kw",SUMPRODUCT(N38:N193,T38:T193,AF38:AF193),SUMPRODUCT(I38:I193,AF38:AF193))</f>
        <v>0</v>
      </c>
      <c r="AG212" s="324">
        <f>IF(AG36="kw",SUMPRODUCT(N38:N193,T38:T193,AG38:AG193),SUMPRODUCT(I38:I193,AG38:AG193))</f>
        <v>0</v>
      </c>
      <c r="AH212" s="324">
        <f>IF(AH36="kw",SUMPRODUCT(N38:N193,T38:T193,AH38:AH193),SUMPRODUCT(I38:I193,AH38:AH193))</f>
        <v>0</v>
      </c>
      <c r="AI212" s="324">
        <f>IF(AI36="kw",SUMPRODUCT(N38:N193,T38:T193,AI38:AI193),SUMPRODUCT(I38:I193,AI38:AI193))</f>
        <v>0</v>
      </c>
      <c r="AJ212" s="324">
        <f>IF(AJ36="kw",SUMPRODUCT(N38:N193,T38:T193,AJ38:AJ193),SUMPRODUCT(I38:I193,AJ38:AJ193))</f>
        <v>0</v>
      </c>
      <c r="AK212" s="324">
        <f>IF(AK36="kw",SUMPRODUCT(N38:N193,T38:T193,AK38:AK193),SUMPRODUCT(I38:I193,AK38:AK193))</f>
        <v>0</v>
      </c>
      <c r="AL212" s="324">
        <f>IF(AL36="kw",SUMPRODUCT(N38:N193,T38:T193,AL38:AL193),SUMPRODUCT(I38:I193,AL38:AL193))</f>
        <v>0</v>
      </c>
      <c r="AM212" s="384"/>
    </row>
    <row r="213" spans="1:39" ht="20.25" customHeight="1">
      <c r="B213" s="366" t="s">
        <v>592</v>
      </c>
      <c r="C213" s="385"/>
      <c r="D213" s="386"/>
      <c r="E213" s="386"/>
      <c r="F213" s="386"/>
      <c r="G213" s="386"/>
      <c r="H213" s="386"/>
      <c r="I213" s="386"/>
      <c r="J213" s="386"/>
      <c r="K213" s="386"/>
      <c r="L213" s="386"/>
      <c r="M213" s="386"/>
      <c r="N213" s="386"/>
      <c r="O213" s="386"/>
      <c r="P213" s="386"/>
      <c r="Q213" s="386"/>
      <c r="R213" s="386"/>
      <c r="S213" s="369"/>
      <c r="T213" s="370"/>
      <c r="U213" s="386"/>
      <c r="V213" s="386"/>
      <c r="W213" s="386"/>
      <c r="X213" s="386"/>
      <c r="Y213" s="407"/>
      <c r="Z213" s="407"/>
      <c r="AA213" s="407"/>
      <c r="AB213" s="407"/>
      <c r="AC213" s="407"/>
      <c r="AD213" s="407"/>
      <c r="AE213" s="407"/>
      <c r="AF213" s="407"/>
      <c r="AG213" s="407"/>
      <c r="AH213" s="407"/>
      <c r="AI213" s="407"/>
      <c r="AJ213" s="407"/>
      <c r="AK213" s="407"/>
      <c r="AL213" s="407"/>
      <c r="AM213" s="387"/>
    </row>
    <row r="214" spans="1:39" ht="15.75">
      <c r="B214" s="435"/>
    </row>
    <row r="215" spans="1:39" ht="15.75">
      <c r="B215" s="435"/>
    </row>
    <row r="216" spans="1:39" ht="15.75">
      <c r="B216" s="280" t="s">
        <v>273</v>
      </c>
      <c r="C216" s="281"/>
      <c r="D216" s="584" t="s">
        <v>526</v>
      </c>
      <c r="E216" s="253"/>
      <c r="F216" s="584"/>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47" t="s">
        <v>211</v>
      </c>
      <c r="C217" s="849" t="s">
        <v>33</v>
      </c>
      <c r="D217" s="284" t="s">
        <v>422</v>
      </c>
      <c r="E217" s="851" t="s">
        <v>209</v>
      </c>
      <c r="F217" s="852"/>
      <c r="G217" s="852"/>
      <c r="H217" s="852"/>
      <c r="I217" s="852"/>
      <c r="J217" s="852"/>
      <c r="K217" s="852"/>
      <c r="L217" s="852"/>
      <c r="M217" s="853"/>
      <c r="N217" s="854" t="s">
        <v>213</v>
      </c>
      <c r="O217" s="284" t="s">
        <v>423</v>
      </c>
      <c r="P217" s="851" t="s">
        <v>212</v>
      </c>
      <c r="Q217" s="852"/>
      <c r="R217" s="852"/>
      <c r="S217" s="852"/>
      <c r="T217" s="852"/>
      <c r="U217" s="852"/>
      <c r="V217" s="852"/>
      <c r="W217" s="852"/>
      <c r="X217" s="853"/>
      <c r="Y217" s="844" t="s">
        <v>243</v>
      </c>
      <c r="Z217" s="845"/>
      <c r="AA217" s="845"/>
      <c r="AB217" s="845"/>
      <c r="AC217" s="845"/>
      <c r="AD217" s="845"/>
      <c r="AE217" s="845"/>
      <c r="AF217" s="845"/>
      <c r="AG217" s="845"/>
      <c r="AH217" s="845"/>
      <c r="AI217" s="845"/>
      <c r="AJ217" s="845"/>
      <c r="AK217" s="845"/>
      <c r="AL217" s="845"/>
      <c r="AM217" s="846"/>
    </row>
    <row r="218" spans="1:39" ht="60.75" customHeight="1">
      <c r="B218" s="848"/>
      <c r="C218" s="850"/>
      <c r="D218" s="285">
        <v>2016</v>
      </c>
      <c r="E218" s="285">
        <v>2017</v>
      </c>
      <c r="F218" s="285">
        <v>2018</v>
      </c>
      <c r="G218" s="285">
        <v>2019</v>
      </c>
      <c r="H218" s="285">
        <v>2020</v>
      </c>
      <c r="I218" s="285">
        <v>2021</v>
      </c>
      <c r="J218" s="285">
        <v>2022</v>
      </c>
      <c r="K218" s="285">
        <v>2023</v>
      </c>
      <c r="L218" s="285">
        <v>2024</v>
      </c>
      <c r="M218" s="285">
        <v>2025</v>
      </c>
      <c r="N218" s="855"/>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50-499 kW</v>
      </c>
      <c r="AB218" s="285" t="str">
        <f>'1.  LRAMVA Summary'!G52</f>
        <v>GS 500-4999 kW</v>
      </c>
      <c r="AC218" s="285" t="str">
        <f>'1.  LRAMVA Summary'!H52</f>
        <v>Large Use</v>
      </c>
      <c r="AD218" s="285" t="str">
        <f>'1.  LRAMVA Summary'!I52</f>
        <v>Street Lighting</v>
      </c>
      <c r="AE218" s="285" t="str">
        <f>'1.  LRAMVA Summary'!J52</f>
        <v>Unmetered Scattered Load</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2"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kWh</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16">
        <v>1</v>
      </c>
      <c r="B221" s="514"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08"/>
      <c r="Z221" s="408"/>
      <c r="AA221" s="408"/>
      <c r="AB221" s="408"/>
      <c r="AC221" s="408"/>
      <c r="AD221" s="408"/>
      <c r="AE221" s="408"/>
      <c r="AF221" s="408"/>
      <c r="AG221" s="408"/>
      <c r="AH221" s="408"/>
      <c r="AI221" s="408"/>
      <c r="AJ221" s="408"/>
      <c r="AK221" s="408"/>
      <c r="AL221" s="408"/>
      <c r="AM221" s="296">
        <f>SUM(Y221:AL221)</f>
        <v>0</v>
      </c>
    </row>
    <row r="222" spans="1:39" outlineLevel="1">
      <c r="B222" s="294" t="s">
        <v>289</v>
      </c>
      <c r="C222" s="291" t="s">
        <v>163</v>
      </c>
      <c r="D222" s="295"/>
      <c r="E222" s="295"/>
      <c r="F222" s="295"/>
      <c r="G222" s="295"/>
      <c r="H222" s="295"/>
      <c r="I222" s="295"/>
      <c r="J222" s="295"/>
      <c r="K222" s="295"/>
      <c r="L222" s="295"/>
      <c r="M222" s="295"/>
      <c r="N222" s="464"/>
      <c r="O222" s="295"/>
      <c r="P222" s="295"/>
      <c r="Q222" s="295"/>
      <c r="R222" s="295"/>
      <c r="S222" s="295"/>
      <c r="T222" s="295"/>
      <c r="U222" s="295"/>
      <c r="V222" s="295"/>
      <c r="W222" s="295"/>
      <c r="X222" s="295"/>
      <c r="Y222" s="409">
        <f>Y221</f>
        <v>0</v>
      </c>
      <c r="Z222" s="409">
        <f t="shared" ref="Z222" si="358">Z221</f>
        <v>0</v>
      </c>
      <c r="AA222" s="409">
        <f t="shared" ref="AA222" si="359">AA221</f>
        <v>0</v>
      </c>
      <c r="AB222" s="409">
        <f t="shared" ref="AB222" si="360">AB221</f>
        <v>0</v>
      </c>
      <c r="AC222" s="409">
        <f t="shared" ref="AC222" si="361">AC221</f>
        <v>0</v>
      </c>
      <c r="AD222" s="409">
        <f t="shared" ref="AD222" si="362">AD221</f>
        <v>0</v>
      </c>
      <c r="AE222" s="409">
        <f t="shared" ref="AE222" si="363">AE221</f>
        <v>0</v>
      </c>
      <c r="AF222" s="409">
        <f t="shared" ref="AF222" si="364">AF221</f>
        <v>0</v>
      </c>
      <c r="AG222" s="409">
        <f t="shared" ref="AG222" si="365">AG221</f>
        <v>0</v>
      </c>
      <c r="AH222" s="409">
        <f t="shared" ref="AH222" si="366">AH221</f>
        <v>0</v>
      </c>
      <c r="AI222" s="409">
        <f t="shared" ref="AI222" si="367">AI221</f>
        <v>0</v>
      </c>
      <c r="AJ222" s="409">
        <f t="shared" ref="AJ222" si="368">AJ221</f>
        <v>0</v>
      </c>
      <c r="AK222" s="409">
        <f t="shared" ref="AK222" si="369">AK221</f>
        <v>0</v>
      </c>
      <c r="AL222" s="409">
        <f t="shared" ref="AL222" si="3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0"/>
      <c r="Z223" s="411"/>
      <c r="AA223" s="411"/>
      <c r="AB223" s="411"/>
      <c r="AC223" s="411"/>
      <c r="AD223" s="411"/>
      <c r="AE223" s="411"/>
      <c r="AF223" s="411"/>
      <c r="AG223" s="411"/>
      <c r="AH223" s="411"/>
      <c r="AI223" s="411"/>
      <c r="AJ223" s="411"/>
      <c r="AK223" s="411"/>
      <c r="AL223" s="411"/>
      <c r="AM223" s="302"/>
    </row>
    <row r="224" spans="1:39" outlineLevel="1">
      <c r="A224" s="516">
        <v>2</v>
      </c>
      <c r="B224" s="514"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08"/>
      <c r="Z224" s="408"/>
      <c r="AA224" s="408"/>
      <c r="AB224" s="408"/>
      <c r="AC224" s="408"/>
      <c r="AD224" s="408"/>
      <c r="AE224" s="408"/>
      <c r="AF224" s="408"/>
      <c r="AG224" s="408"/>
      <c r="AH224" s="408"/>
      <c r="AI224" s="408"/>
      <c r="AJ224" s="408"/>
      <c r="AK224" s="408"/>
      <c r="AL224" s="408"/>
      <c r="AM224" s="296">
        <f>SUM(Y224:AL224)</f>
        <v>0</v>
      </c>
    </row>
    <row r="225" spans="1:39" outlineLevel="1">
      <c r="B225" s="294" t="s">
        <v>289</v>
      </c>
      <c r="C225" s="291" t="s">
        <v>163</v>
      </c>
      <c r="D225" s="295"/>
      <c r="E225" s="295"/>
      <c r="F225" s="295"/>
      <c r="G225" s="295"/>
      <c r="H225" s="295"/>
      <c r="I225" s="295"/>
      <c r="J225" s="295"/>
      <c r="K225" s="295"/>
      <c r="L225" s="295"/>
      <c r="M225" s="295"/>
      <c r="N225" s="464"/>
      <c r="O225" s="295"/>
      <c r="P225" s="295"/>
      <c r="Q225" s="295"/>
      <c r="R225" s="295"/>
      <c r="S225" s="295"/>
      <c r="T225" s="295"/>
      <c r="U225" s="295"/>
      <c r="V225" s="295"/>
      <c r="W225" s="295"/>
      <c r="X225" s="295"/>
      <c r="Y225" s="409">
        <f>Y224</f>
        <v>0</v>
      </c>
      <c r="Z225" s="409">
        <f t="shared" ref="Z225" si="371">Z224</f>
        <v>0</v>
      </c>
      <c r="AA225" s="409">
        <f t="shared" ref="AA225" si="372">AA224</f>
        <v>0</v>
      </c>
      <c r="AB225" s="409">
        <f t="shared" ref="AB225" si="373">AB224</f>
        <v>0</v>
      </c>
      <c r="AC225" s="409">
        <f t="shared" ref="AC225" si="374">AC224</f>
        <v>0</v>
      </c>
      <c r="AD225" s="409">
        <f t="shared" ref="AD225" si="375">AD224</f>
        <v>0</v>
      </c>
      <c r="AE225" s="409">
        <f t="shared" ref="AE225" si="376">AE224</f>
        <v>0</v>
      </c>
      <c r="AF225" s="409">
        <f t="shared" ref="AF225" si="377">AF224</f>
        <v>0</v>
      </c>
      <c r="AG225" s="409">
        <f t="shared" ref="AG225" si="378">AG224</f>
        <v>0</v>
      </c>
      <c r="AH225" s="409">
        <f t="shared" ref="AH225" si="379">AH224</f>
        <v>0</v>
      </c>
      <c r="AI225" s="409">
        <f t="shared" ref="AI225" si="380">AI224</f>
        <v>0</v>
      </c>
      <c r="AJ225" s="409">
        <f t="shared" ref="AJ225" si="381">AJ224</f>
        <v>0</v>
      </c>
      <c r="AK225" s="409">
        <f t="shared" ref="AK225" si="382">AK224</f>
        <v>0</v>
      </c>
      <c r="AL225" s="409">
        <f t="shared" ref="AL225" si="3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0"/>
      <c r="Z226" s="411"/>
      <c r="AA226" s="411"/>
      <c r="AB226" s="411"/>
      <c r="AC226" s="411"/>
      <c r="AD226" s="411"/>
      <c r="AE226" s="411"/>
      <c r="AF226" s="411"/>
      <c r="AG226" s="411"/>
      <c r="AH226" s="411"/>
      <c r="AI226" s="411"/>
      <c r="AJ226" s="411"/>
      <c r="AK226" s="411"/>
      <c r="AL226" s="411"/>
      <c r="AM226" s="302"/>
    </row>
    <row r="227" spans="1:39" outlineLevel="1">
      <c r="A227" s="516">
        <v>3</v>
      </c>
      <c r="B227" s="514"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08"/>
      <c r="Z227" s="408"/>
      <c r="AA227" s="408"/>
      <c r="AB227" s="408"/>
      <c r="AC227" s="408"/>
      <c r="AD227" s="408"/>
      <c r="AE227" s="408"/>
      <c r="AF227" s="408"/>
      <c r="AG227" s="408"/>
      <c r="AH227" s="408"/>
      <c r="AI227" s="408"/>
      <c r="AJ227" s="408"/>
      <c r="AK227" s="408"/>
      <c r="AL227" s="408"/>
      <c r="AM227" s="296">
        <f>SUM(Y227:AL227)</f>
        <v>0</v>
      </c>
    </row>
    <row r="228" spans="1:39" outlineLevel="1">
      <c r="B228" s="294" t="s">
        <v>289</v>
      </c>
      <c r="C228" s="291" t="s">
        <v>163</v>
      </c>
      <c r="D228" s="295"/>
      <c r="E228" s="295"/>
      <c r="F228" s="295"/>
      <c r="G228" s="295"/>
      <c r="H228" s="295"/>
      <c r="I228" s="295"/>
      <c r="J228" s="295"/>
      <c r="K228" s="295"/>
      <c r="L228" s="295"/>
      <c r="M228" s="295"/>
      <c r="N228" s="464"/>
      <c r="O228" s="295"/>
      <c r="P228" s="295"/>
      <c r="Q228" s="295"/>
      <c r="R228" s="295"/>
      <c r="S228" s="295"/>
      <c r="T228" s="295"/>
      <c r="U228" s="295"/>
      <c r="V228" s="295"/>
      <c r="W228" s="295"/>
      <c r="X228" s="295"/>
      <c r="Y228" s="409">
        <f>Y227</f>
        <v>0</v>
      </c>
      <c r="Z228" s="409">
        <f t="shared" ref="Z228" si="384">Z227</f>
        <v>0</v>
      </c>
      <c r="AA228" s="409">
        <f t="shared" ref="AA228" si="385">AA227</f>
        <v>0</v>
      </c>
      <c r="AB228" s="409">
        <f t="shared" ref="AB228" si="386">AB227</f>
        <v>0</v>
      </c>
      <c r="AC228" s="409">
        <f t="shared" ref="AC228" si="387">AC227</f>
        <v>0</v>
      </c>
      <c r="AD228" s="409">
        <f t="shared" ref="AD228" si="388">AD227</f>
        <v>0</v>
      </c>
      <c r="AE228" s="409">
        <f t="shared" ref="AE228" si="389">AE227</f>
        <v>0</v>
      </c>
      <c r="AF228" s="409">
        <f t="shared" ref="AF228" si="390">AF227</f>
        <v>0</v>
      </c>
      <c r="AG228" s="409">
        <f t="shared" ref="AG228" si="391">AG227</f>
        <v>0</v>
      </c>
      <c r="AH228" s="409">
        <f t="shared" ref="AH228" si="392">AH227</f>
        <v>0</v>
      </c>
      <c r="AI228" s="409">
        <f t="shared" ref="AI228" si="393">AI227</f>
        <v>0</v>
      </c>
      <c r="AJ228" s="409">
        <f t="shared" ref="AJ228" si="394">AJ227</f>
        <v>0</v>
      </c>
      <c r="AK228" s="409">
        <f t="shared" ref="AK228" si="395">AK227</f>
        <v>0</v>
      </c>
      <c r="AL228" s="409">
        <f t="shared" ref="AL228" si="3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0"/>
      <c r="Z229" s="410"/>
      <c r="AA229" s="410"/>
      <c r="AB229" s="410"/>
      <c r="AC229" s="410"/>
      <c r="AD229" s="410"/>
      <c r="AE229" s="410"/>
      <c r="AF229" s="410"/>
      <c r="AG229" s="410"/>
      <c r="AH229" s="410"/>
      <c r="AI229" s="410"/>
      <c r="AJ229" s="410"/>
      <c r="AK229" s="410"/>
      <c r="AL229" s="410"/>
      <c r="AM229" s="306"/>
    </row>
    <row r="230" spans="1:39" outlineLevel="1">
      <c r="A230" s="516">
        <v>4</v>
      </c>
      <c r="B230" s="514" t="s">
        <v>682</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08"/>
      <c r="Z230" s="408"/>
      <c r="AA230" s="408"/>
      <c r="AB230" s="408"/>
      <c r="AC230" s="408"/>
      <c r="AD230" s="408"/>
      <c r="AE230" s="408"/>
      <c r="AF230" s="408"/>
      <c r="AG230" s="408"/>
      <c r="AH230" s="408"/>
      <c r="AI230" s="408"/>
      <c r="AJ230" s="408"/>
      <c r="AK230" s="408"/>
      <c r="AL230" s="408"/>
      <c r="AM230" s="296">
        <f>SUM(Y230:AL230)</f>
        <v>0</v>
      </c>
    </row>
    <row r="231" spans="1:39" outlineLevel="1">
      <c r="B231" s="294" t="s">
        <v>289</v>
      </c>
      <c r="C231" s="291" t="s">
        <v>163</v>
      </c>
      <c r="D231" s="295"/>
      <c r="E231" s="295"/>
      <c r="F231" s="295"/>
      <c r="G231" s="295"/>
      <c r="H231" s="295"/>
      <c r="I231" s="295"/>
      <c r="J231" s="295"/>
      <c r="K231" s="295"/>
      <c r="L231" s="295"/>
      <c r="M231" s="295"/>
      <c r="N231" s="464"/>
      <c r="O231" s="295"/>
      <c r="P231" s="295"/>
      <c r="Q231" s="295"/>
      <c r="R231" s="295"/>
      <c r="S231" s="295"/>
      <c r="T231" s="295"/>
      <c r="U231" s="295"/>
      <c r="V231" s="295"/>
      <c r="W231" s="295"/>
      <c r="X231" s="295"/>
      <c r="Y231" s="409">
        <f>Y230</f>
        <v>0</v>
      </c>
      <c r="Z231" s="409">
        <f t="shared" ref="Z231" si="397">Z230</f>
        <v>0</v>
      </c>
      <c r="AA231" s="409">
        <f t="shared" ref="AA231" si="398">AA230</f>
        <v>0</v>
      </c>
      <c r="AB231" s="409">
        <f t="shared" ref="AB231" si="399">AB230</f>
        <v>0</v>
      </c>
      <c r="AC231" s="409">
        <f t="shared" ref="AC231" si="400">AC230</f>
        <v>0</v>
      </c>
      <c r="AD231" s="409">
        <f t="shared" ref="AD231" si="401">AD230</f>
        <v>0</v>
      </c>
      <c r="AE231" s="409">
        <f t="shared" ref="AE231" si="402">AE230</f>
        <v>0</v>
      </c>
      <c r="AF231" s="409">
        <f t="shared" ref="AF231" si="403">AF230</f>
        <v>0</v>
      </c>
      <c r="AG231" s="409">
        <f t="shared" ref="AG231" si="404">AG230</f>
        <v>0</v>
      </c>
      <c r="AH231" s="409">
        <f t="shared" ref="AH231" si="405">AH230</f>
        <v>0</v>
      </c>
      <c r="AI231" s="409">
        <f t="shared" ref="AI231" si="406">AI230</f>
        <v>0</v>
      </c>
      <c r="AJ231" s="409">
        <f t="shared" ref="AJ231" si="407">AJ230</f>
        <v>0</v>
      </c>
      <c r="AK231" s="409">
        <f t="shared" ref="AK231" si="408">AK230</f>
        <v>0</v>
      </c>
      <c r="AL231" s="409">
        <f t="shared" ref="AL231" si="4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0"/>
      <c r="Z232" s="410"/>
      <c r="AA232" s="410"/>
      <c r="AB232" s="410"/>
      <c r="AC232" s="410"/>
      <c r="AD232" s="410"/>
      <c r="AE232" s="410"/>
      <c r="AF232" s="410"/>
      <c r="AG232" s="410"/>
      <c r="AH232" s="410"/>
      <c r="AI232" s="410"/>
      <c r="AJ232" s="410"/>
      <c r="AK232" s="410"/>
      <c r="AL232" s="410"/>
      <c r="AM232" s="306"/>
    </row>
    <row r="233" spans="1:39" ht="30" outlineLevel="1">
      <c r="A233" s="516">
        <v>5</v>
      </c>
      <c r="B233" s="514"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08"/>
      <c r="Z233" s="408"/>
      <c r="AA233" s="408"/>
      <c r="AB233" s="408"/>
      <c r="AC233" s="408"/>
      <c r="AD233" s="408"/>
      <c r="AE233" s="408"/>
      <c r="AF233" s="408"/>
      <c r="AG233" s="408"/>
      <c r="AH233" s="408"/>
      <c r="AI233" s="408"/>
      <c r="AJ233" s="408"/>
      <c r="AK233" s="408"/>
      <c r="AL233" s="408"/>
      <c r="AM233" s="296">
        <f>SUM(Y233:AL233)</f>
        <v>0</v>
      </c>
    </row>
    <row r="234" spans="1:39" outlineLevel="1">
      <c r="B234" s="294" t="s">
        <v>289</v>
      </c>
      <c r="C234" s="291" t="s">
        <v>163</v>
      </c>
      <c r="D234" s="295"/>
      <c r="E234" s="295"/>
      <c r="F234" s="295"/>
      <c r="G234" s="295"/>
      <c r="H234" s="295"/>
      <c r="I234" s="295"/>
      <c r="J234" s="295"/>
      <c r="K234" s="295"/>
      <c r="L234" s="295"/>
      <c r="M234" s="295"/>
      <c r="N234" s="464"/>
      <c r="O234" s="295"/>
      <c r="P234" s="295"/>
      <c r="Q234" s="295"/>
      <c r="R234" s="295"/>
      <c r="S234" s="295"/>
      <c r="T234" s="295"/>
      <c r="U234" s="295"/>
      <c r="V234" s="295"/>
      <c r="W234" s="295"/>
      <c r="X234" s="295"/>
      <c r="Y234" s="409">
        <f>Y233</f>
        <v>0</v>
      </c>
      <c r="Z234" s="409">
        <f t="shared" ref="Z234" si="410">Z233</f>
        <v>0</v>
      </c>
      <c r="AA234" s="409">
        <f t="shared" ref="AA234" si="411">AA233</f>
        <v>0</v>
      </c>
      <c r="AB234" s="409">
        <f t="shared" ref="AB234" si="412">AB233</f>
        <v>0</v>
      </c>
      <c r="AC234" s="409">
        <f t="shared" ref="AC234" si="413">AC233</f>
        <v>0</v>
      </c>
      <c r="AD234" s="409">
        <f t="shared" ref="AD234" si="414">AD233</f>
        <v>0</v>
      </c>
      <c r="AE234" s="409">
        <f t="shared" ref="AE234" si="415">AE233</f>
        <v>0</v>
      </c>
      <c r="AF234" s="409">
        <f t="shared" ref="AF234" si="416">AF233</f>
        <v>0</v>
      </c>
      <c r="AG234" s="409">
        <f t="shared" ref="AG234" si="417">AG233</f>
        <v>0</v>
      </c>
      <c r="AH234" s="409">
        <f t="shared" ref="AH234" si="418">AH233</f>
        <v>0</v>
      </c>
      <c r="AI234" s="409">
        <f t="shared" ref="AI234" si="419">AI233</f>
        <v>0</v>
      </c>
      <c r="AJ234" s="409">
        <f t="shared" ref="AJ234" si="420">AJ233</f>
        <v>0</v>
      </c>
      <c r="AK234" s="409">
        <f t="shared" ref="AK234" si="421">AK233</f>
        <v>0</v>
      </c>
      <c r="AL234" s="409">
        <f t="shared" ref="AL234" si="4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19"/>
      <c r="Z235" s="420"/>
      <c r="AA235" s="420"/>
      <c r="AB235" s="420"/>
      <c r="AC235" s="420"/>
      <c r="AD235" s="420"/>
      <c r="AE235" s="420"/>
      <c r="AF235" s="420"/>
      <c r="AG235" s="420"/>
      <c r="AH235" s="420"/>
      <c r="AI235" s="420"/>
      <c r="AJ235" s="420"/>
      <c r="AK235" s="420"/>
      <c r="AL235" s="420"/>
      <c r="AM235" s="297"/>
    </row>
    <row r="236" spans="1:39" ht="15.75" outlineLevel="1">
      <c r="B236" s="317"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2"/>
      <c r="Z236" s="412"/>
      <c r="AA236" s="412"/>
      <c r="AB236" s="412"/>
      <c r="AC236" s="412"/>
      <c r="AD236" s="412"/>
      <c r="AE236" s="412"/>
      <c r="AF236" s="412"/>
      <c r="AG236" s="412"/>
      <c r="AH236" s="412"/>
      <c r="AI236" s="412"/>
      <c r="AJ236" s="412"/>
      <c r="AK236" s="412"/>
      <c r="AL236" s="412"/>
      <c r="AM236" s="292"/>
    </row>
    <row r="237" spans="1:39" outlineLevel="1">
      <c r="A237" s="516">
        <v>6</v>
      </c>
      <c r="B237" s="514"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3"/>
      <c r="Z237" s="408"/>
      <c r="AA237" s="408"/>
      <c r="AB237" s="408"/>
      <c r="AC237" s="408"/>
      <c r="AD237" s="408"/>
      <c r="AE237" s="408"/>
      <c r="AF237" s="413"/>
      <c r="AG237" s="413"/>
      <c r="AH237" s="413"/>
      <c r="AI237" s="413"/>
      <c r="AJ237" s="413"/>
      <c r="AK237" s="413"/>
      <c r="AL237" s="413"/>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09">
        <f>Y237</f>
        <v>0</v>
      </c>
      <c r="Z238" s="409">
        <f t="shared" ref="Z238" si="423">Z237</f>
        <v>0</v>
      </c>
      <c r="AA238" s="409">
        <f t="shared" ref="AA238" si="424">AA237</f>
        <v>0</v>
      </c>
      <c r="AB238" s="409">
        <f t="shared" ref="AB238" si="425">AB237</f>
        <v>0</v>
      </c>
      <c r="AC238" s="409">
        <f t="shared" ref="AC238" si="426">AC237</f>
        <v>0</v>
      </c>
      <c r="AD238" s="409">
        <f t="shared" ref="AD238" si="427">AD237</f>
        <v>0</v>
      </c>
      <c r="AE238" s="409">
        <f t="shared" ref="AE238" si="428">AE237</f>
        <v>0</v>
      </c>
      <c r="AF238" s="409">
        <f t="shared" ref="AF238" si="429">AF237</f>
        <v>0</v>
      </c>
      <c r="AG238" s="409">
        <f t="shared" ref="AG238" si="430">AG237</f>
        <v>0</v>
      </c>
      <c r="AH238" s="409">
        <f t="shared" ref="AH238" si="431">AH237</f>
        <v>0</v>
      </c>
      <c r="AI238" s="409">
        <f t="shared" ref="AI238" si="432">AI237</f>
        <v>0</v>
      </c>
      <c r="AJ238" s="409">
        <f t="shared" ref="AJ238" si="433">AJ237</f>
        <v>0</v>
      </c>
      <c r="AK238" s="409">
        <f t="shared" ref="AK238" si="434">AK237</f>
        <v>0</v>
      </c>
      <c r="AL238" s="409">
        <f t="shared" ref="AL238" si="435">AL237</f>
        <v>0</v>
      </c>
      <c r="AM238" s="310"/>
    </row>
    <row r="239" spans="1:39" outlineLevel="1">
      <c r="B239" s="309"/>
      <c r="C239" s="311"/>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4"/>
      <c r="Z239" s="414"/>
      <c r="AA239" s="414"/>
      <c r="AB239" s="414"/>
      <c r="AC239" s="414"/>
      <c r="AD239" s="414"/>
      <c r="AE239" s="414"/>
      <c r="AF239" s="414"/>
      <c r="AG239" s="414"/>
      <c r="AH239" s="414"/>
      <c r="AI239" s="414"/>
      <c r="AJ239" s="414"/>
      <c r="AK239" s="414"/>
      <c r="AL239" s="414"/>
      <c r="AM239" s="312"/>
    </row>
    <row r="240" spans="1:39" ht="30" outlineLevel="1">
      <c r="A240" s="516">
        <v>7</v>
      </c>
      <c r="B240" s="514"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3"/>
      <c r="Z240" s="408"/>
      <c r="AA240" s="408"/>
      <c r="AB240" s="408"/>
      <c r="AC240" s="408"/>
      <c r="AD240" s="408"/>
      <c r="AE240" s="408"/>
      <c r="AF240" s="413"/>
      <c r="AG240" s="413"/>
      <c r="AH240" s="413"/>
      <c r="AI240" s="413"/>
      <c r="AJ240" s="413"/>
      <c r="AK240" s="413"/>
      <c r="AL240" s="413"/>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09">
        <f>Y240</f>
        <v>0</v>
      </c>
      <c r="Z241" s="409">
        <f t="shared" ref="Z241" si="436">Z240</f>
        <v>0</v>
      </c>
      <c r="AA241" s="409">
        <f t="shared" ref="AA241" si="437">AA240</f>
        <v>0</v>
      </c>
      <c r="AB241" s="409">
        <f t="shared" ref="AB241" si="438">AB240</f>
        <v>0</v>
      </c>
      <c r="AC241" s="409">
        <f t="shared" ref="AC241" si="439">AC240</f>
        <v>0</v>
      </c>
      <c r="AD241" s="409">
        <f t="shared" ref="AD241" si="440">AD240</f>
        <v>0</v>
      </c>
      <c r="AE241" s="409">
        <f t="shared" ref="AE241" si="441">AE240</f>
        <v>0</v>
      </c>
      <c r="AF241" s="409">
        <f t="shared" ref="AF241" si="442">AF240</f>
        <v>0</v>
      </c>
      <c r="AG241" s="409">
        <f t="shared" ref="AG241" si="443">AG240</f>
        <v>0</v>
      </c>
      <c r="AH241" s="409">
        <f t="shared" ref="AH241" si="444">AH240</f>
        <v>0</v>
      </c>
      <c r="AI241" s="409">
        <f t="shared" ref="AI241" si="445">AI240</f>
        <v>0</v>
      </c>
      <c r="AJ241" s="409">
        <f t="shared" ref="AJ241" si="446">AJ240</f>
        <v>0</v>
      </c>
      <c r="AK241" s="409">
        <f t="shared" ref="AK241" si="447">AK240</f>
        <v>0</v>
      </c>
      <c r="AL241" s="409">
        <f t="shared" ref="AL241" si="448">AL240</f>
        <v>0</v>
      </c>
      <c r="AM241" s="310"/>
    </row>
    <row r="242" spans="1:39" outlineLevel="1">
      <c r="B242" s="313"/>
      <c r="C242" s="311"/>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4"/>
      <c r="Z242" s="415"/>
      <c r="AA242" s="414"/>
      <c r="AB242" s="414"/>
      <c r="AC242" s="414"/>
      <c r="AD242" s="414"/>
      <c r="AE242" s="414"/>
      <c r="AF242" s="414"/>
      <c r="AG242" s="414"/>
      <c r="AH242" s="414"/>
      <c r="AI242" s="414"/>
      <c r="AJ242" s="414"/>
      <c r="AK242" s="414"/>
      <c r="AL242" s="414"/>
      <c r="AM242" s="312"/>
    </row>
    <row r="243" spans="1:39" ht="30" outlineLevel="1">
      <c r="A243" s="516">
        <v>8</v>
      </c>
      <c r="B243" s="514"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3"/>
      <c r="Z243" s="408"/>
      <c r="AA243" s="408"/>
      <c r="AB243" s="408"/>
      <c r="AC243" s="408"/>
      <c r="AD243" s="408"/>
      <c r="AE243" s="408"/>
      <c r="AF243" s="413"/>
      <c r="AG243" s="413"/>
      <c r="AH243" s="413"/>
      <c r="AI243" s="413"/>
      <c r="AJ243" s="413"/>
      <c r="AK243" s="413"/>
      <c r="AL243" s="413"/>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09">
        <f>Y243</f>
        <v>0</v>
      </c>
      <c r="Z244" s="409">
        <f t="shared" ref="Z244" si="449">Z243</f>
        <v>0</v>
      </c>
      <c r="AA244" s="409">
        <f t="shared" ref="AA244" si="450">AA243</f>
        <v>0</v>
      </c>
      <c r="AB244" s="409">
        <f t="shared" ref="AB244" si="451">AB243</f>
        <v>0</v>
      </c>
      <c r="AC244" s="409">
        <f t="shared" ref="AC244" si="452">AC243</f>
        <v>0</v>
      </c>
      <c r="AD244" s="409">
        <f t="shared" ref="AD244" si="453">AD243</f>
        <v>0</v>
      </c>
      <c r="AE244" s="409">
        <f t="shared" ref="AE244" si="454">AE243</f>
        <v>0</v>
      </c>
      <c r="AF244" s="409">
        <f t="shared" ref="AF244" si="455">AF243</f>
        <v>0</v>
      </c>
      <c r="AG244" s="409">
        <f t="shared" ref="AG244" si="456">AG243</f>
        <v>0</v>
      </c>
      <c r="AH244" s="409">
        <f t="shared" ref="AH244" si="457">AH243</f>
        <v>0</v>
      </c>
      <c r="AI244" s="409">
        <f t="shared" ref="AI244" si="458">AI243</f>
        <v>0</v>
      </c>
      <c r="AJ244" s="409">
        <f t="shared" ref="AJ244" si="459">AJ243</f>
        <v>0</v>
      </c>
      <c r="AK244" s="409">
        <f t="shared" ref="AK244" si="460">AK243</f>
        <v>0</v>
      </c>
      <c r="AL244" s="409">
        <f t="shared" ref="AL244" si="461">AL243</f>
        <v>0</v>
      </c>
      <c r="AM244" s="310"/>
    </row>
    <row r="245" spans="1:39" outlineLevel="1">
      <c r="B245" s="313"/>
      <c r="C245" s="311"/>
      <c r="D245" s="315"/>
      <c r="E245" s="315"/>
      <c r="F245" s="315"/>
      <c r="G245" s="315"/>
      <c r="H245" s="315"/>
      <c r="I245" s="315"/>
      <c r="J245" s="315"/>
      <c r="K245" s="315"/>
      <c r="L245" s="315"/>
      <c r="M245" s="315"/>
      <c r="N245" s="291"/>
      <c r="O245" s="315"/>
      <c r="P245" s="315"/>
      <c r="Q245" s="315"/>
      <c r="R245" s="315"/>
      <c r="S245" s="315"/>
      <c r="T245" s="315"/>
      <c r="U245" s="315"/>
      <c r="V245" s="315"/>
      <c r="W245" s="315"/>
      <c r="X245" s="315"/>
      <c r="Y245" s="414"/>
      <c r="Z245" s="415"/>
      <c r="AA245" s="414"/>
      <c r="AB245" s="414"/>
      <c r="AC245" s="414"/>
      <c r="AD245" s="414"/>
      <c r="AE245" s="414"/>
      <c r="AF245" s="414"/>
      <c r="AG245" s="414"/>
      <c r="AH245" s="414"/>
      <c r="AI245" s="414"/>
      <c r="AJ245" s="414"/>
      <c r="AK245" s="414"/>
      <c r="AL245" s="414"/>
      <c r="AM245" s="312"/>
    </row>
    <row r="246" spans="1:39" ht="30" outlineLevel="1">
      <c r="A246" s="516">
        <v>9</v>
      </c>
      <c r="B246" s="514"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3"/>
      <c r="Z246" s="408"/>
      <c r="AA246" s="408"/>
      <c r="AB246" s="408"/>
      <c r="AC246" s="408"/>
      <c r="AD246" s="408"/>
      <c r="AE246" s="408"/>
      <c r="AF246" s="413"/>
      <c r="AG246" s="413"/>
      <c r="AH246" s="413"/>
      <c r="AI246" s="413"/>
      <c r="AJ246" s="413"/>
      <c r="AK246" s="413"/>
      <c r="AL246" s="413"/>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09">
        <f>Y246</f>
        <v>0</v>
      </c>
      <c r="Z247" s="409">
        <f t="shared" ref="Z247" si="462">Z246</f>
        <v>0</v>
      </c>
      <c r="AA247" s="409">
        <f t="shared" ref="AA247" si="463">AA246</f>
        <v>0</v>
      </c>
      <c r="AB247" s="409">
        <f t="shared" ref="AB247" si="464">AB246</f>
        <v>0</v>
      </c>
      <c r="AC247" s="409">
        <f t="shared" ref="AC247" si="465">AC246</f>
        <v>0</v>
      </c>
      <c r="AD247" s="409">
        <f t="shared" ref="AD247" si="466">AD246</f>
        <v>0</v>
      </c>
      <c r="AE247" s="409">
        <f t="shared" ref="AE247" si="467">AE246</f>
        <v>0</v>
      </c>
      <c r="AF247" s="409">
        <f t="shared" ref="AF247" si="468">AF246</f>
        <v>0</v>
      </c>
      <c r="AG247" s="409">
        <f t="shared" ref="AG247" si="469">AG246</f>
        <v>0</v>
      </c>
      <c r="AH247" s="409">
        <f t="shared" ref="AH247" si="470">AH246</f>
        <v>0</v>
      </c>
      <c r="AI247" s="409">
        <f t="shared" ref="AI247" si="471">AI246</f>
        <v>0</v>
      </c>
      <c r="AJ247" s="409">
        <f t="shared" ref="AJ247" si="472">AJ246</f>
        <v>0</v>
      </c>
      <c r="AK247" s="409">
        <f t="shared" ref="AK247" si="473">AK246</f>
        <v>0</v>
      </c>
      <c r="AL247" s="409">
        <f t="shared" ref="AL247" si="474">AL246</f>
        <v>0</v>
      </c>
      <c r="AM247" s="310"/>
    </row>
    <row r="248" spans="1:39" outlineLevel="1">
      <c r="B248" s="313"/>
      <c r="C248" s="311"/>
      <c r="D248" s="315"/>
      <c r="E248" s="315"/>
      <c r="F248" s="315"/>
      <c r="G248" s="315"/>
      <c r="H248" s="315"/>
      <c r="I248" s="315"/>
      <c r="J248" s="315"/>
      <c r="K248" s="315"/>
      <c r="L248" s="315"/>
      <c r="M248" s="315"/>
      <c r="N248" s="291"/>
      <c r="O248" s="315"/>
      <c r="P248" s="315"/>
      <c r="Q248" s="315"/>
      <c r="R248" s="315"/>
      <c r="S248" s="315"/>
      <c r="T248" s="315"/>
      <c r="U248" s="315"/>
      <c r="V248" s="315"/>
      <c r="W248" s="315"/>
      <c r="X248" s="315"/>
      <c r="Y248" s="414"/>
      <c r="Z248" s="414"/>
      <c r="AA248" s="414"/>
      <c r="AB248" s="414"/>
      <c r="AC248" s="414"/>
      <c r="AD248" s="414"/>
      <c r="AE248" s="414"/>
      <c r="AF248" s="414"/>
      <c r="AG248" s="414"/>
      <c r="AH248" s="414"/>
      <c r="AI248" s="414"/>
      <c r="AJ248" s="414"/>
      <c r="AK248" s="414"/>
      <c r="AL248" s="414"/>
      <c r="AM248" s="312"/>
    </row>
    <row r="249" spans="1:39" ht="30" outlineLevel="1">
      <c r="A249" s="516">
        <v>10</v>
      </c>
      <c r="B249" s="514"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3"/>
      <c r="Z249" s="408"/>
      <c r="AA249" s="408"/>
      <c r="AB249" s="408"/>
      <c r="AC249" s="408"/>
      <c r="AD249" s="408"/>
      <c r="AE249" s="408"/>
      <c r="AF249" s="413"/>
      <c r="AG249" s="413"/>
      <c r="AH249" s="413"/>
      <c r="AI249" s="413"/>
      <c r="AJ249" s="413"/>
      <c r="AK249" s="413"/>
      <c r="AL249" s="413"/>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09">
        <f>Y249</f>
        <v>0</v>
      </c>
      <c r="Z250" s="409">
        <f t="shared" ref="Z250" si="475">Z249</f>
        <v>0</v>
      </c>
      <c r="AA250" s="409">
        <f t="shared" ref="AA250" si="476">AA249</f>
        <v>0</v>
      </c>
      <c r="AB250" s="409">
        <f t="shared" ref="AB250" si="477">AB249</f>
        <v>0</v>
      </c>
      <c r="AC250" s="409">
        <f t="shared" ref="AC250" si="478">AC249</f>
        <v>0</v>
      </c>
      <c r="AD250" s="409">
        <f t="shared" ref="AD250" si="479">AD249</f>
        <v>0</v>
      </c>
      <c r="AE250" s="409">
        <f t="shared" ref="AE250" si="480">AE249</f>
        <v>0</v>
      </c>
      <c r="AF250" s="409">
        <f t="shared" ref="AF250" si="481">AF249</f>
        <v>0</v>
      </c>
      <c r="AG250" s="409">
        <f t="shared" ref="AG250" si="482">AG249</f>
        <v>0</v>
      </c>
      <c r="AH250" s="409">
        <f t="shared" ref="AH250" si="483">AH249</f>
        <v>0</v>
      </c>
      <c r="AI250" s="409">
        <f t="shared" ref="AI250" si="484">AI249</f>
        <v>0</v>
      </c>
      <c r="AJ250" s="409">
        <f t="shared" ref="AJ250" si="485">AJ249</f>
        <v>0</v>
      </c>
      <c r="AK250" s="409">
        <f t="shared" ref="AK250" si="486">AK249</f>
        <v>0</v>
      </c>
      <c r="AL250" s="409">
        <f t="shared" ref="AL250" si="487">AL249</f>
        <v>0</v>
      </c>
      <c r="AM250" s="310"/>
    </row>
    <row r="251" spans="1:39" outlineLevel="1">
      <c r="B251" s="313"/>
      <c r="C251" s="311"/>
      <c r="D251" s="315"/>
      <c r="E251" s="315"/>
      <c r="F251" s="315"/>
      <c r="G251" s="315"/>
      <c r="H251" s="315"/>
      <c r="I251" s="315"/>
      <c r="J251" s="315"/>
      <c r="K251" s="315"/>
      <c r="L251" s="315"/>
      <c r="M251" s="315"/>
      <c r="N251" s="291"/>
      <c r="O251" s="315"/>
      <c r="P251" s="315"/>
      <c r="Q251" s="315"/>
      <c r="R251" s="315"/>
      <c r="S251" s="315"/>
      <c r="T251" s="315"/>
      <c r="U251" s="315"/>
      <c r="V251" s="315"/>
      <c r="W251" s="315"/>
      <c r="X251" s="315"/>
      <c r="Y251" s="414"/>
      <c r="Z251" s="415"/>
      <c r="AA251" s="414"/>
      <c r="AB251" s="414"/>
      <c r="AC251" s="414"/>
      <c r="AD251" s="414"/>
      <c r="AE251" s="414"/>
      <c r="AF251" s="414"/>
      <c r="AG251" s="414"/>
      <c r="AH251" s="414"/>
      <c r="AI251" s="414"/>
      <c r="AJ251" s="414"/>
      <c r="AK251" s="414"/>
      <c r="AL251" s="414"/>
      <c r="AM251" s="312"/>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2"/>
      <c r="Z252" s="412"/>
      <c r="AA252" s="412"/>
      <c r="AB252" s="412"/>
      <c r="AC252" s="412"/>
      <c r="AD252" s="412"/>
      <c r="AE252" s="412"/>
      <c r="AF252" s="412"/>
      <c r="AG252" s="412"/>
      <c r="AH252" s="412"/>
      <c r="AI252" s="412"/>
      <c r="AJ252" s="412"/>
      <c r="AK252" s="412"/>
      <c r="AL252" s="412"/>
      <c r="AM252" s="292"/>
    </row>
    <row r="253" spans="1:39" ht="30" outlineLevel="1">
      <c r="A253" s="516">
        <v>11</v>
      </c>
      <c r="B253" s="514"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3"/>
      <c r="Z253" s="408"/>
      <c r="AA253" s="408"/>
      <c r="AB253" s="408"/>
      <c r="AC253" s="408"/>
      <c r="AD253" s="408"/>
      <c r="AE253" s="408"/>
      <c r="AF253" s="413"/>
      <c r="AG253" s="413"/>
      <c r="AH253" s="413"/>
      <c r="AI253" s="413"/>
      <c r="AJ253" s="413"/>
      <c r="AK253" s="413"/>
      <c r="AL253" s="413"/>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09">
        <f>Y253</f>
        <v>0</v>
      </c>
      <c r="Z254" s="409">
        <f t="shared" ref="Z254" si="488">Z253</f>
        <v>0</v>
      </c>
      <c r="AA254" s="409">
        <f t="shared" ref="AA254" si="489">AA253</f>
        <v>0</v>
      </c>
      <c r="AB254" s="409">
        <f t="shared" ref="AB254" si="490">AB253</f>
        <v>0</v>
      </c>
      <c r="AC254" s="409">
        <f t="shared" ref="AC254" si="491">AC253</f>
        <v>0</v>
      </c>
      <c r="AD254" s="409">
        <f t="shared" ref="AD254" si="492">AD253</f>
        <v>0</v>
      </c>
      <c r="AE254" s="409">
        <f t="shared" ref="AE254" si="493">AE253</f>
        <v>0</v>
      </c>
      <c r="AF254" s="409">
        <f t="shared" ref="AF254" si="494">AF253</f>
        <v>0</v>
      </c>
      <c r="AG254" s="409">
        <f t="shared" ref="AG254" si="495">AG253</f>
        <v>0</v>
      </c>
      <c r="AH254" s="409">
        <f t="shared" ref="AH254" si="496">AH253</f>
        <v>0</v>
      </c>
      <c r="AI254" s="409">
        <f t="shared" ref="AI254" si="497">AI253</f>
        <v>0</v>
      </c>
      <c r="AJ254" s="409">
        <f t="shared" ref="AJ254" si="498">AJ253</f>
        <v>0</v>
      </c>
      <c r="AK254" s="409">
        <f t="shared" ref="AK254" si="499">AK253</f>
        <v>0</v>
      </c>
      <c r="AL254" s="409">
        <f t="shared" ref="AL254" si="500">AL253</f>
        <v>0</v>
      </c>
      <c r="AM254" s="297"/>
    </row>
    <row r="255" spans="1:39" outlineLevel="1">
      <c r="B255" s="314"/>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0"/>
      <c r="Z255" s="418"/>
      <c r="AA255" s="418"/>
      <c r="AB255" s="418"/>
      <c r="AC255" s="418"/>
      <c r="AD255" s="418"/>
      <c r="AE255" s="418"/>
      <c r="AF255" s="418"/>
      <c r="AG255" s="418"/>
      <c r="AH255" s="418"/>
      <c r="AI255" s="418"/>
      <c r="AJ255" s="418"/>
      <c r="AK255" s="418"/>
      <c r="AL255" s="418"/>
      <c r="AM255" s="306"/>
    </row>
    <row r="256" spans="1:39" ht="45" outlineLevel="1">
      <c r="A256" s="516">
        <v>12</v>
      </c>
      <c r="B256" s="514"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08"/>
      <c r="Z256" s="408"/>
      <c r="AA256" s="408"/>
      <c r="AB256" s="408"/>
      <c r="AC256" s="408"/>
      <c r="AD256" s="408"/>
      <c r="AE256" s="408"/>
      <c r="AF256" s="413"/>
      <c r="AG256" s="413"/>
      <c r="AH256" s="413"/>
      <c r="AI256" s="413"/>
      <c r="AJ256" s="413"/>
      <c r="AK256" s="413"/>
      <c r="AL256" s="413"/>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09">
        <f>Y256</f>
        <v>0</v>
      </c>
      <c r="Z257" s="409">
        <f t="shared" ref="Z257" si="501">Z256</f>
        <v>0</v>
      </c>
      <c r="AA257" s="409">
        <f t="shared" ref="AA257" si="502">AA256</f>
        <v>0</v>
      </c>
      <c r="AB257" s="409">
        <f t="shared" ref="AB257" si="503">AB256</f>
        <v>0</v>
      </c>
      <c r="AC257" s="409">
        <f t="shared" ref="AC257" si="504">AC256</f>
        <v>0</v>
      </c>
      <c r="AD257" s="409">
        <f t="shared" ref="AD257" si="505">AD256</f>
        <v>0</v>
      </c>
      <c r="AE257" s="409">
        <f t="shared" ref="AE257" si="506">AE256</f>
        <v>0</v>
      </c>
      <c r="AF257" s="409">
        <f t="shared" ref="AF257" si="507">AF256</f>
        <v>0</v>
      </c>
      <c r="AG257" s="409">
        <f t="shared" ref="AG257" si="508">AG256</f>
        <v>0</v>
      </c>
      <c r="AH257" s="409">
        <f t="shared" ref="AH257" si="509">AH256</f>
        <v>0</v>
      </c>
      <c r="AI257" s="409">
        <f t="shared" ref="AI257" si="510">AI256</f>
        <v>0</v>
      </c>
      <c r="AJ257" s="409">
        <f t="shared" ref="AJ257" si="511">AJ256</f>
        <v>0</v>
      </c>
      <c r="AK257" s="409">
        <f t="shared" ref="AK257" si="512">AK256</f>
        <v>0</v>
      </c>
      <c r="AL257" s="409">
        <f t="shared" ref="AL257" si="513">AL256</f>
        <v>0</v>
      </c>
      <c r="AM257" s="297"/>
    </row>
    <row r="258" spans="1:40" outlineLevel="1">
      <c r="B258" s="314"/>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19"/>
      <c r="Z258" s="419"/>
      <c r="AA258" s="410"/>
      <c r="AB258" s="410"/>
      <c r="AC258" s="410"/>
      <c r="AD258" s="410"/>
      <c r="AE258" s="410"/>
      <c r="AF258" s="410"/>
      <c r="AG258" s="410"/>
      <c r="AH258" s="410"/>
      <c r="AI258" s="410"/>
      <c r="AJ258" s="410"/>
      <c r="AK258" s="410"/>
      <c r="AL258" s="410"/>
      <c r="AM258" s="306"/>
    </row>
    <row r="259" spans="1:40" ht="30" outlineLevel="1">
      <c r="A259" s="516">
        <v>13</v>
      </c>
      <c r="B259" s="514"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08"/>
      <c r="Z259" s="408"/>
      <c r="AA259" s="408"/>
      <c r="AB259" s="408"/>
      <c r="AC259" s="408"/>
      <c r="AD259" s="408"/>
      <c r="AE259" s="408"/>
      <c r="AF259" s="413"/>
      <c r="AG259" s="413"/>
      <c r="AH259" s="413"/>
      <c r="AI259" s="413"/>
      <c r="AJ259" s="413"/>
      <c r="AK259" s="413"/>
      <c r="AL259" s="413"/>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09">
        <f>Y259</f>
        <v>0</v>
      </c>
      <c r="Z260" s="409">
        <f t="shared" ref="Z260" si="514">Z259</f>
        <v>0</v>
      </c>
      <c r="AA260" s="409">
        <f t="shared" ref="AA260" si="515">AA259</f>
        <v>0</v>
      </c>
      <c r="AB260" s="409">
        <f t="shared" ref="AB260" si="516">AB259</f>
        <v>0</v>
      </c>
      <c r="AC260" s="409">
        <f t="shared" ref="AC260" si="517">AC259</f>
        <v>0</v>
      </c>
      <c r="AD260" s="409">
        <f t="shared" ref="AD260" si="518">AD259</f>
        <v>0</v>
      </c>
      <c r="AE260" s="409">
        <f t="shared" ref="AE260" si="519">AE259</f>
        <v>0</v>
      </c>
      <c r="AF260" s="409">
        <f t="shared" ref="AF260" si="520">AF259</f>
        <v>0</v>
      </c>
      <c r="AG260" s="409">
        <f t="shared" ref="AG260" si="521">AG259</f>
        <v>0</v>
      </c>
      <c r="AH260" s="409">
        <f t="shared" ref="AH260" si="522">AH259</f>
        <v>0</v>
      </c>
      <c r="AI260" s="409">
        <f t="shared" ref="AI260" si="523">AI259</f>
        <v>0</v>
      </c>
      <c r="AJ260" s="409">
        <f t="shared" ref="AJ260" si="524">AJ259</f>
        <v>0</v>
      </c>
      <c r="AK260" s="409">
        <f t="shared" ref="AK260" si="525">AK259</f>
        <v>0</v>
      </c>
      <c r="AL260" s="409">
        <f t="shared" ref="AL260" si="526">AL259</f>
        <v>0</v>
      </c>
      <c r="AM260" s="306"/>
    </row>
    <row r="261" spans="1:40" outlineLevel="1">
      <c r="B261" s="314"/>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0"/>
      <c r="Z261" s="410"/>
      <c r="AA261" s="410"/>
      <c r="AB261" s="410"/>
      <c r="AC261" s="410"/>
      <c r="AD261" s="410"/>
      <c r="AE261" s="410"/>
      <c r="AF261" s="410"/>
      <c r="AG261" s="410"/>
      <c r="AH261" s="410"/>
      <c r="AI261" s="410"/>
      <c r="AJ261" s="410"/>
      <c r="AK261" s="410"/>
      <c r="AL261" s="410"/>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2"/>
      <c r="Z262" s="412"/>
      <c r="AA262" s="412"/>
      <c r="AB262" s="412"/>
      <c r="AC262" s="412"/>
      <c r="AD262" s="412"/>
      <c r="AE262" s="412"/>
      <c r="AF262" s="412"/>
      <c r="AG262" s="412"/>
      <c r="AH262" s="412"/>
      <c r="AI262" s="412"/>
      <c r="AJ262" s="412"/>
      <c r="AK262" s="412"/>
      <c r="AL262" s="412"/>
      <c r="AM262" s="292"/>
    </row>
    <row r="263" spans="1:40" outlineLevel="1">
      <c r="A263" s="516">
        <v>14</v>
      </c>
      <c r="B263" s="314"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08"/>
      <c r="Z263" s="408"/>
      <c r="AA263" s="408"/>
      <c r="AB263" s="408"/>
      <c r="AC263" s="408"/>
      <c r="AD263" s="408"/>
      <c r="AE263" s="408"/>
      <c r="AF263" s="408"/>
      <c r="AG263" s="408"/>
      <c r="AH263" s="408"/>
      <c r="AI263" s="408"/>
      <c r="AJ263" s="408"/>
      <c r="AK263" s="408"/>
      <c r="AL263" s="408"/>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09">
        <f>Y263</f>
        <v>0</v>
      </c>
      <c r="Z264" s="409">
        <f t="shared" ref="Z264" si="527">Z263</f>
        <v>0</v>
      </c>
      <c r="AA264" s="409">
        <f t="shared" ref="AA264" si="528">AA263</f>
        <v>0</v>
      </c>
      <c r="AB264" s="409">
        <f t="shared" ref="AB264" si="529">AB263</f>
        <v>0</v>
      </c>
      <c r="AC264" s="409">
        <f t="shared" ref="AC264" si="530">AC263</f>
        <v>0</v>
      </c>
      <c r="AD264" s="409">
        <f t="shared" ref="AD264" si="531">AD263</f>
        <v>0</v>
      </c>
      <c r="AE264" s="409">
        <f t="shared" ref="AE264" si="532">AE263</f>
        <v>0</v>
      </c>
      <c r="AF264" s="409">
        <f t="shared" ref="AF264" si="533">AF263</f>
        <v>0</v>
      </c>
      <c r="AG264" s="409">
        <f t="shared" ref="AG264" si="534">AG263</f>
        <v>0</v>
      </c>
      <c r="AH264" s="409">
        <f t="shared" ref="AH264" si="535">AH263</f>
        <v>0</v>
      </c>
      <c r="AI264" s="409">
        <f t="shared" ref="AI264" si="536">AI263</f>
        <v>0</v>
      </c>
      <c r="AJ264" s="409">
        <f t="shared" ref="AJ264" si="537">AJ263</f>
        <v>0</v>
      </c>
      <c r="AK264" s="409">
        <f t="shared" ref="AK264" si="538">AK263</f>
        <v>0</v>
      </c>
      <c r="AL264" s="409">
        <f t="shared" ref="AL264" si="539">AL263</f>
        <v>0</v>
      </c>
      <c r="AM264" s="297"/>
    </row>
    <row r="265" spans="1:40" outlineLevel="1">
      <c r="A265" s="517"/>
      <c r="B265" s="314"/>
      <c r="C265" s="305"/>
      <c r="D265" s="291"/>
      <c r="E265" s="291"/>
      <c r="F265" s="291"/>
      <c r="G265" s="291"/>
      <c r="H265" s="291"/>
      <c r="I265" s="291"/>
      <c r="J265" s="291"/>
      <c r="K265" s="291"/>
      <c r="L265" s="291"/>
      <c r="M265" s="291"/>
      <c r="N265" s="464"/>
      <c r="O265" s="291"/>
      <c r="P265" s="291"/>
      <c r="Q265" s="291"/>
      <c r="R265" s="291"/>
      <c r="S265" s="291"/>
      <c r="T265" s="291"/>
      <c r="U265" s="291"/>
      <c r="V265" s="291"/>
      <c r="W265" s="291"/>
      <c r="X265" s="291"/>
      <c r="Y265" s="410"/>
      <c r="Z265" s="410"/>
      <c r="AA265" s="410"/>
      <c r="AB265" s="410"/>
      <c r="AC265" s="410"/>
      <c r="AD265" s="410"/>
      <c r="AE265" s="410"/>
      <c r="AF265" s="410"/>
      <c r="AG265" s="410"/>
      <c r="AH265" s="410"/>
      <c r="AI265" s="410"/>
      <c r="AJ265" s="410"/>
      <c r="AK265" s="410"/>
      <c r="AL265" s="410"/>
      <c r="AM265" s="301"/>
      <c r="AN265" s="624"/>
    </row>
    <row r="266" spans="1:40" s="308" customFormat="1" ht="15.75" outlineLevel="1">
      <c r="A266" s="517"/>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0"/>
      <c r="Z266" s="410"/>
      <c r="AA266" s="410"/>
      <c r="AB266" s="410"/>
      <c r="AC266" s="410"/>
      <c r="AD266" s="410"/>
      <c r="AE266" s="414"/>
      <c r="AF266" s="414"/>
      <c r="AG266" s="414"/>
      <c r="AH266" s="414"/>
      <c r="AI266" s="414"/>
      <c r="AJ266" s="414"/>
      <c r="AK266" s="414"/>
      <c r="AL266" s="414"/>
      <c r="AM266" s="511"/>
      <c r="AN266" s="625"/>
    </row>
    <row r="267" spans="1:40" outlineLevel="1">
      <c r="A267" s="516">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08"/>
      <c r="Z267" s="408"/>
      <c r="AA267" s="408"/>
      <c r="AB267" s="408"/>
      <c r="AC267" s="408"/>
      <c r="AD267" s="408"/>
      <c r="AE267" s="408"/>
      <c r="AF267" s="408"/>
      <c r="AG267" s="408"/>
      <c r="AH267" s="408"/>
      <c r="AI267" s="408"/>
      <c r="AJ267" s="408"/>
      <c r="AK267" s="408"/>
      <c r="AL267" s="408"/>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09">
        <f>Y267</f>
        <v>0</v>
      </c>
      <c r="Z268" s="409">
        <f t="shared" ref="Z268:AL268" si="540">Z267</f>
        <v>0</v>
      </c>
      <c r="AA268" s="409">
        <f t="shared" si="540"/>
        <v>0</v>
      </c>
      <c r="AB268" s="409">
        <f t="shared" si="540"/>
        <v>0</v>
      </c>
      <c r="AC268" s="409">
        <f t="shared" si="540"/>
        <v>0</v>
      </c>
      <c r="AD268" s="409">
        <f t="shared" si="540"/>
        <v>0</v>
      </c>
      <c r="AE268" s="409">
        <f t="shared" si="540"/>
        <v>0</v>
      </c>
      <c r="AF268" s="409">
        <f t="shared" si="540"/>
        <v>0</v>
      </c>
      <c r="AG268" s="409">
        <f t="shared" si="540"/>
        <v>0</v>
      </c>
      <c r="AH268" s="409">
        <f t="shared" si="540"/>
        <v>0</v>
      </c>
      <c r="AI268" s="409">
        <f t="shared" si="540"/>
        <v>0</v>
      </c>
      <c r="AJ268" s="409">
        <f t="shared" si="540"/>
        <v>0</v>
      </c>
      <c r="AK268" s="409">
        <f t="shared" si="540"/>
        <v>0</v>
      </c>
      <c r="AL268" s="409">
        <f t="shared" si="540"/>
        <v>0</v>
      </c>
      <c r="AM268" s="297"/>
    </row>
    <row r="269" spans="1:40" outlineLevel="1">
      <c r="B269" s="314"/>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0"/>
      <c r="Z269" s="410"/>
      <c r="AA269" s="410"/>
      <c r="AB269" s="410"/>
      <c r="AC269" s="410"/>
      <c r="AD269" s="410"/>
      <c r="AE269" s="410"/>
      <c r="AF269" s="410"/>
      <c r="AG269" s="410"/>
      <c r="AH269" s="410"/>
      <c r="AI269" s="410"/>
      <c r="AJ269" s="410"/>
      <c r="AK269" s="410"/>
      <c r="AL269" s="410"/>
      <c r="AM269" s="306"/>
    </row>
    <row r="270" spans="1:40" s="283" customFormat="1" outlineLevel="1">
      <c r="A270" s="516">
        <v>16</v>
      </c>
      <c r="B270" s="322"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08"/>
      <c r="Z270" s="408"/>
      <c r="AA270" s="408"/>
      <c r="AB270" s="408"/>
      <c r="AC270" s="408"/>
      <c r="AD270" s="408"/>
      <c r="AE270" s="408"/>
      <c r="AF270" s="408"/>
      <c r="AG270" s="408"/>
      <c r="AH270" s="408"/>
      <c r="AI270" s="408"/>
      <c r="AJ270" s="408"/>
      <c r="AK270" s="408"/>
      <c r="AL270" s="408"/>
      <c r="AM270" s="296">
        <f>SUM(Y270:AL270)</f>
        <v>0</v>
      </c>
    </row>
    <row r="271" spans="1:40" s="283" customFormat="1" outlineLevel="1">
      <c r="A271" s="516"/>
      <c r="B271" s="322"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09">
        <f>Y270</f>
        <v>0</v>
      </c>
      <c r="Z271" s="409">
        <f t="shared" ref="Z271:AL271" si="541">Z270</f>
        <v>0</v>
      </c>
      <c r="AA271" s="409">
        <f t="shared" si="541"/>
        <v>0</v>
      </c>
      <c r="AB271" s="409">
        <f t="shared" si="541"/>
        <v>0</v>
      </c>
      <c r="AC271" s="409">
        <f t="shared" si="541"/>
        <v>0</v>
      </c>
      <c r="AD271" s="409">
        <f t="shared" si="541"/>
        <v>0</v>
      </c>
      <c r="AE271" s="409">
        <f t="shared" si="541"/>
        <v>0</v>
      </c>
      <c r="AF271" s="409">
        <f t="shared" si="541"/>
        <v>0</v>
      </c>
      <c r="AG271" s="409">
        <f t="shared" si="541"/>
        <v>0</v>
      </c>
      <c r="AH271" s="409">
        <f t="shared" si="541"/>
        <v>0</v>
      </c>
      <c r="AI271" s="409">
        <f t="shared" si="541"/>
        <v>0</v>
      </c>
      <c r="AJ271" s="409">
        <f t="shared" si="541"/>
        <v>0</v>
      </c>
      <c r="AK271" s="409">
        <f t="shared" si="541"/>
        <v>0</v>
      </c>
      <c r="AL271" s="409">
        <f t="shared" si="541"/>
        <v>0</v>
      </c>
      <c r="AM271" s="297"/>
    </row>
    <row r="272" spans="1:40" s="283" customFormat="1" outlineLevel="1">
      <c r="A272" s="516"/>
      <c r="B272" s="322"/>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0"/>
      <c r="Z272" s="410"/>
      <c r="AA272" s="410"/>
      <c r="AB272" s="410"/>
      <c r="AC272" s="410"/>
      <c r="AD272" s="410"/>
      <c r="AE272" s="414"/>
      <c r="AF272" s="414"/>
      <c r="AG272" s="414"/>
      <c r="AH272" s="414"/>
      <c r="AI272" s="414"/>
      <c r="AJ272" s="414"/>
      <c r="AK272" s="414"/>
      <c r="AL272" s="414"/>
      <c r="AM272" s="312"/>
    </row>
    <row r="273" spans="1:39" ht="15.75" outlineLevel="1">
      <c r="B273" s="513" t="s">
        <v>496</v>
      </c>
      <c r="C273" s="318"/>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2"/>
      <c r="Z273" s="412"/>
      <c r="AA273" s="412"/>
      <c r="AB273" s="412"/>
      <c r="AC273" s="412"/>
      <c r="AD273" s="412"/>
      <c r="AE273" s="412"/>
      <c r="AF273" s="412"/>
      <c r="AG273" s="412"/>
      <c r="AH273" s="412"/>
      <c r="AI273" s="412"/>
      <c r="AJ273" s="412"/>
      <c r="AK273" s="412"/>
      <c r="AL273" s="412"/>
      <c r="AM273" s="292"/>
    </row>
    <row r="274" spans="1:39" outlineLevel="1">
      <c r="A274" s="516">
        <v>17</v>
      </c>
      <c r="B274" s="514"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3"/>
      <c r="Z274" s="408"/>
      <c r="AA274" s="408"/>
      <c r="AB274" s="408"/>
      <c r="AC274" s="408"/>
      <c r="AD274" s="408"/>
      <c r="AE274" s="408"/>
      <c r="AF274" s="413"/>
      <c r="AG274" s="413"/>
      <c r="AH274" s="413"/>
      <c r="AI274" s="413"/>
      <c r="AJ274" s="413"/>
      <c r="AK274" s="413"/>
      <c r="AL274" s="413"/>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09">
        <f>Y274</f>
        <v>0</v>
      </c>
      <c r="Z275" s="409">
        <f t="shared" ref="Z275:AL275" si="542">Z274</f>
        <v>0</v>
      </c>
      <c r="AA275" s="409">
        <f t="shared" si="542"/>
        <v>0</v>
      </c>
      <c r="AB275" s="409">
        <f t="shared" si="542"/>
        <v>0</v>
      </c>
      <c r="AC275" s="409">
        <f t="shared" si="542"/>
        <v>0</v>
      </c>
      <c r="AD275" s="409">
        <f t="shared" si="542"/>
        <v>0</v>
      </c>
      <c r="AE275" s="409">
        <f t="shared" si="542"/>
        <v>0</v>
      </c>
      <c r="AF275" s="409">
        <f t="shared" si="542"/>
        <v>0</v>
      </c>
      <c r="AG275" s="409">
        <f t="shared" si="542"/>
        <v>0</v>
      </c>
      <c r="AH275" s="409">
        <f t="shared" si="542"/>
        <v>0</v>
      </c>
      <c r="AI275" s="409">
        <f t="shared" si="542"/>
        <v>0</v>
      </c>
      <c r="AJ275" s="409">
        <f t="shared" si="542"/>
        <v>0</v>
      </c>
      <c r="AK275" s="409">
        <f t="shared" si="542"/>
        <v>0</v>
      </c>
      <c r="AL275" s="409">
        <f t="shared" si="5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19"/>
      <c r="Z276" s="422"/>
      <c r="AA276" s="422"/>
      <c r="AB276" s="422"/>
      <c r="AC276" s="422"/>
      <c r="AD276" s="422"/>
      <c r="AE276" s="422"/>
      <c r="AF276" s="422"/>
      <c r="AG276" s="422"/>
      <c r="AH276" s="422"/>
      <c r="AI276" s="422"/>
      <c r="AJ276" s="422"/>
      <c r="AK276" s="422"/>
      <c r="AL276" s="422"/>
      <c r="AM276" s="306"/>
    </row>
    <row r="277" spans="1:39" ht="30" outlineLevel="1">
      <c r="A277" s="516">
        <v>18</v>
      </c>
      <c r="B277" s="514" t="s">
        <v>824</v>
      </c>
      <c r="C277" s="291" t="s">
        <v>25</v>
      </c>
      <c r="D277" s="295">
        <v>2993</v>
      </c>
      <c r="E277" s="295">
        <v>2993</v>
      </c>
      <c r="F277" s="295">
        <v>2993</v>
      </c>
      <c r="G277" s="295">
        <v>2993</v>
      </c>
      <c r="H277" s="295">
        <v>2993</v>
      </c>
      <c r="I277" s="295">
        <v>2993</v>
      </c>
      <c r="J277" s="295">
        <v>2993</v>
      </c>
      <c r="K277" s="295">
        <v>2993</v>
      </c>
      <c r="L277" s="295">
        <v>2993</v>
      </c>
      <c r="M277" s="295">
        <v>2993</v>
      </c>
      <c r="N277" s="295">
        <v>12</v>
      </c>
      <c r="O277" s="295"/>
      <c r="P277" s="295"/>
      <c r="Q277" s="295"/>
      <c r="R277" s="295"/>
      <c r="S277" s="295"/>
      <c r="T277" s="295"/>
      <c r="U277" s="295"/>
      <c r="V277" s="295"/>
      <c r="W277" s="295"/>
      <c r="X277" s="295"/>
      <c r="Y277" s="423">
        <v>1</v>
      </c>
      <c r="Z277" s="408"/>
      <c r="AA277" s="408"/>
      <c r="AB277" s="408"/>
      <c r="AC277" s="408"/>
      <c r="AD277" s="408"/>
      <c r="AE277" s="408"/>
      <c r="AF277" s="413"/>
      <c r="AG277" s="413"/>
      <c r="AH277" s="413"/>
      <c r="AI277" s="413"/>
      <c r="AJ277" s="413"/>
      <c r="AK277" s="413"/>
      <c r="AL277" s="413"/>
      <c r="AM277" s="296">
        <f>SUM(Y277:AL277)</f>
        <v>1</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09">
        <f>Y277</f>
        <v>1</v>
      </c>
      <c r="Z278" s="409">
        <f t="shared" ref="Z278:AL278" si="543">Z277</f>
        <v>0</v>
      </c>
      <c r="AA278" s="409">
        <f t="shared" si="543"/>
        <v>0</v>
      </c>
      <c r="AB278" s="409">
        <f t="shared" si="543"/>
        <v>0</v>
      </c>
      <c r="AC278" s="409">
        <f t="shared" si="543"/>
        <v>0</v>
      </c>
      <c r="AD278" s="409">
        <f t="shared" si="543"/>
        <v>0</v>
      </c>
      <c r="AE278" s="409">
        <f t="shared" si="543"/>
        <v>0</v>
      </c>
      <c r="AF278" s="409">
        <f t="shared" si="543"/>
        <v>0</v>
      </c>
      <c r="AG278" s="409">
        <f t="shared" si="543"/>
        <v>0</v>
      </c>
      <c r="AH278" s="409">
        <f t="shared" si="543"/>
        <v>0</v>
      </c>
      <c r="AI278" s="409">
        <f t="shared" si="543"/>
        <v>0</v>
      </c>
      <c r="AJ278" s="409">
        <f t="shared" si="543"/>
        <v>0</v>
      </c>
      <c r="AK278" s="409">
        <f t="shared" si="543"/>
        <v>0</v>
      </c>
      <c r="AL278" s="409">
        <f t="shared" si="543"/>
        <v>0</v>
      </c>
      <c r="AM278" s="306"/>
    </row>
    <row r="279" spans="1:39" outlineLevel="1">
      <c r="B279" s="320"/>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0"/>
      <c r="Z279" s="421"/>
      <c r="AA279" s="421"/>
      <c r="AB279" s="421"/>
      <c r="AC279" s="421"/>
      <c r="AD279" s="421"/>
      <c r="AE279" s="421"/>
      <c r="AF279" s="421"/>
      <c r="AG279" s="421"/>
      <c r="AH279" s="421"/>
      <c r="AI279" s="421"/>
      <c r="AJ279" s="421"/>
      <c r="AK279" s="421"/>
      <c r="AL279" s="421"/>
      <c r="AM279" s="297"/>
    </row>
    <row r="280" spans="1:39" outlineLevel="1">
      <c r="A280" s="516">
        <v>19</v>
      </c>
      <c r="B280" s="514"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3"/>
      <c r="Z280" s="408"/>
      <c r="AA280" s="408"/>
      <c r="AB280" s="408"/>
      <c r="AC280" s="408"/>
      <c r="AD280" s="408"/>
      <c r="AE280" s="408"/>
      <c r="AF280" s="413"/>
      <c r="AG280" s="413"/>
      <c r="AH280" s="413"/>
      <c r="AI280" s="413"/>
      <c r="AJ280" s="413"/>
      <c r="AK280" s="413"/>
      <c r="AL280" s="413"/>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09">
        <f>Y280</f>
        <v>0</v>
      </c>
      <c r="Z281" s="409">
        <f t="shared" ref="Z281:AL281" si="544">Z280</f>
        <v>0</v>
      </c>
      <c r="AA281" s="409">
        <f t="shared" si="544"/>
        <v>0</v>
      </c>
      <c r="AB281" s="409">
        <f t="shared" si="544"/>
        <v>0</v>
      </c>
      <c r="AC281" s="409">
        <f t="shared" si="544"/>
        <v>0</v>
      </c>
      <c r="AD281" s="409">
        <f t="shared" si="544"/>
        <v>0</v>
      </c>
      <c r="AE281" s="409">
        <f t="shared" si="544"/>
        <v>0</v>
      </c>
      <c r="AF281" s="409">
        <f t="shared" si="544"/>
        <v>0</v>
      </c>
      <c r="AG281" s="409">
        <f t="shared" si="544"/>
        <v>0</v>
      </c>
      <c r="AH281" s="409">
        <f t="shared" si="544"/>
        <v>0</v>
      </c>
      <c r="AI281" s="409">
        <f t="shared" si="544"/>
        <v>0</v>
      </c>
      <c r="AJ281" s="409">
        <f t="shared" si="544"/>
        <v>0</v>
      </c>
      <c r="AK281" s="409">
        <f t="shared" si="544"/>
        <v>0</v>
      </c>
      <c r="AL281" s="409">
        <f t="shared" si="544"/>
        <v>0</v>
      </c>
      <c r="AM281" s="297"/>
    </row>
    <row r="282" spans="1:39" outlineLevel="1">
      <c r="B282" s="320"/>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0"/>
      <c r="Z282" s="410"/>
      <c r="AA282" s="410"/>
      <c r="AB282" s="410"/>
      <c r="AC282" s="410"/>
      <c r="AD282" s="410"/>
      <c r="AE282" s="410"/>
      <c r="AF282" s="410"/>
      <c r="AG282" s="410"/>
      <c r="AH282" s="410"/>
      <c r="AI282" s="410"/>
      <c r="AJ282" s="410"/>
      <c r="AK282" s="410"/>
      <c r="AL282" s="410"/>
      <c r="AM282" s="306"/>
    </row>
    <row r="283" spans="1:39" outlineLevel="1">
      <c r="A283" s="516">
        <v>20</v>
      </c>
      <c r="B283" s="514"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3"/>
      <c r="Z283" s="408"/>
      <c r="AA283" s="408"/>
      <c r="AB283" s="408"/>
      <c r="AC283" s="408"/>
      <c r="AD283" s="408"/>
      <c r="AE283" s="408"/>
      <c r="AF283" s="413"/>
      <c r="AG283" s="413"/>
      <c r="AH283" s="413"/>
      <c r="AI283" s="413"/>
      <c r="AJ283" s="413"/>
      <c r="AK283" s="413"/>
      <c r="AL283" s="413"/>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09">
        <f t="shared" ref="Y284:AL284" si="545">Y283</f>
        <v>0</v>
      </c>
      <c r="Z284" s="409">
        <f t="shared" si="545"/>
        <v>0</v>
      </c>
      <c r="AA284" s="409">
        <f t="shared" si="545"/>
        <v>0</v>
      </c>
      <c r="AB284" s="409">
        <f t="shared" si="545"/>
        <v>0</v>
      </c>
      <c r="AC284" s="409">
        <f t="shared" si="545"/>
        <v>0</v>
      </c>
      <c r="AD284" s="409">
        <f t="shared" si="545"/>
        <v>0</v>
      </c>
      <c r="AE284" s="409">
        <f t="shared" si="545"/>
        <v>0</v>
      </c>
      <c r="AF284" s="409">
        <f t="shared" si="545"/>
        <v>0</v>
      </c>
      <c r="AG284" s="409">
        <f t="shared" si="545"/>
        <v>0</v>
      </c>
      <c r="AH284" s="409">
        <f t="shared" si="545"/>
        <v>0</v>
      </c>
      <c r="AI284" s="409">
        <f t="shared" si="545"/>
        <v>0</v>
      </c>
      <c r="AJ284" s="409">
        <f t="shared" si="545"/>
        <v>0</v>
      </c>
      <c r="AK284" s="409">
        <f t="shared" si="545"/>
        <v>0</v>
      </c>
      <c r="AL284" s="409">
        <f t="shared" si="545"/>
        <v>0</v>
      </c>
      <c r="AM284" s="306"/>
    </row>
    <row r="285" spans="1:39" ht="15.75" outlineLevel="1">
      <c r="B285" s="321"/>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0"/>
      <c r="Z285" s="410"/>
      <c r="AA285" s="410"/>
      <c r="AB285" s="410"/>
      <c r="AC285" s="410"/>
      <c r="AD285" s="410"/>
      <c r="AE285" s="410"/>
      <c r="AF285" s="410"/>
      <c r="AG285" s="410"/>
      <c r="AH285" s="410"/>
      <c r="AI285" s="410"/>
      <c r="AJ285" s="410"/>
      <c r="AK285" s="410"/>
      <c r="AL285" s="410"/>
      <c r="AM285" s="306"/>
    </row>
    <row r="286" spans="1:39" ht="15.75" outlineLevel="1">
      <c r="B286" s="512"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19"/>
      <c r="Z286" s="422"/>
      <c r="AA286" s="422"/>
      <c r="AB286" s="422"/>
      <c r="AC286" s="422"/>
      <c r="AD286" s="422"/>
      <c r="AE286" s="422"/>
      <c r="AF286" s="422"/>
      <c r="AG286" s="422"/>
      <c r="AH286" s="422"/>
      <c r="AI286" s="422"/>
      <c r="AJ286" s="422"/>
      <c r="AK286" s="422"/>
      <c r="AL286" s="422"/>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19"/>
      <c r="Z287" s="422"/>
      <c r="AA287" s="422"/>
      <c r="AB287" s="422"/>
      <c r="AC287" s="422"/>
      <c r="AD287" s="422"/>
      <c r="AE287" s="422"/>
      <c r="AF287" s="422"/>
      <c r="AG287" s="422"/>
      <c r="AH287" s="422"/>
      <c r="AI287" s="422"/>
      <c r="AJ287" s="422"/>
      <c r="AK287" s="422"/>
      <c r="AL287" s="422"/>
      <c r="AM287" s="306"/>
    </row>
    <row r="288" spans="1:39" outlineLevel="1">
      <c r="A288" s="516">
        <v>21</v>
      </c>
      <c r="B288" s="514" t="s">
        <v>113</v>
      </c>
      <c r="C288" s="764" t="s">
        <v>25</v>
      </c>
      <c r="D288" s="295">
        <v>19370627</v>
      </c>
      <c r="E288" s="295">
        <v>19370627</v>
      </c>
      <c r="F288" s="295">
        <v>19370627</v>
      </c>
      <c r="G288" s="295">
        <v>19370627</v>
      </c>
      <c r="H288" s="295">
        <v>19370627</v>
      </c>
      <c r="I288" s="295">
        <v>19370627</v>
      </c>
      <c r="J288" s="295">
        <v>19370627</v>
      </c>
      <c r="K288" s="295">
        <v>19368117</v>
      </c>
      <c r="L288" s="295">
        <v>19368117</v>
      </c>
      <c r="M288" s="295">
        <v>19289639</v>
      </c>
      <c r="N288" s="764"/>
      <c r="O288" s="295">
        <v>1258</v>
      </c>
      <c r="P288" s="295">
        <v>1258</v>
      </c>
      <c r="Q288" s="295">
        <v>1258</v>
      </c>
      <c r="R288" s="295">
        <v>1258</v>
      </c>
      <c r="S288" s="295">
        <v>1258</v>
      </c>
      <c r="T288" s="295">
        <v>1258</v>
      </c>
      <c r="U288" s="295">
        <v>1258</v>
      </c>
      <c r="V288" s="295">
        <v>1258</v>
      </c>
      <c r="W288" s="295">
        <v>1258</v>
      </c>
      <c r="X288" s="295">
        <v>1253</v>
      </c>
      <c r="Y288" s="753">
        <v>1</v>
      </c>
      <c r="Z288" s="753"/>
      <c r="AA288" s="753"/>
      <c r="AB288" s="753"/>
      <c r="AC288" s="753"/>
      <c r="AD288" s="753"/>
      <c r="AE288" s="753"/>
      <c r="AF288" s="408"/>
      <c r="AG288" s="408"/>
      <c r="AH288" s="408"/>
      <c r="AI288" s="408"/>
      <c r="AJ288" s="408"/>
      <c r="AK288" s="408"/>
      <c r="AL288" s="408"/>
      <c r="AM288" s="296">
        <f>SUM(Y288:AL288)</f>
        <v>1</v>
      </c>
    </row>
    <row r="289" spans="1:39" outlineLevel="1">
      <c r="B289" s="294" t="s">
        <v>289</v>
      </c>
      <c r="C289" s="764" t="s">
        <v>163</v>
      </c>
      <c r="D289" s="295">
        <v>2198074.3595752954</v>
      </c>
      <c r="E289" s="295">
        <v>2198074.3595752958</v>
      </c>
      <c r="F289" s="295">
        <v>2198074.3595752958</v>
      </c>
      <c r="G289" s="295">
        <f>+G288/F288*F289</f>
        <v>2198074.3595752958</v>
      </c>
      <c r="H289" s="295">
        <f t="shared" ref="H289:M289" si="546">+H288/G288*G289</f>
        <v>2198074.3595752958</v>
      </c>
      <c r="I289" s="295">
        <f t="shared" si="546"/>
        <v>2198074.3595752958</v>
      </c>
      <c r="J289" s="295">
        <f t="shared" si="546"/>
        <v>2198074.3595752958</v>
      </c>
      <c r="K289" s="295">
        <f t="shared" si="546"/>
        <v>2197789.5383022139</v>
      </c>
      <c r="L289" s="295">
        <f t="shared" si="546"/>
        <v>2197789.5383022139</v>
      </c>
      <c r="M289" s="295">
        <f t="shared" si="546"/>
        <v>2188884.2777966685</v>
      </c>
      <c r="N289" s="764"/>
      <c r="O289" s="295">
        <v>139.57894500132437</v>
      </c>
      <c r="P289" s="295">
        <v>139.57894500132429</v>
      </c>
      <c r="Q289" s="295">
        <v>139.57894500132429</v>
      </c>
      <c r="R289" s="295">
        <f>+R288/Q288*Q289</f>
        <v>139.57894500132429</v>
      </c>
      <c r="S289" s="295">
        <f t="shared" ref="S289:X289" si="547">+S288/R288*R289</f>
        <v>139.57894500132429</v>
      </c>
      <c r="T289" s="295">
        <f t="shared" si="547"/>
        <v>139.57894500132429</v>
      </c>
      <c r="U289" s="295">
        <f t="shared" si="547"/>
        <v>139.57894500132429</v>
      </c>
      <c r="V289" s="295">
        <f t="shared" si="547"/>
        <v>139.57894500132429</v>
      </c>
      <c r="W289" s="295">
        <f t="shared" si="547"/>
        <v>139.57894500132429</v>
      </c>
      <c r="X289" s="295">
        <f t="shared" si="547"/>
        <v>139.02417971912507</v>
      </c>
      <c r="Y289" s="754">
        <f t="shared" ref="Y289:AE289" si="548">Y288</f>
        <v>1</v>
      </c>
      <c r="Z289" s="754">
        <f t="shared" si="548"/>
        <v>0</v>
      </c>
      <c r="AA289" s="754">
        <f t="shared" si="548"/>
        <v>0</v>
      </c>
      <c r="AB289" s="754">
        <f t="shared" si="548"/>
        <v>0</v>
      </c>
      <c r="AC289" s="754">
        <f t="shared" si="548"/>
        <v>0</v>
      </c>
      <c r="AD289" s="754">
        <f t="shared" si="548"/>
        <v>0</v>
      </c>
      <c r="AE289" s="754">
        <f t="shared" si="548"/>
        <v>0</v>
      </c>
      <c r="AF289" s="409">
        <f t="shared" ref="AF289" si="549">AF288</f>
        <v>0</v>
      </c>
      <c r="AG289" s="409">
        <f t="shared" ref="AG289" si="550">AG288</f>
        <v>0</v>
      </c>
      <c r="AH289" s="409">
        <f t="shared" ref="AH289" si="551">AH288</f>
        <v>0</v>
      </c>
      <c r="AI289" s="409">
        <f t="shared" ref="AI289" si="552">AI288</f>
        <v>0</v>
      </c>
      <c r="AJ289" s="409">
        <f t="shared" ref="AJ289" si="553">AJ288</f>
        <v>0</v>
      </c>
      <c r="AK289" s="409">
        <f t="shared" ref="AK289" si="554">AK288</f>
        <v>0</v>
      </c>
      <c r="AL289" s="409">
        <f t="shared" ref="AL289" si="555">AL288</f>
        <v>0</v>
      </c>
      <c r="AM289" s="306"/>
    </row>
    <row r="290" spans="1:39" outlineLevel="1">
      <c r="B290" s="294"/>
      <c r="C290" s="764"/>
      <c r="D290" s="764"/>
      <c r="E290" s="764"/>
      <c r="F290" s="764"/>
      <c r="G290" s="764"/>
      <c r="H290" s="764"/>
      <c r="I290" s="764"/>
      <c r="J290" s="764"/>
      <c r="K290" s="764"/>
      <c r="L290" s="764"/>
      <c r="M290" s="764"/>
      <c r="N290" s="764"/>
      <c r="O290" s="764"/>
      <c r="P290" s="764"/>
      <c r="Q290" s="764"/>
      <c r="R290" s="764"/>
      <c r="S290" s="764"/>
      <c r="T290" s="764"/>
      <c r="U290" s="764"/>
      <c r="V290" s="764"/>
      <c r="W290" s="764"/>
      <c r="X290" s="764"/>
      <c r="Y290" s="761"/>
      <c r="Z290" s="786"/>
      <c r="AA290" s="786"/>
      <c r="AB290" s="786"/>
      <c r="AC290" s="786"/>
      <c r="AD290" s="786"/>
      <c r="AE290" s="786"/>
      <c r="AF290" s="422"/>
      <c r="AG290" s="422"/>
      <c r="AH290" s="422"/>
      <c r="AI290" s="422"/>
      <c r="AJ290" s="422"/>
      <c r="AK290" s="422"/>
      <c r="AL290" s="422"/>
      <c r="AM290" s="306"/>
    </row>
    <row r="291" spans="1:39" ht="30" outlineLevel="1">
      <c r="A291" s="516">
        <v>22</v>
      </c>
      <c r="B291" s="514" t="s">
        <v>114</v>
      </c>
      <c r="C291" s="764" t="s">
        <v>25</v>
      </c>
      <c r="D291" s="295">
        <v>4246239</v>
      </c>
      <c r="E291" s="295">
        <v>4246239</v>
      </c>
      <c r="F291" s="295">
        <v>4246239</v>
      </c>
      <c r="G291" s="295">
        <v>4246239</v>
      </c>
      <c r="H291" s="295">
        <v>4246239</v>
      </c>
      <c r="I291" s="295">
        <v>4246239</v>
      </c>
      <c r="J291" s="295">
        <v>4246239</v>
      </c>
      <c r="K291" s="295">
        <v>4246239</v>
      </c>
      <c r="L291" s="295">
        <v>4246239</v>
      </c>
      <c r="M291" s="295">
        <v>4246239</v>
      </c>
      <c r="N291" s="764"/>
      <c r="O291" s="295">
        <v>1255</v>
      </c>
      <c r="P291" s="295">
        <v>1255</v>
      </c>
      <c r="Q291" s="295">
        <v>1255</v>
      </c>
      <c r="R291" s="295">
        <v>1255</v>
      </c>
      <c r="S291" s="295">
        <v>1255</v>
      </c>
      <c r="T291" s="295">
        <v>1255</v>
      </c>
      <c r="U291" s="295">
        <v>1255</v>
      </c>
      <c r="V291" s="295">
        <v>1255</v>
      </c>
      <c r="W291" s="295">
        <v>1255</v>
      </c>
      <c r="X291" s="295">
        <v>1255</v>
      </c>
      <c r="Y291" s="753">
        <v>1</v>
      </c>
      <c r="Z291" s="753"/>
      <c r="AA291" s="753"/>
      <c r="AB291" s="753"/>
      <c r="AC291" s="753"/>
      <c r="AD291" s="753"/>
      <c r="AE291" s="753"/>
      <c r="AF291" s="408"/>
      <c r="AG291" s="408"/>
      <c r="AH291" s="408"/>
      <c r="AI291" s="408"/>
      <c r="AJ291" s="408"/>
      <c r="AK291" s="408"/>
      <c r="AL291" s="408"/>
      <c r="AM291" s="296">
        <f>SUM(Y291:AL291)</f>
        <v>1</v>
      </c>
    </row>
    <row r="292" spans="1:39" outlineLevel="1">
      <c r="B292" s="294" t="s">
        <v>289</v>
      </c>
      <c r="C292" s="764" t="s">
        <v>163</v>
      </c>
      <c r="D292" s="295">
        <v>67958.999999999985</v>
      </c>
      <c r="E292" s="295">
        <v>67959</v>
      </c>
      <c r="F292" s="295">
        <v>67959</v>
      </c>
      <c r="G292" s="295">
        <f>+G291/F291*F292</f>
        <v>67959</v>
      </c>
      <c r="H292" s="295">
        <f t="shared" ref="H292:M292" si="556">+H291/G291*G292</f>
        <v>67959</v>
      </c>
      <c r="I292" s="295">
        <f t="shared" si="556"/>
        <v>67959</v>
      </c>
      <c r="J292" s="295">
        <f t="shared" si="556"/>
        <v>67959</v>
      </c>
      <c r="K292" s="295">
        <f t="shared" si="556"/>
        <v>67959</v>
      </c>
      <c r="L292" s="295">
        <f t="shared" si="556"/>
        <v>67959</v>
      </c>
      <c r="M292" s="295">
        <f t="shared" si="556"/>
        <v>67959</v>
      </c>
      <c r="N292" s="764"/>
      <c r="O292" s="295">
        <v>19.859999999999985</v>
      </c>
      <c r="P292" s="295">
        <v>19.86</v>
      </c>
      <c r="Q292" s="295">
        <v>19.86</v>
      </c>
      <c r="R292" s="295">
        <f>+R291/Q291*Q292</f>
        <v>19.86</v>
      </c>
      <c r="S292" s="295">
        <f t="shared" ref="S292:X292" si="557">+S291/R291*R292</f>
        <v>19.86</v>
      </c>
      <c r="T292" s="295">
        <f t="shared" si="557"/>
        <v>19.86</v>
      </c>
      <c r="U292" s="295">
        <f t="shared" si="557"/>
        <v>19.86</v>
      </c>
      <c r="V292" s="295">
        <f t="shared" si="557"/>
        <v>19.86</v>
      </c>
      <c r="W292" s="295">
        <f t="shared" si="557"/>
        <v>19.86</v>
      </c>
      <c r="X292" s="295">
        <f t="shared" si="557"/>
        <v>19.86</v>
      </c>
      <c r="Y292" s="754">
        <f t="shared" ref="Y292:AE292" si="558">Y291</f>
        <v>1</v>
      </c>
      <c r="Z292" s="754">
        <f t="shared" si="558"/>
        <v>0</v>
      </c>
      <c r="AA292" s="754">
        <f t="shared" si="558"/>
        <v>0</v>
      </c>
      <c r="AB292" s="754">
        <f t="shared" si="558"/>
        <v>0</v>
      </c>
      <c r="AC292" s="754">
        <f t="shared" si="558"/>
        <v>0</v>
      </c>
      <c r="AD292" s="754">
        <f t="shared" si="558"/>
        <v>0</v>
      </c>
      <c r="AE292" s="754">
        <f t="shared" si="558"/>
        <v>0</v>
      </c>
      <c r="AF292" s="409">
        <f t="shared" ref="AF292" si="559">AF291</f>
        <v>0</v>
      </c>
      <c r="AG292" s="409">
        <f t="shared" ref="AG292" si="560">AG291</f>
        <v>0</v>
      </c>
      <c r="AH292" s="409">
        <f t="shared" ref="AH292" si="561">AH291</f>
        <v>0</v>
      </c>
      <c r="AI292" s="409">
        <f t="shared" ref="AI292" si="562">AI291</f>
        <v>0</v>
      </c>
      <c r="AJ292" s="409">
        <f t="shared" ref="AJ292" si="563">AJ291</f>
        <v>0</v>
      </c>
      <c r="AK292" s="409">
        <f t="shared" ref="AK292" si="564">AK291</f>
        <v>0</v>
      </c>
      <c r="AL292" s="409">
        <f t="shared" ref="AL292" si="565">AL291</f>
        <v>0</v>
      </c>
      <c r="AM292" s="306"/>
    </row>
    <row r="293" spans="1:39" outlineLevel="1">
      <c r="B293" s="294"/>
      <c r="C293" s="764"/>
      <c r="D293" s="764"/>
      <c r="E293" s="764"/>
      <c r="F293" s="764"/>
      <c r="G293" s="764"/>
      <c r="H293" s="764"/>
      <c r="I293" s="764"/>
      <c r="J293" s="764"/>
      <c r="K293" s="764"/>
      <c r="L293" s="764"/>
      <c r="M293" s="764"/>
      <c r="N293" s="764"/>
      <c r="O293" s="764"/>
      <c r="P293" s="764"/>
      <c r="Q293" s="764"/>
      <c r="R293" s="764"/>
      <c r="S293" s="764"/>
      <c r="T293" s="764"/>
      <c r="U293" s="764"/>
      <c r="V293" s="764"/>
      <c r="W293" s="764"/>
      <c r="X293" s="764"/>
      <c r="Y293" s="761"/>
      <c r="Z293" s="786"/>
      <c r="AA293" s="786"/>
      <c r="AB293" s="786"/>
      <c r="AC293" s="786"/>
      <c r="AD293" s="786"/>
      <c r="AE293" s="786"/>
      <c r="AF293" s="422"/>
      <c r="AG293" s="422"/>
      <c r="AH293" s="422"/>
      <c r="AI293" s="422"/>
      <c r="AJ293" s="422"/>
      <c r="AK293" s="422"/>
      <c r="AL293" s="422"/>
      <c r="AM293" s="306"/>
    </row>
    <row r="294" spans="1:39" ht="30" outlineLevel="1">
      <c r="A294" s="516">
        <v>23</v>
      </c>
      <c r="B294" s="514" t="s">
        <v>115</v>
      </c>
      <c r="C294" s="764" t="s">
        <v>25</v>
      </c>
      <c r="D294" s="295"/>
      <c r="E294" s="295"/>
      <c r="F294" s="295"/>
      <c r="G294" s="295"/>
      <c r="H294" s="295"/>
      <c r="I294" s="295"/>
      <c r="J294" s="295"/>
      <c r="K294" s="295"/>
      <c r="L294" s="295"/>
      <c r="M294" s="295"/>
      <c r="N294" s="764"/>
      <c r="O294" s="295"/>
      <c r="P294" s="295"/>
      <c r="Q294" s="295"/>
      <c r="R294" s="295"/>
      <c r="S294" s="295"/>
      <c r="T294" s="295"/>
      <c r="U294" s="295"/>
      <c r="V294" s="295"/>
      <c r="W294" s="295"/>
      <c r="X294" s="295"/>
      <c r="Y294" s="753"/>
      <c r="Z294" s="753"/>
      <c r="AA294" s="753"/>
      <c r="AB294" s="753"/>
      <c r="AC294" s="753"/>
      <c r="AD294" s="753"/>
      <c r="AE294" s="753"/>
      <c r="AF294" s="408"/>
      <c r="AG294" s="408"/>
      <c r="AH294" s="408"/>
      <c r="AI294" s="408"/>
      <c r="AJ294" s="408"/>
      <c r="AK294" s="408"/>
      <c r="AL294" s="408"/>
      <c r="AM294" s="296">
        <f>SUM(Y294:AL294)</f>
        <v>0</v>
      </c>
    </row>
    <row r="295" spans="1:39" outlineLevel="1">
      <c r="B295" s="294" t="s">
        <v>289</v>
      </c>
      <c r="C295" s="764" t="s">
        <v>163</v>
      </c>
      <c r="D295" s="295"/>
      <c r="E295" s="295"/>
      <c r="F295" s="295"/>
      <c r="G295" s="295"/>
      <c r="H295" s="295"/>
      <c r="I295" s="295"/>
      <c r="J295" s="295"/>
      <c r="K295" s="295"/>
      <c r="L295" s="295"/>
      <c r="M295" s="295"/>
      <c r="N295" s="764"/>
      <c r="O295" s="295"/>
      <c r="P295" s="295"/>
      <c r="Q295" s="295"/>
      <c r="R295" s="295"/>
      <c r="S295" s="295"/>
      <c r="T295" s="295"/>
      <c r="U295" s="295"/>
      <c r="V295" s="295"/>
      <c r="W295" s="295"/>
      <c r="X295" s="295"/>
      <c r="Y295" s="754">
        <f t="shared" ref="Y295:AE295" si="566">Y294</f>
        <v>0</v>
      </c>
      <c r="Z295" s="754">
        <f t="shared" si="566"/>
        <v>0</v>
      </c>
      <c r="AA295" s="754">
        <f t="shared" si="566"/>
        <v>0</v>
      </c>
      <c r="AB295" s="754">
        <f t="shared" si="566"/>
        <v>0</v>
      </c>
      <c r="AC295" s="754">
        <f t="shared" si="566"/>
        <v>0</v>
      </c>
      <c r="AD295" s="754">
        <f t="shared" si="566"/>
        <v>0</v>
      </c>
      <c r="AE295" s="754">
        <f t="shared" si="566"/>
        <v>0</v>
      </c>
      <c r="AF295" s="409">
        <f t="shared" ref="AF295" si="567">AF294</f>
        <v>0</v>
      </c>
      <c r="AG295" s="409">
        <f t="shared" ref="AG295" si="568">AG294</f>
        <v>0</v>
      </c>
      <c r="AH295" s="409">
        <f t="shared" ref="AH295" si="569">AH294</f>
        <v>0</v>
      </c>
      <c r="AI295" s="409">
        <f t="shared" ref="AI295" si="570">AI294</f>
        <v>0</v>
      </c>
      <c r="AJ295" s="409">
        <f t="shared" ref="AJ295" si="571">AJ294</f>
        <v>0</v>
      </c>
      <c r="AK295" s="409">
        <f t="shared" ref="AK295" si="572">AK294</f>
        <v>0</v>
      </c>
      <c r="AL295" s="409">
        <f t="shared" ref="AL295" si="573">AL294</f>
        <v>0</v>
      </c>
      <c r="AM295" s="306"/>
    </row>
    <row r="296" spans="1:39" outlineLevel="1">
      <c r="B296" s="320"/>
      <c r="C296" s="764"/>
      <c r="D296" s="764"/>
      <c r="E296" s="764"/>
      <c r="F296" s="764"/>
      <c r="G296" s="764"/>
      <c r="H296" s="764"/>
      <c r="I296" s="764"/>
      <c r="J296" s="764"/>
      <c r="K296" s="764"/>
      <c r="L296" s="764"/>
      <c r="M296" s="764"/>
      <c r="N296" s="764"/>
      <c r="O296" s="764"/>
      <c r="P296" s="764"/>
      <c r="Q296" s="764"/>
      <c r="R296" s="764"/>
      <c r="S296" s="764"/>
      <c r="T296" s="764"/>
      <c r="U296" s="764"/>
      <c r="V296" s="764"/>
      <c r="W296" s="764"/>
      <c r="X296" s="764"/>
      <c r="Y296" s="761"/>
      <c r="Z296" s="786"/>
      <c r="AA296" s="786"/>
      <c r="AB296" s="786"/>
      <c r="AC296" s="786"/>
      <c r="AD296" s="786"/>
      <c r="AE296" s="786"/>
      <c r="AF296" s="422"/>
      <c r="AG296" s="422"/>
      <c r="AH296" s="422"/>
      <c r="AI296" s="422"/>
      <c r="AJ296" s="422"/>
      <c r="AK296" s="422"/>
      <c r="AL296" s="422"/>
      <c r="AM296" s="306"/>
    </row>
    <row r="297" spans="1:39" ht="30" outlineLevel="1">
      <c r="A297" s="516">
        <v>24</v>
      </c>
      <c r="B297" s="514" t="s">
        <v>116</v>
      </c>
      <c r="C297" s="764" t="s">
        <v>25</v>
      </c>
      <c r="D297" s="295">
        <v>181241</v>
      </c>
      <c r="E297" s="295">
        <v>181241</v>
      </c>
      <c r="F297" s="295">
        <v>181241</v>
      </c>
      <c r="G297" s="295">
        <v>181241</v>
      </c>
      <c r="H297" s="295">
        <v>181241</v>
      </c>
      <c r="I297" s="295">
        <v>181095</v>
      </c>
      <c r="J297" s="295">
        <v>181095</v>
      </c>
      <c r="K297" s="295">
        <v>181095</v>
      </c>
      <c r="L297" s="295">
        <v>181095</v>
      </c>
      <c r="M297" s="295">
        <v>159165</v>
      </c>
      <c r="N297" s="764"/>
      <c r="O297" s="295">
        <v>26</v>
      </c>
      <c r="P297" s="295">
        <v>26</v>
      </c>
      <c r="Q297" s="295">
        <v>26</v>
      </c>
      <c r="R297" s="295">
        <v>26</v>
      </c>
      <c r="S297" s="295">
        <v>26</v>
      </c>
      <c r="T297" s="295">
        <v>25</v>
      </c>
      <c r="U297" s="295">
        <v>25</v>
      </c>
      <c r="V297" s="295">
        <v>25</v>
      </c>
      <c r="W297" s="295">
        <v>25</v>
      </c>
      <c r="X297" s="295">
        <v>23</v>
      </c>
      <c r="Y297" s="753">
        <v>1</v>
      </c>
      <c r="Z297" s="753"/>
      <c r="AA297" s="753"/>
      <c r="AB297" s="753"/>
      <c r="AC297" s="753"/>
      <c r="AD297" s="753"/>
      <c r="AE297" s="753"/>
      <c r="AF297" s="408"/>
      <c r="AG297" s="408"/>
      <c r="AH297" s="408"/>
      <c r="AI297" s="408"/>
      <c r="AJ297" s="408"/>
      <c r="AK297" s="408"/>
      <c r="AL297" s="408"/>
      <c r="AM297" s="296">
        <f>SUM(Y297:AL297)</f>
        <v>1</v>
      </c>
    </row>
    <row r="298" spans="1:39" outlineLevel="1">
      <c r="B298" s="294" t="s">
        <v>289</v>
      </c>
      <c r="C298" s="764" t="s">
        <v>163</v>
      </c>
      <c r="D298" s="295"/>
      <c r="E298" s="295"/>
      <c r="F298" s="295"/>
      <c r="G298" s="295"/>
      <c r="H298" s="295"/>
      <c r="I298" s="295"/>
      <c r="J298" s="295"/>
      <c r="K298" s="295"/>
      <c r="L298" s="295"/>
      <c r="M298" s="295"/>
      <c r="N298" s="764"/>
      <c r="O298" s="295"/>
      <c r="P298" s="295"/>
      <c r="Q298" s="295"/>
      <c r="R298" s="295"/>
      <c r="S298" s="295"/>
      <c r="T298" s="295"/>
      <c r="U298" s="295"/>
      <c r="V298" s="295"/>
      <c r="W298" s="295"/>
      <c r="X298" s="295"/>
      <c r="Y298" s="754">
        <f t="shared" ref="Y298:AE298" si="574">Y297</f>
        <v>1</v>
      </c>
      <c r="Z298" s="754">
        <f t="shared" si="574"/>
        <v>0</v>
      </c>
      <c r="AA298" s="754">
        <f t="shared" si="574"/>
        <v>0</v>
      </c>
      <c r="AB298" s="754">
        <f t="shared" si="574"/>
        <v>0</v>
      </c>
      <c r="AC298" s="754">
        <f t="shared" si="574"/>
        <v>0</v>
      </c>
      <c r="AD298" s="754">
        <f t="shared" si="574"/>
        <v>0</v>
      </c>
      <c r="AE298" s="754">
        <f t="shared" si="574"/>
        <v>0</v>
      </c>
      <c r="AF298" s="409">
        <f t="shared" ref="AF298" si="575">AF297</f>
        <v>0</v>
      </c>
      <c r="AG298" s="409">
        <f t="shared" ref="AG298" si="576">AG297</f>
        <v>0</v>
      </c>
      <c r="AH298" s="409">
        <f t="shared" ref="AH298" si="577">AH297</f>
        <v>0</v>
      </c>
      <c r="AI298" s="409">
        <f t="shared" ref="AI298" si="578">AI297</f>
        <v>0</v>
      </c>
      <c r="AJ298" s="409">
        <f t="shared" ref="AJ298" si="579">AJ297</f>
        <v>0</v>
      </c>
      <c r="AK298" s="409">
        <f t="shared" ref="AK298" si="580">AK297</f>
        <v>0</v>
      </c>
      <c r="AL298" s="409">
        <f t="shared" ref="AL298" si="581">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0"/>
      <c r="Z299" s="422"/>
      <c r="AA299" s="422"/>
      <c r="AB299" s="422"/>
      <c r="AC299" s="422"/>
      <c r="AD299" s="422"/>
      <c r="AE299" s="422"/>
      <c r="AF299" s="422"/>
      <c r="AG299" s="422"/>
      <c r="AH299" s="422"/>
      <c r="AI299" s="422"/>
      <c r="AJ299" s="422"/>
      <c r="AK299" s="422"/>
      <c r="AL299" s="422"/>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0"/>
      <c r="Z300" s="422"/>
      <c r="AA300" s="422"/>
      <c r="AB300" s="422"/>
      <c r="AC300" s="422"/>
      <c r="AD300" s="422"/>
      <c r="AE300" s="422"/>
      <c r="AF300" s="422"/>
      <c r="AG300" s="422"/>
      <c r="AH300" s="422"/>
      <c r="AI300" s="422"/>
      <c r="AJ300" s="422"/>
      <c r="AK300" s="422"/>
      <c r="AL300" s="422"/>
      <c r="AM300" s="306"/>
    </row>
    <row r="301" spans="1:39" outlineLevel="1">
      <c r="A301" s="516">
        <v>25</v>
      </c>
      <c r="B301" s="514" t="s">
        <v>117</v>
      </c>
      <c r="C301" s="764" t="s">
        <v>25</v>
      </c>
      <c r="D301" s="295">
        <v>210282</v>
      </c>
      <c r="E301" s="295">
        <v>210282</v>
      </c>
      <c r="F301" s="295">
        <v>210282</v>
      </c>
      <c r="G301" s="295">
        <v>210282</v>
      </c>
      <c r="H301" s="295">
        <v>210282</v>
      </c>
      <c r="I301" s="295">
        <v>210282</v>
      </c>
      <c r="J301" s="295">
        <v>210282</v>
      </c>
      <c r="K301" s="295">
        <v>210282</v>
      </c>
      <c r="L301" s="295">
        <v>210282</v>
      </c>
      <c r="M301" s="295">
        <v>210282</v>
      </c>
      <c r="N301" s="295">
        <v>12</v>
      </c>
      <c r="O301" s="295">
        <v>27</v>
      </c>
      <c r="P301" s="295">
        <v>27</v>
      </c>
      <c r="Q301" s="295">
        <v>27</v>
      </c>
      <c r="R301" s="295">
        <v>27</v>
      </c>
      <c r="S301" s="295">
        <v>27</v>
      </c>
      <c r="T301" s="295">
        <v>27</v>
      </c>
      <c r="U301" s="295">
        <v>27</v>
      </c>
      <c r="V301" s="295">
        <v>27</v>
      </c>
      <c r="W301" s="295">
        <v>27</v>
      </c>
      <c r="X301" s="295">
        <v>27</v>
      </c>
      <c r="Y301" s="779"/>
      <c r="Z301" s="753">
        <v>0.1633</v>
      </c>
      <c r="AA301" s="753">
        <v>0.71430000000000005</v>
      </c>
      <c r="AB301" s="753">
        <v>0.10199999999999999</v>
      </c>
      <c r="AC301" s="753">
        <v>2.0400000000000001E-2</v>
      </c>
      <c r="AD301" s="753"/>
      <c r="AE301" s="408"/>
      <c r="AF301" s="408"/>
      <c r="AG301" s="413"/>
      <c r="AH301" s="413"/>
      <c r="AI301" s="413"/>
      <c r="AJ301" s="413"/>
      <c r="AK301" s="413"/>
      <c r="AL301" s="413"/>
      <c r="AM301" s="296">
        <f>SUM(Y301:AL301)</f>
        <v>1</v>
      </c>
    </row>
    <row r="302" spans="1:39" outlineLevel="1">
      <c r="B302" s="294" t="s">
        <v>289</v>
      </c>
      <c r="C302" s="764" t="s">
        <v>163</v>
      </c>
      <c r="D302" s="295">
        <v>275995.45133448404</v>
      </c>
      <c r="E302" s="295">
        <v>275995.45133448404</v>
      </c>
      <c r="F302" s="295">
        <v>275995.45133448404</v>
      </c>
      <c r="G302" s="295">
        <f>+G301/F301*F302</f>
        <v>275995.45133448404</v>
      </c>
      <c r="H302" s="295">
        <f t="shared" ref="H302:M302" si="582">+H301/G301*G302</f>
        <v>275995.45133448404</v>
      </c>
      <c r="I302" s="295">
        <f t="shared" si="582"/>
        <v>275995.45133448404</v>
      </c>
      <c r="J302" s="295">
        <f t="shared" si="582"/>
        <v>275995.45133448404</v>
      </c>
      <c r="K302" s="295">
        <f t="shared" si="582"/>
        <v>275995.45133448404</v>
      </c>
      <c r="L302" s="295">
        <f t="shared" si="582"/>
        <v>275995.45133448404</v>
      </c>
      <c r="M302" s="295">
        <f t="shared" si="582"/>
        <v>275995.45133448404</v>
      </c>
      <c r="N302" s="295">
        <v>12</v>
      </c>
      <c r="O302" s="295">
        <v>36.014679107903447</v>
      </c>
      <c r="P302" s="295">
        <v>36.014679107903447</v>
      </c>
      <c r="Q302" s="295">
        <v>36.014679107903447</v>
      </c>
      <c r="R302" s="295">
        <f>+R301/Q301*Q302</f>
        <v>36.014679107903447</v>
      </c>
      <c r="S302" s="295">
        <f t="shared" ref="S302:X302" si="583">+S301/R301*R302</f>
        <v>36.014679107903447</v>
      </c>
      <c r="T302" s="295">
        <f t="shared" si="583"/>
        <v>36.014679107903447</v>
      </c>
      <c r="U302" s="295">
        <f t="shared" si="583"/>
        <v>36.014679107903447</v>
      </c>
      <c r="V302" s="295">
        <f t="shared" si="583"/>
        <v>36.014679107903447</v>
      </c>
      <c r="W302" s="295">
        <f t="shared" si="583"/>
        <v>36.014679107903447</v>
      </c>
      <c r="X302" s="295">
        <f t="shared" si="583"/>
        <v>36.014679107903447</v>
      </c>
      <c r="Y302" s="754">
        <f t="shared" ref="Y302:AD302" si="584">Y301</f>
        <v>0</v>
      </c>
      <c r="Z302" s="754">
        <f t="shared" si="584"/>
        <v>0.1633</v>
      </c>
      <c r="AA302" s="754">
        <f t="shared" si="584"/>
        <v>0.71430000000000005</v>
      </c>
      <c r="AB302" s="754">
        <f t="shared" si="584"/>
        <v>0.10199999999999999</v>
      </c>
      <c r="AC302" s="754">
        <f t="shared" si="584"/>
        <v>2.0400000000000001E-2</v>
      </c>
      <c r="AD302" s="754">
        <f t="shared" si="584"/>
        <v>0</v>
      </c>
      <c r="AE302" s="409">
        <f t="shared" ref="AE302" si="585">AE301</f>
        <v>0</v>
      </c>
      <c r="AF302" s="409">
        <f t="shared" ref="AF302" si="586">AF301</f>
        <v>0</v>
      </c>
      <c r="AG302" s="409">
        <f t="shared" ref="AG302" si="587">AG301</f>
        <v>0</v>
      </c>
      <c r="AH302" s="409">
        <f t="shared" ref="AH302" si="588">AH301</f>
        <v>0</v>
      </c>
      <c r="AI302" s="409">
        <f t="shared" ref="AI302" si="589">AI301</f>
        <v>0</v>
      </c>
      <c r="AJ302" s="409">
        <f t="shared" ref="AJ302" si="590">AJ301</f>
        <v>0</v>
      </c>
      <c r="AK302" s="409">
        <f t="shared" ref="AK302" si="591">AK301</f>
        <v>0</v>
      </c>
      <c r="AL302" s="409">
        <f t="shared" ref="AL302" si="592">AL301</f>
        <v>0</v>
      </c>
      <c r="AM302" s="306"/>
    </row>
    <row r="303" spans="1:39" outlineLevel="1">
      <c r="B303" s="294"/>
      <c r="C303" s="764"/>
      <c r="D303" s="764"/>
      <c r="E303" s="764"/>
      <c r="F303" s="764"/>
      <c r="G303" s="764"/>
      <c r="H303" s="764"/>
      <c r="I303" s="764"/>
      <c r="J303" s="764"/>
      <c r="K303" s="764"/>
      <c r="L303" s="764"/>
      <c r="M303" s="764"/>
      <c r="N303" s="764"/>
      <c r="O303" s="764"/>
      <c r="P303" s="764"/>
      <c r="Q303" s="764"/>
      <c r="R303" s="764"/>
      <c r="S303" s="764"/>
      <c r="T303" s="764"/>
      <c r="U303" s="764"/>
      <c r="V303" s="764"/>
      <c r="W303" s="764"/>
      <c r="X303" s="764"/>
      <c r="Y303" s="755"/>
      <c r="Z303" s="786"/>
      <c r="AA303" s="786"/>
      <c r="AB303" s="786"/>
      <c r="AC303" s="786"/>
      <c r="AD303" s="786"/>
      <c r="AE303" s="422"/>
      <c r="AF303" s="422"/>
      <c r="AG303" s="422"/>
      <c r="AH303" s="422"/>
      <c r="AI303" s="422"/>
      <c r="AJ303" s="422"/>
      <c r="AK303" s="422"/>
      <c r="AL303" s="422"/>
      <c r="AM303" s="306"/>
    </row>
    <row r="304" spans="1:39" outlineLevel="1">
      <c r="A304" s="516">
        <v>26</v>
      </c>
      <c r="B304" s="514" t="s">
        <v>118</v>
      </c>
      <c r="C304" s="764" t="s">
        <v>25</v>
      </c>
      <c r="D304" s="295">
        <v>3976883</v>
      </c>
      <c r="E304" s="295">
        <v>3812817</v>
      </c>
      <c r="F304" s="295">
        <v>3812817</v>
      </c>
      <c r="G304" s="295">
        <v>3812817</v>
      </c>
      <c r="H304" s="295">
        <v>3812817</v>
      </c>
      <c r="I304" s="295">
        <v>3812817</v>
      </c>
      <c r="J304" s="295">
        <v>3812817</v>
      </c>
      <c r="K304" s="295">
        <v>3812817</v>
      </c>
      <c r="L304" s="295">
        <v>3812817</v>
      </c>
      <c r="M304" s="295">
        <v>3812817</v>
      </c>
      <c r="N304" s="295">
        <v>12</v>
      </c>
      <c r="O304" s="295">
        <v>533</v>
      </c>
      <c r="P304" s="295">
        <v>510</v>
      </c>
      <c r="Q304" s="295">
        <v>510</v>
      </c>
      <c r="R304" s="295">
        <v>510</v>
      </c>
      <c r="S304" s="295">
        <v>510</v>
      </c>
      <c r="T304" s="295">
        <v>510</v>
      </c>
      <c r="U304" s="295">
        <v>510</v>
      </c>
      <c r="V304" s="295">
        <v>510</v>
      </c>
      <c r="W304" s="295">
        <v>510</v>
      </c>
      <c r="X304" s="295">
        <v>510</v>
      </c>
      <c r="Y304" s="779"/>
      <c r="Z304" s="753">
        <v>8.5699999999999998E-2</v>
      </c>
      <c r="AA304" s="753">
        <v>0.38890000000000002</v>
      </c>
      <c r="AB304" s="753">
        <v>0.50460000000000005</v>
      </c>
      <c r="AC304" s="753">
        <v>2.0799999999999999E-2</v>
      </c>
      <c r="AD304" s="753"/>
      <c r="AE304" s="408"/>
      <c r="AF304" s="408"/>
      <c r="AG304" s="413"/>
      <c r="AH304" s="413"/>
      <c r="AI304" s="413"/>
      <c r="AJ304" s="413"/>
      <c r="AK304" s="413"/>
      <c r="AL304" s="413"/>
      <c r="AM304" s="296">
        <f>SUM(Y304:AL304)</f>
        <v>1</v>
      </c>
    </row>
    <row r="305" spans="1:39" outlineLevel="1">
      <c r="B305" s="294" t="s">
        <v>289</v>
      </c>
      <c r="C305" s="764" t="s">
        <v>163</v>
      </c>
      <c r="D305" s="295">
        <v>1495337.714829199</v>
      </c>
      <c r="E305" s="295">
        <v>2041497.1</v>
      </c>
      <c r="F305" s="295">
        <v>2062924.2684453968</v>
      </c>
      <c r="G305" s="295">
        <f>+G304/F304*F305</f>
        <v>2062924.2684453968</v>
      </c>
      <c r="H305" s="295">
        <f t="shared" ref="H305:M305" si="593">+H304/G304*G305</f>
        <v>2062924.2684453968</v>
      </c>
      <c r="I305" s="295">
        <f t="shared" si="593"/>
        <v>2062924.2684453968</v>
      </c>
      <c r="J305" s="295">
        <f t="shared" si="593"/>
        <v>2062924.2684453968</v>
      </c>
      <c r="K305" s="295">
        <f t="shared" si="593"/>
        <v>2062924.2684453968</v>
      </c>
      <c r="L305" s="295">
        <f t="shared" si="593"/>
        <v>2062924.2684453968</v>
      </c>
      <c r="M305" s="295">
        <f t="shared" si="593"/>
        <v>2062924.2684453968</v>
      </c>
      <c r="N305" s="295">
        <v>12</v>
      </c>
      <c r="O305" s="295">
        <v>257.53590301476061</v>
      </c>
      <c r="P305" s="295">
        <v>355.56</v>
      </c>
      <c r="Q305" s="295">
        <v>360.43</v>
      </c>
      <c r="R305" s="295">
        <f>+R304/Q304*Q305</f>
        <v>360.43</v>
      </c>
      <c r="S305" s="295">
        <f t="shared" ref="S305:X305" si="594">+S304/R304*R305</f>
        <v>360.43</v>
      </c>
      <c r="T305" s="295">
        <f t="shared" si="594"/>
        <v>360.43</v>
      </c>
      <c r="U305" s="295">
        <f t="shared" si="594"/>
        <v>360.43</v>
      </c>
      <c r="V305" s="295">
        <f t="shared" si="594"/>
        <v>360.43</v>
      </c>
      <c r="W305" s="295">
        <f t="shared" si="594"/>
        <v>360.43</v>
      </c>
      <c r="X305" s="295">
        <f t="shared" si="594"/>
        <v>360.43</v>
      </c>
      <c r="Y305" s="754">
        <f t="shared" ref="Y305:AD305" si="595">Y304</f>
        <v>0</v>
      </c>
      <c r="Z305" s="754">
        <f t="shared" si="595"/>
        <v>8.5699999999999998E-2</v>
      </c>
      <c r="AA305" s="754">
        <f t="shared" si="595"/>
        <v>0.38890000000000002</v>
      </c>
      <c r="AB305" s="754">
        <f t="shared" si="595"/>
        <v>0.50460000000000005</v>
      </c>
      <c r="AC305" s="754">
        <f t="shared" si="595"/>
        <v>2.0799999999999999E-2</v>
      </c>
      <c r="AD305" s="754">
        <f t="shared" si="595"/>
        <v>0</v>
      </c>
      <c r="AE305" s="409">
        <f t="shared" ref="AE305" si="596">AE304</f>
        <v>0</v>
      </c>
      <c r="AF305" s="409">
        <f t="shared" ref="AF305" si="597">AF304</f>
        <v>0</v>
      </c>
      <c r="AG305" s="409">
        <f t="shared" ref="AG305" si="598">AG304</f>
        <v>0</v>
      </c>
      <c r="AH305" s="409">
        <f t="shared" ref="AH305" si="599">AH304</f>
        <v>0</v>
      </c>
      <c r="AI305" s="409">
        <f t="shared" ref="AI305" si="600">AI304</f>
        <v>0</v>
      </c>
      <c r="AJ305" s="409">
        <f t="shared" ref="AJ305" si="601">AJ304</f>
        <v>0</v>
      </c>
      <c r="AK305" s="409">
        <f t="shared" ref="AK305" si="602">AK304</f>
        <v>0</v>
      </c>
      <c r="AL305" s="409">
        <f t="shared" ref="AL305" si="603">AL304</f>
        <v>0</v>
      </c>
      <c r="AM305" s="306"/>
    </row>
    <row r="306" spans="1:39" outlineLevel="1">
      <c r="B306" s="294"/>
      <c r="C306" s="764"/>
      <c r="D306" s="764"/>
      <c r="E306" s="764"/>
      <c r="F306" s="764"/>
      <c r="G306" s="764"/>
      <c r="H306" s="764"/>
      <c r="I306" s="764"/>
      <c r="J306" s="764"/>
      <c r="K306" s="764"/>
      <c r="L306" s="764"/>
      <c r="M306" s="764"/>
      <c r="N306" s="764"/>
      <c r="O306" s="764"/>
      <c r="P306" s="764"/>
      <c r="Q306" s="764"/>
      <c r="R306" s="764"/>
      <c r="S306" s="764"/>
      <c r="T306" s="764"/>
      <c r="U306" s="764"/>
      <c r="V306" s="764"/>
      <c r="W306" s="764"/>
      <c r="X306" s="764"/>
      <c r="Y306" s="755"/>
      <c r="Z306" s="786"/>
      <c r="AA306" s="786"/>
      <c r="AB306" s="786"/>
      <c r="AC306" s="786"/>
      <c r="AD306" s="786"/>
      <c r="AE306" s="422"/>
      <c r="AF306" s="422"/>
      <c r="AG306" s="422"/>
      <c r="AH306" s="422"/>
      <c r="AI306" s="422"/>
      <c r="AJ306" s="422"/>
      <c r="AK306" s="422"/>
      <c r="AL306" s="422"/>
      <c r="AM306" s="306"/>
    </row>
    <row r="307" spans="1:39" outlineLevel="1">
      <c r="A307" s="516">
        <v>27</v>
      </c>
      <c r="B307" s="514" t="s">
        <v>815</v>
      </c>
      <c r="C307" s="764" t="s">
        <v>25</v>
      </c>
      <c r="D307" s="295">
        <v>27704772</v>
      </c>
      <c r="E307" s="295">
        <v>27558928</v>
      </c>
      <c r="F307" s="295">
        <v>27558928</v>
      </c>
      <c r="G307" s="295">
        <v>27558928</v>
      </c>
      <c r="H307" s="295">
        <v>27558928</v>
      </c>
      <c r="I307" s="295">
        <v>27558928</v>
      </c>
      <c r="J307" s="295">
        <v>27558928</v>
      </c>
      <c r="K307" s="295">
        <v>27558928</v>
      </c>
      <c r="L307" s="295">
        <v>26593418</v>
      </c>
      <c r="M307" s="295">
        <v>26593418</v>
      </c>
      <c r="N307" s="295">
        <v>12</v>
      </c>
      <c r="O307" s="295">
        <v>4244</v>
      </c>
      <c r="P307" s="295">
        <v>4197</v>
      </c>
      <c r="Q307" s="295">
        <v>4197</v>
      </c>
      <c r="R307" s="295">
        <v>4197</v>
      </c>
      <c r="S307" s="295">
        <v>4197</v>
      </c>
      <c r="T307" s="295">
        <v>4197</v>
      </c>
      <c r="U307" s="295">
        <v>4197</v>
      </c>
      <c r="V307" s="295">
        <v>4197</v>
      </c>
      <c r="W307" s="295">
        <v>3990</v>
      </c>
      <c r="X307" s="295">
        <v>3990</v>
      </c>
      <c r="Y307" s="779"/>
      <c r="Z307" s="753">
        <v>8.5599999999999996E-2</v>
      </c>
      <c r="AA307" s="753">
        <v>0.38819999999999999</v>
      </c>
      <c r="AB307" s="753">
        <v>0.50539999999999996</v>
      </c>
      <c r="AC307" s="753">
        <v>2.0799999999999999E-2</v>
      </c>
      <c r="AD307" s="753"/>
      <c r="AE307" s="408"/>
      <c r="AF307" s="408"/>
      <c r="AG307" s="413"/>
      <c r="AH307" s="413"/>
      <c r="AI307" s="413"/>
      <c r="AJ307" s="413"/>
      <c r="AK307" s="413"/>
      <c r="AL307" s="413"/>
      <c r="AM307" s="296">
        <f>SUM(Y307:AL307)</f>
        <v>1</v>
      </c>
    </row>
    <row r="308" spans="1:39" outlineLevel="1">
      <c r="B308" s="294" t="s">
        <v>289</v>
      </c>
      <c r="C308" s="764" t="s">
        <v>163</v>
      </c>
      <c r="D308" s="295">
        <v>18258597.193829793</v>
      </c>
      <c r="E308" s="295">
        <v>18404440.544334736</v>
      </c>
      <c r="F308" s="295">
        <v>18469814.547751416</v>
      </c>
      <c r="G308" s="295">
        <f>+G307/F307*F308</f>
        <v>18469814.547751416</v>
      </c>
      <c r="H308" s="295">
        <f t="shared" ref="H308:M308" si="604">+H307/G307*G308</f>
        <v>18469814.547751416</v>
      </c>
      <c r="I308" s="295">
        <f t="shared" si="604"/>
        <v>18469814.547751416</v>
      </c>
      <c r="J308" s="295">
        <f t="shared" si="604"/>
        <v>18469814.547751416</v>
      </c>
      <c r="K308" s="295">
        <f t="shared" si="604"/>
        <v>18469814.547751416</v>
      </c>
      <c r="L308" s="295">
        <f t="shared" si="604"/>
        <v>17822736.016830347</v>
      </c>
      <c r="M308" s="295">
        <f t="shared" si="604"/>
        <v>17822736.016830347</v>
      </c>
      <c r="N308" s="295">
        <v>12</v>
      </c>
      <c r="O308" s="295">
        <v>2874.0183924346848</v>
      </c>
      <c r="P308" s="295">
        <v>2920.8167670967296</v>
      </c>
      <c r="Q308" s="295">
        <v>2937.7499999999995</v>
      </c>
      <c r="R308" s="295">
        <f>+R307/Q307*Q308</f>
        <v>2937.7499999999995</v>
      </c>
      <c r="S308" s="295">
        <f t="shared" ref="S308:X308" si="605">+S307/R307*R308</f>
        <v>2937.7499999999995</v>
      </c>
      <c r="T308" s="295">
        <f t="shared" si="605"/>
        <v>2937.7499999999995</v>
      </c>
      <c r="U308" s="295">
        <f t="shared" si="605"/>
        <v>2937.7499999999995</v>
      </c>
      <c r="V308" s="295">
        <f t="shared" si="605"/>
        <v>2937.7499999999995</v>
      </c>
      <c r="W308" s="295">
        <f t="shared" si="605"/>
        <v>2792.8573981415293</v>
      </c>
      <c r="X308" s="295">
        <f t="shared" si="605"/>
        <v>2792.8573981415293</v>
      </c>
      <c r="Y308" s="754">
        <f t="shared" ref="Y308:AD308" si="606">Y307</f>
        <v>0</v>
      </c>
      <c r="Z308" s="754">
        <f t="shared" si="606"/>
        <v>8.5599999999999996E-2</v>
      </c>
      <c r="AA308" s="754">
        <f t="shared" si="606"/>
        <v>0.38819999999999999</v>
      </c>
      <c r="AB308" s="754">
        <f t="shared" si="606"/>
        <v>0.50539999999999996</v>
      </c>
      <c r="AC308" s="754">
        <f t="shared" si="606"/>
        <v>2.0799999999999999E-2</v>
      </c>
      <c r="AD308" s="754">
        <f t="shared" si="606"/>
        <v>0</v>
      </c>
      <c r="AE308" s="409">
        <f t="shared" ref="AE308" si="607">AE307</f>
        <v>0</v>
      </c>
      <c r="AF308" s="409">
        <f t="shared" ref="AF308" si="608">AF307</f>
        <v>0</v>
      </c>
      <c r="AG308" s="409">
        <f t="shared" ref="AG308" si="609">AG307</f>
        <v>0</v>
      </c>
      <c r="AH308" s="409">
        <f t="shared" ref="AH308" si="610">AH307</f>
        <v>0</v>
      </c>
      <c r="AI308" s="409">
        <f t="shared" ref="AI308" si="611">AI307</f>
        <v>0</v>
      </c>
      <c r="AJ308" s="409">
        <f t="shared" ref="AJ308" si="612">AJ307</f>
        <v>0</v>
      </c>
      <c r="AK308" s="409">
        <f t="shared" ref="AK308" si="613">AK307</f>
        <v>0</v>
      </c>
      <c r="AL308" s="409">
        <f t="shared" ref="AL308" si="614">AL307</f>
        <v>0</v>
      </c>
      <c r="AM308" s="306"/>
    </row>
    <row r="309" spans="1:39" outlineLevel="1">
      <c r="B309" s="294"/>
      <c r="C309" s="764"/>
      <c r="D309" s="764"/>
      <c r="E309" s="764"/>
      <c r="F309" s="764"/>
      <c r="G309" s="764"/>
      <c r="H309" s="764"/>
      <c r="I309" s="764"/>
      <c r="J309" s="764"/>
      <c r="K309" s="764"/>
      <c r="L309" s="764"/>
      <c r="M309" s="764"/>
      <c r="N309" s="764"/>
      <c r="O309" s="764"/>
      <c r="P309" s="764"/>
      <c r="Q309" s="764"/>
      <c r="R309" s="764"/>
      <c r="S309" s="764"/>
      <c r="T309" s="764"/>
      <c r="U309" s="764"/>
      <c r="V309" s="764"/>
      <c r="W309" s="764"/>
      <c r="X309" s="764"/>
      <c r="Y309" s="755"/>
      <c r="Z309" s="786"/>
      <c r="AA309" s="786"/>
      <c r="AB309" s="786"/>
      <c r="AC309" s="786"/>
      <c r="AD309" s="786"/>
      <c r="AE309" s="422"/>
      <c r="AF309" s="422"/>
      <c r="AG309" s="422"/>
      <c r="AH309" s="422"/>
      <c r="AI309" s="422"/>
      <c r="AJ309" s="422"/>
      <c r="AK309" s="422"/>
      <c r="AL309" s="422"/>
      <c r="AM309" s="306"/>
    </row>
    <row r="310" spans="1:39" ht="30" outlineLevel="1">
      <c r="A310" s="516">
        <v>28</v>
      </c>
      <c r="B310" s="514" t="s">
        <v>825</v>
      </c>
      <c r="C310" s="764" t="s">
        <v>25</v>
      </c>
      <c r="D310" s="295">
        <v>13378448</v>
      </c>
      <c r="E310" s="295">
        <v>13378448</v>
      </c>
      <c r="F310" s="295">
        <v>13378448</v>
      </c>
      <c r="G310" s="295">
        <v>13378448</v>
      </c>
      <c r="H310" s="295">
        <v>13378448</v>
      </c>
      <c r="I310" s="295">
        <v>13378448</v>
      </c>
      <c r="J310" s="295">
        <v>13378448</v>
      </c>
      <c r="K310" s="295">
        <v>13378448</v>
      </c>
      <c r="L310" s="295">
        <v>10905303</v>
      </c>
      <c r="M310" s="295">
        <v>10905303</v>
      </c>
      <c r="N310" s="295">
        <v>12</v>
      </c>
      <c r="O310" s="295">
        <f>-'8.  Streetlighting'!F72</f>
        <v>2866.8409561289691</v>
      </c>
      <c r="P310" s="295">
        <f>+O310</f>
        <v>2866.8409561289691</v>
      </c>
      <c r="Q310" s="295">
        <f>+P310</f>
        <v>2866.8409561289691</v>
      </c>
      <c r="R310" s="295">
        <f t="shared" ref="R310:T310" si="615">+Q310</f>
        <v>2866.8409561289691</v>
      </c>
      <c r="S310" s="295">
        <f t="shared" si="615"/>
        <v>2866.8409561289691</v>
      </c>
      <c r="T310" s="295">
        <f t="shared" si="615"/>
        <v>2866.8409561289691</v>
      </c>
      <c r="U310" s="295"/>
      <c r="V310" s="295"/>
      <c r="W310" s="295"/>
      <c r="X310" s="295"/>
      <c r="Y310" s="779"/>
      <c r="Z310" s="753"/>
      <c r="AA310" s="753"/>
      <c r="AB310" s="753"/>
      <c r="AC310" s="753"/>
      <c r="AD310" s="753">
        <v>1</v>
      </c>
      <c r="AE310" s="408"/>
      <c r="AF310" s="408"/>
      <c r="AG310" s="413"/>
      <c r="AH310" s="413"/>
      <c r="AI310" s="413"/>
      <c r="AJ310" s="413"/>
      <c r="AK310" s="413"/>
      <c r="AL310" s="413"/>
      <c r="AM310" s="296">
        <f>SUM(Y310:AL310)</f>
        <v>1</v>
      </c>
    </row>
    <row r="311" spans="1:39" outlineLevel="1">
      <c r="B311" s="294" t="s">
        <v>289</v>
      </c>
      <c r="C311" s="764"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754">
        <f>Y310</f>
        <v>0</v>
      </c>
      <c r="Z311" s="754">
        <f t="shared" ref="Z311:AD311" si="616">Z310</f>
        <v>0</v>
      </c>
      <c r="AA311" s="754">
        <f t="shared" si="616"/>
        <v>0</v>
      </c>
      <c r="AB311" s="754">
        <f t="shared" si="616"/>
        <v>0</v>
      </c>
      <c r="AC311" s="754">
        <f t="shared" si="616"/>
        <v>0</v>
      </c>
      <c r="AD311" s="754">
        <f t="shared" si="616"/>
        <v>1</v>
      </c>
      <c r="AE311" s="409">
        <f t="shared" ref="AE311" si="617">AE310</f>
        <v>0</v>
      </c>
      <c r="AF311" s="409">
        <f t="shared" ref="AF311" si="618">AF310</f>
        <v>0</v>
      </c>
      <c r="AG311" s="409">
        <f t="shared" ref="AG311" si="619">AG310</f>
        <v>0</v>
      </c>
      <c r="AH311" s="409">
        <f t="shared" ref="AH311" si="620">AH310</f>
        <v>0</v>
      </c>
      <c r="AI311" s="409">
        <f t="shared" ref="AI311" si="621">AI310</f>
        <v>0</v>
      </c>
      <c r="AJ311" s="409">
        <f t="shared" ref="AJ311" si="622">AJ310</f>
        <v>0</v>
      </c>
      <c r="AK311" s="409">
        <f t="shared" ref="AK311" si="623">AK310</f>
        <v>0</v>
      </c>
      <c r="AL311" s="409">
        <f t="shared" ref="AL311" si="624">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0"/>
      <c r="Z312" s="422"/>
      <c r="AA312" s="422"/>
      <c r="AB312" s="422"/>
      <c r="AC312" s="422"/>
      <c r="AD312" s="422"/>
      <c r="AE312" s="422"/>
      <c r="AF312" s="422"/>
      <c r="AG312" s="422"/>
      <c r="AH312" s="422"/>
      <c r="AI312" s="422"/>
      <c r="AJ312" s="422"/>
      <c r="AK312" s="422"/>
      <c r="AL312" s="422"/>
      <c r="AM312" s="306"/>
    </row>
    <row r="313" spans="1:39" ht="30" outlineLevel="1">
      <c r="A313" s="516">
        <v>29</v>
      </c>
      <c r="B313" s="514" t="s">
        <v>120</v>
      </c>
      <c r="C313" s="764" t="s">
        <v>25</v>
      </c>
      <c r="D313" s="295">
        <v>82648</v>
      </c>
      <c r="E313" s="295">
        <v>82648</v>
      </c>
      <c r="F313" s="295">
        <v>82648</v>
      </c>
      <c r="G313" s="295">
        <v>82648</v>
      </c>
      <c r="H313" s="295">
        <v>82648</v>
      </c>
      <c r="I313" s="295">
        <v>82648</v>
      </c>
      <c r="J313" s="295">
        <v>82648</v>
      </c>
      <c r="K313" s="295">
        <v>82648</v>
      </c>
      <c r="L313" s="295">
        <v>82648</v>
      </c>
      <c r="M313" s="295">
        <v>82648</v>
      </c>
      <c r="N313" s="295">
        <v>12</v>
      </c>
      <c r="O313" s="295">
        <v>15</v>
      </c>
      <c r="P313" s="295">
        <v>15</v>
      </c>
      <c r="Q313" s="295">
        <v>15</v>
      </c>
      <c r="R313" s="295">
        <v>15</v>
      </c>
      <c r="S313" s="295">
        <v>15</v>
      </c>
      <c r="T313" s="295">
        <v>15</v>
      </c>
      <c r="U313" s="295">
        <v>15</v>
      </c>
      <c r="V313" s="295">
        <v>15</v>
      </c>
      <c r="W313" s="295">
        <v>15</v>
      </c>
      <c r="X313" s="295">
        <v>15</v>
      </c>
      <c r="Y313" s="779"/>
      <c r="Z313" s="753">
        <v>3.3000000000000002E-2</v>
      </c>
      <c r="AA313" s="753">
        <v>5.8599999999999999E-2</v>
      </c>
      <c r="AB313" s="753">
        <v>0.90839999999999999</v>
      </c>
      <c r="AC313" s="753"/>
      <c r="AD313" s="753"/>
      <c r="AE313" s="408"/>
      <c r="AF313" s="408"/>
      <c r="AG313" s="413"/>
      <c r="AH313" s="413"/>
      <c r="AI313" s="413"/>
      <c r="AJ313" s="413"/>
      <c r="AK313" s="413"/>
      <c r="AL313" s="413"/>
      <c r="AM313" s="296">
        <f>SUM(Y313:AL313)</f>
        <v>1</v>
      </c>
    </row>
    <row r="314" spans="1:39" outlineLevel="1">
      <c r="B314" s="294" t="s">
        <v>289</v>
      </c>
      <c r="C314" s="764" t="s">
        <v>163</v>
      </c>
      <c r="D314" s="295"/>
      <c r="E314" s="295"/>
      <c r="F314" s="295"/>
      <c r="G314" s="295"/>
      <c r="H314" s="295"/>
      <c r="I314" s="295"/>
      <c r="J314" s="295"/>
      <c r="K314" s="295"/>
      <c r="L314" s="295"/>
      <c r="M314" s="295"/>
      <c r="N314" s="295">
        <v>12</v>
      </c>
      <c r="O314" s="295"/>
      <c r="P314" s="295"/>
      <c r="Q314" s="295"/>
      <c r="R314" s="295"/>
      <c r="S314" s="295"/>
      <c r="T314" s="295"/>
      <c r="U314" s="295"/>
      <c r="V314" s="295"/>
      <c r="W314" s="295"/>
      <c r="X314" s="295"/>
      <c r="Y314" s="754">
        <f t="shared" ref="Y314:AD314" si="625">Y313</f>
        <v>0</v>
      </c>
      <c r="Z314" s="754">
        <f t="shared" si="625"/>
        <v>3.3000000000000002E-2</v>
      </c>
      <c r="AA314" s="754">
        <f t="shared" si="625"/>
        <v>5.8599999999999999E-2</v>
      </c>
      <c r="AB314" s="754">
        <f t="shared" si="625"/>
        <v>0.90839999999999999</v>
      </c>
      <c r="AC314" s="754">
        <f t="shared" si="625"/>
        <v>0</v>
      </c>
      <c r="AD314" s="754">
        <f t="shared" si="625"/>
        <v>0</v>
      </c>
      <c r="AE314" s="409">
        <f t="shared" ref="AE314" si="626">AE313</f>
        <v>0</v>
      </c>
      <c r="AF314" s="409">
        <f t="shared" ref="AF314" si="627">AF313</f>
        <v>0</v>
      </c>
      <c r="AG314" s="409">
        <f t="shared" ref="AG314" si="628">AG313</f>
        <v>0</v>
      </c>
      <c r="AH314" s="409">
        <f t="shared" ref="AH314" si="629">AH313</f>
        <v>0</v>
      </c>
      <c r="AI314" s="409">
        <f t="shared" ref="AI314" si="630">AI313</f>
        <v>0</v>
      </c>
      <c r="AJ314" s="409">
        <f t="shared" ref="AJ314" si="631">AJ313</f>
        <v>0</v>
      </c>
      <c r="AK314" s="409">
        <f t="shared" ref="AK314" si="632">AK313</f>
        <v>0</v>
      </c>
      <c r="AL314" s="409">
        <f t="shared" ref="AL314" si="633">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0"/>
      <c r="Z315" s="422"/>
      <c r="AA315" s="422"/>
      <c r="AB315" s="422"/>
      <c r="AC315" s="422"/>
      <c r="AD315" s="422"/>
      <c r="AE315" s="422"/>
      <c r="AF315" s="422"/>
      <c r="AG315" s="422"/>
      <c r="AH315" s="422"/>
      <c r="AI315" s="422"/>
      <c r="AJ315" s="422"/>
      <c r="AK315" s="422"/>
      <c r="AL315" s="422"/>
      <c r="AM315" s="306"/>
    </row>
    <row r="316" spans="1:39" ht="30" outlineLevel="1">
      <c r="A316" s="516">
        <v>30</v>
      </c>
      <c r="B316" s="514" t="s">
        <v>817</v>
      </c>
      <c r="C316" s="764" t="s">
        <v>25</v>
      </c>
      <c r="D316" s="295">
        <v>10957531</v>
      </c>
      <c r="E316" s="295">
        <v>10957531</v>
      </c>
      <c r="F316" s="295">
        <v>10957531</v>
      </c>
      <c r="G316" s="295">
        <v>10957531</v>
      </c>
      <c r="H316" s="295">
        <v>10957531</v>
      </c>
      <c r="I316" s="295">
        <v>10957531</v>
      </c>
      <c r="J316" s="295">
        <v>10957531</v>
      </c>
      <c r="K316" s="295">
        <v>10957531</v>
      </c>
      <c r="L316" s="295">
        <v>10957531</v>
      </c>
      <c r="M316" s="295">
        <v>10957531</v>
      </c>
      <c r="N316" s="295">
        <v>12</v>
      </c>
      <c r="O316" s="295">
        <v>1596</v>
      </c>
      <c r="P316" s="295">
        <v>1596</v>
      </c>
      <c r="Q316" s="295">
        <v>1596</v>
      </c>
      <c r="R316" s="295">
        <v>1596</v>
      </c>
      <c r="S316" s="295">
        <v>1596</v>
      </c>
      <c r="T316" s="295">
        <v>1596</v>
      </c>
      <c r="U316" s="295">
        <v>1596</v>
      </c>
      <c r="V316" s="295">
        <v>1596</v>
      </c>
      <c r="W316" s="295">
        <v>1596</v>
      </c>
      <c r="X316" s="295">
        <v>1596</v>
      </c>
      <c r="Y316" s="779"/>
      <c r="Z316" s="753"/>
      <c r="AA316" s="753"/>
      <c r="AB316" s="753">
        <v>0.47060000000000002</v>
      </c>
      <c r="AC316" s="753">
        <v>0.52939999999999998</v>
      </c>
      <c r="AD316" s="753"/>
      <c r="AE316" s="753"/>
      <c r="AF316" s="753"/>
      <c r="AG316" s="413"/>
      <c r="AH316" s="413"/>
      <c r="AI316" s="413"/>
      <c r="AJ316" s="413"/>
      <c r="AK316" s="413"/>
      <c r="AL316" s="413"/>
      <c r="AM316" s="296">
        <f>SUM(Y316:AL316)</f>
        <v>1</v>
      </c>
    </row>
    <row r="317" spans="1:39" outlineLevel="1">
      <c r="B317" s="294" t="s">
        <v>289</v>
      </c>
      <c r="C317" s="764" t="s">
        <v>163</v>
      </c>
      <c r="D317" s="295">
        <v>13179465.5698785</v>
      </c>
      <c r="E317" s="295">
        <v>13179465.5698785</v>
      </c>
      <c r="F317" s="295">
        <v>13179465.5698785</v>
      </c>
      <c r="G317" s="295">
        <f>+G316/F316*F317</f>
        <v>13179465.5698785</v>
      </c>
      <c r="H317" s="295">
        <f t="shared" ref="H317:M317" si="634">+H316/G316*G317</f>
        <v>13179465.5698785</v>
      </c>
      <c r="I317" s="295">
        <f t="shared" si="634"/>
        <v>13179465.5698785</v>
      </c>
      <c r="J317" s="295">
        <f t="shared" si="634"/>
        <v>13179465.5698785</v>
      </c>
      <c r="K317" s="295">
        <f t="shared" si="634"/>
        <v>13179465.5698785</v>
      </c>
      <c r="L317" s="295">
        <f t="shared" si="634"/>
        <v>13179465.5698785</v>
      </c>
      <c r="M317" s="295">
        <f t="shared" si="634"/>
        <v>13179465.5698785</v>
      </c>
      <c r="N317" s="295">
        <v>12</v>
      </c>
      <c r="O317" s="295">
        <v>1888.4868092731338</v>
      </c>
      <c r="P317" s="295">
        <v>1888.4868092731338</v>
      </c>
      <c r="Q317" s="295">
        <v>1888.4868092731338</v>
      </c>
      <c r="R317" s="295">
        <f>+R316/Q316*Q317</f>
        <v>1888.4868092731338</v>
      </c>
      <c r="S317" s="295">
        <f t="shared" ref="S317:X317" si="635">+S316/R316*R317</f>
        <v>1888.4868092731338</v>
      </c>
      <c r="T317" s="295">
        <f t="shared" si="635"/>
        <v>1888.4868092731338</v>
      </c>
      <c r="U317" s="295">
        <f t="shared" si="635"/>
        <v>1888.4868092731338</v>
      </c>
      <c r="V317" s="295">
        <f t="shared" si="635"/>
        <v>1888.4868092731338</v>
      </c>
      <c r="W317" s="295">
        <f t="shared" si="635"/>
        <v>1888.4868092731338</v>
      </c>
      <c r="X317" s="295">
        <f t="shared" si="635"/>
        <v>1888.4868092731338</v>
      </c>
      <c r="Y317" s="754">
        <f t="shared" ref="Y317:AF317" si="636">Y316</f>
        <v>0</v>
      </c>
      <c r="Z317" s="754">
        <f t="shared" si="636"/>
        <v>0</v>
      </c>
      <c r="AA317" s="754">
        <f t="shared" si="636"/>
        <v>0</v>
      </c>
      <c r="AB317" s="754">
        <f t="shared" si="636"/>
        <v>0.47060000000000002</v>
      </c>
      <c r="AC317" s="754">
        <f t="shared" si="636"/>
        <v>0.52939999999999998</v>
      </c>
      <c r="AD317" s="754">
        <f t="shared" si="636"/>
        <v>0</v>
      </c>
      <c r="AE317" s="754">
        <f t="shared" si="636"/>
        <v>0</v>
      </c>
      <c r="AF317" s="754">
        <f t="shared" si="636"/>
        <v>0</v>
      </c>
      <c r="AG317" s="409">
        <f t="shared" ref="AG317" si="637">AG316</f>
        <v>0</v>
      </c>
      <c r="AH317" s="409">
        <f t="shared" ref="AH317" si="638">AH316</f>
        <v>0</v>
      </c>
      <c r="AI317" s="409">
        <f t="shared" ref="AI317" si="639">AI316</f>
        <v>0</v>
      </c>
      <c r="AJ317" s="409">
        <f t="shared" ref="AJ317" si="640">AJ316</f>
        <v>0</v>
      </c>
      <c r="AK317" s="409">
        <f t="shared" ref="AK317" si="641">AK316</f>
        <v>0</v>
      </c>
      <c r="AL317" s="409">
        <f t="shared" ref="AL317" si="642">AL316</f>
        <v>0</v>
      </c>
      <c r="AM317" s="306"/>
    </row>
    <row r="318" spans="1:39" outlineLevel="1">
      <c r="B318" s="294"/>
      <c r="C318" s="764"/>
      <c r="D318" s="764"/>
      <c r="E318" s="764"/>
      <c r="F318" s="764"/>
      <c r="G318" s="764"/>
      <c r="H318" s="764"/>
      <c r="I318" s="764"/>
      <c r="J318" s="764"/>
      <c r="K318" s="764"/>
      <c r="L318" s="764"/>
      <c r="M318" s="764"/>
      <c r="N318" s="764"/>
      <c r="O318" s="764"/>
      <c r="P318" s="764"/>
      <c r="Q318" s="764"/>
      <c r="R318" s="764"/>
      <c r="S318" s="764"/>
      <c r="T318" s="764"/>
      <c r="U318" s="764"/>
      <c r="V318" s="764"/>
      <c r="W318" s="764"/>
      <c r="X318" s="764"/>
      <c r="Y318" s="755"/>
      <c r="Z318" s="786"/>
      <c r="AA318" s="786"/>
      <c r="AB318" s="786"/>
      <c r="AC318" s="786"/>
      <c r="AD318" s="786"/>
      <c r="AE318" s="786"/>
      <c r="AF318" s="786"/>
      <c r="AG318" s="422"/>
      <c r="AH318" s="422"/>
      <c r="AI318" s="422"/>
      <c r="AJ318" s="422"/>
      <c r="AK318" s="422"/>
      <c r="AL318" s="422"/>
      <c r="AM318" s="306"/>
    </row>
    <row r="319" spans="1:39" ht="30" outlineLevel="1">
      <c r="A319" s="516">
        <v>31</v>
      </c>
      <c r="B319" s="514" t="s">
        <v>123</v>
      </c>
      <c r="C319" s="764"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779"/>
      <c r="Z319" s="753"/>
      <c r="AA319" s="753"/>
      <c r="AB319" s="753"/>
      <c r="AC319" s="753"/>
      <c r="AD319" s="753"/>
      <c r="AE319" s="753"/>
      <c r="AF319" s="753"/>
      <c r="AG319" s="413"/>
      <c r="AH319" s="413"/>
      <c r="AI319" s="413"/>
      <c r="AJ319" s="413"/>
      <c r="AK319" s="413"/>
      <c r="AL319" s="413"/>
      <c r="AM319" s="296">
        <f>SUM(Y319:AL319)</f>
        <v>0</v>
      </c>
    </row>
    <row r="320" spans="1:39" outlineLevel="1">
      <c r="B320" s="294" t="s">
        <v>289</v>
      </c>
      <c r="C320" s="764" t="s">
        <v>163</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754">
        <f t="shared" ref="Y320:AF320" si="643">Y319</f>
        <v>0</v>
      </c>
      <c r="Z320" s="754">
        <f t="shared" si="643"/>
        <v>0</v>
      </c>
      <c r="AA320" s="754">
        <f t="shared" si="643"/>
        <v>0</v>
      </c>
      <c r="AB320" s="754">
        <f t="shared" si="643"/>
        <v>0</v>
      </c>
      <c r="AC320" s="754">
        <f t="shared" si="643"/>
        <v>0</v>
      </c>
      <c r="AD320" s="754">
        <f t="shared" si="643"/>
        <v>0</v>
      </c>
      <c r="AE320" s="754">
        <f t="shared" si="643"/>
        <v>0</v>
      </c>
      <c r="AF320" s="754">
        <f t="shared" si="643"/>
        <v>0</v>
      </c>
      <c r="AG320" s="409">
        <f t="shared" ref="AG320" si="644">AG319</f>
        <v>0</v>
      </c>
      <c r="AH320" s="409">
        <f t="shared" ref="AH320" si="645">AH319</f>
        <v>0</v>
      </c>
      <c r="AI320" s="409">
        <f t="shared" ref="AI320" si="646">AI319</f>
        <v>0</v>
      </c>
      <c r="AJ320" s="409">
        <f t="shared" ref="AJ320" si="647">AJ319</f>
        <v>0</v>
      </c>
      <c r="AK320" s="409">
        <f t="shared" ref="AK320" si="648">AK319</f>
        <v>0</v>
      </c>
      <c r="AL320" s="409">
        <f t="shared" ref="AL320" si="649">AL319</f>
        <v>0</v>
      </c>
      <c r="AM320" s="306"/>
    </row>
    <row r="321" spans="1:39" outlineLevel="1">
      <c r="B321" s="514"/>
      <c r="C321" s="764"/>
      <c r="D321" s="764"/>
      <c r="E321" s="764"/>
      <c r="F321" s="764"/>
      <c r="G321" s="764"/>
      <c r="H321" s="764"/>
      <c r="I321" s="764"/>
      <c r="J321" s="764"/>
      <c r="K321" s="764"/>
      <c r="L321" s="764"/>
      <c r="M321" s="764"/>
      <c r="N321" s="764"/>
      <c r="O321" s="764"/>
      <c r="P321" s="764"/>
      <c r="Q321" s="764"/>
      <c r="R321" s="764"/>
      <c r="S321" s="764"/>
      <c r="T321" s="764"/>
      <c r="U321" s="764"/>
      <c r="V321" s="764"/>
      <c r="W321" s="764"/>
      <c r="X321" s="764"/>
      <c r="Y321" s="755"/>
      <c r="Z321" s="786"/>
      <c r="AA321" s="786"/>
      <c r="AB321" s="786"/>
      <c r="AC321" s="786"/>
      <c r="AD321" s="786"/>
      <c r="AE321" s="786"/>
      <c r="AF321" s="786"/>
      <c r="AG321" s="422"/>
      <c r="AH321" s="422"/>
      <c r="AI321" s="422"/>
      <c r="AJ321" s="422"/>
      <c r="AK321" s="422"/>
      <c r="AL321" s="422"/>
      <c r="AM321" s="306"/>
    </row>
    <row r="322" spans="1:39" ht="30" outlineLevel="1">
      <c r="A322" s="516">
        <v>32</v>
      </c>
      <c r="B322" s="514" t="s">
        <v>124</v>
      </c>
      <c r="C322" s="764" t="s">
        <v>25</v>
      </c>
      <c r="D322" s="295">
        <v>388603</v>
      </c>
      <c r="E322" s="295">
        <v>388603</v>
      </c>
      <c r="F322" s="295">
        <v>123933</v>
      </c>
      <c r="G322" s="295">
        <v>123933</v>
      </c>
      <c r="H322" s="295">
        <v>123933</v>
      </c>
      <c r="I322" s="295">
        <v>123933</v>
      </c>
      <c r="J322" s="295">
        <v>123933</v>
      </c>
      <c r="K322" s="295">
        <v>123933</v>
      </c>
      <c r="L322" s="295">
        <v>123933</v>
      </c>
      <c r="M322" s="295">
        <v>123933</v>
      </c>
      <c r="N322" s="295">
        <v>12</v>
      </c>
      <c r="O322" s="295">
        <v>53</v>
      </c>
      <c r="P322" s="295">
        <v>53</v>
      </c>
      <c r="Q322" s="295">
        <v>10</v>
      </c>
      <c r="R322" s="295">
        <v>10</v>
      </c>
      <c r="S322" s="295">
        <v>10</v>
      </c>
      <c r="T322" s="295">
        <v>10</v>
      </c>
      <c r="U322" s="295">
        <v>10</v>
      </c>
      <c r="V322" s="295">
        <v>10</v>
      </c>
      <c r="W322" s="295">
        <v>10</v>
      </c>
      <c r="X322" s="295">
        <v>10</v>
      </c>
      <c r="Y322" s="779"/>
      <c r="Z322" s="753"/>
      <c r="AA322" s="753"/>
      <c r="AB322" s="753">
        <v>0.57010000000000005</v>
      </c>
      <c r="AC322" s="753">
        <v>0.4299</v>
      </c>
      <c r="AD322" s="753"/>
      <c r="AE322" s="753"/>
      <c r="AF322" s="753"/>
      <c r="AG322" s="413"/>
      <c r="AH322" s="413"/>
      <c r="AI322" s="413"/>
      <c r="AJ322" s="413"/>
      <c r="AK322" s="413"/>
      <c r="AL322" s="413"/>
      <c r="AM322" s="296">
        <f>SUM(Y322:AL322)</f>
        <v>1</v>
      </c>
    </row>
    <row r="323" spans="1:39" outlineLevel="1">
      <c r="B323" s="294" t="s">
        <v>289</v>
      </c>
      <c r="C323" s="764" t="s">
        <v>163</v>
      </c>
      <c r="D323" s="295">
        <v>1041427.568046188</v>
      </c>
      <c r="E323" s="295">
        <v>882439.71286250011</v>
      </c>
      <c r="F323" s="295">
        <v>882439.71286249999</v>
      </c>
      <c r="G323" s="295">
        <f>+G322/F322*F323</f>
        <v>882439.71286249999</v>
      </c>
      <c r="H323" s="295">
        <f t="shared" ref="H323:M323" si="650">+H322/G322*G323</f>
        <v>882439.71286249999</v>
      </c>
      <c r="I323" s="295">
        <f t="shared" si="650"/>
        <v>882439.71286249999</v>
      </c>
      <c r="J323" s="295">
        <f t="shared" si="650"/>
        <v>882439.71286249999</v>
      </c>
      <c r="K323" s="295">
        <f t="shared" si="650"/>
        <v>882439.71286249999</v>
      </c>
      <c r="L323" s="295">
        <f t="shared" si="650"/>
        <v>882439.71286249999</v>
      </c>
      <c r="M323" s="295">
        <f t="shared" si="650"/>
        <v>882439.71286249999</v>
      </c>
      <c r="N323" s="295">
        <v>12</v>
      </c>
      <c r="O323" s="295">
        <v>31.51699004928</v>
      </c>
      <c r="P323" s="295">
        <v>10.773949039200001</v>
      </c>
      <c r="Q323" s="295">
        <v>10.773949039200001</v>
      </c>
      <c r="R323" s="295">
        <f>+R322/Q322*Q323</f>
        <v>10.773949039200001</v>
      </c>
      <c r="S323" s="295">
        <f t="shared" ref="S323:X323" si="651">+S322/R322*R323</f>
        <v>10.773949039200001</v>
      </c>
      <c r="T323" s="295">
        <f t="shared" si="651"/>
        <v>10.773949039200001</v>
      </c>
      <c r="U323" s="295">
        <f t="shared" si="651"/>
        <v>10.773949039200001</v>
      </c>
      <c r="V323" s="295">
        <f t="shared" si="651"/>
        <v>10.773949039200001</v>
      </c>
      <c r="W323" s="295">
        <f t="shared" si="651"/>
        <v>10.773949039200001</v>
      </c>
      <c r="X323" s="295">
        <f t="shared" si="651"/>
        <v>10.773949039200001</v>
      </c>
      <c r="Y323" s="754">
        <f t="shared" ref="Y323:AF323" si="652">Y322</f>
        <v>0</v>
      </c>
      <c r="Z323" s="754">
        <f t="shared" si="652"/>
        <v>0</v>
      </c>
      <c r="AA323" s="754">
        <f t="shared" si="652"/>
        <v>0</v>
      </c>
      <c r="AB323" s="754">
        <f t="shared" si="652"/>
        <v>0.57010000000000005</v>
      </c>
      <c r="AC323" s="754">
        <f t="shared" si="652"/>
        <v>0.4299</v>
      </c>
      <c r="AD323" s="754">
        <f t="shared" si="652"/>
        <v>0</v>
      </c>
      <c r="AE323" s="754">
        <f t="shared" si="652"/>
        <v>0</v>
      </c>
      <c r="AF323" s="754">
        <f t="shared" si="652"/>
        <v>0</v>
      </c>
      <c r="AG323" s="409">
        <f t="shared" ref="AG323" si="653">AG322</f>
        <v>0</v>
      </c>
      <c r="AH323" s="409">
        <f t="shared" ref="AH323" si="654">AH322</f>
        <v>0</v>
      </c>
      <c r="AI323" s="409">
        <f t="shared" ref="AI323" si="655">AI322</f>
        <v>0</v>
      </c>
      <c r="AJ323" s="409">
        <f t="shared" ref="AJ323" si="656">AJ322</f>
        <v>0</v>
      </c>
      <c r="AK323" s="409">
        <f t="shared" ref="AK323" si="657">AK322</f>
        <v>0</v>
      </c>
      <c r="AL323" s="409">
        <f t="shared" ref="AL323" si="658">AL322</f>
        <v>0</v>
      </c>
      <c r="AM323" s="306"/>
    </row>
    <row r="324" spans="1:39" outlineLevel="1">
      <c r="B324" s="514"/>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0"/>
      <c r="Z324" s="422"/>
      <c r="AA324" s="422"/>
      <c r="AB324" s="422"/>
      <c r="AC324" s="422"/>
      <c r="AD324" s="422"/>
      <c r="AE324" s="422"/>
      <c r="AF324" s="422"/>
      <c r="AG324" s="422"/>
      <c r="AH324" s="422"/>
      <c r="AI324" s="422"/>
      <c r="AJ324" s="422"/>
      <c r="AK324" s="422"/>
      <c r="AL324" s="422"/>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0"/>
      <c r="Z325" s="422"/>
      <c r="AA325" s="422"/>
      <c r="AB325" s="422"/>
      <c r="AC325" s="422"/>
      <c r="AD325" s="422"/>
      <c r="AE325" s="422"/>
      <c r="AF325" s="422"/>
      <c r="AG325" s="422"/>
      <c r="AH325" s="422"/>
      <c r="AI325" s="422"/>
      <c r="AJ325" s="422"/>
      <c r="AK325" s="422"/>
      <c r="AL325" s="422"/>
      <c r="AM325" s="306"/>
    </row>
    <row r="326" spans="1:39" outlineLevel="1">
      <c r="A326" s="516">
        <v>33</v>
      </c>
      <c r="B326" s="514"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3"/>
      <c r="Z326" s="408"/>
      <c r="AA326" s="408"/>
      <c r="AB326" s="408"/>
      <c r="AC326" s="408"/>
      <c r="AD326" s="408"/>
      <c r="AE326" s="408"/>
      <c r="AF326" s="408"/>
      <c r="AG326" s="413"/>
      <c r="AH326" s="413"/>
      <c r="AI326" s="413"/>
      <c r="AJ326" s="413"/>
      <c r="AK326" s="413"/>
      <c r="AL326" s="413"/>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09">
        <f>Y326</f>
        <v>0</v>
      </c>
      <c r="Z327" s="409">
        <f t="shared" ref="Z327" si="659">Z326</f>
        <v>0</v>
      </c>
      <c r="AA327" s="409">
        <f t="shared" ref="AA327" si="660">AA326</f>
        <v>0</v>
      </c>
      <c r="AB327" s="409">
        <f t="shared" ref="AB327" si="661">AB326</f>
        <v>0</v>
      </c>
      <c r="AC327" s="409">
        <f t="shared" ref="AC327" si="662">AC326</f>
        <v>0</v>
      </c>
      <c r="AD327" s="409">
        <f t="shared" ref="AD327" si="663">AD326</f>
        <v>0</v>
      </c>
      <c r="AE327" s="409">
        <f t="shared" ref="AE327" si="664">AE326</f>
        <v>0</v>
      </c>
      <c r="AF327" s="409">
        <f t="shared" ref="AF327" si="665">AF326</f>
        <v>0</v>
      </c>
      <c r="AG327" s="409">
        <f t="shared" ref="AG327" si="666">AG326</f>
        <v>0</v>
      </c>
      <c r="AH327" s="409">
        <f t="shared" ref="AH327" si="667">AH326</f>
        <v>0</v>
      </c>
      <c r="AI327" s="409">
        <f t="shared" ref="AI327" si="668">AI326</f>
        <v>0</v>
      </c>
      <c r="AJ327" s="409">
        <f t="shared" ref="AJ327" si="669">AJ326</f>
        <v>0</v>
      </c>
      <c r="AK327" s="409">
        <f t="shared" ref="AK327" si="670">AK326</f>
        <v>0</v>
      </c>
      <c r="AL327" s="409">
        <f t="shared" ref="AL327" si="671">AL326</f>
        <v>0</v>
      </c>
      <c r="AM327" s="306"/>
    </row>
    <row r="328" spans="1:39" outlineLevel="1">
      <c r="B328" s="514"/>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0"/>
      <c r="Z328" s="422"/>
      <c r="AA328" s="422"/>
      <c r="AB328" s="422"/>
      <c r="AC328" s="422"/>
      <c r="AD328" s="422"/>
      <c r="AE328" s="422"/>
      <c r="AF328" s="422"/>
      <c r="AG328" s="422"/>
      <c r="AH328" s="422"/>
      <c r="AI328" s="422"/>
      <c r="AJ328" s="422"/>
      <c r="AK328" s="422"/>
      <c r="AL328" s="422"/>
      <c r="AM328" s="306"/>
    </row>
    <row r="329" spans="1:39" outlineLevel="1">
      <c r="A329" s="516">
        <v>34</v>
      </c>
      <c r="B329" s="514"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3"/>
      <c r="Z329" s="408"/>
      <c r="AA329" s="408"/>
      <c r="AB329" s="408"/>
      <c r="AC329" s="408"/>
      <c r="AD329" s="408"/>
      <c r="AE329" s="408"/>
      <c r="AF329" s="408"/>
      <c r="AG329" s="413"/>
      <c r="AH329" s="413"/>
      <c r="AI329" s="413"/>
      <c r="AJ329" s="413"/>
      <c r="AK329" s="413"/>
      <c r="AL329" s="413"/>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09">
        <f>Y329</f>
        <v>0</v>
      </c>
      <c r="Z330" s="409">
        <f t="shared" ref="Z330" si="672">Z329</f>
        <v>0</v>
      </c>
      <c r="AA330" s="409">
        <f t="shared" ref="AA330" si="673">AA329</f>
        <v>0</v>
      </c>
      <c r="AB330" s="409">
        <f t="shared" ref="AB330" si="674">AB329</f>
        <v>0</v>
      </c>
      <c r="AC330" s="409">
        <f t="shared" ref="AC330" si="675">AC329</f>
        <v>0</v>
      </c>
      <c r="AD330" s="409">
        <f t="shared" ref="AD330" si="676">AD329</f>
        <v>0</v>
      </c>
      <c r="AE330" s="409">
        <f t="shared" ref="AE330" si="677">AE329</f>
        <v>0</v>
      </c>
      <c r="AF330" s="409">
        <f t="shared" ref="AF330" si="678">AF329</f>
        <v>0</v>
      </c>
      <c r="AG330" s="409">
        <f t="shared" ref="AG330" si="679">AG329</f>
        <v>0</v>
      </c>
      <c r="AH330" s="409">
        <f t="shared" ref="AH330" si="680">AH329</f>
        <v>0</v>
      </c>
      <c r="AI330" s="409">
        <f t="shared" ref="AI330" si="681">AI329</f>
        <v>0</v>
      </c>
      <c r="AJ330" s="409">
        <f t="shared" ref="AJ330" si="682">AJ329</f>
        <v>0</v>
      </c>
      <c r="AK330" s="409">
        <f t="shared" ref="AK330" si="683">AK329</f>
        <v>0</v>
      </c>
      <c r="AL330" s="409">
        <f t="shared" ref="AL330" si="684">AL329</f>
        <v>0</v>
      </c>
      <c r="AM330" s="306"/>
    </row>
    <row r="331" spans="1:39" outlineLevel="1">
      <c r="B331" s="514"/>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0"/>
      <c r="Z331" s="422"/>
      <c r="AA331" s="422"/>
      <c r="AB331" s="422"/>
      <c r="AC331" s="422"/>
      <c r="AD331" s="422"/>
      <c r="AE331" s="422"/>
      <c r="AF331" s="422"/>
      <c r="AG331" s="422"/>
      <c r="AH331" s="422"/>
      <c r="AI331" s="422"/>
      <c r="AJ331" s="422"/>
      <c r="AK331" s="422"/>
      <c r="AL331" s="422"/>
      <c r="AM331" s="306"/>
    </row>
    <row r="332" spans="1:39" outlineLevel="1">
      <c r="A332" s="516">
        <v>35</v>
      </c>
      <c r="B332" s="514"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3"/>
      <c r="Z332" s="408"/>
      <c r="AA332" s="408"/>
      <c r="AB332" s="408"/>
      <c r="AC332" s="408"/>
      <c r="AD332" s="408"/>
      <c r="AE332" s="408"/>
      <c r="AF332" s="408"/>
      <c r="AG332" s="413"/>
      <c r="AH332" s="413"/>
      <c r="AI332" s="413"/>
      <c r="AJ332" s="413"/>
      <c r="AK332" s="413"/>
      <c r="AL332" s="413"/>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09">
        <f>Y332</f>
        <v>0</v>
      </c>
      <c r="Z333" s="409">
        <f t="shared" ref="Z333" si="685">Z332</f>
        <v>0</v>
      </c>
      <c r="AA333" s="409">
        <f t="shared" ref="AA333" si="686">AA332</f>
        <v>0</v>
      </c>
      <c r="AB333" s="409">
        <f t="shared" ref="AB333" si="687">AB332</f>
        <v>0</v>
      </c>
      <c r="AC333" s="409">
        <f t="shared" ref="AC333" si="688">AC332</f>
        <v>0</v>
      </c>
      <c r="AD333" s="409">
        <f t="shared" ref="AD333" si="689">AD332</f>
        <v>0</v>
      </c>
      <c r="AE333" s="409">
        <f t="shared" ref="AE333" si="690">AE332</f>
        <v>0</v>
      </c>
      <c r="AF333" s="409">
        <f t="shared" ref="AF333" si="691">AF332</f>
        <v>0</v>
      </c>
      <c r="AG333" s="409">
        <f t="shared" ref="AG333" si="692">AG332</f>
        <v>0</v>
      </c>
      <c r="AH333" s="409">
        <f t="shared" ref="AH333" si="693">AH332</f>
        <v>0</v>
      </c>
      <c r="AI333" s="409">
        <f t="shared" ref="AI333" si="694">AI332</f>
        <v>0</v>
      </c>
      <c r="AJ333" s="409">
        <f t="shared" ref="AJ333" si="695">AJ332</f>
        <v>0</v>
      </c>
      <c r="AK333" s="409">
        <f t="shared" ref="AK333" si="696">AK332</f>
        <v>0</v>
      </c>
      <c r="AL333" s="409">
        <f t="shared" ref="AL333" si="697">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0"/>
      <c r="Z334" s="422"/>
      <c r="AA334" s="422"/>
      <c r="AB334" s="422"/>
      <c r="AC334" s="422"/>
      <c r="AD334" s="422"/>
      <c r="AE334" s="422"/>
      <c r="AF334" s="422"/>
      <c r="AG334" s="422"/>
      <c r="AH334" s="422"/>
      <c r="AI334" s="422"/>
      <c r="AJ334" s="422"/>
      <c r="AK334" s="422"/>
      <c r="AL334" s="422"/>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0"/>
      <c r="Z335" s="422"/>
      <c r="AA335" s="422"/>
      <c r="AB335" s="422"/>
      <c r="AC335" s="422"/>
      <c r="AD335" s="422"/>
      <c r="AE335" s="422"/>
      <c r="AF335" s="422"/>
      <c r="AG335" s="422"/>
      <c r="AH335" s="422"/>
      <c r="AI335" s="422"/>
      <c r="AJ335" s="422"/>
      <c r="AK335" s="422"/>
      <c r="AL335" s="422"/>
      <c r="AM335" s="306"/>
    </row>
    <row r="336" spans="1:39" outlineLevel="1">
      <c r="A336" s="516">
        <v>36</v>
      </c>
      <c r="B336" s="514" t="s">
        <v>818</v>
      </c>
      <c r="C336" s="764" t="s">
        <v>25</v>
      </c>
      <c r="D336" s="295">
        <v>1067232</v>
      </c>
      <c r="E336" s="295">
        <v>1067232</v>
      </c>
      <c r="F336" s="295">
        <v>1067232</v>
      </c>
      <c r="G336" s="295">
        <v>1067232</v>
      </c>
      <c r="H336" s="295">
        <v>1067232</v>
      </c>
      <c r="I336" s="295">
        <v>1067232</v>
      </c>
      <c r="J336" s="295">
        <v>1067232</v>
      </c>
      <c r="K336" s="295">
        <v>1067232</v>
      </c>
      <c r="L336" s="295">
        <v>1067232</v>
      </c>
      <c r="M336" s="295">
        <v>1067232</v>
      </c>
      <c r="N336" s="295">
        <v>12</v>
      </c>
      <c r="O336" s="295">
        <v>67</v>
      </c>
      <c r="P336" s="295">
        <v>67</v>
      </c>
      <c r="Q336" s="295">
        <v>67</v>
      </c>
      <c r="R336" s="295">
        <v>67</v>
      </c>
      <c r="S336" s="295">
        <v>67</v>
      </c>
      <c r="T336" s="295">
        <v>67</v>
      </c>
      <c r="U336" s="295">
        <v>67</v>
      </c>
      <c r="V336" s="295">
        <v>67</v>
      </c>
      <c r="W336" s="295">
        <v>67</v>
      </c>
      <c r="X336" s="295">
        <v>67</v>
      </c>
      <c r="Y336" s="779">
        <v>1</v>
      </c>
      <c r="Z336" s="753"/>
      <c r="AA336" s="753"/>
      <c r="AB336" s="753"/>
      <c r="AC336" s="753"/>
      <c r="AD336" s="753"/>
      <c r="AE336" s="753"/>
      <c r="AF336" s="753"/>
      <c r="AG336" s="413"/>
      <c r="AH336" s="413"/>
      <c r="AI336" s="413"/>
      <c r="AJ336" s="413"/>
      <c r="AK336" s="413"/>
      <c r="AL336" s="413"/>
      <c r="AM336" s="296">
        <f>SUM(Y336:AL336)</f>
        <v>1</v>
      </c>
    </row>
    <row r="337" spans="1:39" outlineLevel="1">
      <c r="B337" s="294" t="s">
        <v>289</v>
      </c>
      <c r="C337" s="764" t="s">
        <v>163</v>
      </c>
      <c r="D337" s="295"/>
      <c r="E337" s="295"/>
      <c r="F337" s="295"/>
      <c r="G337" s="295"/>
      <c r="H337" s="295"/>
      <c r="I337" s="295"/>
      <c r="J337" s="295"/>
      <c r="K337" s="295"/>
      <c r="L337" s="295"/>
      <c r="M337" s="295"/>
      <c r="N337" s="295">
        <v>12</v>
      </c>
      <c r="O337" s="295"/>
      <c r="P337" s="295"/>
      <c r="Q337" s="295"/>
      <c r="R337" s="295"/>
      <c r="S337" s="295"/>
      <c r="T337" s="295"/>
      <c r="U337" s="295"/>
      <c r="V337" s="295"/>
      <c r="W337" s="295"/>
      <c r="X337" s="295"/>
      <c r="Y337" s="754">
        <f t="shared" ref="Y337:AF337" si="698">Y336</f>
        <v>1</v>
      </c>
      <c r="Z337" s="754">
        <f t="shared" si="698"/>
        <v>0</v>
      </c>
      <c r="AA337" s="754">
        <f t="shared" si="698"/>
        <v>0</v>
      </c>
      <c r="AB337" s="754">
        <f t="shared" si="698"/>
        <v>0</v>
      </c>
      <c r="AC337" s="754">
        <f t="shared" si="698"/>
        <v>0</v>
      </c>
      <c r="AD337" s="754">
        <f t="shared" si="698"/>
        <v>0</v>
      </c>
      <c r="AE337" s="754">
        <f t="shared" si="698"/>
        <v>0</v>
      </c>
      <c r="AF337" s="754">
        <f t="shared" si="698"/>
        <v>0</v>
      </c>
      <c r="AG337" s="409">
        <f t="shared" ref="AG337" si="699">AG336</f>
        <v>0</v>
      </c>
      <c r="AH337" s="409">
        <f t="shared" ref="AH337" si="700">AH336</f>
        <v>0</v>
      </c>
      <c r="AI337" s="409">
        <f t="shared" ref="AI337" si="701">AI336</f>
        <v>0</v>
      </c>
      <c r="AJ337" s="409">
        <f t="shared" ref="AJ337" si="702">AJ336</f>
        <v>0</v>
      </c>
      <c r="AK337" s="409">
        <f t="shared" ref="AK337" si="703">AK336</f>
        <v>0</v>
      </c>
      <c r="AL337" s="409">
        <f t="shared" ref="AL337" si="704">AL336</f>
        <v>0</v>
      </c>
      <c r="AM337" s="306"/>
    </row>
    <row r="338" spans="1:39" outlineLevel="1">
      <c r="B338" s="514"/>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0"/>
      <c r="Z338" s="422"/>
      <c r="AA338" s="422"/>
      <c r="AB338" s="422"/>
      <c r="AC338" s="422"/>
      <c r="AD338" s="422"/>
      <c r="AE338" s="422"/>
      <c r="AF338" s="422"/>
      <c r="AG338" s="422"/>
      <c r="AH338" s="422"/>
      <c r="AI338" s="422"/>
      <c r="AJ338" s="422"/>
      <c r="AK338" s="422"/>
      <c r="AL338" s="422"/>
      <c r="AM338" s="306"/>
    </row>
    <row r="339" spans="1:39" ht="30" outlineLevel="1">
      <c r="A339" s="516">
        <v>37</v>
      </c>
      <c r="B339" s="514"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3"/>
      <c r="Z339" s="408"/>
      <c r="AA339" s="408"/>
      <c r="AB339" s="408"/>
      <c r="AC339" s="408"/>
      <c r="AD339" s="408"/>
      <c r="AE339" s="408"/>
      <c r="AF339" s="408"/>
      <c r="AG339" s="413"/>
      <c r="AH339" s="413"/>
      <c r="AI339" s="413"/>
      <c r="AJ339" s="413"/>
      <c r="AK339" s="413"/>
      <c r="AL339" s="413"/>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09">
        <f>Y339</f>
        <v>0</v>
      </c>
      <c r="Z340" s="409">
        <f t="shared" ref="Z340" si="705">Z339</f>
        <v>0</v>
      </c>
      <c r="AA340" s="409">
        <f t="shared" ref="AA340" si="706">AA339</f>
        <v>0</v>
      </c>
      <c r="AB340" s="409">
        <f t="shared" ref="AB340" si="707">AB339</f>
        <v>0</v>
      </c>
      <c r="AC340" s="409">
        <f t="shared" ref="AC340" si="708">AC339</f>
        <v>0</v>
      </c>
      <c r="AD340" s="409">
        <f t="shared" ref="AD340" si="709">AD339</f>
        <v>0</v>
      </c>
      <c r="AE340" s="409">
        <f t="shared" ref="AE340" si="710">AE339</f>
        <v>0</v>
      </c>
      <c r="AF340" s="409">
        <f t="shared" ref="AF340" si="711">AF339</f>
        <v>0</v>
      </c>
      <c r="AG340" s="409">
        <f t="shared" ref="AG340" si="712">AG339</f>
        <v>0</v>
      </c>
      <c r="AH340" s="409">
        <f t="shared" ref="AH340" si="713">AH339</f>
        <v>0</v>
      </c>
      <c r="AI340" s="409">
        <f t="shared" ref="AI340" si="714">AI339</f>
        <v>0</v>
      </c>
      <c r="AJ340" s="409">
        <f t="shared" ref="AJ340" si="715">AJ339</f>
        <v>0</v>
      </c>
      <c r="AK340" s="409">
        <f t="shared" ref="AK340" si="716">AK339</f>
        <v>0</v>
      </c>
      <c r="AL340" s="409">
        <f t="shared" ref="AL340" si="717">AL339</f>
        <v>0</v>
      </c>
      <c r="AM340" s="306"/>
    </row>
    <row r="341" spans="1:39" outlineLevel="1">
      <c r="B341" s="514"/>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0"/>
      <c r="Z341" s="422"/>
      <c r="AA341" s="422"/>
      <c r="AB341" s="422"/>
      <c r="AC341" s="422"/>
      <c r="AD341" s="422"/>
      <c r="AE341" s="422"/>
      <c r="AF341" s="422"/>
      <c r="AG341" s="422"/>
      <c r="AH341" s="422"/>
      <c r="AI341" s="422"/>
      <c r="AJ341" s="422"/>
      <c r="AK341" s="422"/>
      <c r="AL341" s="422"/>
      <c r="AM341" s="306"/>
    </row>
    <row r="342" spans="1:39" outlineLevel="1">
      <c r="A342" s="516">
        <v>38</v>
      </c>
      <c r="B342" s="514"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3"/>
      <c r="Z342" s="408"/>
      <c r="AA342" s="408"/>
      <c r="AB342" s="408"/>
      <c r="AC342" s="408"/>
      <c r="AD342" s="408"/>
      <c r="AE342" s="408"/>
      <c r="AF342" s="408"/>
      <c r="AG342" s="413"/>
      <c r="AH342" s="413"/>
      <c r="AI342" s="413"/>
      <c r="AJ342" s="413"/>
      <c r="AK342" s="413"/>
      <c r="AL342" s="413"/>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09">
        <f>Y342</f>
        <v>0</v>
      </c>
      <c r="Z343" s="409">
        <f t="shared" ref="Z343" si="718">Z342</f>
        <v>0</v>
      </c>
      <c r="AA343" s="409">
        <f t="shared" ref="AA343" si="719">AA342</f>
        <v>0</v>
      </c>
      <c r="AB343" s="409">
        <f t="shared" ref="AB343" si="720">AB342</f>
        <v>0</v>
      </c>
      <c r="AC343" s="409">
        <f t="shared" ref="AC343" si="721">AC342</f>
        <v>0</v>
      </c>
      <c r="AD343" s="409">
        <f t="shared" ref="AD343" si="722">AD342</f>
        <v>0</v>
      </c>
      <c r="AE343" s="409">
        <f t="shared" ref="AE343" si="723">AE342</f>
        <v>0</v>
      </c>
      <c r="AF343" s="409">
        <f t="shared" ref="AF343" si="724">AF342</f>
        <v>0</v>
      </c>
      <c r="AG343" s="409">
        <f t="shared" ref="AG343" si="725">AG342</f>
        <v>0</v>
      </c>
      <c r="AH343" s="409">
        <f t="shared" ref="AH343" si="726">AH342</f>
        <v>0</v>
      </c>
      <c r="AI343" s="409">
        <f t="shared" ref="AI343" si="727">AI342</f>
        <v>0</v>
      </c>
      <c r="AJ343" s="409">
        <f t="shared" ref="AJ343" si="728">AJ342</f>
        <v>0</v>
      </c>
      <c r="AK343" s="409">
        <f t="shared" ref="AK343" si="729">AK342</f>
        <v>0</v>
      </c>
      <c r="AL343" s="409">
        <f t="shared" ref="AL343" si="730">AL342</f>
        <v>0</v>
      </c>
      <c r="AM343" s="306"/>
    </row>
    <row r="344" spans="1:39" outlineLevel="1">
      <c r="B344" s="514"/>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0"/>
      <c r="Z344" s="422"/>
      <c r="AA344" s="422"/>
      <c r="AB344" s="422"/>
      <c r="AC344" s="422"/>
      <c r="AD344" s="422"/>
      <c r="AE344" s="422"/>
      <c r="AF344" s="422"/>
      <c r="AG344" s="422"/>
      <c r="AH344" s="422"/>
      <c r="AI344" s="422"/>
      <c r="AJ344" s="422"/>
      <c r="AK344" s="422"/>
      <c r="AL344" s="422"/>
      <c r="AM344" s="306"/>
    </row>
    <row r="345" spans="1:39" ht="30" outlineLevel="1">
      <c r="A345" s="516">
        <v>39</v>
      </c>
      <c r="B345" s="514"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3"/>
      <c r="Z345" s="408"/>
      <c r="AA345" s="408"/>
      <c r="AB345" s="408"/>
      <c r="AC345" s="408"/>
      <c r="AD345" s="408"/>
      <c r="AE345" s="408"/>
      <c r="AF345" s="408"/>
      <c r="AG345" s="413"/>
      <c r="AH345" s="413"/>
      <c r="AI345" s="413"/>
      <c r="AJ345" s="413"/>
      <c r="AK345" s="413"/>
      <c r="AL345" s="413"/>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09">
        <f>Y345</f>
        <v>0</v>
      </c>
      <c r="Z346" s="409">
        <f t="shared" ref="Z346" si="731">Z345</f>
        <v>0</v>
      </c>
      <c r="AA346" s="409">
        <f t="shared" ref="AA346" si="732">AA345</f>
        <v>0</v>
      </c>
      <c r="AB346" s="409">
        <f t="shared" ref="AB346" si="733">AB345</f>
        <v>0</v>
      </c>
      <c r="AC346" s="409">
        <f t="shared" ref="AC346" si="734">AC345</f>
        <v>0</v>
      </c>
      <c r="AD346" s="409">
        <f t="shared" ref="AD346" si="735">AD345</f>
        <v>0</v>
      </c>
      <c r="AE346" s="409">
        <f t="shared" ref="AE346" si="736">AE345</f>
        <v>0</v>
      </c>
      <c r="AF346" s="409">
        <f t="shared" ref="AF346" si="737">AF345</f>
        <v>0</v>
      </c>
      <c r="AG346" s="409">
        <f t="shared" ref="AG346" si="738">AG345</f>
        <v>0</v>
      </c>
      <c r="AH346" s="409">
        <f t="shared" ref="AH346" si="739">AH345</f>
        <v>0</v>
      </c>
      <c r="AI346" s="409">
        <f t="shared" ref="AI346" si="740">AI345</f>
        <v>0</v>
      </c>
      <c r="AJ346" s="409">
        <f t="shared" ref="AJ346" si="741">AJ345</f>
        <v>0</v>
      </c>
      <c r="AK346" s="409">
        <f t="shared" ref="AK346" si="742">AK345</f>
        <v>0</v>
      </c>
      <c r="AL346" s="409">
        <f t="shared" ref="AL346" si="743">AL345</f>
        <v>0</v>
      </c>
      <c r="AM346" s="306"/>
    </row>
    <row r="347" spans="1:39" outlineLevel="1">
      <c r="B347" s="514"/>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0"/>
      <c r="Z347" s="422"/>
      <c r="AA347" s="422"/>
      <c r="AB347" s="422"/>
      <c r="AC347" s="422"/>
      <c r="AD347" s="422"/>
      <c r="AE347" s="422"/>
      <c r="AF347" s="422"/>
      <c r="AG347" s="422"/>
      <c r="AH347" s="422"/>
      <c r="AI347" s="422"/>
      <c r="AJ347" s="422"/>
      <c r="AK347" s="422"/>
      <c r="AL347" s="422"/>
      <c r="AM347" s="306"/>
    </row>
    <row r="348" spans="1:39" ht="30" outlineLevel="1">
      <c r="A348" s="516">
        <v>40</v>
      </c>
      <c r="B348" s="514"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3"/>
      <c r="Z348" s="408"/>
      <c r="AA348" s="408"/>
      <c r="AB348" s="408"/>
      <c r="AC348" s="408"/>
      <c r="AD348" s="408"/>
      <c r="AE348" s="408"/>
      <c r="AF348" s="408"/>
      <c r="AG348" s="413"/>
      <c r="AH348" s="413"/>
      <c r="AI348" s="413"/>
      <c r="AJ348" s="413"/>
      <c r="AK348" s="413"/>
      <c r="AL348" s="413"/>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09">
        <f>Y348</f>
        <v>0</v>
      </c>
      <c r="Z349" s="409">
        <f t="shared" ref="Z349" si="744">Z348</f>
        <v>0</v>
      </c>
      <c r="AA349" s="409">
        <f t="shared" ref="AA349" si="745">AA348</f>
        <v>0</v>
      </c>
      <c r="AB349" s="409">
        <f t="shared" ref="AB349" si="746">AB348</f>
        <v>0</v>
      </c>
      <c r="AC349" s="409">
        <f t="shared" ref="AC349" si="747">AC348</f>
        <v>0</v>
      </c>
      <c r="AD349" s="409">
        <f t="shared" ref="AD349" si="748">AD348</f>
        <v>0</v>
      </c>
      <c r="AE349" s="409">
        <f t="shared" ref="AE349" si="749">AE348</f>
        <v>0</v>
      </c>
      <c r="AF349" s="409">
        <f t="shared" ref="AF349" si="750">AF348</f>
        <v>0</v>
      </c>
      <c r="AG349" s="409">
        <f t="shared" ref="AG349" si="751">AG348</f>
        <v>0</v>
      </c>
      <c r="AH349" s="409">
        <f t="shared" ref="AH349" si="752">AH348</f>
        <v>0</v>
      </c>
      <c r="AI349" s="409">
        <f t="shared" ref="AI349" si="753">AI348</f>
        <v>0</v>
      </c>
      <c r="AJ349" s="409">
        <f t="shared" ref="AJ349" si="754">AJ348</f>
        <v>0</v>
      </c>
      <c r="AK349" s="409">
        <f t="shared" ref="AK349" si="755">AK348</f>
        <v>0</v>
      </c>
      <c r="AL349" s="409">
        <f t="shared" ref="AL349" si="756">AL348</f>
        <v>0</v>
      </c>
      <c r="AM349" s="306"/>
    </row>
    <row r="350" spans="1:39" outlineLevel="1">
      <c r="B350" s="514"/>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0"/>
      <c r="Z350" s="422"/>
      <c r="AA350" s="422"/>
      <c r="AB350" s="422"/>
      <c r="AC350" s="422"/>
      <c r="AD350" s="422"/>
      <c r="AE350" s="422"/>
      <c r="AF350" s="422"/>
      <c r="AG350" s="422"/>
      <c r="AH350" s="422"/>
      <c r="AI350" s="422"/>
      <c r="AJ350" s="422"/>
      <c r="AK350" s="422"/>
      <c r="AL350" s="422"/>
      <c r="AM350" s="306"/>
    </row>
    <row r="351" spans="1:39" ht="45" outlineLevel="1">
      <c r="A351" s="516">
        <v>41</v>
      </c>
      <c r="B351" s="514"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3"/>
      <c r="Z351" s="408"/>
      <c r="AA351" s="408"/>
      <c r="AB351" s="408"/>
      <c r="AC351" s="408"/>
      <c r="AD351" s="408"/>
      <c r="AE351" s="408"/>
      <c r="AF351" s="408"/>
      <c r="AG351" s="413"/>
      <c r="AH351" s="413"/>
      <c r="AI351" s="413"/>
      <c r="AJ351" s="413"/>
      <c r="AK351" s="413"/>
      <c r="AL351" s="413"/>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09">
        <f>Y351</f>
        <v>0</v>
      </c>
      <c r="Z352" s="409">
        <f t="shared" ref="Z352" si="757">Z351</f>
        <v>0</v>
      </c>
      <c r="AA352" s="409">
        <f t="shared" ref="AA352" si="758">AA351</f>
        <v>0</v>
      </c>
      <c r="AB352" s="409">
        <f t="shared" ref="AB352" si="759">AB351</f>
        <v>0</v>
      </c>
      <c r="AC352" s="409">
        <f t="shared" ref="AC352" si="760">AC351</f>
        <v>0</v>
      </c>
      <c r="AD352" s="409">
        <f t="shared" ref="AD352" si="761">AD351</f>
        <v>0</v>
      </c>
      <c r="AE352" s="409">
        <f t="shared" ref="AE352" si="762">AE351</f>
        <v>0</v>
      </c>
      <c r="AF352" s="409">
        <f t="shared" ref="AF352" si="763">AF351</f>
        <v>0</v>
      </c>
      <c r="AG352" s="409">
        <f t="shared" ref="AG352" si="764">AG351</f>
        <v>0</v>
      </c>
      <c r="AH352" s="409">
        <f t="shared" ref="AH352" si="765">AH351</f>
        <v>0</v>
      </c>
      <c r="AI352" s="409">
        <f t="shared" ref="AI352" si="766">AI351</f>
        <v>0</v>
      </c>
      <c r="AJ352" s="409">
        <f t="shared" ref="AJ352" si="767">AJ351</f>
        <v>0</v>
      </c>
      <c r="AK352" s="409">
        <f t="shared" ref="AK352" si="768">AK351</f>
        <v>0</v>
      </c>
      <c r="AL352" s="409">
        <f t="shared" ref="AL352" si="769">AL351</f>
        <v>0</v>
      </c>
      <c r="AM352" s="306"/>
    </row>
    <row r="353" spans="1:39" outlineLevel="1">
      <c r="B353" s="514"/>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0"/>
      <c r="Z353" s="422"/>
      <c r="AA353" s="422"/>
      <c r="AB353" s="422"/>
      <c r="AC353" s="422"/>
      <c r="AD353" s="422"/>
      <c r="AE353" s="422"/>
      <c r="AF353" s="422"/>
      <c r="AG353" s="422"/>
      <c r="AH353" s="422"/>
      <c r="AI353" s="422"/>
      <c r="AJ353" s="422"/>
      <c r="AK353" s="422"/>
      <c r="AL353" s="422"/>
      <c r="AM353" s="306"/>
    </row>
    <row r="354" spans="1:39" ht="45" outlineLevel="1">
      <c r="A354" s="516">
        <v>42</v>
      </c>
      <c r="B354" s="514"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3"/>
      <c r="Z354" s="408"/>
      <c r="AA354" s="408"/>
      <c r="AB354" s="408"/>
      <c r="AC354" s="408"/>
      <c r="AD354" s="408"/>
      <c r="AE354" s="408"/>
      <c r="AF354" s="408"/>
      <c r="AG354" s="413"/>
      <c r="AH354" s="413"/>
      <c r="AI354" s="413"/>
      <c r="AJ354" s="413"/>
      <c r="AK354" s="413"/>
      <c r="AL354" s="413"/>
      <c r="AM354" s="296">
        <f>SUM(Y354:AL354)</f>
        <v>0</v>
      </c>
    </row>
    <row r="355" spans="1:39" outlineLevel="1">
      <c r="B355" s="294" t="s">
        <v>289</v>
      </c>
      <c r="C355" s="291" t="s">
        <v>163</v>
      </c>
      <c r="D355" s="295"/>
      <c r="E355" s="295"/>
      <c r="F355" s="295"/>
      <c r="G355" s="295"/>
      <c r="H355" s="295"/>
      <c r="I355" s="295"/>
      <c r="J355" s="295"/>
      <c r="K355" s="295"/>
      <c r="L355" s="295"/>
      <c r="M355" s="295"/>
      <c r="N355" s="464"/>
      <c r="O355" s="295"/>
      <c r="P355" s="295"/>
      <c r="Q355" s="295"/>
      <c r="R355" s="295"/>
      <c r="S355" s="295"/>
      <c r="T355" s="295"/>
      <c r="U355" s="295"/>
      <c r="V355" s="295"/>
      <c r="W355" s="295"/>
      <c r="X355" s="295"/>
      <c r="Y355" s="409">
        <f>Y354</f>
        <v>0</v>
      </c>
      <c r="Z355" s="409">
        <f t="shared" ref="Z355" si="770">Z354</f>
        <v>0</v>
      </c>
      <c r="AA355" s="409">
        <f t="shared" ref="AA355" si="771">AA354</f>
        <v>0</v>
      </c>
      <c r="AB355" s="409">
        <f t="shared" ref="AB355" si="772">AB354</f>
        <v>0</v>
      </c>
      <c r="AC355" s="409">
        <f t="shared" ref="AC355" si="773">AC354</f>
        <v>0</v>
      </c>
      <c r="AD355" s="409">
        <f t="shared" ref="AD355" si="774">AD354</f>
        <v>0</v>
      </c>
      <c r="AE355" s="409">
        <f t="shared" ref="AE355" si="775">AE354</f>
        <v>0</v>
      </c>
      <c r="AF355" s="409">
        <f t="shared" ref="AF355" si="776">AF354</f>
        <v>0</v>
      </c>
      <c r="AG355" s="409">
        <f t="shared" ref="AG355" si="777">AG354</f>
        <v>0</v>
      </c>
      <c r="AH355" s="409">
        <f t="shared" ref="AH355" si="778">AH354</f>
        <v>0</v>
      </c>
      <c r="AI355" s="409">
        <f t="shared" ref="AI355" si="779">AI354</f>
        <v>0</v>
      </c>
      <c r="AJ355" s="409">
        <f t="shared" ref="AJ355" si="780">AJ354</f>
        <v>0</v>
      </c>
      <c r="AK355" s="409">
        <f t="shared" ref="AK355" si="781">AK354</f>
        <v>0</v>
      </c>
      <c r="AL355" s="409">
        <f t="shared" ref="AL355" si="782">AL354</f>
        <v>0</v>
      </c>
      <c r="AM355" s="306"/>
    </row>
    <row r="356" spans="1:39" outlineLevel="1">
      <c r="B356" s="514"/>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0"/>
      <c r="Z356" s="422"/>
      <c r="AA356" s="422"/>
      <c r="AB356" s="422"/>
      <c r="AC356" s="422"/>
      <c r="AD356" s="422"/>
      <c r="AE356" s="422"/>
      <c r="AF356" s="422"/>
      <c r="AG356" s="422"/>
      <c r="AH356" s="422"/>
      <c r="AI356" s="422"/>
      <c r="AJ356" s="422"/>
      <c r="AK356" s="422"/>
      <c r="AL356" s="422"/>
      <c r="AM356" s="306"/>
    </row>
    <row r="357" spans="1:39" ht="30" outlineLevel="1">
      <c r="A357" s="516">
        <v>43</v>
      </c>
      <c r="B357" s="514"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3"/>
      <c r="Z357" s="408"/>
      <c r="AA357" s="408"/>
      <c r="AB357" s="408"/>
      <c r="AC357" s="408"/>
      <c r="AD357" s="408"/>
      <c r="AE357" s="408"/>
      <c r="AF357" s="408"/>
      <c r="AG357" s="413"/>
      <c r="AH357" s="413"/>
      <c r="AI357" s="413"/>
      <c r="AJ357" s="413"/>
      <c r="AK357" s="413"/>
      <c r="AL357" s="413"/>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09">
        <f>Y357</f>
        <v>0</v>
      </c>
      <c r="Z358" s="409">
        <f t="shared" ref="Z358" si="783">Z357</f>
        <v>0</v>
      </c>
      <c r="AA358" s="409">
        <f t="shared" ref="AA358" si="784">AA357</f>
        <v>0</v>
      </c>
      <c r="AB358" s="409">
        <f t="shared" ref="AB358" si="785">AB357</f>
        <v>0</v>
      </c>
      <c r="AC358" s="409">
        <f t="shared" ref="AC358" si="786">AC357</f>
        <v>0</v>
      </c>
      <c r="AD358" s="409">
        <f t="shared" ref="AD358" si="787">AD357</f>
        <v>0</v>
      </c>
      <c r="AE358" s="409">
        <f t="shared" ref="AE358" si="788">AE357</f>
        <v>0</v>
      </c>
      <c r="AF358" s="409">
        <f t="shared" ref="AF358" si="789">AF357</f>
        <v>0</v>
      </c>
      <c r="AG358" s="409">
        <f t="shared" ref="AG358" si="790">AG357</f>
        <v>0</v>
      </c>
      <c r="AH358" s="409">
        <f t="shared" ref="AH358" si="791">AH357</f>
        <v>0</v>
      </c>
      <c r="AI358" s="409">
        <f t="shared" ref="AI358" si="792">AI357</f>
        <v>0</v>
      </c>
      <c r="AJ358" s="409">
        <f t="shared" ref="AJ358" si="793">AJ357</f>
        <v>0</v>
      </c>
      <c r="AK358" s="409">
        <f t="shared" ref="AK358" si="794">AK357</f>
        <v>0</v>
      </c>
      <c r="AL358" s="409">
        <f t="shared" ref="AL358" si="795">AL357</f>
        <v>0</v>
      </c>
      <c r="AM358" s="306"/>
    </row>
    <row r="359" spans="1:39" outlineLevel="1">
      <c r="B359" s="514"/>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0"/>
      <c r="Z359" s="422"/>
      <c r="AA359" s="422"/>
      <c r="AB359" s="422"/>
      <c r="AC359" s="422"/>
      <c r="AD359" s="422"/>
      <c r="AE359" s="422"/>
      <c r="AF359" s="422"/>
      <c r="AG359" s="422"/>
      <c r="AH359" s="422"/>
      <c r="AI359" s="422"/>
      <c r="AJ359" s="422"/>
      <c r="AK359" s="422"/>
      <c r="AL359" s="422"/>
      <c r="AM359" s="306"/>
    </row>
    <row r="360" spans="1:39" ht="45" outlineLevel="1">
      <c r="A360" s="516">
        <v>44</v>
      </c>
      <c r="B360" s="514"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3"/>
      <c r="Z360" s="408"/>
      <c r="AA360" s="408"/>
      <c r="AB360" s="408"/>
      <c r="AC360" s="408"/>
      <c r="AD360" s="408"/>
      <c r="AE360" s="408"/>
      <c r="AF360" s="408"/>
      <c r="AG360" s="413"/>
      <c r="AH360" s="413"/>
      <c r="AI360" s="413"/>
      <c r="AJ360" s="413"/>
      <c r="AK360" s="413"/>
      <c r="AL360" s="413"/>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09">
        <f>Y360</f>
        <v>0</v>
      </c>
      <c r="Z361" s="409">
        <f t="shared" ref="Z361" si="796">Z360</f>
        <v>0</v>
      </c>
      <c r="AA361" s="409">
        <f t="shared" ref="AA361" si="797">AA360</f>
        <v>0</v>
      </c>
      <c r="AB361" s="409">
        <f t="shared" ref="AB361" si="798">AB360</f>
        <v>0</v>
      </c>
      <c r="AC361" s="409">
        <f t="shared" ref="AC361" si="799">AC360</f>
        <v>0</v>
      </c>
      <c r="AD361" s="409">
        <f t="shared" ref="AD361" si="800">AD360</f>
        <v>0</v>
      </c>
      <c r="AE361" s="409">
        <f t="shared" ref="AE361" si="801">AE360</f>
        <v>0</v>
      </c>
      <c r="AF361" s="409">
        <f t="shared" ref="AF361" si="802">AF360</f>
        <v>0</v>
      </c>
      <c r="AG361" s="409">
        <f t="shared" ref="AG361" si="803">AG360</f>
        <v>0</v>
      </c>
      <c r="AH361" s="409">
        <f t="shared" ref="AH361" si="804">AH360</f>
        <v>0</v>
      </c>
      <c r="AI361" s="409">
        <f t="shared" ref="AI361" si="805">AI360</f>
        <v>0</v>
      </c>
      <c r="AJ361" s="409">
        <f t="shared" ref="AJ361" si="806">AJ360</f>
        <v>0</v>
      </c>
      <c r="AK361" s="409">
        <f t="shared" ref="AK361" si="807">AK360</f>
        <v>0</v>
      </c>
      <c r="AL361" s="409">
        <f t="shared" ref="AL361" si="808">AL360</f>
        <v>0</v>
      </c>
      <c r="AM361" s="306"/>
    </row>
    <row r="362" spans="1:39" outlineLevel="1">
      <c r="B362" s="514"/>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0"/>
      <c r="Z362" s="422"/>
      <c r="AA362" s="422"/>
      <c r="AB362" s="422"/>
      <c r="AC362" s="422"/>
      <c r="AD362" s="422"/>
      <c r="AE362" s="422"/>
      <c r="AF362" s="422"/>
      <c r="AG362" s="422"/>
      <c r="AH362" s="422"/>
      <c r="AI362" s="422"/>
      <c r="AJ362" s="422"/>
      <c r="AK362" s="422"/>
      <c r="AL362" s="422"/>
      <c r="AM362" s="306"/>
    </row>
    <row r="363" spans="1:39" ht="30" outlineLevel="1">
      <c r="A363" s="516">
        <v>45</v>
      </c>
      <c r="B363" s="514"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3"/>
      <c r="Z363" s="408"/>
      <c r="AA363" s="408"/>
      <c r="AB363" s="408"/>
      <c r="AC363" s="408"/>
      <c r="AD363" s="408"/>
      <c r="AE363" s="408"/>
      <c r="AF363" s="408"/>
      <c r="AG363" s="413"/>
      <c r="AH363" s="413"/>
      <c r="AI363" s="413"/>
      <c r="AJ363" s="413"/>
      <c r="AK363" s="413"/>
      <c r="AL363" s="413"/>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09">
        <f>Y363</f>
        <v>0</v>
      </c>
      <c r="Z364" s="409">
        <f t="shared" ref="Z364" si="809">Z363</f>
        <v>0</v>
      </c>
      <c r="AA364" s="409">
        <f t="shared" ref="AA364" si="810">AA363</f>
        <v>0</v>
      </c>
      <c r="AB364" s="409">
        <f t="shared" ref="AB364" si="811">AB363</f>
        <v>0</v>
      </c>
      <c r="AC364" s="409">
        <f t="shared" ref="AC364" si="812">AC363</f>
        <v>0</v>
      </c>
      <c r="AD364" s="409">
        <f t="shared" ref="AD364" si="813">AD363</f>
        <v>0</v>
      </c>
      <c r="AE364" s="409">
        <f t="shared" ref="AE364" si="814">AE363</f>
        <v>0</v>
      </c>
      <c r="AF364" s="409">
        <f t="shared" ref="AF364" si="815">AF363</f>
        <v>0</v>
      </c>
      <c r="AG364" s="409">
        <f t="shared" ref="AG364" si="816">AG363</f>
        <v>0</v>
      </c>
      <c r="AH364" s="409">
        <f t="shared" ref="AH364" si="817">AH363</f>
        <v>0</v>
      </c>
      <c r="AI364" s="409">
        <f t="shared" ref="AI364" si="818">AI363</f>
        <v>0</v>
      </c>
      <c r="AJ364" s="409">
        <f t="shared" ref="AJ364" si="819">AJ363</f>
        <v>0</v>
      </c>
      <c r="AK364" s="409">
        <f t="shared" ref="AK364" si="820">AK363</f>
        <v>0</v>
      </c>
      <c r="AL364" s="409">
        <f t="shared" ref="AL364" si="821">AL363</f>
        <v>0</v>
      </c>
      <c r="AM364" s="306"/>
    </row>
    <row r="365" spans="1:39" outlineLevel="1">
      <c r="B365" s="514"/>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0"/>
      <c r="Z365" s="422"/>
      <c r="AA365" s="422"/>
      <c r="AB365" s="422"/>
      <c r="AC365" s="422"/>
      <c r="AD365" s="422"/>
      <c r="AE365" s="422"/>
      <c r="AF365" s="422"/>
      <c r="AG365" s="422"/>
      <c r="AH365" s="422"/>
      <c r="AI365" s="422"/>
      <c r="AJ365" s="422"/>
      <c r="AK365" s="422"/>
      <c r="AL365" s="422"/>
      <c r="AM365" s="306"/>
    </row>
    <row r="366" spans="1:39" ht="30" outlineLevel="1">
      <c r="A366" s="516">
        <v>46</v>
      </c>
      <c r="B366" s="514"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3"/>
      <c r="Z366" s="408"/>
      <c r="AA366" s="408"/>
      <c r="AB366" s="408"/>
      <c r="AC366" s="408"/>
      <c r="AD366" s="408"/>
      <c r="AE366" s="408"/>
      <c r="AF366" s="408"/>
      <c r="AG366" s="413"/>
      <c r="AH366" s="413"/>
      <c r="AI366" s="413"/>
      <c r="AJ366" s="413"/>
      <c r="AK366" s="413"/>
      <c r="AL366" s="413"/>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09">
        <f>Y366</f>
        <v>0</v>
      </c>
      <c r="Z367" s="409">
        <f t="shared" ref="Z367" si="822">Z366</f>
        <v>0</v>
      </c>
      <c r="AA367" s="409">
        <f t="shared" ref="AA367" si="823">AA366</f>
        <v>0</v>
      </c>
      <c r="AB367" s="409">
        <f t="shared" ref="AB367" si="824">AB366</f>
        <v>0</v>
      </c>
      <c r="AC367" s="409">
        <f t="shared" ref="AC367" si="825">AC366</f>
        <v>0</v>
      </c>
      <c r="AD367" s="409">
        <f t="shared" ref="AD367" si="826">AD366</f>
        <v>0</v>
      </c>
      <c r="AE367" s="409">
        <f t="shared" ref="AE367" si="827">AE366</f>
        <v>0</v>
      </c>
      <c r="AF367" s="409">
        <f t="shared" ref="AF367" si="828">AF366</f>
        <v>0</v>
      </c>
      <c r="AG367" s="409">
        <f t="shared" ref="AG367" si="829">AG366</f>
        <v>0</v>
      </c>
      <c r="AH367" s="409">
        <f t="shared" ref="AH367" si="830">AH366</f>
        <v>0</v>
      </c>
      <c r="AI367" s="409">
        <f t="shared" ref="AI367" si="831">AI366</f>
        <v>0</v>
      </c>
      <c r="AJ367" s="409">
        <f t="shared" ref="AJ367" si="832">AJ366</f>
        <v>0</v>
      </c>
      <c r="AK367" s="409">
        <f t="shared" ref="AK367" si="833">AK366</f>
        <v>0</v>
      </c>
      <c r="AL367" s="409">
        <f t="shared" ref="AL367" si="834">AL366</f>
        <v>0</v>
      </c>
      <c r="AM367" s="306"/>
    </row>
    <row r="368" spans="1:39" outlineLevel="1">
      <c r="B368" s="514"/>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0"/>
      <c r="Z368" s="422"/>
      <c r="AA368" s="422"/>
      <c r="AB368" s="422"/>
      <c r="AC368" s="422"/>
      <c r="AD368" s="422"/>
      <c r="AE368" s="422"/>
      <c r="AF368" s="422"/>
      <c r="AG368" s="422"/>
      <c r="AH368" s="422"/>
      <c r="AI368" s="422"/>
      <c r="AJ368" s="422"/>
      <c r="AK368" s="422"/>
      <c r="AL368" s="422"/>
      <c r="AM368" s="306"/>
    </row>
    <row r="369" spans="1:42" ht="30" outlineLevel="1">
      <c r="A369" s="516">
        <v>47</v>
      </c>
      <c r="B369" s="514"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3"/>
      <c r="Z369" s="408"/>
      <c r="AA369" s="408"/>
      <c r="AB369" s="408"/>
      <c r="AC369" s="408"/>
      <c r="AD369" s="408"/>
      <c r="AE369" s="408"/>
      <c r="AF369" s="408"/>
      <c r="AG369" s="413"/>
      <c r="AH369" s="413"/>
      <c r="AI369" s="413"/>
      <c r="AJ369" s="413"/>
      <c r="AK369" s="413"/>
      <c r="AL369" s="413"/>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09">
        <f>Y369</f>
        <v>0</v>
      </c>
      <c r="Z370" s="409">
        <f t="shared" ref="Z370" si="835">Z369</f>
        <v>0</v>
      </c>
      <c r="AA370" s="409">
        <f t="shared" ref="AA370" si="836">AA369</f>
        <v>0</v>
      </c>
      <c r="AB370" s="409">
        <f t="shared" ref="AB370" si="837">AB369</f>
        <v>0</v>
      </c>
      <c r="AC370" s="409">
        <f t="shared" ref="AC370" si="838">AC369</f>
        <v>0</v>
      </c>
      <c r="AD370" s="409">
        <f t="shared" ref="AD370" si="839">AD369</f>
        <v>0</v>
      </c>
      <c r="AE370" s="409">
        <f t="shared" ref="AE370" si="840">AE369</f>
        <v>0</v>
      </c>
      <c r="AF370" s="409">
        <f t="shared" ref="AF370" si="841">AF369</f>
        <v>0</v>
      </c>
      <c r="AG370" s="409">
        <f t="shared" ref="AG370" si="842">AG369</f>
        <v>0</v>
      </c>
      <c r="AH370" s="409">
        <f t="shared" ref="AH370" si="843">AH369</f>
        <v>0</v>
      </c>
      <c r="AI370" s="409">
        <f t="shared" ref="AI370" si="844">AI369</f>
        <v>0</v>
      </c>
      <c r="AJ370" s="409">
        <f t="shared" ref="AJ370" si="845">AJ369</f>
        <v>0</v>
      </c>
      <c r="AK370" s="409">
        <f t="shared" ref="AK370" si="846">AK369</f>
        <v>0</v>
      </c>
      <c r="AL370" s="409">
        <f t="shared" ref="AL370" si="847">AL369</f>
        <v>0</v>
      </c>
      <c r="AM370" s="306"/>
    </row>
    <row r="371" spans="1:42" outlineLevel="1">
      <c r="B371" s="514"/>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0"/>
      <c r="Z371" s="422"/>
      <c r="AA371" s="422"/>
      <c r="AB371" s="422"/>
      <c r="AC371" s="422"/>
      <c r="AD371" s="422"/>
      <c r="AE371" s="422"/>
      <c r="AF371" s="422"/>
      <c r="AG371" s="422"/>
      <c r="AH371" s="422"/>
      <c r="AI371" s="422"/>
      <c r="AJ371" s="422"/>
      <c r="AK371" s="422"/>
      <c r="AL371" s="422"/>
      <c r="AM371" s="306"/>
    </row>
    <row r="372" spans="1:42" ht="45" outlineLevel="1">
      <c r="A372" s="516">
        <v>48</v>
      </c>
      <c r="B372" s="514"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3"/>
      <c r="Z372" s="408"/>
      <c r="AA372" s="408"/>
      <c r="AB372" s="408"/>
      <c r="AC372" s="408"/>
      <c r="AD372" s="408"/>
      <c r="AE372" s="408"/>
      <c r="AF372" s="408"/>
      <c r="AG372" s="413"/>
      <c r="AH372" s="413"/>
      <c r="AI372" s="413"/>
      <c r="AJ372" s="413"/>
      <c r="AK372" s="413"/>
      <c r="AL372" s="413"/>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09">
        <f>Y372</f>
        <v>0</v>
      </c>
      <c r="Z373" s="409">
        <f t="shared" ref="Z373" si="848">Z372</f>
        <v>0</v>
      </c>
      <c r="AA373" s="409">
        <f t="shared" ref="AA373" si="849">AA372</f>
        <v>0</v>
      </c>
      <c r="AB373" s="409">
        <f t="shared" ref="AB373" si="850">AB372</f>
        <v>0</v>
      </c>
      <c r="AC373" s="409">
        <f t="shared" ref="AC373" si="851">AC372</f>
        <v>0</v>
      </c>
      <c r="AD373" s="409">
        <f t="shared" ref="AD373" si="852">AD372</f>
        <v>0</v>
      </c>
      <c r="AE373" s="409">
        <f t="shared" ref="AE373" si="853">AE372</f>
        <v>0</v>
      </c>
      <c r="AF373" s="409">
        <f t="shared" ref="AF373" si="854">AF372</f>
        <v>0</v>
      </c>
      <c r="AG373" s="409">
        <f t="shared" ref="AG373" si="855">AG372</f>
        <v>0</v>
      </c>
      <c r="AH373" s="409">
        <f t="shared" ref="AH373" si="856">AH372</f>
        <v>0</v>
      </c>
      <c r="AI373" s="409">
        <f t="shared" ref="AI373" si="857">AI372</f>
        <v>0</v>
      </c>
      <c r="AJ373" s="409">
        <f t="shared" ref="AJ373" si="858">AJ372</f>
        <v>0</v>
      </c>
      <c r="AK373" s="409">
        <f t="shared" ref="AK373" si="859">AK372</f>
        <v>0</v>
      </c>
      <c r="AL373" s="409">
        <f t="shared" ref="AL373" si="860">AL372</f>
        <v>0</v>
      </c>
      <c r="AM373" s="306"/>
    </row>
    <row r="374" spans="1:42" outlineLevel="1">
      <c r="B374" s="514"/>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0"/>
      <c r="Z374" s="422"/>
      <c r="AA374" s="422"/>
      <c r="AB374" s="422"/>
      <c r="AC374" s="422"/>
      <c r="AD374" s="422"/>
      <c r="AE374" s="422"/>
      <c r="AF374" s="422"/>
      <c r="AG374" s="422"/>
      <c r="AH374" s="422"/>
      <c r="AI374" s="422"/>
      <c r="AJ374" s="422"/>
      <c r="AK374" s="422"/>
      <c r="AL374" s="422"/>
      <c r="AM374" s="306"/>
    </row>
    <row r="375" spans="1:42" ht="30" outlineLevel="1">
      <c r="A375" s="516">
        <v>49</v>
      </c>
      <c r="B375" s="514"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3"/>
      <c r="Z375" s="408"/>
      <c r="AA375" s="408"/>
      <c r="AB375" s="408"/>
      <c r="AC375" s="408"/>
      <c r="AD375" s="408"/>
      <c r="AE375" s="408"/>
      <c r="AF375" s="408"/>
      <c r="AG375" s="413"/>
      <c r="AH375" s="413"/>
      <c r="AI375" s="413"/>
      <c r="AJ375" s="413"/>
      <c r="AK375" s="413"/>
      <c r="AL375" s="413"/>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09">
        <f>Y375</f>
        <v>0</v>
      </c>
      <c r="Z376" s="409">
        <f t="shared" ref="Z376" si="861">Z375</f>
        <v>0</v>
      </c>
      <c r="AA376" s="409">
        <f t="shared" ref="AA376" si="862">AA375</f>
        <v>0</v>
      </c>
      <c r="AB376" s="409">
        <f t="shared" ref="AB376" si="863">AB375</f>
        <v>0</v>
      </c>
      <c r="AC376" s="409">
        <f t="shared" ref="AC376" si="864">AC375</f>
        <v>0</v>
      </c>
      <c r="AD376" s="409">
        <f t="shared" ref="AD376" si="865">AD375</f>
        <v>0</v>
      </c>
      <c r="AE376" s="409">
        <f t="shared" ref="AE376" si="866">AE375</f>
        <v>0</v>
      </c>
      <c r="AF376" s="409">
        <f t="shared" ref="AF376" si="867">AF375</f>
        <v>0</v>
      </c>
      <c r="AG376" s="409">
        <f t="shared" ref="AG376" si="868">AG375</f>
        <v>0</v>
      </c>
      <c r="AH376" s="409">
        <f t="shared" ref="AH376" si="869">AH375</f>
        <v>0</v>
      </c>
      <c r="AI376" s="409">
        <f t="shared" ref="AI376" si="870">AI375</f>
        <v>0</v>
      </c>
      <c r="AJ376" s="409">
        <f t="shared" ref="AJ376" si="871">AJ375</f>
        <v>0</v>
      </c>
      <c r="AK376" s="409">
        <f t="shared" ref="AK376" si="872">AK375</f>
        <v>0</v>
      </c>
      <c r="AL376" s="409">
        <f t="shared" ref="AL376" si="873">AL375</f>
        <v>0</v>
      </c>
      <c r="AM376" s="306"/>
    </row>
    <row r="377" spans="1:42" outlineLevel="1">
      <c r="B377" s="434"/>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5" t="s">
        <v>274</v>
      </c>
      <c r="C378" s="327"/>
      <c r="D378" s="327">
        <f>SUM(D221:D376)</f>
        <v>118084355.85749346</v>
      </c>
      <c r="E378" s="327">
        <f t="shared" ref="E378:M378" si="874">SUM(E221:E376)</f>
        <v>118307460.73798552</v>
      </c>
      <c r="F378" s="327">
        <f t="shared" si="874"/>
        <v>118129591.9098476</v>
      </c>
      <c r="G378" s="327">
        <f t="shared" si="874"/>
        <v>118129591.9098476</v>
      </c>
      <c r="H378" s="327">
        <f t="shared" si="874"/>
        <v>118129591.9098476</v>
      </c>
      <c r="I378" s="327">
        <f t="shared" si="874"/>
        <v>118129445.9098476</v>
      </c>
      <c r="J378" s="327">
        <f t="shared" si="874"/>
        <v>118129445.9098476</v>
      </c>
      <c r="K378" s="327">
        <f t="shared" si="874"/>
        <v>118126651.08857451</v>
      </c>
      <c r="L378" s="327">
        <f t="shared" si="874"/>
        <v>114040917.55765346</v>
      </c>
      <c r="M378" s="327">
        <f t="shared" si="874"/>
        <v>113931604.2971479</v>
      </c>
      <c r="N378" s="327"/>
      <c r="O378" s="327">
        <f>SUM(O221:O376)</f>
        <v>17187.852675010057</v>
      </c>
      <c r="P378" s="327">
        <f t="shared" ref="P378:X378" si="875">SUM(P221:P376)</f>
        <v>17241.932105647262</v>
      </c>
      <c r="Q378" s="327">
        <f t="shared" si="875"/>
        <v>17220.73533855053</v>
      </c>
      <c r="R378" s="327">
        <f t="shared" si="875"/>
        <v>17220.73533855053</v>
      </c>
      <c r="S378" s="327">
        <f t="shared" si="875"/>
        <v>17220.73533855053</v>
      </c>
      <c r="T378" s="327">
        <f t="shared" si="875"/>
        <v>17219.73533855053</v>
      </c>
      <c r="U378" s="327">
        <f t="shared" si="875"/>
        <v>14352.89438242156</v>
      </c>
      <c r="V378" s="327">
        <f t="shared" si="875"/>
        <v>14352.89438242156</v>
      </c>
      <c r="W378" s="327">
        <f t="shared" si="875"/>
        <v>14001.001780563091</v>
      </c>
      <c r="X378" s="327">
        <f t="shared" si="875"/>
        <v>13993.447015280892</v>
      </c>
      <c r="Y378" s="327">
        <f>IF(Y219="kWh",SUMPRODUCT(D221:D376,Y221:Y376))</f>
        <v>27134365.359575294</v>
      </c>
      <c r="Z378" s="327">
        <f>IF(Z219="kWh",SUMPRODUCT(D221:D376,Z221:Z376))</f>
        <v>4485570.210055613</v>
      </c>
      <c r="AA378" s="327">
        <f>IF(AA219="kw",SUMPRODUCT(N221:N376,O221:O376,AA221:AA376),SUMPRODUCT(D221:D376,AA221:AA376))</f>
        <v>37398.534454948327</v>
      </c>
      <c r="AB378" s="327">
        <f>IF(AB219="kw",SUMPRODUCT(N221:N376,O221:O376,AB221:AB376),SUMPRODUCT(D221:D376,AB221:AB376))</f>
        <v>68452.644455253307</v>
      </c>
      <c r="AC378" s="327">
        <f>IF(AC219="kw",SUMPRODUCT(N221:N376,O221:O376,AC221:AC376),SUMPRODUCT(D221:D376,AC221:AC376))</f>
        <v>24561.655195806383</v>
      </c>
      <c r="AD378" s="327">
        <f>IF(AD219="kw",SUMPRODUCT(N221:N376,O221:O376,AD221:AD376),SUMPRODUCT(D221:D376,AD221:AD376))</f>
        <v>34402.091473547625</v>
      </c>
      <c r="AE378" s="327">
        <f>IF(AE219="kw",SUMPRODUCT(N221:N376,O221:O376,AE221:AE376),SUMPRODUCT(D221:D376,AE221:AE376))</f>
        <v>0</v>
      </c>
      <c r="AF378" s="327">
        <f>IF(AF219="kw",SUMPRODUCT(N221:N376,O221:O376,AF221:AF376),SUMPRODUCT(D221:D376,AF221:AF376))</f>
        <v>0</v>
      </c>
      <c r="AG378" s="327">
        <f>IF(AG219="kw",SUMPRODUCT(N221:N376,O221:O376,AG221:AG376),SUMPRODUCT(D221:D376,AG221:AG376))</f>
        <v>0</v>
      </c>
      <c r="AH378" s="327">
        <f>IF(AH219="kw",SUMPRODUCT(N221:N376,O221:O376,AH221:AH376),SUMPRODUCT(D221:D376,AH221:AH376))</f>
        <v>0</v>
      </c>
      <c r="AI378" s="327">
        <f>IF(AI219="kw",SUMPRODUCT(N221:N376,O221:O376,AI221:AI376),SUMPRODUCT(D221:D376,AI221:AI376))</f>
        <v>0</v>
      </c>
      <c r="AJ378" s="327">
        <f>IF(AJ219="kw",SUMPRODUCT(N221:N376,O221:O376,AJ221:AJ376),SUMPRODUCT(D221:D376,AJ221:AJ376))</f>
        <v>0</v>
      </c>
      <c r="AK378" s="327">
        <f>IF(AK219="kw",SUMPRODUCT(N221:N376,O221:O376,AK221:AK376),SUMPRODUCT(D221:D376,AK221:AK376))</f>
        <v>0</v>
      </c>
      <c r="AL378" s="327">
        <f>IF(AL219="kw",SUMPRODUCT(N221:N376,O221:O376,AL221:AL376),SUMPRODUCT(D221:D376,AL221:AL376))</f>
        <v>0</v>
      </c>
      <c r="AM378" s="328"/>
    </row>
    <row r="379" spans="1:42" ht="15.75">
      <c r="B379" s="389" t="s">
        <v>275</v>
      </c>
      <c r="C379" s="390"/>
      <c r="D379" s="390"/>
      <c r="E379" s="390"/>
      <c r="F379" s="390"/>
      <c r="G379" s="390"/>
      <c r="H379" s="390"/>
      <c r="I379" s="390"/>
      <c r="J379" s="390"/>
      <c r="K379" s="390"/>
      <c r="L379" s="390"/>
      <c r="M379" s="390"/>
      <c r="N379" s="390"/>
      <c r="O379" s="390"/>
      <c r="P379" s="390"/>
      <c r="Q379" s="390"/>
      <c r="R379" s="390"/>
      <c r="S379" s="390"/>
      <c r="T379" s="390"/>
      <c r="U379" s="390"/>
      <c r="V379" s="390"/>
      <c r="W379" s="390"/>
      <c r="X379" s="390"/>
      <c r="Y379" s="390">
        <f>HLOOKUP(Y218,'2. LRAMVA Threshold'!$B$42:$Q$53,8,FALSE)</f>
        <v>0</v>
      </c>
      <c r="Z379" s="390">
        <f>HLOOKUP(Z218,'2. LRAMVA Threshold'!$B$42:$Q$53,8,FALSE)</f>
        <v>0</v>
      </c>
      <c r="AA379" s="390">
        <f>HLOOKUP(AA218,'2. LRAMVA Threshold'!$B$42:$Q$53,8,FALSE)</f>
        <v>0</v>
      </c>
      <c r="AB379" s="390">
        <f>HLOOKUP(AB218,'2. LRAMVA Threshold'!$B$42:$Q$53,8,FALSE)</f>
        <v>0</v>
      </c>
      <c r="AC379" s="390">
        <f>HLOOKUP(AC218,'2. LRAMVA Threshold'!$B$42:$Q$53,8,FALSE)</f>
        <v>0</v>
      </c>
      <c r="AD379" s="390">
        <f>HLOOKUP(AD218,'2. LRAMVA Threshold'!$B$42:$Q$53,8,FALSE)</f>
        <v>0</v>
      </c>
      <c r="AE379" s="390">
        <f>HLOOKUP(AE218,'2. LRAMVA Threshold'!$B$42:$Q$53,8,FALSE)</f>
        <v>0</v>
      </c>
      <c r="AF379" s="390">
        <f>HLOOKUP(AF218,'2. LRAMVA Threshold'!$B$42:$Q$53,8,FALSE)</f>
        <v>0</v>
      </c>
      <c r="AG379" s="390">
        <f>HLOOKUP(AG218,'2. LRAMVA Threshold'!$B$42:$Q$53,8,FALSE)</f>
        <v>0</v>
      </c>
      <c r="AH379" s="390">
        <f>HLOOKUP(AH218,'2. LRAMVA Threshold'!$B$42:$Q$53,8,FALSE)</f>
        <v>0</v>
      </c>
      <c r="AI379" s="390">
        <f>HLOOKUP(AI218,'2. LRAMVA Threshold'!$B$42:$Q$53,8,FALSE)</f>
        <v>0</v>
      </c>
      <c r="AJ379" s="390">
        <f>HLOOKUP(AJ218,'2. LRAMVA Threshold'!$B$42:$Q$53,8,FALSE)</f>
        <v>0</v>
      </c>
      <c r="AK379" s="390">
        <f>HLOOKUP(AK218,'2. LRAMVA Threshold'!$B$42:$Q$53,8,FALSE)</f>
        <v>0</v>
      </c>
      <c r="AL379" s="390">
        <f>HLOOKUP(AL218,'2. LRAMVA Threshold'!$B$42:$Q$53,8,FALSE)</f>
        <v>0</v>
      </c>
      <c r="AM379" s="391"/>
    </row>
    <row r="380" spans="1:42">
      <c r="B380" s="392"/>
      <c r="C380" s="429"/>
      <c r="D380" s="430"/>
      <c r="E380" s="430"/>
      <c r="F380" s="430"/>
      <c r="G380" s="430"/>
      <c r="H380" s="430"/>
      <c r="I380" s="430"/>
      <c r="J380" s="430"/>
      <c r="K380" s="430"/>
      <c r="L380" s="430"/>
      <c r="M380" s="430"/>
      <c r="N380" s="430"/>
      <c r="O380" s="431"/>
      <c r="P380" s="430"/>
      <c r="Q380" s="430"/>
      <c r="R380" s="430"/>
      <c r="S380" s="432"/>
      <c r="T380" s="432"/>
      <c r="U380" s="432"/>
      <c r="V380" s="432"/>
      <c r="W380" s="430"/>
      <c r="X380" s="430"/>
      <c r="Y380" s="433"/>
      <c r="Z380" s="433"/>
      <c r="AA380" s="433"/>
      <c r="AB380" s="433"/>
      <c r="AC380" s="433"/>
      <c r="AD380" s="433"/>
      <c r="AE380" s="433"/>
      <c r="AF380" s="397"/>
      <c r="AG380" s="397"/>
      <c r="AH380" s="397"/>
      <c r="AI380" s="397"/>
      <c r="AJ380" s="397"/>
      <c r="AK380" s="397"/>
      <c r="AL380" s="397"/>
      <c r="AM380" s="398"/>
    </row>
    <row r="381" spans="1:42">
      <c r="B381" s="322" t="s">
        <v>276</v>
      </c>
      <c r="C381" s="336"/>
      <c r="D381" s="336"/>
      <c r="E381" s="374"/>
      <c r="F381" s="374"/>
      <c r="G381" s="374"/>
      <c r="H381" s="374"/>
      <c r="I381" s="374"/>
      <c r="J381" s="374"/>
      <c r="K381" s="374"/>
      <c r="L381" s="374"/>
      <c r="M381" s="374"/>
      <c r="N381" s="374"/>
      <c r="O381" s="291"/>
      <c r="P381" s="338"/>
      <c r="Q381" s="338"/>
      <c r="R381" s="338"/>
      <c r="S381" s="337"/>
      <c r="T381" s="337"/>
      <c r="U381" s="337"/>
      <c r="V381" s="337"/>
      <c r="W381" s="338"/>
      <c r="X381" s="338"/>
      <c r="Y381" s="339">
        <f>HLOOKUP(Y$35,'3.  Distribution Rates'!$C$122:$P$133,8,FALSE)</f>
        <v>0</v>
      </c>
      <c r="Z381" s="339">
        <f>HLOOKUP(Z$35,'3.  Distribution Rates'!$C$122:$P$133,8,FALSE)</f>
        <v>0</v>
      </c>
      <c r="AA381" s="339">
        <f>HLOOKUP(AA$35,'3.  Distribution Rates'!$C$122:$P$133,8,FALSE)</f>
        <v>0</v>
      </c>
      <c r="AB381" s="339">
        <f>HLOOKUP(AB$35,'3.  Distribution Rates'!$C$122:$P$133,8,FALSE)</f>
        <v>0</v>
      </c>
      <c r="AC381" s="339">
        <f>HLOOKUP(AC$35,'3.  Distribution Rates'!$C$122:$P$133,8,FALSE)</f>
        <v>0</v>
      </c>
      <c r="AD381" s="339">
        <f>HLOOKUP(AD$35,'3.  Distribution Rates'!$C$122:$P$133,8,FALSE)</f>
        <v>0</v>
      </c>
      <c r="AE381" s="339">
        <f>HLOOKUP(AE$35,'3.  Distribution Rates'!$C$122:$P$133,8,FALSE)</f>
        <v>0</v>
      </c>
      <c r="AF381" s="339">
        <f>HLOOKUP(AF$35,'3.  Distribution Rates'!$C$122:$P$133,8,FALSE)</f>
        <v>0</v>
      </c>
      <c r="AG381" s="339">
        <f>HLOOKUP(AG$35,'3.  Distribution Rates'!$C$122:$P$133,8,FALSE)</f>
        <v>0</v>
      </c>
      <c r="AH381" s="339">
        <f>HLOOKUP(AH$35,'3.  Distribution Rates'!$C$122:$P$133,8,FALSE)</f>
        <v>0</v>
      </c>
      <c r="AI381" s="339">
        <f>HLOOKUP(AI$35,'3.  Distribution Rates'!$C$122:$P$133,8,FALSE)</f>
        <v>0</v>
      </c>
      <c r="AJ381" s="339">
        <f>HLOOKUP(AJ$35,'3.  Distribution Rates'!$C$122:$P$133,8,FALSE)</f>
        <v>0</v>
      </c>
      <c r="AK381" s="339">
        <f>HLOOKUP(AK$35,'3.  Distribution Rates'!$C$122:$P$133,8,FALSE)</f>
        <v>0</v>
      </c>
      <c r="AL381" s="339">
        <f>HLOOKUP(AL$35,'3.  Distribution Rates'!$C$122:$P$133,8,FALSE)</f>
        <v>0</v>
      </c>
      <c r="AM381" s="375"/>
      <c r="AN381" s="339"/>
      <c r="AO381" s="339"/>
      <c r="AP381" s="339"/>
    </row>
    <row r="382" spans="1:42">
      <c r="B382" s="322" t="s">
        <v>277</v>
      </c>
      <c r="C382" s="343"/>
      <c r="D382" s="308"/>
      <c r="E382" s="279"/>
      <c r="F382" s="279"/>
      <c r="G382" s="279"/>
      <c r="H382" s="279"/>
      <c r="I382" s="279"/>
      <c r="J382" s="279"/>
      <c r="K382" s="279"/>
      <c r="L382" s="279"/>
      <c r="M382" s="279"/>
      <c r="N382" s="279"/>
      <c r="O382" s="291"/>
      <c r="P382" s="279"/>
      <c r="Q382" s="279"/>
      <c r="R382" s="279"/>
      <c r="S382" s="308"/>
      <c r="T382" s="308"/>
      <c r="U382" s="308"/>
      <c r="V382" s="308"/>
      <c r="W382" s="279"/>
      <c r="X382" s="279"/>
      <c r="Y382" s="376">
        <f>'4.  2011-2014 LRAM'!Y139*Y381</f>
        <v>0</v>
      </c>
      <c r="Z382" s="376">
        <f>'4.  2011-2014 LRAM'!Z139*Z381</f>
        <v>0</v>
      </c>
      <c r="AA382" s="376">
        <f>'4.  2011-2014 LRAM'!AA139*AA381</f>
        <v>0</v>
      </c>
      <c r="AB382" s="376">
        <f>'4.  2011-2014 LRAM'!AB139*AB381</f>
        <v>0</v>
      </c>
      <c r="AC382" s="376">
        <f>'4.  2011-2014 LRAM'!AC139*AC381</f>
        <v>0</v>
      </c>
      <c r="AD382" s="376">
        <f>'4.  2011-2014 LRAM'!AD139*AD381</f>
        <v>0</v>
      </c>
      <c r="AE382" s="376">
        <f>'4.  2011-2014 LRAM'!AE139*AE381</f>
        <v>0</v>
      </c>
      <c r="AF382" s="376">
        <f>'4.  2011-2014 LRAM'!AF139*AF381</f>
        <v>0</v>
      </c>
      <c r="AG382" s="376">
        <f>'4.  2011-2014 LRAM'!AG139*AG381</f>
        <v>0</v>
      </c>
      <c r="AH382" s="376">
        <f>'4.  2011-2014 LRAM'!AH139*AH381</f>
        <v>0</v>
      </c>
      <c r="AI382" s="376">
        <f>'4.  2011-2014 LRAM'!AI139*AI381</f>
        <v>0</v>
      </c>
      <c r="AJ382" s="376">
        <f>'4.  2011-2014 LRAM'!AJ139*AJ381</f>
        <v>0</v>
      </c>
      <c r="AK382" s="376">
        <f>'4.  2011-2014 LRAM'!AK139*AK381</f>
        <v>0</v>
      </c>
      <c r="AL382" s="376">
        <f>'4.  2011-2014 LRAM'!AL139*AL381</f>
        <v>0</v>
      </c>
      <c r="AM382" s="623">
        <f>SUM(Y382:AL382)</f>
        <v>0</v>
      </c>
    </row>
    <row r="383" spans="1:42">
      <c r="B383" s="322" t="s">
        <v>278</v>
      </c>
      <c r="C383" s="343"/>
      <c r="D383" s="308"/>
      <c r="E383" s="279"/>
      <c r="F383" s="279"/>
      <c r="G383" s="279"/>
      <c r="H383" s="279"/>
      <c r="I383" s="279"/>
      <c r="J383" s="279"/>
      <c r="K383" s="279"/>
      <c r="L383" s="279"/>
      <c r="M383" s="279"/>
      <c r="N383" s="279"/>
      <c r="O383" s="291"/>
      <c r="P383" s="279"/>
      <c r="Q383" s="279"/>
      <c r="R383" s="279"/>
      <c r="S383" s="308"/>
      <c r="T383" s="308"/>
      <c r="U383" s="308"/>
      <c r="V383" s="308"/>
      <c r="W383" s="279"/>
      <c r="X383" s="279"/>
      <c r="Y383" s="376">
        <f>'4.  2011-2014 LRAM'!Y268*Y381</f>
        <v>0</v>
      </c>
      <c r="Z383" s="376">
        <f>'4.  2011-2014 LRAM'!Z268*Z381</f>
        <v>0</v>
      </c>
      <c r="AA383" s="376">
        <f>'4.  2011-2014 LRAM'!AA268*AA381</f>
        <v>0</v>
      </c>
      <c r="AB383" s="376">
        <f>'4.  2011-2014 LRAM'!AB268*AB381</f>
        <v>0</v>
      </c>
      <c r="AC383" s="376">
        <f>'4.  2011-2014 LRAM'!AC268*AC381</f>
        <v>0</v>
      </c>
      <c r="AD383" s="376">
        <f>'4.  2011-2014 LRAM'!AD268*AD381</f>
        <v>0</v>
      </c>
      <c r="AE383" s="376">
        <f>'4.  2011-2014 LRAM'!AE268*AE381</f>
        <v>0</v>
      </c>
      <c r="AF383" s="376">
        <f>'4.  2011-2014 LRAM'!AF268*AF381</f>
        <v>0</v>
      </c>
      <c r="AG383" s="376">
        <f>'4.  2011-2014 LRAM'!AG268*AG381</f>
        <v>0</v>
      </c>
      <c r="AH383" s="376">
        <f>'4.  2011-2014 LRAM'!AH268*AH381</f>
        <v>0</v>
      </c>
      <c r="AI383" s="376">
        <f>'4.  2011-2014 LRAM'!AI268*AI381</f>
        <v>0</v>
      </c>
      <c r="AJ383" s="376">
        <f>'4.  2011-2014 LRAM'!AJ268*AJ381</f>
        <v>0</v>
      </c>
      <c r="AK383" s="376">
        <f>'4.  2011-2014 LRAM'!AK268*AK381</f>
        <v>0</v>
      </c>
      <c r="AL383" s="376">
        <f>'4.  2011-2014 LRAM'!AL268*AL381</f>
        <v>0</v>
      </c>
      <c r="AM383" s="623">
        <f>SUM(Y383:AL383)</f>
        <v>0</v>
      </c>
    </row>
    <row r="384" spans="1:42">
      <c r="B384" s="322" t="s">
        <v>279</v>
      </c>
      <c r="C384" s="343"/>
      <c r="D384" s="308"/>
      <c r="E384" s="279"/>
      <c r="F384" s="279"/>
      <c r="G384" s="279"/>
      <c r="H384" s="279"/>
      <c r="I384" s="279"/>
      <c r="J384" s="279"/>
      <c r="K384" s="279"/>
      <c r="L384" s="279"/>
      <c r="M384" s="279"/>
      <c r="N384" s="279"/>
      <c r="O384" s="291"/>
      <c r="P384" s="279"/>
      <c r="Q384" s="279"/>
      <c r="R384" s="279"/>
      <c r="S384" s="308"/>
      <c r="T384" s="308"/>
      <c r="U384" s="308"/>
      <c r="V384" s="308"/>
      <c r="W384" s="279"/>
      <c r="X384" s="279"/>
      <c r="Y384" s="376">
        <f>'4.  2011-2014 LRAM'!Y397*Y381</f>
        <v>0</v>
      </c>
      <c r="Z384" s="376">
        <f>'4.  2011-2014 LRAM'!Z397*Z381</f>
        <v>0</v>
      </c>
      <c r="AA384" s="376">
        <f>'4.  2011-2014 LRAM'!AA397*AA381</f>
        <v>0</v>
      </c>
      <c r="AB384" s="376">
        <f>'4.  2011-2014 LRAM'!AB397*AB381</f>
        <v>0</v>
      </c>
      <c r="AC384" s="376">
        <f>'4.  2011-2014 LRAM'!AC397*AC381</f>
        <v>0</v>
      </c>
      <c r="AD384" s="376">
        <f>'4.  2011-2014 LRAM'!AD397*AD381</f>
        <v>0</v>
      </c>
      <c r="AE384" s="376">
        <f>'4.  2011-2014 LRAM'!AE397*AE381</f>
        <v>0</v>
      </c>
      <c r="AF384" s="376">
        <f>'4.  2011-2014 LRAM'!AF397*AF381</f>
        <v>0</v>
      </c>
      <c r="AG384" s="376">
        <f>'4.  2011-2014 LRAM'!AG397*AG381</f>
        <v>0</v>
      </c>
      <c r="AH384" s="376">
        <f>'4.  2011-2014 LRAM'!AH397*AH381</f>
        <v>0</v>
      </c>
      <c r="AI384" s="376">
        <f>'4.  2011-2014 LRAM'!AI397*AI381</f>
        <v>0</v>
      </c>
      <c r="AJ384" s="376">
        <f>'4.  2011-2014 LRAM'!AJ397*AJ381</f>
        <v>0</v>
      </c>
      <c r="AK384" s="376">
        <f>'4.  2011-2014 LRAM'!AK397*AK381</f>
        <v>0</v>
      </c>
      <c r="AL384" s="376">
        <f>'4.  2011-2014 LRAM'!AL397*AL381</f>
        <v>0</v>
      </c>
      <c r="AM384" s="623">
        <f>SUM(Y384:AL384)</f>
        <v>0</v>
      </c>
    </row>
    <row r="385" spans="2:39">
      <c r="B385" s="322" t="s">
        <v>280</v>
      </c>
      <c r="C385" s="343"/>
      <c r="D385" s="308"/>
      <c r="E385" s="279"/>
      <c r="F385" s="279"/>
      <c r="G385" s="279"/>
      <c r="H385" s="279"/>
      <c r="I385" s="279"/>
      <c r="J385" s="279"/>
      <c r="K385" s="279"/>
      <c r="L385" s="279"/>
      <c r="M385" s="279"/>
      <c r="N385" s="279"/>
      <c r="O385" s="291"/>
      <c r="P385" s="279"/>
      <c r="Q385" s="279"/>
      <c r="R385" s="279"/>
      <c r="S385" s="308"/>
      <c r="T385" s="308"/>
      <c r="U385" s="308"/>
      <c r="V385" s="308"/>
      <c r="W385" s="279"/>
      <c r="X385" s="279"/>
      <c r="Y385" s="376">
        <f>'4.  2011-2014 LRAM'!Y527*Y381</f>
        <v>0</v>
      </c>
      <c r="Z385" s="376">
        <f>'4.  2011-2014 LRAM'!Z527*Z381</f>
        <v>0</v>
      </c>
      <c r="AA385" s="376">
        <f>'4.  2011-2014 LRAM'!AA527*AA381</f>
        <v>0</v>
      </c>
      <c r="AB385" s="376">
        <f>'4.  2011-2014 LRAM'!AB527*AB381</f>
        <v>0</v>
      </c>
      <c r="AC385" s="376">
        <f>'4.  2011-2014 LRAM'!AC527*AC381</f>
        <v>0</v>
      </c>
      <c r="AD385" s="376">
        <f>'4.  2011-2014 LRAM'!AD527*AD381</f>
        <v>0</v>
      </c>
      <c r="AE385" s="376">
        <f>'4.  2011-2014 LRAM'!AE527*AE381</f>
        <v>0</v>
      </c>
      <c r="AF385" s="376">
        <f>'4.  2011-2014 LRAM'!AF527*AF381</f>
        <v>0</v>
      </c>
      <c r="AG385" s="376">
        <f>'4.  2011-2014 LRAM'!AG527*AG381</f>
        <v>0</v>
      </c>
      <c r="AH385" s="376">
        <f>'4.  2011-2014 LRAM'!AH527*AH381</f>
        <v>0</v>
      </c>
      <c r="AI385" s="376">
        <f>'4.  2011-2014 LRAM'!AI527*AI381</f>
        <v>0</v>
      </c>
      <c r="AJ385" s="376">
        <f>'4.  2011-2014 LRAM'!AJ527*AJ381</f>
        <v>0</v>
      </c>
      <c r="AK385" s="376">
        <f>'4.  2011-2014 LRAM'!AK527*AK381</f>
        <v>0</v>
      </c>
      <c r="AL385" s="376">
        <f>'4.  2011-2014 LRAM'!AL527*AL381</f>
        <v>0</v>
      </c>
      <c r="AM385" s="623">
        <f t="shared" ref="AM385:AM387" si="876">SUM(Y385:AL385)</f>
        <v>0</v>
      </c>
    </row>
    <row r="386" spans="2:39">
      <c r="B386" s="322" t="s">
        <v>281</v>
      </c>
      <c r="C386" s="343"/>
      <c r="D386" s="308"/>
      <c r="E386" s="279"/>
      <c r="F386" s="279"/>
      <c r="G386" s="279"/>
      <c r="H386" s="279"/>
      <c r="I386" s="279"/>
      <c r="J386" s="279"/>
      <c r="K386" s="279"/>
      <c r="L386" s="279"/>
      <c r="M386" s="279"/>
      <c r="N386" s="279"/>
      <c r="O386" s="291"/>
      <c r="P386" s="279"/>
      <c r="Q386" s="279"/>
      <c r="R386" s="279"/>
      <c r="S386" s="308"/>
      <c r="T386" s="308"/>
      <c r="U386" s="308"/>
      <c r="V386" s="308"/>
      <c r="W386" s="279"/>
      <c r="X386" s="279"/>
      <c r="Y386" s="376">
        <f t="shared" ref="Y386:AL386" si="877">Y208*Y381</f>
        <v>0</v>
      </c>
      <c r="Z386" s="376">
        <f t="shared" si="877"/>
        <v>0</v>
      </c>
      <c r="AA386" s="376">
        <f t="shared" si="877"/>
        <v>0</v>
      </c>
      <c r="AB386" s="376">
        <f t="shared" si="877"/>
        <v>0</v>
      </c>
      <c r="AC386" s="376">
        <f t="shared" si="877"/>
        <v>0</v>
      </c>
      <c r="AD386" s="376">
        <f t="shared" si="877"/>
        <v>0</v>
      </c>
      <c r="AE386" s="376">
        <f t="shared" si="877"/>
        <v>0</v>
      </c>
      <c r="AF386" s="376">
        <f t="shared" si="877"/>
        <v>0</v>
      </c>
      <c r="AG386" s="376">
        <f t="shared" si="877"/>
        <v>0</v>
      </c>
      <c r="AH386" s="376">
        <f t="shared" si="877"/>
        <v>0</v>
      </c>
      <c r="AI386" s="376">
        <f t="shared" si="877"/>
        <v>0</v>
      </c>
      <c r="AJ386" s="376">
        <f t="shared" si="877"/>
        <v>0</v>
      </c>
      <c r="AK386" s="376">
        <f t="shared" si="877"/>
        <v>0</v>
      </c>
      <c r="AL386" s="376">
        <f t="shared" si="877"/>
        <v>0</v>
      </c>
      <c r="AM386" s="623">
        <f t="shared" si="876"/>
        <v>0</v>
      </c>
    </row>
    <row r="387" spans="2:39">
      <c r="B387" s="322" t="s">
        <v>290</v>
      </c>
      <c r="C387" s="343"/>
      <c r="D387" s="308"/>
      <c r="E387" s="279"/>
      <c r="F387" s="279"/>
      <c r="G387" s="279"/>
      <c r="H387" s="279"/>
      <c r="I387" s="279"/>
      <c r="J387" s="279"/>
      <c r="K387" s="279"/>
      <c r="L387" s="279"/>
      <c r="M387" s="279"/>
      <c r="N387" s="279"/>
      <c r="O387" s="291"/>
      <c r="P387" s="279"/>
      <c r="Q387" s="279"/>
      <c r="R387" s="279"/>
      <c r="S387" s="308"/>
      <c r="T387" s="308"/>
      <c r="U387" s="308"/>
      <c r="V387" s="308"/>
      <c r="W387" s="279"/>
      <c r="X387" s="279"/>
      <c r="Y387" s="376">
        <f>Y378*Y381</f>
        <v>0</v>
      </c>
      <c r="Z387" s="376">
        <f t="shared" ref="Z387:AL387" si="878">Z378*Z381</f>
        <v>0</v>
      </c>
      <c r="AA387" s="376">
        <f t="shared" si="878"/>
        <v>0</v>
      </c>
      <c r="AB387" s="376">
        <f t="shared" si="878"/>
        <v>0</v>
      </c>
      <c r="AC387" s="376">
        <f t="shared" si="878"/>
        <v>0</v>
      </c>
      <c r="AD387" s="376">
        <f t="shared" si="878"/>
        <v>0</v>
      </c>
      <c r="AE387" s="376">
        <f t="shared" si="878"/>
        <v>0</v>
      </c>
      <c r="AF387" s="376">
        <f t="shared" si="878"/>
        <v>0</v>
      </c>
      <c r="AG387" s="376">
        <f t="shared" si="878"/>
        <v>0</v>
      </c>
      <c r="AH387" s="376">
        <f t="shared" si="878"/>
        <v>0</v>
      </c>
      <c r="AI387" s="376">
        <f t="shared" si="878"/>
        <v>0</v>
      </c>
      <c r="AJ387" s="376">
        <f t="shared" si="878"/>
        <v>0</v>
      </c>
      <c r="AK387" s="376">
        <f t="shared" si="878"/>
        <v>0</v>
      </c>
      <c r="AL387" s="376">
        <f t="shared" si="878"/>
        <v>0</v>
      </c>
      <c r="AM387" s="623">
        <f t="shared" si="876"/>
        <v>0</v>
      </c>
    </row>
    <row r="388" spans="2:39" ht="15.75">
      <c r="B388" s="347" t="s">
        <v>282</v>
      </c>
      <c r="C388" s="343"/>
      <c r="D388" s="334"/>
      <c r="E388" s="332"/>
      <c r="F388" s="332"/>
      <c r="G388" s="332"/>
      <c r="H388" s="332"/>
      <c r="I388" s="332"/>
      <c r="J388" s="332"/>
      <c r="K388" s="332"/>
      <c r="L388" s="332"/>
      <c r="M388" s="332"/>
      <c r="N388" s="332"/>
      <c r="O388" s="300"/>
      <c r="P388" s="332"/>
      <c r="Q388" s="332"/>
      <c r="R388" s="332"/>
      <c r="S388" s="334"/>
      <c r="T388" s="334"/>
      <c r="U388" s="334"/>
      <c r="V388" s="334"/>
      <c r="W388" s="332"/>
      <c r="X388" s="332"/>
      <c r="Y388" s="344">
        <f>SUM(Y382:Y387)</f>
        <v>0</v>
      </c>
      <c r="Z388" s="344">
        <f t="shared" ref="Z388:AE388" si="879">SUM(Z382:Z387)</f>
        <v>0</v>
      </c>
      <c r="AA388" s="344">
        <f t="shared" si="879"/>
        <v>0</v>
      </c>
      <c r="AB388" s="344">
        <f t="shared" si="879"/>
        <v>0</v>
      </c>
      <c r="AC388" s="344">
        <f t="shared" si="879"/>
        <v>0</v>
      </c>
      <c r="AD388" s="344">
        <f t="shared" si="879"/>
        <v>0</v>
      </c>
      <c r="AE388" s="344">
        <f t="shared" si="879"/>
        <v>0</v>
      </c>
      <c r="AF388" s="344">
        <f>SUM(AF382:AF387)</f>
        <v>0</v>
      </c>
      <c r="AG388" s="344">
        <f t="shared" ref="AG388:AL388" si="880">SUM(AG382:AG387)</f>
        <v>0</v>
      </c>
      <c r="AH388" s="344">
        <f t="shared" si="880"/>
        <v>0</v>
      </c>
      <c r="AI388" s="344">
        <f t="shared" si="880"/>
        <v>0</v>
      </c>
      <c r="AJ388" s="344">
        <f t="shared" si="880"/>
        <v>0</v>
      </c>
      <c r="AK388" s="344">
        <f t="shared" si="880"/>
        <v>0</v>
      </c>
      <c r="AL388" s="344">
        <f t="shared" si="880"/>
        <v>0</v>
      </c>
      <c r="AM388" s="405">
        <f>SUM(AM382:AM387)</f>
        <v>0</v>
      </c>
    </row>
    <row r="389" spans="2:39" ht="15.75">
      <c r="B389" s="347" t="s">
        <v>283</v>
      </c>
      <c r="C389" s="343"/>
      <c r="D389" s="348"/>
      <c r="E389" s="332"/>
      <c r="F389" s="332"/>
      <c r="G389" s="332"/>
      <c r="H389" s="332"/>
      <c r="I389" s="332"/>
      <c r="J389" s="332"/>
      <c r="K389" s="332"/>
      <c r="L389" s="332"/>
      <c r="M389" s="332"/>
      <c r="N389" s="332"/>
      <c r="O389" s="300"/>
      <c r="P389" s="332"/>
      <c r="Q389" s="332"/>
      <c r="R389" s="332"/>
      <c r="S389" s="334"/>
      <c r="T389" s="334"/>
      <c r="U389" s="334"/>
      <c r="V389" s="334"/>
      <c r="W389" s="332"/>
      <c r="X389" s="332"/>
      <c r="Y389" s="345">
        <f>Y379*Y381</f>
        <v>0</v>
      </c>
      <c r="Z389" s="345">
        <f t="shared" ref="Z389:AE389" si="881">Z379*Z381</f>
        <v>0</v>
      </c>
      <c r="AA389" s="345">
        <f t="shared" si="881"/>
        <v>0</v>
      </c>
      <c r="AB389" s="345">
        <f t="shared" si="881"/>
        <v>0</v>
      </c>
      <c r="AC389" s="345">
        <f t="shared" si="881"/>
        <v>0</v>
      </c>
      <c r="AD389" s="345">
        <f t="shared" si="881"/>
        <v>0</v>
      </c>
      <c r="AE389" s="345">
        <f t="shared" si="881"/>
        <v>0</v>
      </c>
      <c r="AF389" s="345">
        <f>AF379*AF381</f>
        <v>0</v>
      </c>
      <c r="AG389" s="345">
        <f t="shared" ref="AG389:AL389" si="882">AG379*AG381</f>
        <v>0</v>
      </c>
      <c r="AH389" s="345">
        <f t="shared" si="882"/>
        <v>0</v>
      </c>
      <c r="AI389" s="345">
        <f t="shared" si="882"/>
        <v>0</v>
      </c>
      <c r="AJ389" s="345">
        <f t="shared" si="882"/>
        <v>0</v>
      </c>
      <c r="AK389" s="345">
        <f t="shared" si="882"/>
        <v>0</v>
      </c>
      <c r="AL389" s="345">
        <f t="shared" si="882"/>
        <v>0</v>
      </c>
      <c r="AM389" s="405">
        <f>SUM(Y389:AL389)</f>
        <v>0</v>
      </c>
    </row>
    <row r="390" spans="2:39" ht="15.75">
      <c r="B390" s="347" t="s">
        <v>284</v>
      </c>
      <c r="C390" s="343"/>
      <c r="D390" s="348"/>
      <c r="E390" s="332"/>
      <c r="F390" s="332"/>
      <c r="G390" s="332"/>
      <c r="H390" s="332"/>
      <c r="I390" s="332"/>
      <c r="J390" s="332"/>
      <c r="K390" s="332"/>
      <c r="L390" s="332"/>
      <c r="M390" s="332"/>
      <c r="N390" s="332"/>
      <c r="O390" s="300"/>
      <c r="P390" s="332"/>
      <c r="Q390" s="332"/>
      <c r="R390" s="332"/>
      <c r="S390" s="348"/>
      <c r="T390" s="348"/>
      <c r="U390" s="348"/>
      <c r="V390" s="348"/>
      <c r="W390" s="332"/>
      <c r="X390" s="332"/>
      <c r="Y390" s="349"/>
      <c r="Z390" s="349"/>
      <c r="AA390" s="349"/>
      <c r="AB390" s="349"/>
      <c r="AC390" s="349"/>
      <c r="AD390" s="349"/>
      <c r="AE390" s="349"/>
      <c r="AF390" s="349"/>
      <c r="AG390" s="349"/>
      <c r="AH390" s="349"/>
      <c r="AI390" s="349"/>
      <c r="AJ390" s="349"/>
      <c r="AK390" s="349"/>
      <c r="AL390" s="349"/>
      <c r="AM390" s="405">
        <f>AM388-AM389</f>
        <v>0</v>
      </c>
    </row>
    <row r="391" spans="2:39">
      <c r="B391" s="322"/>
      <c r="C391" s="348"/>
      <c r="D391" s="348"/>
      <c r="E391" s="332"/>
      <c r="F391" s="332"/>
      <c r="G391" s="332"/>
      <c r="H391" s="332"/>
      <c r="I391" s="332"/>
      <c r="J391" s="332"/>
      <c r="K391" s="332"/>
      <c r="L391" s="332"/>
      <c r="M391" s="332"/>
      <c r="N391" s="332"/>
      <c r="O391" s="300"/>
      <c r="P391" s="332"/>
      <c r="Q391" s="332"/>
      <c r="R391" s="332"/>
      <c r="S391" s="348"/>
      <c r="T391" s="343"/>
      <c r="U391" s="348"/>
      <c r="V391" s="348"/>
      <c r="W391" s="332"/>
      <c r="X391" s="332"/>
      <c r="Y391" s="350"/>
      <c r="Z391" s="350"/>
      <c r="AA391" s="350"/>
      <c r="AB391" s="350"/>
      <c r="AC391" s="350"/>
      <c r="AD391" s="350"/>
      <c r="AE391" s="350"/>
      <c r="AF391" s="350"/>
      <c r="AG391" s="350"/>
      <c r="AH391" s="350"/>
      <c r="AI391" s="350"/>
      <c r="AJ391" s="350"/>
      <c r="AK391" s="350"/>
      <c r="AL391" s="350"/>
      <c r="AM391" s="346"/>
    </row>
    <row r="392" spans="2:39">
      <c r="B392" s="436" t="s">
        <v>285</v>
      </c>
      <c r="C392" s="304"/>
      <c r="D392" s="279"/>
      <c r="E392" s="279"/>
      <c r="F392" s="279"/>
      <c r="G392" s="279"/>
      <c r="H392" s="279"/>
      <c r="I392" s="279"/>
      <c r="J392" s="279"/>
      <c r="K392" s="279"/>
      <c r="L392" s="279"/>
      <c r="M392" s="279"/>
      <c r="N392" s="279"/>
      <c r="O392" s="355"/>
      <c r="P392" s="279"/>
      <c r="Q392" s="279"/>
      <c r="R392" s="279"/>
      <c r="S392" s="304"/>
      <c r="T392" s="308"/>
      <c r="U392" s="308"/>
      <c r="V392" s="279"/>
      <c r="W392" s="279"/>
      <c r="X392" s="308"/>
      <c r="Y392" s="291">
        <f>SUMPRODUCT(E221:E376,Y221:Y376)</f>
        <v>27134365.359575294</v>
      </c>
      <c r="Z392" s="291">
        <f>SUMPRODUCT(E221:E376,Z221:Z376)</f>
        <v>4518315.5575679746</v>
      </c>
      <c r="AA392" s="291">
        <f t="shared" ref="AA392:AL392" si="883">IF(AA219="kw",SUMPRODUCT($N$221:$N$376,$P$221:$P$376,AA221:AA376),SUMPRODUCT($E$221:$E$376,AA221:AA376))</f>
        <v>37747.71765928471</v>
      </c>
      <c r="AB392" s="291">
        <f t="shared" si="883"/>
        <v>68763.800257810537</v>
      </c>
      <c r="AC392" s="291">
        <f t="shared" si="883"/>
        <v>24473.321684766743</v>
      </c>
      <c r="AD392" s="291">
        <f t="shared" si="883"/>
        <v>34402.091473547625</v>
      </c>
      <c r="AE392" s="291">
        <f t="shared" si="883"/>
        <v>0</v>
      </c>
      <c r="AF392" s="291">
        <f t="shared" si="883"/>
        <v>0</v>
      </c>
      <c r="AG392" s="291">
        <f t="shared" si="883"/>
        <v>0</v>
      </c>
      <c r="AH392" s="291">
        <f t="shared" si="883"/>
        <v>0</v>
      </c>
      <c r="AI392" s="291">
        <f t="shared" si="883"/>
        <v>0</v>
      </c>
      <c r="AJ392" s="291">
        <f t="shared" si="883"/>
        <v>0</v>
      </c>
      <c r="AK392" s="291">
        <f t="shared" si="883"/>
        <v>0</v>
      </c>
      <c r="AL392" s="291">
        <f t="shared" si="883"/>
        <v>0</v>
      </c>
      <c r="AM392" s="346"/>
    </row>
    <row r="393" spans="2:39">
      <c r="B393" s="436" t="s">
        <v>286</v>
      </c>
      <c r="C393" s="304"/>
      <c r="D393" s="279"/>
      <c r="E393" s="279"/>
      <c r="F393" s="279"/>
      <c r="G393" s="279"/>
      <c r="H393" s="279"/>
      <c r="I393" s="279"/>
      <c r="J393" s="279"/>
      <c r="K393" s="279"/>
      <c r="L393" s="279"/>
      <c r="M393" s="279"/>
      <c r="N393" s="279"/>
      <c r="O393" s="355"/>
      <c r="P393" s="279"/>
      <c r="Q393" s="279"/>
      <c r="R393" s="279"/>
      <c r="S393" s="304"/>
      <c r="T393" s="308"/>
      <c r="U393" s="308"/>
      <c r="V393" s="279"/>
      <c r="W393" s="279"/>
      <c r="X393" s="308"/>
      <c r="Y393" s="291">
        <f>SUMPRODUCT(F221:F376,Y221:Y376)</f>
        <v>27134365.359575294</v>
      </c>
      <c r="Z393" s="291">
        <f>SUMPRODUCT(F221:F376,Z221:Z376)</f>
        <v>4525747.880596213</v>
      </c>
      <c r="AA393" s="291">
        <f t="shared" ref="AA393:AL393" si="884">IF(AA219="kw",SUMPRODUCT($N$221:$N$376,$Q$221:$Q$376,AA221:AA376),SUMPRODUCT($F$221:$F$376,AA221:AA376))</f>
        <v>37849.326747441308</v>
      </c>
      <c r="AB393" s="291">
        <f t="shared" si="884"/>
        <v>68601.814152722291</v>
      </c>
      <c r="AC393" s="291">
        <f t="shared" si="884"/>
        <v>24256.935371699401</v>
      </c>
      <c r="AD393" s="291">
        <f t="shared" si="884"/>
        <v>34402.091473547625</v>
      </c>
      <c r="AE393" s="291">
        <f t="shared" si="884"/>
        <v>0</v>
      </c>
      <c r="AF393" s="291">
        <f t="shared" si="884"/>
        <v>0</v>
      </c>
      <c r="AG393" s="291">
        <f t="shared" si="884"/>
        <v>0</v>
      </c>
      <c r="AH393" s="291">
        <f t="shared" si="884"/>
        <v>0</v>
      </c>
      <c r="AI393" s="291">
        <f t="shared" si="884"/>
        <v>0</v>
      </c>
      <c r="AJ393" s="291">
        <f t="shared" si="884"/>
        <v>0</v>
      </c>
      <c r="AK393" s="291">
        <f t="shared" si="884"/>
        <v>0</v>
      </c>
      <c r="AL393" s="291">
        <f t="shared" si="884"/>
        <v>0</v>
      </c>
      <c r="AM393" s="335"/>
    </row>
    <row r="394" spans="2:39">
      <c r="B394" s="436" t="s">
        <v>287</v>
      </c>
      <c r="C394" s="304"/>
      <c r="D394" s="279"/>
      <c r="E394" s="279"/>
      <c r="F394" s="279"/>
      <c r="G394" s="279"/>
      <c r="H394" s="279"/>
      <c r="I394" s="279"/>
      <c r="J394" s="279"/>
      <c r="K394" s="279"/>
      <c r="L394" s="279"/>
      <c r="M394" s="279"/>
      <c r="N394" s="279"/>
      <c r="O394" s="355"/>
      <c r="P394" s="279"/>
      <c r="Q394" s="279"/>
      <c r="R394" s="279"/>
      <c r="S394" s="304"/>
      <c r="T394" s="308"/>
      <c r="U394" s="308"/>
      <c r="V394" s="279"/>
      <c r="W394" s="279"/>
      <c r="X394" s="308"/>
      <c r="Y394" s="291">
        <f>SUMPRODUCT(G221:G376,Y221:Y376)</f>
        <v>27134365.359575294</v>
      </c>
      <c r="Z394" s="291">
        <f>SUMPRODUCT(G221:G376,Z221:Z376)</f>
        <v>4525747.880596213</v>
      </c>
      <c r="AA394" s="291">
        <f t="shared" ref="AA394:AL394" si="885">IF(AA219="kw",SUMPRODUCT($N$221:$N$376,$R$221:$R$376,AA221:AA376),SUMPRODUCT($G$221:$G$376,AA221:AA376))</f>
        <v>37849.326747441308</v>
      </c>
      <c r="AB394" s="291">
        <f t="shared" si="885"/>
        <v>68601.814152722291</v>
      </c>
      <c r="AC394" s="291">
        <f t="shared" si="885"/>
        <v>24256.935371699401</v>
      </c>
      <c r="AD394" s="291">
        <f t="shared" si="885"/>
        <v>34402.091473547625</v>
      </c>
      <c r="AE394" s="291">
        <f t="shared" si="885"/>
        <v>0</v>
      </c>
      <c r="AF394" s="291">
        <f t="shared" si="885"/>
        <v>0</v>
      </c>
      <c r="AG394" s="291">
        <f t="shared" si="885"/>
        <v>0</v>
      </c>
      <c r="AH394" s="291">
        <f t="shared" si="885"/>
        <v>0</v>
      </c>
      <c r="AI394" s="291">
        <f t="shared" si="885"/>
        <v>0</v>
      </c>
      <c r="AJ394" s="291">
        <f t="shared" si="885"/>
        <v>0</v>
      </c>
      <c r="AK394" s="291">
        <f t="shared" si="885"/>
        <v>0</v>
      </c>
      <c r="AL394" s="291">
        <f t="shared" si="885"/>
        <v>0</v>
      </c>
      <c r="AM394" s="335"/>
    </row>
    <row r="395" spans="2:39">
      <c r="B395" s="437" t="s">
        <v>288</v>
      </c>
      <c r="C395" s="362"/>
      <c r="D395" s="382"/>
      <c r="E395" s="382"/>
      <c r="F395" s="382"/>
      <c r="G395" s="382"/>
      <c r="H395" s="382"/>
      <c r="I395" s="382"/>
      <c r="J395" s="382"/>
      <c r="K395" s="382"/>
      <c r="L395" s="382"/>
      <c r="M395" s="382"/>
      <c r="N395" s="382"/>
      <c r="O395" s="381"/>
      <c r="P395" s="382"/>
      <c r="Q395" s="382"/>
      <c r="R395" s="382"/>
      <c r="S395" s="362"/>
      <c r="T395" s="383"/>
      <c r="U395" s="383"/>
      <c r="V395" s="382"/>
      <c r="W395" s="382"/>
      <c r="X395" s="383"/>
      <c r="Y395" s="324">
        <f>SUMPRODUCT(H221:H376,Y221:Y376)</f>
        <v>27134365.359575294</v>
      </c>
      <c r="Z395" s="324">
        <f>SUMPRODUCT(H221:H376,Z221:Z376)</f>
        <v>4525747.880596213</v>
      </c>
      <c r="AA395" s="324">
        <f t="shared" ref="AA395:AL395" si="886">IF(AA219="kw",SUMPRODUCT($N$221:$N$376,$S$221:$S$376,AA221:AA376),SUMPRODUCT($H$221:$H$376,AA221:AA376))</f>
        <v>37849.326747441308</v>
      </c>
      <c r="AB395" s="324">
        <f t="shared" si="886"/>
        <v>68601.814152722291</v>
      </c>
      <c r="AC395" s="324">
        <f t="shared" si="886"/>
        <v>24256.935371699401</v>
      </c>
      <c r="AD395" s="324">
        <f t="shared" si="886"/>
        <v>34402.091473547625</v>
      </c>
      <c r="AE395" s="324">
        <f t="shared" si="886"/>
        <v>0</v>
      </c>
      <c r="AF395" s="324">
        <f t="shared" si="886"/>
        <v>0</v>
      </c>
      <c r="AG395" s="324">
        <f t="shared" si="886"/>
        <v>0</v>
      </c>
      <c r="AH395" s="324">
        <f t="shared" si="886"/>
        <v>0</v>
      </c>
      <c r="AI395" s="324">
        <f t="shared" si="886"/>
        <v>0</v>
      </c>
      <c r="AJ395" s="324">
        <f t="shared" si="886"/>
        <v>0</v>
      </c>
      <c r="AK395" s="324">
        <f t="shared" si="886"/>
        <v>0</v>
      </c>
      <c r="AL395" s="324">
        <f t="shared" si="886"/>
        <v>0</v>
      </c>
      <c r="AM395" s="384"/>
    </row>
    <row r="396" spans="2:39" ht="21" customHeight="1">
      <c r="B396" s="366" t="s">
        <v>592</v>
      </c>
      <c r="C396" s="385"/>
      <c r="D396" s="386"/>
      <c r="E396" s="386"/>
      <c r="F396" s="386"/>
      <c r="G396" s="386"/>
      <c r="H396" s="386"/>
      <c r="I396" s="386"/>
      <c r="J396" s="386"/>
      <c r="K396" s="386"/>
      <c r="L396" s="386"/>
      <c r="M396" s="386"/>
      <c r="N396" s="386"/>
      <c r="O396" s="386"/>
      <c r="P396" s="386"/>
      <c r="Q396" s="386"/>
      <c r="R396" s="386"/>
      <c r="S396" s="369"/>
      <c r="T396" s="370"/>
      <c r="U396" s="386"/>
      <c r="V396" s="386"/>
      <c r="W396" s="386"/>
      <c r="X396" s="386"/>
      <c r="Y396" s="407"/>
      <c r="Z396" s="407"/>
      <c r="AA396" s="407"/>
      <c r="AB396" s="407"/>
      <c r="AC396" s="407"/>
      <c r="AD396" s="407"/>
      <c r="AE396" s="407"/>
      <c r="AF396" s="407"/>
      <c r="AG396" s="407"/>
      <c r="AH396" s="407"/>
      <c r="AI396" s="407"/>
      <c r="AJ396" s="407"/>
      <c r="AK396" s="407"/>
      <c r="AL396" s="407"/>
      <c r="AM396" s="387"/>
    </row>
    <row r="399" spans="2:39" ht="15.75">
      <c r="B399" s="280" t="s">
        <v>291</v>
      </c>
      <c r="C399" s="281"/>
      <c r="D399" s="584" t="s">
        <v>526</v>
      </c>
      <c r="E399" s="253"/>
      <c r="F399" s="586"/>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47" t="s">
        <v>211</v>
      </c>
      <c r="C400" s="849" t="s">
        <v>33</v>
      </c>
      <c r="D400" s="284" t="s">
        <v>422</v>
      </c>
      <c r="E400" s="851" t="s">
        <v>209</v>
      </c>
      <c r="F400" s="852"/>
      <c r="G400" s="852"/>
      <c r="H400" s="852"/>
      <c r="I400" s="852"/>
      <c r="J400" s="852"/>
      <c r="K400" s="852"/>
      <c r="L400" s="852"/>
      <c r="M400" s="853"/>
      <c r="N400" s="854" t="s">
        <v>213</v>
      </c>
      <c r="O400" s="284" t="s">
        <v>423</v>
      </c>
      <c r="P400" s="851" t="s">
        <v>212</v>
      </c>
      <c r="Q400" s="852"/>
      <c r="R400" s="852"/>
      <c r="S400" s="852"/>
      <c r="T400" s="852"/>
      <c r="U400" s="852"/>
      <c r="V400" s="852"/>
      <c r="W400" s="852"/>
      <c r="X400" s="853"/>
      <c r="Y400" s="844" t="s">
        <v>243</v>
      </c>
      <c r="Z400" s="845"/>
      <c r="AA400" s="845"/>
      <c r="AB400" s="845"/>
      <c r="AC400" s="845"/>
      <c r="AD400" s="845"/>
      <c r="AE400" s="845"/>
      <c r="AF400" s="845"/>
      <c r="AG400" s="845"/>
      <c r="AH400" s="845"/>
      <c r="AI400" s="845"/>
      <c r="AJ400" s="845"/>
      <c r="AK400" s="845"/>
      <c r="AL400" s="845"/>
      <c r="AM400" s="846"/>
    </row>
    <row r="401" spans="1:39" ht="61.5" customHeight="1">
      <c r="B401" s="848"/>
      <c r="C401" s="850"/>
      <c r="D401" s="285">
        <v>2017</v>
      </c>
      <c r="E401" s="285">
        <v>2018</v>
      </c>
      <c r="F401" s="285">
        <v>2019</v>
      </c>
      <c r="G401" s="285">
        <v>2020</v>
      </c>
      <c r="H401" s="285">
        <v>2021</v>
      </c>
      <c r="I401" s="285">
        <v>2022</v>
      </c>
      <c r="J401" s="285">
        <v>2023</v>
      </c>
      <c r="K401" s="285">
        <v>2024</v>
      </c>
      <c r="L401" s="285">
        <v>2025</v>
      </c>
      <c r="M401" s="285">
        <v>2026</v>
      </c>
      <c r="N401" s="855"/>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50-499 kW</v>
      </c>
      <c r="AB401" s="285" t="str">
        <f>'1.  LRAMVA Summary'!G52</f>
        <v>GS 500-4999 kW</v>
      </c>
      <c r="AC401" s="285" t="str">
        <f>'1.  LRAMVA Summary'!H52</f>
        <v>Large Use</v>
      </c>
      <c r="AD401" s="285" t="str">
        <f>'1.  LRAMVA Summary'!I52</f>
        <v>Street Lighting</v>
      </c>
      <c r="AE401" s="285" t="str">
        <f>'1.  LRAMVA Summary'!J52</f>
        <v>Unmetered Scattered Load</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26"/>
      <c r="B402" s="518"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t="str">
        <f>'1.  LRAMVA Summary'!J53</f>
        <v>kWh</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26"/>
      <c r="B403" s="498"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26">
        <v>1</v>
      </c>
      <c r="B404" s="425"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08"/>
      <c r="Z404" s="408"/>
      <c r="AA404" s="408"/>
      <c r="AB404" s="408"/>
      <c r="AC404" s="408"/>
      <c r="AD404" s="408"/>
      <c r="AE404" s="408"/>
      <c r="AF404" s="408"/>
      <c r="AG404" s="408"/>
      <c r="AH404" s="408"/>
      <c r="AI404" s="408"/>
      <c r="AJ404" s="408"/>
      <c r="AK404" s="408"/>
      <c r="AL404" s="408"/>
      <c r="AM404" s="296">
        <f>SUM(Y404:AL404)</f>
        <v>0</v>
      </c>
    </row>
    <row r="405" spans="1:39" outlineLevel="1">
      <c r="A405" s="526"/>
      <c r="B405" s="428" t="s">
        <v>308</v>
      </c>
      <c r="C405" s="291" t="s">
        <v>163</v>
      </c>
      <c r="D405" s="295"/>
      <c r="E405" s="295"/>
      <c r="F405" s="295"/>
      <c r="G405" s="295"/>
      <c r="H405" s="295"/>
      <c r="I405" s="295"/>
      <c r="J405" s="295"/>
      <c r="K405" s="295"/>
      <c r="L405" s="295"/>
      <c r="M405" s="295"/>
      <c r="N405" s="464"/>
      <c r="O405" s="295"/>
      <c r="P405" s="295"/>
      <c r="Q405" s="295"/>
      <c r="R405" s="295"/>
      <c r="S405" s="295"/>
      <c r="T405" s="295"/>
      <c r="U405" s="295"/>
      <c r="V405" s="295"/>
      <c r="W405" s="295"/>
      <c r="X405" s="295"/>
      <c r="Y405" s="409">
        <f>Y404</f>
        <v>0</v>
      </c>
      <c r="Z405" s="409">
        <f t="shared" ref="Z405" si="887">Z404</f>
        <v>0</v>
      </c>
      <c r="AA405" s="409">
        <f t="shared" ref="AA405" si="888">AA404</f>
        <v>0</v>
      </c>
      <c r="AB405" s="409">
        <f t="shared" ref="AB405" si="889">AB404</f>
        <v>0</v>
      </c>
      <c r="AC405" s="409">
        <f t="shared" ref="AC405" si="890">AC404</f>
        <v>0</v>
      </c>
      <c r="AD405" s="409">
        <f t="shared" ref="AD405" si="891">AD404</f>
        <v>0</v>
      </c>
      <c r="AE405" s="409">
        <f t="shared" ref="AE405" si="892">AE404</f>
        <v>0</v>
      </c>
      <c r="AF405" s="409">
        <f t="shared" ref="AF405" si="893">AF404</f>
        <v>0</v>
      </c>
      <c r="AG405" s="409">
        <f t="shared" ref="AG405" si="894">AG404</f>
        <v>0</v>
      </c>
      <c r="AH405" s="409">
        <f t="shared" ref="AH405" si="895">AH404</f>
        <v>0</v>
      </c>
      <c r="AI405" s="409">
        <f t="shared" ref="AI405" si="896">AI404</f>
        <v>0</v>
      </c>
      <c r="AJ405" s="409">
        <f t="shared" ref="AJ405" si="897">AJ404</f>
        <v>0</v>
      </c>
      <c r="AK405" s="409">
        <f t="shared" ref="AK405" si="898">AK404</f>
        <v>0</v>
      </c>
      <c r="AL405" s="409">
        <f t="shared" ref="AL405" si="899">AL404</f>
        <v>0</v>
      </c>
      <c r="AM405" s="297"/>
    </row>
    <row r="406" spans="1:39" ht="15.75" outlineLevel="1">
      <c r="A406" s="526"/>
      <c r="B406" s="519"/>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0"/>
      <c r="Z406" s="411"/>
      <c r="AA406" s="411"/>
      <c r="AB406" s="411"/>
      <c r="AC406" s="411"/>
      <c r="AD406" s="411"/>
      <c r="AE406" s="411"/>
      <c r="AF406" s="411"/>
      <c r="AG406" s="411"/>
      <c r="AH406" s="411"/>
      <c r="AI406" s="411"/>
      <c r="AJ406" s="411"/>
      <c r="AK406" s="411"/>
      <c r="AL406" s="411"/>
      <c r="AM406" s="302"/>
    </row>
    <row r="407" spans="1:39" outlineLevel="1">
      <c r="A407" s="526">
        <v>2</v>
      </c>
      <c r="B407" s="425"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08"/>
      <c r="Z407" s="408"/>
      <c r="AA407" s="408"/>
      <c r="AB407" s="408"/>
      <c r="AC407" s="408"/>
      <c r="AD407" s="408"/>
      <c r="AE407" s="408"/>
      <c r="AF407" s="408"/>
      <c r="AG407" s="408"/>
      <c r="AH407" s="408"/>
      <c r="AI407" s="408"/>
      <c r="AJ407" s="408"/>
      <c r="AK407" s="408"/>
      <c r="AL407" s="408"/>
      <c r="AM407" s="296">
        <f>SUM(Y407:AL407)</f>
        <v>0</v>
      </c>
    </row>
    <row r="408" spans="1:39" outlineLevel="1">
      <c r="A408" s="526"/>
      <c r="B408" s="428" t="s">
        <v>308</v>
      </c>
      <c r="C408" s="291" t="s">
        <v>163</v>
      </c>
      <c r="D408" s="295"/>
      <c r="E408" s="295"/>
      <c r="F408" s="295"/>
      <c r="G408" s="295"/>
      <c r="H408" s="295"/>
      <c r="I408" s="295"/>
      <c r="J408" s="295"/>
      <c r="K408" s="295"/>
      <c r="L408" s="295"/>
      <c r="M408" s="295"/>
      <c r="N408" s="464"/>
      <c r="O408" s="295"/>
      <c r="P408" s="295"/>
      <c r="Q408" s="295"/>
      <c r="R408" s="295"/>
      <c r="S408" s="295"/>
      <c r="T408" s="295"/>
      <c r="U408" s="295"/>
      <c r="V408" s="295"/>
      <c r="W408" s="295"/>
      <c r="X408" s="295"/>
      <c r="Y408" s="409">
        <f>Y407</f>
        <v>0</v>
      </c>
      <c r="Z408" s="409">
        <f t="shared" ref="Z408" si="900">Z407</f>
        <v>0</v>
      </c>
      <c r="AA408" s="409">
        <f t="shared" ref="AA408" si="901">AA407</f>
        <v>0</v>
      </c>
      <c r="AB408" s="409">
        <f t="shared" ref="AB408" si="902">AB407</f>
        <v>0</v>
      </c>
      <c r="AC408" s="409">
        <f t="shared" ref="AC408" si="903">AC407</f>
        <v>0</v>
      </c>
      <c r="AD408" s="409">
        <f t="shared" ref="AD408" si="904">AD407</f>
        <v>0</v>
      </c>
      <c r="AE408" s="409">
        <f t="shared" ref="AE408" si="905">AE407</f>
        <v>0</v>
      </c>
      <c r="AF408" s="409">
        <f t="shared" ref="AF408" si="906">AF407</f>
        <v>0</v>
      </c>
      <c r="AG408" s="409">
        <f t="shared" ref="AG408" si="907">AG407</f>
        <v>0</v>
      </c>
      <c r="AH408" s="409">
        <f t="shared" ref="AH408" si="908">AH407</f>
        <v>0</v>
      </c>
      <c r="AI408" s="409">
        <f t="shared" ref="AI408" si="909">AI407</f>
        <v>0</v>
      </c>
      <c r="AJ408" s="409">
        <f t="shared" ref="AJ408" si="910">AJ407</f>
        <v>0</v>
      </c>
      <c r="AK408" s="409">
        <f t="shared" ref="AK408" si="911">AK407</f>
        <v>0</v>
      </c>
      <c r="AL408" s="409">
        <f t="shared" ref="AL408" si="912">AL407</f>
        <v>0</v>
      </c>
      <c r="AM408" s="297"/>
    </row>
    <row r="409" spans="1:39" ht="15.75" outlineLevel="1">
      <c r="A409" s="526"/>
      <c r="B409" s="519"/>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0"/>
      <c r="Z409" s="411"/>
      <c r="AA409" s="411"/>
      <c r="AB409" s="411"/>
      <c r="AC409" s="411"/>
      <c r="AD409" s="411"/>
      <c r="AE409" s="411"/>
      <c r="AF409" s="411"/>
      <c r="AG409" s="411"/>
      <c r="AH409" s="411"/>
      <c r="AI409" s="411"/>
      <c r="AJ409" s="411"/>
      <c r="AK409" s="411"/>
      <c r="AL409" s="411"/>
      <c r="AM409" s="302"/>
    </row>
    <row r="410" spans="1:39" outlineLevel="1">
      <c r="A410" s="526">
        <v>3</v>
      </c>
      <c r="B410" s="425"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08"/>
      <c r="Z410" s="408"/>
      <c r="AA410" s="408"/>
      <c r="AB410" s="408"/>
      <c r="AC410" s="408"/>
      <c r="AD410" s="408"/>
      <c r="AE410" s="408"/>
      <c r="AF410" s="408"/>
      <c r="AG410" s="408"/>
      <c r="AH410" s="408"/>
      <c r="AI410" s="408"/>
      <c r="AJ410" s="408"/>
      <c r="AK410" s="408"/>
      <c r="AL410" s="408"/>
      <c r="AM410" s="296">
        <f>SUM(Y410:AL410)</f>
        <v>0</v>
      </c>
    </row>
    <row r="411" spans="1:39" outlineLevel="1">
      <c r="A411" s="526"/>
      <c r="B411" s="428" t="s">
        <v>308</v>
      </c>
      <c r="C411" s="291" t="s">
        <v>163</v>
      </c>
      <c r="D411" s="295"/>
      <c r="E411" s="295"/>
      <c r="F411" s="295"/>
      <c r="G411" s="295"/>
      <c r="H411" s="295"/>
      <c r="I411" s="295"/>
      <c r="J411" s="295"/>
      <c r="K411" s="295"/>
      <c r="L411" s="295"/>
      <c r="M411" s="295"/>
      <c r="N411" s="464"/>
      <c r="O411" s="295"/>
      <c r="P411" s="295"/>
      <c r="Q411" s="295"/>
      <c r="R411" s="295"/>
      <c r="S411" s="295"/>
      <c r="T411" s="295"/>
      <c r="U411" s="295"/>
      <c r="V411" s="295"/>
      <c r="W411" s="295"/>
      <c r="X411" s="295"/>
      <c r="Y411" s="409">
        <f>Y410</f>
        <v>0</v>
      </c>
      <c r="Z411" s="409">
        <f t="shared" ref="Z411" si="913">Z410</f>
        <v>0</v>
      </c>
      <c r="AA411" s="409">
        <f t="shared" ref="AA411" si="914">AA410</f>
        <v>0</v>
      </c>
      <c r="AB411" s="409">
        <f t="shared" ref="AB411" si="915">AB410</f>
        <v>0</v>
      </c>
      <c r="AC411" s="409">
        <f t="shared" ref="AC411" si="916">AC410</f>
        <v>0</v>
      </c>
      <c r="AD411" s="409">
        <f t="shared" ref="AD411" si="917">AD410</f>
        <v>0</v>
      </c>
      <c r="AE411" s="409">
        <f t="shared" ref="AE411" si="918">AE410</f>
        <v>0</v>
      </c>
      <c r="AF411" s="409">
        <f t="shared" ref="AF411" si="919">AF410</f>
        <v>0</v>
      </c>
      <c r="AG411" s="409">
        <f t="shared" ref="AG411" si="920">AG410</f>
        <v>0</v>
      </c>
      <c r="AH411" s="409">
        <f t="shared" ref="AH411" si="921">AH410</f>
        <v>0</v>
      </c>
      <c r="AI411" s="409">
        <f t="shared" ref="AI411" si="922">AI410</f>
        <v>0</v>
      </c>
      <c r="AJ411" s="409">
        <f t="shared" ref="AJ411" si="923">AJ410</f>
        <v>0</v>
      </c>
      <c r="AK411" s="409">
        <f t="shared" ref="AK411" si="924">AK410</f>
        <v>0</v>
      </c>
      <c r="AL411" s="409">
        <f t="shared" ref="AL411" si="925">AL410</f>
        <v>0</v>
      </c>
      <c r="AM411" s="297"/>
    </row>
    <row r="412" spans="1:39" outlineLevel="1">
      <c r="A412" s="526"/>
      <c r="B412" s="428"/>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0"/>
      <c r="Z412" s="410"/>
      <c r="AA412" s="410"/>
      <c r="AB412" s="410"/>
      <c r="AC412" s="410"/>
      <c r="AD412" s="410"/>
      <c r="AE412" s="410"/>
      <c r="AF412" s="410"/>
      <c r="AG412" s="410"/>
      <c r="AH412" s="410"/>
      <c r="AI412" s="410"/>
      <c r="AJ412" s="410"/>
      <c r="AK412" s="410"/>
      <c r="AL412" s="410"/>
      <c r="AM412" s="306"/>
    </row>
    <row r="413" spans="1:39" outlineLevel="1">
      <c r="A413" s="526">
        <v>4</v>
      </c>
      <c r="B413" s="514" t="s">
        <v>682</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08"/>
      <c r="Z413" s="408"/>
      <c r="AA413" s="408"/>
      <c r="AB413" s="408"/>
      <c r="AC413" s="408"/>
      <c r="AD413" s="408"/>
      <c r="AE413" s="408"/>
      <c r="AF413" s="408"/>
      <c r="AG413" s="408"/>
      <c r="AH413" s="408"/>
      <c r="AI413" s="408"/>
      <c r="AJ413" s="408"/>
      <c r="AK413" s="408"/>
      <c r="AL413" s="408"/>
      <c r="AM413" s="296">
        <f>SUM(Y413:AL413)</f>
        <v>0</v>
      </c>
    </row>
    <row r="414" spans="1:39" outlineLevel="1">
      <c r="A414" s="526"/>
      <c r="B414" s="428" t="s">
        <v>308</v>
      </c>
      <c r="C414" s="291" t="s">
        <v>163</v>
      </c>
      <c r="D414" s="295"/>
      <c r="E414" s="295"/>
      <c r="F414" s="295"/>
      <c r="G414" s="295"/>
      <c r="H414" s="295"/>
      <c r="I414" s="295"/>
      <c r="J414" s="295"/>
      <c r="K414" s="295"/>
      <c r="L414" s="295"/>
      <c r="M414" s="295"/>
      <c r="N414" s="464"/>
      <c r="O414" s="295"/>
      <c r="P414" s="295"/>
      <c r="Q414" s="295"/>
      <c r="R414" s="295"/>
      <c r="S414" s="295"/>
      <c r="T414" s="295"/>
      <c r="U414" s="295"/>
      <c r="V414" s="295"/>
      <c r="W414" s="295"/>
      <c r="X414" s="295"/>
      <c r="Y414" s="409">
        <f>Y413</f>
        <v>0</v>
      </c>
      <c r="Z414" s="409">
        <f t="shared" ref="Z414" si="926">Z413</f>
        <v>0</v>
      </c>
      <c r="AA414" s="409">
        <f t="shared" ref="AA414" si="927">AA413</f>
        <v>0</v>
      </c>
      <c r="AB414" s="409">
        <f t="shared" ref="AB414" si="928">AB413</f>
        <v>0</v>
      </c>
      <c r="AC414" s="409">
        <f t="shared" ref="AC414" si="929">AC413</f>
        <v>0</v>
      </c>
      <c r="AD414" s="409">
        <f t="shared" ref="AD414" si="930">AD413</f>
        <v>0</v>
      </c>
      <c r="AE414" s="409">
        <f t="shared" ref="AE414" si="931">AE413</f>
        <v>0</v>
      </c>
      <c r="AF414" s="409">
        <f t="shared" ref="AF414" si="932">AF413</f>
        <v>0</v>
      </c>
      <c r="AG414" s="409">
        <f t="shared" ref="AG414" si="933">AG413</f>
        <v>0</v>
      </c>
      <c r="AH414" s="409">
        <f t="shared" ref="AH414" si="934">AH413</f>
        <v>0</v>
      </c>
      <c r="AI414" s="409">
        <f t="shared" ref="AI414" si="935">AI413</f>
        <v>0</v>
      </c>
      <c r="AJ414" s="409">
        <f t="shared" ref="AJ414" si="936">AJ413</f>
        <v>0</v>
      </c>
      <c r="AK414" s="409">
        <f t="shared" ref="AK414" si="937">AK413</f>
        <v>0</v>
      </c>
      <c r="AL414" s="409">
        <f t="shared" ref="AL414" si="938">AL413</f>
        <v>0</v>
      </c>
      <c r="AM414" s="297"/>
    </row>
    <row r="415" spans="1:39" outlineLevel="1">
      <c r="A415" s="526"/>
      <c r="B415" s="428"/>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0"/>
      <c r="Z415" s="410"/>
      <c r="AA415" s="410"/>
      <c r="AB415" s="410"/>
      <c r="AC415" s="410"/>
      <c r="AD415" s="410"/>
      <c r="AE415" s="410"/>
      <c r="AF415" s="410"/>
      <c r="AG415" s="410"/>
      <c r="AH415" s="410"/>
      <c r="AI415" s="410"/>
      <c r="AJ415" s="410"/>
      <c r="AK415" s="410"/>
      <c r="AL415" s="410"/>
      <c r="AM415" s="306"/>
    </row>
    <row r="416" spans="1:39" ht="30" outlineLevel="1">
      <c r="A416" s="526">
        <v>5</v>
      </c>
      <c r="B416" s="425"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08"/>
      <c r="Z416" s="408"/>
      <c r="AA416" s="408"/>
      <c r="AB416" s="408"/>
      <c r="AC416" s="408"/>
      <c r="AD416" s="408"/>
      <c r="AE416" s="408"/>
      <c r="AF416" s="408"/>
      <c r="AG416" s="408"/>
      <c r="AH416" s="408"/>
      <c r="AI416" s="408"/>
      <c r="AJ416" s="408"/>
      <c r="AK416" s="408"/>
      <c r="AL416" s="408"/>
      <c r="AM416" s="296">
        <f>SUM(Y416:AL416)</f>
        <v>0</v>
      </c>
    </row>
    <row r="417" spans="1:39" outlineLevel="1">
      <c r="A417" s="526"/>
      <c r="B417" s="428" t="s">
        <v>308</v>
      </c>
      <c r="C417" s="291" t="s">
        <v>163</v>
      </c>
      <c r="D417" s="295"/>
      <c r="E417" s="295"/>
      <c r="F417" s="295"/>
      <c r="G417" s="295"/>
      <c r="H417" s="295"/>
      <c r="I417" s="295"/>
      <c r="J417" s="295"/>
      <c r="K417" s="295"/>
      <c r="L417" s="295"/>
      <c r="M417" s="295"/>
      <c r="N417" s="464"/>
      <c r="O417" s="295"/>
      <c r="P417" s="295"/>
      <c r="Q417" s="295"/>
      <c r="R417" s="295"/>
      <c r="S417" s="295"/>
      <c r="T417" s="295"/>
      <c r="U417" s="295"/>
      <c r="V417" s="295"/>
      <c r="W417" s="295"/>
      <c r="X417" s="295"/>
      <c r="Y417" s="409">
        <f>Y416</f>
        <v>0</v>
      </c>
      <c r="Z417" s="409">
        <f t="shared" ref="Z417" si="939">Z416</f>
        <v>0</v>
      </c>
      <c r="AA417" s="409">
        <f t="shared" ref="AA417" si="940">AA416</f>
        <v>0</v>
      </c>
      <c r="AB417" s="409">
        <f t="shared" ref="AB417" si="941">AB416</f>
        <v>0</v>
      </c>
      <c r="AC417" s="409">
        <f t="shared" ref="AC417" si="942">AC416</f>
        <v>0</v>
      </c>
      <c r="AD417" s="409">
        <f t="shared" ref="AD417" si="943">AD416</f>
        <v>0</v>
      </c>
      <c r="AE417" s="409">
        <f t="shared" ref="AE417" si="944">AE416</f>
        <v>0</v>
      </c>
      <c r="AF417" s="409">
        <f t="shared" ref="AF417" si="945">AF416</f>
        <v>0</v>
      </c>
      <c r="AG417" s="409">
        <f t="shared" ref="AG417" si="946">AG416</f>
        <v>0</v>
      </c>
      <c r="AH417" s="409">
        <f t="shared" ref="AH417" si="947">AH416</f>
        <v>0</v>
      </c>
      <c r="AI417" s="409">
        <f t="shared" ref="AI417" si="948">AI416</f>
        <v>0</v>
      </c>
      <c r="AJ417" s="409">
        <f t="shared" ref="AJ417" si="949">AJ416</f>
        <v>0</v>
      </c>
      <c r="AK417" s="409">
        <f t="shared" ref="AK417" si="950">AK416</f>
        <v>0</v>
      </c>
      <c r="AL417" s="409">
        <f t="shared" ref="AL417" si="951">AL416</f>
        <v>0</v>
      </c>
      <c r="AM417" s="297"/>
    </row>
    <row r="418" spans="1:39" outlineLevel="1">
      <c r="A418" s="526"/>
      <c r="B418" s="428"/>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19"/>
      <c r="Z418" s="420"/>
      <c r="AA418" s="420"/>
      <c r="AB418" s="420"/>
      <c r="AC418" s="420"/>
      <c r="AD418" s="420"/>
      <c r="AE418" s="420"/>
      <c r="AF418" s="420"/>
      <c r="AG418" s="420"/>
      <c r="AH418" s="420"/>
      <c r="AI418" s="420"/>
      <c r="AJ418" s="420"/>
      <c r="AK418" s="420"/>
      <c r="AL418" s="420"/>
      <c r="AM418" s="297"/>
    </row>
    <row r="419" spans="1:39" ht="15.75" outlineLevel="1">
      <c r="A419" s="526"/>
      <c r="B419" s="508"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2"/>
      <c r="Z419" s="412"/>
      <c r="AA419" s="412"/>
      <c r="AB419" s="412"/>
      <c r="AC419" s="412"/>
      <c r="AD419" s="412"/>
      <c r="AE419" s="412"/>
      <c r="AF419" s="412"/>
      <c r="AG419" s="412"/>
      <c r="AH419" s="412"/>
      <c r="AI419" s="412"/>
      <c r="AJ419" s="412"/>
      <c r="AK419" s="412"/>
      <c r="AL419" s="412"/>
      <c r="AM419" s="292"/>
    </row>
    <row r="420" spans="1:39" outlineLevel="1">
      <c r="A420" s="526">
        <v>6</v>
      </c>
      <c r="B420" s="425"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3"/>
      <c r="Z420" s="408"/>
      <c r="AA420" s="408"/>
      <c r="AB420" s="408"/>
      <c r="AC420" s="408"/>
      <c r="AD420" s="408"/>
      <c r="AE420" s="408"/>
      <c r="AF420" s="413"/>
      <c r="AG420" s="413"/>
      <c r="AH420" s="413"/>
      <c r="AI420" s="413"/>
      <c r="AJ420" s="413"/>
      <c r="AK420" s="413"/>
      <c r="AL420" s="413"/>
      <c r="AM420" s="296">
        <f>SUM(Y420:AL420)</f>
        <v>0</v>
      </c>
    </row>
    <row r="421" spans="1:39" outlineLevel="1">
      <c r="A421" s="526"/>
      <c r="B421" s="428"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09">
        <f>Y420</f>
        <v>0</v>
      </c>
      <c r="Z421" s="409">
        <f t="shared" ref="Z421" si="952">Z420</f>
        <v>0</v>
      </c>
      <c r="AA421" s="409">
        <f t="shared" ref="AA421" si="953">AA420</f>
        <v>0</v>
      </c>
      <c r="AB421" s="409">
        <f t="shared" ref="AB421" si="954">AB420</f>
        <v>0</v>
      </c>
      <c r="AC421" s="409">
        <f t="shared" ref="AC421" si="955">AC420</f>
        <v>0</v>
      </c>
      <c r="AD421" s="409">
        <f t="shared" ref="AD421" si="956">AD420</f>
        <v>0</v>
      </c>
      <c r="AE421" s="409">
        <f t="shared" ref="AE421" si="957">AE420</f>
        <v>0</v>
      </c>
      <c r="AF421" s="409">
        <f t="shared" ref="AF421" si="958">AF420</f>
        <v>0</v>
      </c>
      <c r="AG421" s="409">
        <f t="shared" ref="AG421" si="959">AG420</f>
        <v>0</v>
      </c>
      <c r="AH421" s="409">
        <f t="shared" ref="AH421" si="960">AH420</f>
        <v>0</v>
      </c>
      <c r="AI421" s="409">
        <f t="shared" ref="AI421" si="961">AI420</f>
        <v>0</v>
      </c>
      <c r="AJ421" s="409">
        <f t="shared" ref="AJ421" si="962">AJ420</f>
        <v>0</v>
      </c>
      <c r="AK421" s="409">
        <f t="shared" ref="AK421" si="963">AK420</f>
        <v>0</v>
      </c>
      <c r="AL421" s="409">
        <f t="shared" ref="AL421" si="964">AL420</f>
        <v>0</v>
      </c>
      <c r="AM421" s="310"/>
    </row>
    <row r="422" spans="1:39" outlineLevel="1">
      <c r="A422" s="526"/>
      <c r="B422" s="520"/>
      <c r="C422" s="311"/>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4"/>
      <c r="Z422" s="414"/>
      <c r="AA422" s="414"/>
      <c r="AB422" s="414"/>
      <c r="AC422" s="414"/>
      <c r="AD422" s="414"/>
      <c r="AE422" s="414"/>
      <c r="AF422" s="414"/>
      <c r="AG422" s="414"/>
      <c r="AH422" s="414"/>
      <c r="AI422" s="414"/>
      <c r="AJ422" s="414"/>
      <c r="AK422" s="414"/>
      <c r="AL422" s="414"/>
      <c r="AM422" s="312"/>
    </row>
    <row r="423" spans="1:39" ht="30" outlineLevel="1">
      <c r="A423" s="526">
        <v>7</v>
      </c>
      <c r="B423" s="425"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3"/>
      <c r="Z423" s="408"/>
      <c r="AA423" s="408"/>
      <c r="AB423" s="408"/>
      <c r="AC423" s="408"/>
      <c r="AD423" s="408"/>
      <c r="AE423" s="408"/>
      <c r="AF423" s="413"/>
      <c r="AG423" s="413"/>
      <c r="AH423" s="413"/>
      <c r="AI423" s="413"/>
      <c r="AJ423" s="413"/>
      <c r="AK423" s="413"/>
      <c r="AL423" s="413"/>
      <c r="AM423" s="296">
        <f>SUM(Y423:AL423)</f>
        <v>0</v>
      </c>
    </row>
    <row r="424" spans="1:39" outlineLevel="1">
      <c r="A424" s="526"/>
      <c r="B424" s="428"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09">
        <f>Y423</f>
        <v>0</v>
      </c>
      <c r="Z424" s="409">
        <f t="shared" ref="Z424" si="965">Z423</f>
        <v>0</v>
      </c>
      <c r="AA424" s="409">
        <f t="shared" ref="AA424" si="966">AA423</f>
        <v>0</v>
      </c>
      <c r="AB424" s="409">
        <f t="shared" ref="AB424" si="967">AB423</f>
        <v>0</v>
      </c>
      <c r="AC424" s="409">
        <f t="shared" ref="AC424" si="968">AC423</f>
        <v>0</v>
      </c>
      <c r="AD424" s="409">
        <f t="shared" ref="AD424" si="969">AD423</f>
        <v>0</v>
      </c>
      <c r="AE424" s="409">
        <f t="shared" ref="AE424" si="970">AE423</f>
        <v>0</v>
      </c>
      <c r="AF424" s="409">
        <f t="shared" ref="AF424" si="971">AF423</f>
        <v>0</v>
      </c>
      <c r="AG424" s="409">
        <f t="shared" ref="AG424" si="972">AG423</f>
        <v>0</v>
      </c>
      <c r="AH424" s="409">
        <f t="shared" ref="AH424" si="973">AH423</f>
        <v>0</v>
      </c>
      <c r="AI424" s="409">
        <f t="shared" ref="AI424" si="974">AI423</f>
        <v>0</v>
      </c>
      <c r="AJ424" s="409">
        <f t="shared" ref="AJ424" si="975">AJ423</f>
        <v>0</v>
      </c>
      <c r="AK424" s="409">
        <f t="shared" ref="AK424" si="976">AK423</f>
        <v>0</v>
      </c>
      <c r="AL424" s="409">
        <f t="shared" ref="AL424" si="977">AL423</f>
        <v>0</v>
      </c>
      <c r="AM424" s="310"/>
    </row>
    <row r="425" spans="1:39" outlineLevel="1">
      <c r="A425" s="526"/>
      <c r="B425" s="521"/>
      <c r="C425" s="311"/>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4"/>
      <c r="Z425" s="415"/>
      <c r="AA425" s="414"/>
      <c r="AB425" s="414"/>
      <c r="AC425" s="414"/>
      <c r="AD425" s="414"/>
      <c r="AE425" s="414"/>
      <c r="AF425" s="414"/>
      <c r="AG425" s="414"/>
      <c r="AH425" s="414"/>
      <c r="AI425" s="414"/>
      <c r="AJ425" s="414"/>
      <c r="AK425" s="414"/>
      <c r="AL425" s="414"/>
      <c r="AM425" s="312"/>
    </row>
    <row r="426" spans="1:39" ht="30" outlineLevel="1">
      <c r="A426" s="526">
        <v>8</v>
      </c>
      <c r="B426" s="425"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3"/>
      <c r="Z426" s="408"/>
      <c r="AA426" s="408"/>
      <c r="AB426" s="408"/>
      <c r="AC426" s="408"/>
      <c r="AD426" s="408"/>
      <c r="AE426" s="408"/>
      <c r="AF426" s="413"/>
      <c r="AG426" s="413"/>
      <c r="AH426" s="413"/>
      <c r="AI426" s="413"/>
      <c r="AJ426" s="413"/>
      <c r="AK426" s="413"/>
      <c r="AL426" s="413"/>
      <c r="AM426" s="296">
        <f>SUM(Y426:AL426)</f>
        <v>0</v>
      </c>
    </row>
    <row r="427" spans="1:39" outlineLevel="1">
      <c r="A427" s="526"/>
      <c r="B427" s="428"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09">
        <f>Y426</f>
        <v>0</v>
      </c>
      <c r="Z427" s="409">
        <f t="shared" ref="Z427" si="978">Z426</f>
        <v>0</v>
      </c>
      <c r="AA427" s="409">
        <f t="shared" ref="AA427" si="979">AA426</f>
        <v>0</v>
      </c>
      <c r="AB427" s="409">
        <f t="shared" ref="AB427" si="980">AB426</f>
        <v>0</v>
      </c>
      <c r="AC427" s="409">
        <f t="shared" ref="AC427" si="981">AC426</f>
        <v>0</v>
      </c>
      <c r="AD427" s="409">
        <f t="shared" ref="AD427" si="982">AD426</f>
        <v>0</v>
      </c>
      <c r="AE427" s="409">
        <f t="shared" ref="AE427" si="983">AE426</f>
        <v>0</v>
      </c>
      <c r="AF427" s="409">
        <f t="shared" ref="AF427" si="984">AF426</f>
        <v>0</v>
      </c>
      <c r="AG427" s="409">
        <f t="shared" ref="AG427" si="985">AG426</f>
        <v>0</v>
      </c>
      <c r="AH427" s="409">
        <f t="shared" ref="AH427" si="986">AH426</f>
        <v>0</v>
      </c>
      <c r="AI427" s="409">
        <f t="shared" ref="AI427" si="987">AI426</f>
        <v>0</v>
      </c>
      <c r="AJ427" s="409">
        <f t="shared" ref="AJ427" si="988">AJ426</f>
        <v>0</v>
      </c>
      <c r="AK427" s="409">
        <f t="shared" ref="AK427" si="989">AK426</f>
        <v>0</v>
      </c>
      <c r="AL427" s="409">
        <f t="shared" ref="AL427" si="990">AL426</f>
        <v>0</v>
      </c>
      <c r="AM427" s="310"/>
    </row>
    <row r="428" spans="1:39" outlineLevel="1">
      <c r="A428" s="526"/>
      <c r="B428" s="521"/>
      <c r="C428" s="311"/>
      <c r="D428" s="315"/>
      <c r="E428" s="315"/>
      <c r="F428" s="315"/>
      <c r="G428" s="315"/>
      <c r="H428" s="315"/>
      <c r="I428" s="315"/>
      <c r="J428" s="315"/>
      <c r="K428" s="315"/>
      <c r="L428" s="315"/>
      <c r="M428" s="315"/>
      <c r="N428" s="291"/>
      <c r="O428" s="315"/>
      <c r="P428" s="315"/>
      <c r="Q428" s="315"/>
      <c r="R428" s="315"/>
      <c r="S428" s="315"/>
      <c r="T428" s="315"/>
      <c r="U428" s="315"/>
      <c r="V428" s="315"/>
      <c r="W428" s="315"/>
      <c r="X428" s="315"/>
      <c r="Y428" s="414"/>
      <c r="Z428" s="415"/>
      <c r="AA428" s="414"/>
      <c r="AB428" s="414"/>
      <c r="AC428" s="414"/>
      <c r="AD428" s="414"/>
      <c r="AE428" s="414"/>
      <c r="AF428" s="414"/>
      <c r="AG428" s="414"/>
      <c r="AH428" s="414"/>
      <c r="AI428" s="414"/>
      <c r="AJ428" s="414"/>
      <c r="AK428" s="414"/>
      <c r="AL428" s="414"/>
      <c r="AM428" s="312"/>
    </row>
    <row r="429" spans="1:39" ht="30" outlineLevel="1">
      <c r="A429" s="526">
        <v>9</v>
      </c>
      <c r="B429" s="425"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3"/>
      <c r="Z429" s="408"/>
      <c r="AA429" s="408"/>
      <c r="AB429" s="408"/>
      <c r="AC429" s="408"/>
      <c r="AD429" s="408"/>
      <c r="AE429" s="408"/>
      <c r="AF429" s="413"/>
      <c r="AG429" s="413"/>
      <c r="AH429" s="413"/>
      <c r="AI429" s="413"/>
      <c r="AJ429" s="413"/>
      <c r="AK429" s="413"/>
      <c r="AL429" s="413"/>
      <c r="AM429" s="296">
        <f>SUM(Y429:AL429)</f>
        <v>0</v>
      </c>
    </row>
    <row r="430" spans="1:39" outlineLevel="1">
      <c r="A430" s="526"/>
      <c r="B430" s="428"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09">
        <f>Y429</f>
        <v>0</v>
      </c>
      <c r="Z430" s="409">
        <f t="shared" ref="Z430" si="991">Z429</f>
        <v>0</v>
      </c>
      <c r="AA430" s="409">
        <f t="shared" ref="AA430" si="992">AA429</f>
        <v>0</v>
      </c>
      <c r="AB430" s="409">
        <f t="shared" ref="AB430" si="993">AB429</f>
        <v>0</v>
      </c>
      <c r="AC430" s="409">
        <f t="shared" ref="AC430" si="994">AC429</f>
        <v>0</v>
      </c>
      <c r="AD430" s="409">
        <f t="shared" ref="AD430" si="995">AD429</f>
        <v>0</v>
      </c>
      <c r="AE430" s="409">
        <f t="shared" ref="AE430" si="996">AE429</f>
        <v>0</v>
      </c>
      <c r="AF430" s="409">
        <f t="shared" ref="AF430" si="997">AF429</f>
        <v>0</v>
      </c>
      <c r="AG430" s="409">
        <f t="shared" ref="AG430" si="998">AG429</f>
        <v>0</v>
      </c>
      <c r="AH430" s="409">
        <f t="shared" ref="AH430" si="999">AH429</f>
        <v>0</v>
      </c>
      <c r="AI430" s="409">
        <f t="shared" ref="AI430" si="1000">AI429</f>
        <v>0</v>
      </c>
      <c r="AJ430" s="409">
        <f t="shared" ref="AJ430" si="1001">AJ429</f>
        <v>0</v>
      </c>
      <c r="AK430" s="409">
        <f t="shared" ref="AK430" si="1002">AK429</f>
        <v>0</v>
      </c>
      <c r="AL430" s="409">
        <f t="shared" ref="AL430" si="1003">AL429</f>
        <v>0</v>
      </c>
      <c r="AM430" s="310"/>
    </row>
    <row r="431" spans="1:39" outlineLevel="1">
      <c r="A431" s="526"/>
      <c r="B431" s="521"/>
      <c r="C431" s="311"/>
      <c r="D431" s="315"/>
      <c r="E431" s="315"/>
      <c r="F431" s="315"/>
      <c r="G431" s="315"/>
      <c r="H431" s="315"/>
      <c r="I431" s="315"/>
      <c r="J431" s="315"/>
      <c r="K431" s="315"/>
      <c r="L431" s="315"/>
      <c r="M431" s="315"/>
      <c r="N431" s="291"/>
      <c r="O431" s="315"/>
      <c r="P431" s="315"/>
      <c r="Q431" s="315"/>
      <c r="R431" s="315"/>
      <c r="S431" s="315"/>
      <c r="T431" s="315"/>
      <c r="U431" s="315"/>
      <c r="V431" s="315"/>
      <c r="W431" s="315"/>
      <c r="X431" s="315"/>
      <c r="Y431" s="414"/>
      <c r="Z431" s="414"/>
      <c r="AA431" s="414"/>
      <c r="AB431" s="414"/>
      <c r="AC431" s="414"/>
      <c r="AD431" s="414"/>
      <c r="AE431" s="414"/>
      <c r="AF431" s="414"/>
      <c r="AG431" s="414"/>
      <c r="AH431" s="414"/>
      <c r="AI431" s="414"/>
      <c r="AJ431" s="414"/>
      <c r="AK431" s="414"/>
      <c r="AL431" s="414"/>
      <c r="AM431" s="312"/>
    </row>
    <row r="432" spans="1:39" ht="30" outlineLevel="1">
      <c r="A432" s="526">
        <v>10</v>
      </c>
      <c r="B432" s="425"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3"/>
      <c r="Z432" s="408"/>
      <c r="AA432" s="408"/>
      <c r="AB432" s="408"/>
      <c r="AC432" s="408"/>
      <c r="AD432" s="408"/>
      <c r="AE432" s="408"/>
      <c r="AF432" s="413"/>
      <c r="AG432" s="413"/>
      <c r="AH432" s="413"/>
      <c r="AI432" s="413"/>
      <c r="AJ432" s="413"/>
      <c r="AK432" s="413"/>
      <c r="AL432" s="413"/>
      <c r="AM432" s="296">
        <f>SUM(Y432:AL432)</f>
        <v>0</v>
      </c>
    </row>
    <row r="433" spans="1:40" outlineLevel="1">
      <c r="A433" s="526"/>
      <c r="B433" s="428"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09">
        <f>Y432</f>
        <v>0</v>
      </c>
      <c r="Z433" s="409">
        <f t="shared" ref="Z433" si="1004">Z432</f>
        <v>0</v>
      </c>
      <c r="AA433" s="409">
        <f t="shared" ref="AA433" si="1005">AA432</f>
        <v>0</v>
      </c>
      <c r="AB433" s="409">
        <f t="shared" ref="AB433" si="1006">AB432</f>
        <v>0</v>
      </c>
      <c r="AC433" s="409">
        <f t="shared" ref="AC433" si="1007">AC432</f>
        <v>0</v>
      </c>
      <c r="AD433" s="409">
        <f t="shared" ref="AD433" si="1008">AD432</f>
        <v>0</v>
      </c>
      <c r="AE433" s="409">
        <f t="shared" ref="AE433" si="1009">AE432</f>
        <v>0</v>
      </c>
      <c r="AF433" s="409">
        <f t="shared" ref="AF433" si="1010">AF432</f>
        <v>0</v>
      </c>
      <c r="AG433" s="409">
        <f t="shared" ref="AG433" si="1011">AG432</f>
        <v>0</v>
      </c>
      <c r="AH433" s="409">
        <f t="shared" ref="AH433" si="1012">AH432</f>
        <v>0</v>
      </c>
      <c r="AI433" s="409">
        <f t="shared" ref="AI433" si="1013">AI432</f>
        <v>0</v>
      </c>
      <c r="AJ433" s="409">
        <f t="shared" ref="AJ433" si="1014">AJ432</f>
        <v>0</v>
      </c>
      <c r="AK433" s="409">
        <f t="shared" ref="AK433" si="1015">AK432</f>
        <v>0</v>
      </c>
      <c r="AL433" s="409">
        <f t="shared" ref="AL433" si="1016">AL432</f>
        <v>0</v>
      </c>
      <c r="AM433" s="310"/>
    </row>
    <row r="434" spans="1:40" outlineLevel="1">
      <c r="A434" s="526"/>
      <c r="B434" s="521"/>
      <c r="C434" s="311"/>
      <c r="D434" s="315"/>
      <c r="E434" s="315"/>
      <c r="F434" s="315"/>
      <c r="G434" s="315"/>
      <c r="H434" s="315"/>
      <c r="I434" s="315"/>
      <c r="J434" s="315"/>
      <c r="K434" s="315"/>
      <c r="L434" s="315"/>
      <c r="M434" s="315"/>
      <c r="N434" s="291"/>
      <c r="O434" s="315"/>
      <c r="P434" s="315"/>
      <c r="Q434" s="315"/>
      <c r="R434" s="315"/>
      <c r="S434" s="315"/>
      <c r="T434" s="315"/>
      <c r="U434" s="315"/>
      <c r="V434" s="315"/>
      <c r="W434" s="315"/>
      <c r="X434" s="315"/>
      <c r="Y434" s="414"/>
      <c r="Z434" s="415"/>
      <c r="AA434" s="414"/>
      <c r="AB434" s="414"/>
      <c r="AC434" s="414"/>
      <c r="AD434" s="414"/>
      <c r="AE434" s="414"/>
      <c r="AF434" s="414"/>
      <c r="AG434" s="414"/>
      <c r="AH434" s="414"/>
      <c r="AI434" s="414"/>
      <c r="AJ434" s="414"/>
      <c r="AK434" s="414"/>
      <c r="AL434" s="414"/>
      <c r="AM434" s="312"/>
    </row>
    <row r="435" spans="1:40" ht="15.75" outlineLevel="1">
      <c r="A435" s="526"/>
      <c r="B435" s="498"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2"/>
      <c r="Z435" s="412"/>
      <c r="AA435" s="412"/>
      <c r="AB435" s="412"/>
      <c r="AC435" s="412"/>
      <c r="AD435" s="412"/>
      <c r="AE435" s="412"/>
      <c r="AF435" s="412"/>
      <c r="AG435" s="412"/>
      <c r="AH435" s="412"/>
      <c r="AI435" s="412"/>
      <c r="AJ435" s="412"/>
      <c r="AK435" s="412"/>
      <c r="AL435" s="412"/>
      <c r="AM435" s="292"/>
    </row>
    <row r="436" spans="1:40" ht="30" outlineLevel="1">
      <c r="A436" s="526">
        <v>11</v>
      </c>
      <c r="B436" s="425"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3"/>
      <c r="Z436" s="408"/>
      <c r="AA436" s="408"/>
      <c r="AB436" s="408"/>
      <c r="AC436" s="408"/>
      <c r="AD436" s="408"/>
      <c r="AE436" s="408"/>
      <c r="AF436" s="413"/>
      <c r="AG436" s="413"/>
      <c r="AH436" s="413"/>
      <c r="AI436" s="413"/>
      <c r="AJ436" s="413"/>
      <c r="AK436" s="413"/>
      <c r="AL436" s="413"/>
      <c r="AM436" s="296">
        <f>SUM(Y436:AL436)</f>
        <v>0</v>
      </c>
    </row>
    <row r="437" spans="1:40" outlineLevel="1">
      <c r="A437" s="526"/>
      <c r="B437" s="428"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09">
        <f>Y436</f>
        <v>0</v>
      </c>
      <c r="Z437" s="409">
        <f t="shared" ref="Z437" si="1017">Z436</f>
        <v>0</v>
      </c>
      <c r="AA437" s="409">
        <f t="shared" ref="AA437" si="1018">AA436</f>
        <v>0</v>
      </c>
      <c r="AB437" s="409">
        <f t="shared" ref="AB437" si="1019">AB436</f>
        <v>0</v>
      </c>
      <c r="AC437" s="409">
        <f t="shared" ref="AC437" si="1020">AC436</f>
        <v>0</v>
      </c>
      <c r="AD437" s="409">
        <f t="shared" ref="AD437" si="1021">AD436</f>
        <v>0</v>
      </c>
      <c r="AE437" s="409">
        <f t="shared" ref="AE437" si="1022">AE436</f>
        <v>0</v>
      </c>
      <c r="AF437" s="409">
        <f t="shared" ref="AF437" si="1023">AF436</f>
        <v>0</v>
      </c>
      <c r="AG437" s="409">
        <f t="shared" ref="AG437" si="1024">AG436</f>
        <v>0</v>
      </c>
      <c r="AH437" s="409">
        <f t="shared" ref="AH437" si="1025">AH436</f>
        <v>0</v>
      </c>
      <c r="AI437" s="409">
        <f t="shared" ref="AI437" si="1026">AI436</f>
        <v>0</v>
      </c>
      <c r="AJ437" s="409">
        <f t="shared" ref="AJ437" si="1027">AJ436</f>
        <v>0</v>
      </c>
      <c r="AK437" s="409">
        <f t="shared" ref="AK437" si="1028">AK436</f>
        <v>0</v>
      </c>
      <c r="AL437" s="409">
        <f t="shared" ref="AL437" si="1029">AL436</f>
        <v>0</v>
      </c>
      <c r="AM437" s="297"/>
    </row>
    <row r="438" spans="1:40" outlineLevel="1">
      <c r="A438" s="526"/>
      <c r="B438" s="522"/>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0"/>
      <c r="Z438" s="418"/>
      <c r="AA438" s="418"/>
      <c r="AB438" s="418"/>
      <c r="AC438" s="418"/>
      <c r="AD438" s="418"/>
      <c r="AE438" s="418"/>
      <c r="AF438" s="418"/>
      <c r="AG438" s="418"/>
      <c r="AH438" s="418"/>
      <c r="AI438" s="418"/>
      <c r="AJ438" s="418"/>
      <c r="AK438" s="418"/>
      <c r="AL438" s="418"/>
      <c r="AM438" s="306"/>
    </row>
    <row r="439" spans="1:40" ht="45" outlineLevel="1">
      <c r="A439" s="526">
        <v>12</v>
      </c>
      <c r="B439" s="425"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08"/>
      <c r="Z439" s="408"/>
      <c r="AA439" s="408"/>
      <c r="AB439" s="408"/>
      <c r="AC439" s="408"/>
      <c r="AD439" s="408"/>
      <c r="AE439" s="408"/>
      <c r="AF439" s="413"/>
      <c r="AG439" s="413"/>
      <c r="AH439" s="413"/>
      <c r="AI439" s="413"/>
      <c r="AJ439" s="413"/>
      <c r="AK439" s="413"/>
      <c r="AL439" s="413"/>
      <c r="AM439" s="296">
        <f>SUM(Y439:AL439)</f>
        <v>0</v>
      </c>
    </row>
    <row r="440" spans="1:40" outlineLevel="1">
      <c r="A440" s="526"/>
      <c r="B440" s="428"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09">
        <f>Y439</f>
        <v>0</v>
      </c>
      <c r="Z440" s="409">
        <f t="shared" ref="Z440" si="1030">Z439</f>
        <v>0</v>
      </c>
      <c r="AA440" s="409">
        <f t="shared" ref="AA440" si="1031">AA439</f>
        <v>0</v>
      </c>
      <c r="AB440" s="409">
        <f t="shared" ref="AB440" si="1032">AB439</f>
        <v>0</v>
      </c>
      <c r="AC440" s="409">
        <f t="shared" ref="AC440" si="1033">AC439</f>
        <v>0</v>
      </c>
      <c r="AD440" s="409">
        <f t="shared" ref="AD440" si="1034">AD439</f>
        <v>0</v>
      </c>
      <c r="AE440" s="409">
        <f t="shared" ref="AE440" si="1035">AE439</f>
        <v>0</v>
      </c>
      <c r="AF440" s="409">
        <f t="shared" ref="AF440" si="1036">AF439</f>
        <v>0</v>
      </c>
      <c r="AG440" s="409">
        <f t="shared" ref="AG440" si="1037">AG439</f>
        <v>0</v>
      </c>
      <c r="AH440" s="409">
        <f t="shared" ref="AH440" si="1038">AH439</f>
        <v>0</v>
      </c>
      <c r="AI440" s="409">
        <f t="shared" ref="AI440" si="1039">AI439</f>
        <v>0</v>
      </c>
      <c r="AJ440" s="409">
        <f t="shared" ref="AJ440" si="1040">AJ439</f>
        <v>0</v>
      </c>
      <c r="AK440" s="409">
        <f t="shared" ref="AK440" si="1041">AK439</f>
        <v>0</v>
      </c>
      <c r="AL440" s="409">
        <f t="shared" ref="AL440" si="1042">AL439</f>
        <v>0</v>
      </c>
      <c r="AM440" s="297"/>
    </row>
    <row r="441" spans="1:40" outlineLevel="1">
      <c r="A441" s="526"/>
      <c r="B441" s="522"/>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9"/>
      <c r="Z441" s="419"/>
      <c r="AA441" s="410"/>
      <c r="AB441" s="410"/>
      <c r="AC441" s="410"/>
      <c r="AD441" s="410"/>
      <c r="AE441" s="410"/>
      <c r="AF441" s="410"/>
      <c r="AG441" s="410"/>
      <c r="AH441" s="410"/>
      <c r="AI441" s="410"/>
      <c r="AJ441" s="410"/>
      <c r="AK441" s="410"/>
      <c r="AL441" s="410"/>
      <c r="AM441" s="306"/>
    </row>
    <row r="442" spans="1:40" ht="30" outlineLevel="1">
      <c r="A442" s="526">
        <v>13</v>
      </c>
      <c r="B442" s="425"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08"/>
      <c r="Z442" s="408"/>
      <c r="AA442" s="408"/>
      <c r="AB442" s="408"/>
      <c r="AC442" s="408"/>
      <c r="AD442" s="408"/>
      <c r="AE442" s="408"/>
      <c r="AF442" s="413"/>
      <c r="AG442" s="413"/>
      <c r="AH442" s="413"/>
      <c r="AI442" s="413"/>
      <c r="AJ442" s="413"/>
      <c r="AK442" s="413"/>
      <c r="AL442" s="413"/>
      <c r="AM442" s="296">
        <f>SUM(Y442:AL442)</f>
        <v>0</v>
      </c>
    </row>
    <row r="443" spans="1:40" outlineLevel="1">
      <c r="A443" s="526"/>
      <c r="B443" s="428"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09">
        <f>Y442</f>
        <v>0</v>
      </c>
      <c r="Z443" s="409">
        <f t="shared" ref="Z443" si="1043">Z442</f>
        <v>0</v>
      </c>
      <c r="AA443" s="409">
        <f t="shared" ref="AA443" si="1044">AA442</f>
        <v>0</v>
      </c>
      <c r="AB443" s="409">
        <f t="shared" ref="AB443" si="1045">AB442</f>
        <v>0</v>
      </c>
      <c r="AC443" s="409">
        <f t="shared" ref="AC443" si="1046">AC442</f>
        <v>0</v>
      </c>
      <c r="AD443" s="409">
        <f t="shared" ref="AD443" si="1047">AD442</f>
        <v>0</v>
      </c>
      <c r="AE443" s="409">
        <f t="shared" ref="AE443" si="1048">AE442</f>
        <v>0</v>
      </c>
      <c r="AF443" s="409">
        <f t="shared" ref="AF443" si="1049">AF442</f>
        <v>0</v>
      </c>
      <c r="AG443" s="409">
        <f t="shared" ref="AG443" si="1050">AG442</f>
        <v>0</v>
      </c>
      <c r="AH443" s="409">
        <f t="shared" ref="AH443" si="1051">AH442</f>
        <v>0</v>
      </c>
      <c r="AI443" s="409">
        <f t="shared" ref="AI443" si="1052">AI442</f>
        <v>0</v>
      </c>
      <c r="AJ443" s="409">
        <f t="shared" ref="AJ443" si="1053">AJ442</f>
        <v>0</v>
      </c>
      <c r="AK443" s="409">
        <f t="shared" ref="AK443" si="1054">AK442</f>
        <v>0</v>
      </c>
      <c r="AL443" s="409">
        <f t="shared" ref="AL443" si="1055">AL442</f>
        <v>0</v>
      </c>
      <c r="AM443" s="306"/>
    </row>
    <row r="444" spans="1:40" outlineLevel="1">
      <c r="A444" s="526"/>
      <c r="B444" s="522"/>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0"/>
      <c r="Z444" s="410"/>
      <c r="AA444" s="410"/>
      <c r="AB444" s="410"/>
      <c r="AC444" s="410"/>
      <c r="AD444" s="410"/>
      <c r="AE444" s="410"/>
      <c r="AF444" s="410"/>
      <c r="AG444" s="410"/>
      <c r="AH444" s="410"/>
      <c r="AI444" s="410"/>
      <c r="AJ444" s="410"/>
      <c r="AK444" s="410"/>
      <c r="AL444" s="410"/>
      <c r="AM444" s="306"/>
    </row>
    <row r="445" spans="1:40" ht="15.75" outlineLevel="1">
      <c r="A445" s="526"/>
      <c r="B445" s="498"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2"/>
      <c r="Z445" s="412"/>
      <c r="AA445" s="412"/>
      <c r="AB445" s="412"/>
      <c r="AC445" s="412"/>
      <c r="AD445" s="412"/>
      <c r="AE445" s="412"/>
      <c r="AF445" s="412"/>
      <c r="AG445" s="412"/>
      <c r="AH445" s="412"/>
      <c r="AI445" s="412"/>
      <c r="AJ445" s="412"/>
      <c r="AK445" s="412"/>
      <c r="AL445" s="412"/>
      <c r="AM445" s="292"/>
    </row>
    <row r="446" spans="1:40" outlineLevel="1">
      <c r="A446" s="526">
        <v>14</v>
      </c>
      <c r="B446" s="522"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08"/>
      <c r="Z446" s="408"/>
      <c r="AA446" s="408"/>
      <c r="AB446" s="408"/>
      <c r="AC446" s="408"/>
      <c r="AD446" s="408"/>
      <c r="AE446" s="408"/>
      <c r="AF446" s="408"/>
      <c r="AG446" s="408"/>
      <c r="AH446" s="408"/>
      <c r="AI446" s="408"/>
      <c r="AJ446" s="408"/>
      <c r="AK446" s="408"/>
      <c r="AL446" s="408"/>
      <c r="AM446" s="296">
        <f>SUM(Y446:AL446)</f>
        <v>0</v>
      </c>
    </row>
    <row r="447" spans="1:40" outlineLevel="1">
      <c r="A447" s="526"/>
      <c r="B447" s="428"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09">
        <f>Y446</f>
        <v>0</v>
      </c>
      <c r="Z447" s="409">
        <f t="shared" ref="Z447" si="1056">Z446</f>
        <v>0</v>
      </c>
      <c r="AA447" s="409">
        <f t="shared" ref="AA447" si="1057">AA446</f>
        <v>0</v>
      </c>
      <c r="AB447" s="409">
        <f t="shared" ref="AB447" si="1058">AB446</f>
        <v>0</v>
      </c>
      <c r="AC447" s="409">
        <f t="shared" ref="AC447" si="1059">AC446</f>
        <v>0</v>
      </c>
      <c r="AD447" s="409">
        <f t="shared" ref="AD447" si="1060">AD446</f>
        <v>0</v>
      </c>
      <c r="AE447" s="409">
        <f t="shared" ref="AE447" si="1061">AE446</f>
        <v>0</v>
      </c>
      <c r="AF447" s="409">
        <f t="shared" ref="AF447" si="1062">AF446</f>
        <v>0</v>
      </c>
      <c r="AG447" s="409">
        <f t="shared" ref="AG447" si="1063">AG446</f>
        <v>0</v>
      </c>
      <c r="AH447" s="409">
        <f t="shared" ref="AH447" si="1064">AH446</f>
        <v>0</v>
      </c>
      <c r="AI447" s="409">
        <f t="shared" ref="AI447" si="1065">AI446</f>
        <v>0</v>
      </c>
      <c r="AJ447" s="409">
        <f t="shared" ref="AJ447" si="1066">AJ446</f>
        <v>0</v>
      </c>
      <c r="AK447" s="409">
        <f t="shared" ref="AK447" si="1067">AK446</f>
        <v>0</v>
      </c>
      <c r="AL447" s="409">
        <f t="shared" ref="AL447" si="1068">AL446</f>
        <v>0</v>
      </c>
      <c r="AM447" s="297"/>
    </row>
    <row r="448" spans="1:40" outlineLevel="1">
      <c r="A448" s="526"/>
      <c r="B448" s="522"/>
      <c r="C448" s="305"/>
      <c r="D448" s="291"/>
      <c r="E448" s="291"/>
      <c r="F448" s="291"/>
      <c r="G448" s="291"/>
      <c r="H448" s="291"/>
      <c r="I448" s="291"/>
      <c r="J448" s="291"/>
      <c r="K448" s="291"/>
      <c r="L448" s="291"/>
      <c r="M448" s="291"/>
      <c r="N448" s="464"/>
      <c r="O448" s="291"/>
      <c r="P448" s="291"/>
      <c r="Q448" s="291"/>
      <c r="R448" s="291"/>
      <c r="S448" s="291"/>
      <c r="T448" s="291"/>
      <c r="U448" s="291"/>
      <c r="V448" s="291"/>
      <c r="W448" s="291"/>
      <c r="X448" s="291"/>
      <c r="Y448" s="410"/>
      <c r="Z448" s="410"/>
      <c r="AA448" s="410"/>
      <c r="AB448" s="410"/>
      <c r="AC448" s="410"/>
      <c r="AD448" s="410"/>
      <c r="AE448" s="410"/>
      <c r="AF448" s="410"/>
      <c r="AG448" s="410"/>
      <c r="AH448" s="410"/>
      <c r="AI448" s="410"/>
      <c r="AJ448" s="410"/>
      <c r="AK448" s="410"/>
      <c r="AL448" s="410"/>
      <c r="AM448" s="301"/>
      <c r="AN448" s="624"/>
    </row>
    <row r="449" spans="1:40" s="308" customFormat="1" ht="15.75" outlineLevel="1">
      <c r="A449" s="526"/>
      <c r="B449" s="498"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0"/>
      <c r="Z449" s="410"/>
      <c r="AA449" s="410"/>
      <c r="AB449" s="410"/>
      <c r="AC449" s="410"/>
      <c r="AD449" s="410"/>
      <c r="AE449" s="414"/>
      <c r="AF449" s="414"/>
      <c r="AG449" s="414"/>
      <c r="AH449" s="414"/>
      <c r="AI449" s="414"/>
      <c r="AJ449" s="414"/>
      <c r="AK449" s="414"/>
      <c r="AL449" s="414"/>
      <c r="AM449" s="511"/>
      <c r="AN449" s="625"/>
    </row>
    <row r="450" spans="1:40" outlineLevel="1">
      <c r="A450" s="526">
        <v>15</v>
      </c>
      <c r="B450" s="428"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08"/>
      <c r="Z450" s="408"/>
      <c r="AA450" s="408"/>
      <c r="AB450" s="408"/>
      <c r="AC450" s="408"/>
      <c r="AD450" s="408"/>
      <c r="AE450" s="408"/>
      <c r="AF450" s="408"/>
      <c r="AG450" s="408"/>
      <c r="AH450" s="408"/>
      <c r="AI450" s="408"/>
      <c r="AJ450" s="408"/>
      <c r="AK450" s="408"/>
      <c r="AL450" s="408"/>
      <c r="AM450" s="296">
        <f>SUM(Y450:AL450)</f>
        <v>0</v>
      </c>
    </row>
    <row r="451" spans="1:40" outlineLevel="1">
      <c r="A451" s="526"/>
      <c r="B451" s="428"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09">
        <f>Y450</f>
        <v>0</v>
      </c>
      <c r="Z451" s="409">
        <f t="shared" ref="Z451:AL451" si="1069">Z450</f>
        <v>0</v>
      </c>
      <c r="AA451" s="409">
        <f t="shared" si="1069"/>
        <v>0</v>
      </c>
      <c r="AB451" s="409">
        <f t="shared" si="1069"/>
        <v>0</v>
      </c>
      <c r="AC451" s="409">
        <f t="shared" si="1069"/>
        <v>0</v>
      </c>
      <c r="AD451" s="409">
        <f t="shared" si="1069"/>
        <v>0</v>
      </c>
      <c r="AE451" s="409">
        <f t="shared" si="1069"/>
        <v>0</v>
      </c>
      <c r="AF451" s="409">
        <f t="shared" si="1069"/>
        <v>0</v>
      </c>
      <c r="AG451" s="409">
        <f t="shared" si="1069"/>
        <v>0</v>
      </c>
      <c r="AH451" s="409">
        <f t="shared" si="1069"/>
        <v>0</v>
      </c>
      <c r="AI451" s="409">
        <f t="shared" si="1069"/>
        <v>0</v>
      </c>
      <c r="AJ451" s="409">
        <f t="shared" si="1069"/>
        <v>0</v>
      </c>
      <c r="AK451" s="409">
        <f t="shared" si="1069"/>
        <v>0</v>
      </c>
      <c r="AL451" s="409">
        <f t="shared" si="1069"/>
        <v>0</v>
      </c>
      <c r="AM451" s="297"/>
    </row>
    <row r="452" spans="1:40" outlineLevel="1">
      <c r="A452" s="526"/>
      <c r="B452" s="522"/>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0"/>
      <c r="Z452" s="410"/>
      <c r="AA452" s="410"/>
      <c r="AB452" s="410"/>
      <c r="AC452" s="410"/>
      <c r="AD452" s="410"/>
      <c r="AE452" s="410"/>
      <c r="AF452" s="410"/>
      <c r="AG452" s="410"/>
      <c r="AH452" s="410"/>
      <c r="AI452" s="410"/>
      <c r="AJ452" s="410"/>
      <c r="AK452" s="410"/>
      <c r="AL452" s="410"/>
      <c r="AM452" s="306"/>
    </row>
    <row r="453" spans="1:40" s="283" customFormat="1" outlineLevel="1">
      <c r="A453" s="526">
        <v>16</v>
      </c>
      <c r="B453" s="523"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08"/>
      <c r="Z453" s="408"/>
      <c r="AA453" s="408"/>
      <c r="AB453" s="408"/>
      <c r="AC453" s="408"/>
      <c r="AD453" s="408"/>
      <c r="AE453" s="408"/>
      <c r="AF453" s="408"/>
      <c r="AG453" s="408"/>
      <c r="AH453" s="408"/>
      <c r="AI453" s="408"/>
      <c r="AJ453" s="408"/>
      <c r="AK453" s="408"/>
      <c r="AL453" s="408"/>
      <c r="AM453" s="296">
        <f>SUM(Y453:AL453)</f>
        <v>0</v>
      </c>
    </row>
    <row r="454" spans="1:40" s="283" customFormat="1" outlineLevel="1">
      <c r="A454" s="526"/>
      <c r="B454" s="523"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09">
        <f>Y453</f>
        <v>0</v>
      </c>
      <c r="Z454" s="409">
        <f t="shared" ref="Z454:AL454" si="1070">Z453</f>
        <v>0</v>
      </c>
      <c r="AA454" s="409">
        <f t="shared" si="1070"/>
        <v>0</v>
      </c>
      <c r="AB454" s="409">
        <f t="shared" si="1070"/>
        <v>0</v>
      </c>
      <c r="AC454" s="409">
        <f t="shared" si="1070"/>
        <v>0</v>
      </c>
      <c r="AD454" s="409">
        <f t="shared" si="1070"/>
        <v>0</v>
      </c>
      <c r="AE454" s="409">
        <f t="shared" si="1070"/>
        <v>0</v>
      </c>
      <c r="AF454" s="409">
        <f t="shared" si="1070"/>
        <v>0</v>
      </c>
      <c r="AG454" s="409">
        <f t="shared" si="1070"/>
        <v>0</v>
      </c>
      <c r="AH454" s="409">
        <f t="shared" si="1070"/>
        <v>0</v>
      </c>
      <c r="AI454" s="409">
        <f t="shared" si="1070"/>
        <v>0</v>
      </c>
      <c r="AJ454" s="409">
        <f t="shared" si="1070"/>
        <v>0</v>
      </c>
      <c r="AK454" s="409">
        <f t="shared" si="1070"/>
        <v>0</v>
      </c>
      <c r="AL454" s="409">
        <f t="shared" si="1070"/>
        <v>0</v>
      </c>
      <c r="AM454" s="297"/>
    </row>
    <row r="455" spans="1:40" s="283" customFormat="1" outlineLevel="1">
      <c r="A455" s="526"/>
      <c r="B455" s="523"/>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0"/>
      <c r="Z455" s="410"/>
      <c r="AA455" s="410"/>
      <c r="AB455" s="410"/>
      <c r="AC455" s="410"/>
      <c r="AD455" s="410"/>
      <c r="AE455" s="414"/>
      <c r="AF455" s="414"/>
      <c r="AG455" s="414"/>
      <c r="AH455" s="414"/>
      <c r="AI455" s="414"/>
      <c r="AJ455" s="414"/>
      <c r="AK455" s="414"/>
      <c r="AL455" s="414"/>
      <c r="AM455" s="312"/>
    </row>
    <row r="456" spans="1:40" ht="15.75" outlineLevel="1">
      <c r="A456" s="526"/>
      <c r="B456" s="524" t="s">
        <v>496</v>
      </c>
      <c r="C456" s="318"/>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2"/>
      <c r="Z456" s="412"/>
      <c r="AA456" s="412"/>
      <c r="AB456" s="412"/>
      <c r="AC456" s="412"/>
      <c r="AD456" s="412"/>
      <c r="AE456" s="412"/>
      <c r="AF456" s="412"/>
      <c r="AG456" s="412"/>
      <c r="AH456" s="412"/>
      <c r="AI456" s="412"/>
      <c r="AJ456" s="412"/>
      <c r="AK456" s="412"/>
      <c r="AL456" s="412"/>
      <c r="AM456" s="292"/>
    </row>
    <row r="457" spans="1:40" outlineLevel="1">
      <c r="A457" s="526">
        <v>17</v>
      </c>
      <c r="B457" s="425"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3"/>
      <c r="Z457" s="408"/>
      <c r="AA457" s="408"/>
      <c r="AB457" s="408"/>
      <c r="AC457" s="408"/>
      <c r="AD457" s="408"/>
      <c r="AE457" s="408"/>
      <c r="AF457" s="413"/>
      <c r="AG457" s="413"/>
      <c r="AH457" s="413"/>
      <c r="AI457" s="413"/>
      <c r="AJ457" s="413"/>
      <c r="AK457" s="413"/>
      <c r="AL457" s="413"/>
      <c r="AM457" s="296">
        <f>SUM(Y457:AL457)</f>
        <v>0</v>
      </c>
    </row>
    <row r="458" spans="1:40" outlineLevel="1">
      <c r="A458" s="526"/>
      <c r="B458" s="428"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09">
        <f>Y457</f>
        <v>0</v>
      </c>
      <c r="Z458" s="409">
        <f t="shared" ref="Z458:AL458" si="1071">Z457</f>
        <v>0</v>
      </c>
      <c r="AA458" s="409">
        <f t="shared" si="1071"/>
        <v>0</v>
      </c>
      <c r="AB458" s="409">
        <f t="shared" si="1071"/>
        <v>0</v>
      </c>
      <c r="AC458" s="409">
        <f t="shared" si="1071"/>
        <v>0</v>
      </c>
      <c r="AD458" s="409">
        <f t="shared" si="1071"/>
        <v>0</v>
      </c>
      <c r="AE458" s="409">
        <f t="shared" si="1071"/>
        <v>0</v>
      </c>
      <c r="AF458" s="409">
        <f t="shared" si="1071"/>
        <v>0</v>
      </c>
      <c r="AG458" s="409">
        <f t="shared" si="1071"/>
        <v>0</v>
      </c>
      <c r="AH458" s="409">
        <f t="shared" si="1071"/>
        <v>0</v>
      </c>
      <c r="AI458" s="409">
        <f t="shared" si="1071"/>
        <v>0</v>
      </c>
      <c r="AJ458" s="409">
        <f t="shared" si="1071"/>
        <v>0</v>
      </c>
      <c r="AK458" s="409">
        <f t="shared" si="1071"/>
        <v>0</v>
      </c>
      <c r="AL458" s="409">
        <f t="shared" si="1071"/>
        <v>0</v>
      </c>
      <c r="AM458" s="306"/>
    </row>
    <row r="459" spans="1:40" outlineLevel="1">
      <c r="A459" s="526"/>
      <c r="B459" s="428"/>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2"/>
      <c r="AA459" s="422"/>
      <c r="AB459" s="422"/>
      <c r="AC459" s="422"/>
      <c r="AD459" s="422"/>
      <c r="AE459" s="422"/>
      <c r="AF459" s="422"/>
      <c r="AG459" s="422"/>
      <c r="AH459" s="422"/>
      <c r="AI459" s="422"/>
      <c r="AJ459" s="422"/>
      <c r="AK459" s="422"/>
      <c r="AL459" s="422"/>
      <c r="AM459" s="306"/>
    </row>
    <row r="460" spans="1:40" outlineLevel="1">
      <c r="A460" s="526">
        <v>18</v>
      </c>
      <c r="B460" s="425"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3"/>
      <c r="Z460" s="408"/>
      <c r="AA460" s="408"/>
      <c r="AB460" s="408"/>
      <c r="AC460" s="408"/>
      <c r="AD460" s="408"/>
      <c r="AE460" s="408"/>
      <c r="AF460" s="413"/>
      <c r="AG460" s="413"/>
      <c r="AH460" s="413"/>
      <c r="AI460" s="413"/>
      <c r="AJ460" s="413"/>
      <c r="AK460" s="413"/>
      <c r="AL460" s="413"/>
      <c r="AM460" s="296">
        <f>SUM(Y460:AL460)</f>
        <v>0</v>
      </c>
    </row>
    <row r="461" spans="1:40" outlineLevel="1">
      <c r="A461" s="526"/>
      <c r="B461" s="428"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09">
        <f>Y460</f>
        <v>0</v>
      </c>
      <c r="Z461" s="409">
        <f t="shared" ref="Z461:AL461" si="1072">Z460</f>
        <v>0</v>
      </c>
      <c r="AA461" s="409">
        <f t="shared" si="1072"/>
        <v>0</v>
      </c>
      <c r="AB461" s="409">
        <f t="shared" si="1072"/>
        <v>0</v>
      </c>
      <c r="AC461" s="409">
        <f t="shared" si="1072"/>
        <v>0</v>
      </c>
      <c r="AD461" s="409">
        <f t="shared" si="1072"/>
        <v>0</v>
      </c>
      <c r="AE461" s="409">
        <f t="shared" si="1072"/>
        <v>0</v>
      </c>
      <c r="AF461" s="409">
        <f t="shared" si="1072"/>
        <v>0</v>
      </c>
      <c r="AG461" s="409">
        <f t="shared" si="1072"/>
        <v>0</v>
      </c>
      <c r="AH461" s="409">
        <f t="shared" si="1072"/>
        <v>0</v>
      </c>
      <c r="AI461" s="409">
        <f t="shared" si="1072"/>
        <v>0</v>
      </c>
      <c r="AJ461" s="409">
        <f t="shared" si="1072"/>
        <v>0</v>
      </c>
      <c r="AK461" s="409">
        <f t="shared" si="1072"/>
        <v>0</v>
      </c>
      <c r="AL461" s="409">
        <f t="shared" si="1072"/>
        <v>0</v>
      </c>
      <c r="AM461" s="306"/>
    </row>
    <row r="462" spans="1:40" outlineLevel="1">
      <c r="A462" s="526"/>
      <c r="B462" s="427"/>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0"/>
      <c r="Z462" s="421"/>
      <c r="AA462" s="421"/>
      <c r="AB462" s="421"/>
      <c r="AC462" s="421"/>
      <c r="AD462" s="421"/>
      <c r="AE462" s="421"/>
      <c r="AF462" s="421"/>
      <c r="AG462" s="421"/>
      <c r="AH462" s="421"/>
      <c r="AI462" s="421"/>
      <c r="AJ462" s="421"/>
      <c r="AK462" s="421"/>
      <c r="AL462" s="421"/>
      <c r="AM462" s="297"/>
    </row>
    <row r="463" spans="1:40" outlineLevel="1">
      <c r="A463" s="526">
        <v>19</v>
      </c>
      <c r="B463" s="425"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3"/>
      <c r="Z463" s="408"/>
      <c r="AA463" s="408"/>
      <c r="AB463" s="408"/>
      <c r="AC463" s="408"/>
      <c r="AD463" s="408"/>
      <c r="AE463" s="408"/>
      <c r="AF463" s="413"/>
      <c r="AG463" s="413"/>
      <c r="AH463" s="413"/>
      <c r="AI463" s="413"/>
      <c r="AJ463" s="413"/>
      <c r="AK463" s="413"/>
      <c r="AL463" s="413"/>
      <c r="AM463" s="296">
        <f>SUM(Y463:AL463)</f>
        <v>0</v>
      </c>
    </row>
    <row r="464" spans="1:40" outlineLevel="1">
      <c r="A464" s="526"/>
      <c r="B464" s="428"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09">
        <f>Y463</f>
        <v>0</v>
      </c>
      <c r="Z464" s="409">
        <f t="shared" ref="Z464:AL464" si="1073">Z463</f>
        <v>0</v>
      </c>
      <c r="AA464" s="409">
        <f t="shared" si="1073"/>
        <v>0</v>
      </c>
      <c r="AB464" s="409">
        <f t="shared" si="1073"/>
        <v>0</v>
      </c>
      <c r="AC464" s="409">
        <f t="shared" si="1073"/>
        <v>0</v>
      </c>
      <c r="AD464" s="409">
        <f t="shared" si="1073"/>
        <v>0</v>
      </c>
      <c r="AE464" s="409">
        <f t="shared" si="1073"/>
        <v>0</v>
      </c>
      <c r="AF464" s="409">
        <f t="shared" si="1073"/>
        <v>0</v>
      </c>
      <c r="AG464" s="409">
        <f t="shared" si="1073"/>
        <v>0</v>
      </c>
      <c r="AH464" s="409">
        <f t="shared" si="1073"/>
        <v>0</v>
      </c>
      <c r="AI464" s="409">
        <f t="shared" si="1073"/>
        <v>0</v>
      </c>
      <c r="AJ464" s="409">
        <f t="shared" si="1073"/>
        <v>0</v>
      </c>
      <c r="AK464" s="409">
        <f t="shared" si="1073"/>
        <v>0</v>
      </c>
      <c r="AL464" s="409">
        <f t="shared" si="1073"/>
        <v>0</v>
      </c>
      <c r="AM464" s="297"/>
    </row>
    <row r="465" spans="1:39" outlineLevel="1">
      <c r="A465" s="526"/>
      <c r="B465" s="427"/>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0"/>
      <c r="Z465" s="410"/>
      <c r="AA465" s="410"/>
      <c r="AB465" s="410"/>
      <c r="AC465" s="410"/>
      <c r="AD465" s="410"/>
      <c r="AE465" s="410"/>
      <c r="AF465" s="410"/>
      <c r="AG465" s="410"/>
      <c r="AH465" s="410"/>
      <c r="AI465" s="410"/>
      <c r="AJ465" s="410"/>
      <c r="AK465" s="410"/>
      <c r="AL465" s="410"/>
      <c r="AM465" s="306"/>
    </row>
    <row r="466" spans="1:39" outlineLevel="1">
      <c r="A466" s="526">
        <v>20</v>
      </c>
      <c r="B466" s="425"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3"/>
      <c r="Z466" s="408"/>
      <c r="AA466" s="408"/>
      <c r="AB466" s="408"/>
      <c r="AC466" s="408"/>
      <c r="AD466" s="408"/>
      <c r="AE466" s="408"/>
      <c r="AF466" s="413"/>
      <c r="AG466" s="413"/>
      <c r="AH466" s="413"/>
      <c r="AI466" s="413"/>
      <c r="AJ466" s="413"/>
      <c r="AK466" s="413"/>
      <c r="AL466" s="413"/>
      <c r="AM466" s="296">
        <f>SUM(Y466:AL466)</f>
        <v>0</v>
      </c>
    </row>
    <row r="467" spans="1:39" outlineLevel="1">
      <c r="A467" s="526"/>
      <c r="B467" s="428"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09">
        <f t="shared" ref="Y467:AL467" si="1074">Y466</f>
        <v>0</v>
      </c>
      <c r="Z467" s="409">
        <f t="shared" si="1074"/>
        <v>0</v>
      </c>
      <c r="AA467" s="409">
        <f t="shared" si="1074"/>
        <v>0</v>
      </c>
      <c r="AB467" s="409">
        <f t="shared" si="1074"/>
        <v>0</v>
      </c>
      <c r="AC467" s="409">
        <f t="shared" si="1074"/>
        <v>0</v>
      </c>
      <c r="AD467" s="409">
        <f t="shared" si="1074"/>
        <v>0</v>
      </c>
      <c r="AE467" s="409">
        <f t="shared" si="1074"/>
        <v>0</v>
      </c>
      <c r="AF467" s="409">
        <f t="shared" si="1074"/>
        <v>0</v>
      </c>
      <c r="AG467" s="409">
        <f t="shared" si="1074"/>
        <v>0</v>
      </c>
      <c r="AH467" s="409">
        <f t="shared" si="1074"/>
        <v>0</v>
      </c>
      <c r="AI467" s="409">
        <f t="shared" si="1074"/>
        <v>0</v>
      </c>
      <c r="AJ467" s="409">
        <f t="shared" si="1074"/>
        <v>0</v>
      </c>
      <c r="AK467" s="409">
        <f t="shared" si="1074"/>
        <v>0</v>
      </c>
      <c r="AL467" s="409">
        <f t="shared" si="1074"/>
        <v>0</v>
      </c>
      <c r="AM467" s="306"/>
    </row>
    <row r="468" spans="1:39" ht="15.75" outlineLevel="1">
      <c r="A468" s="526"/>
      <c r="B468" s="525"/>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0"/>
      <c r="Z468" s="410"/>
      <c r="AA468" s="410"/>
      <c r="AB468" s="410"/>
      <c r="AC468" s="410"/>
      <c r="AD468" s="410"/>
      <c r="AE468" s="410"/>
      <c r="AF468" s="410"/>
      <c r="AG468" s="410"/>
      <c r="AH468" s="410"/>
      <c r="AI468" s="410"/>
      <c r="AJ468" s="410"/>
      <c r="AK468" s="410"/>
      <c r="AL468" s="410"/>
      <c r="AM468" s="306"/>
    </row>
    <row r="469" spans="1:39" ht="15.75" outlineLevel="1">
      <c r="A469" s="526"/>
      <c r="B469" s="518"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19"/>
      <c r="Z469" s="422"/>
      <c r="AA469" s="422"/>
      <c r="AB469" s="422"/>
      <c r="AC469" s="422"/>
      <c r="AD469" s="422"/>
      <c r="AE469" s="422"/>
      <c r="AF469" s="422"/>
      <c r="AG469" s="422"/>
      <c r="AH469" s="422"/>
      <c r="AI469" s="422"/>
      <c r="AJ469" s="422"/>
      <c r="AK469" s="422"/>
      <c r="AL469" s="422"/>
      <c r="AM469" s="306"/>
    </row>
    <row r="470" spans="1:39" ht="15.75" outlineLevel="1">
      <c r="A470" s="526"/>
      <c r="B470" s="498"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19"/>
      <c r="Z470" s="422"/>
      <c r="AA470" s="422"/>
      <c r="AB470" s="422"/>
      <c r="AC470" s="422"/>
      <c r="AD470" s="422"/>
      <c r="AE470" s="422"/>
      <c r="AF470" s="422"/>
      <c r="AG470" s="422"/>
      <c r="AH470" s="422"/>
      <c r="AI470" s="422"/>
      <c r="AJ470" s="422"/>
      <c r="AK470" s="422"/>
      <c r="AL470" s="422"/>
      <c r="AM470" s="306"/>
    </row>
    <row r="471" spans="1:39" outlineLevel="1">
      <c r="A471" s="526">
        <v>21</v>
      </c>
      <c r="B471" s="787" t="s">
        <v>113</v>
      </c>
      <c r="C471" s="764" t="s">
        <v>25</v>
      </c>
      <c r="D471" s="295">
        <v>42310076.037112698</v>
      </c>
      <c r="E471" s="295">
        <v>34046500.312409461</v>
      </c>
      <c r="F471" s="295">
        <v>34046500.312409461</v>
      </c>
      <c r="G471" s="295">
        <v>34046500.312409461</v>
      </c>
      <c r="H471" s="295">
        <v>34046500.312409461</v>
      </c>
      <c r="I471" s="295">
        <v>34046500.312409461</v>
      </c>
      <c r="J471" s="295">
        <v>34046500.312409461</v>
      </c>
      <c r="K471" s="295">
        <v>34046500.312409461</v>
      </c>
      <c r="L471" s="295">
        <v>34046500.312409461</v>
      </c>
      <c r="M471" s="295">
        <v>34046500.312409461</v>
      </c>
      <c r="N471" s="764"/>
      <c r="O471" s="295">
        <v>2918.4147103751529</v>
      </c>
      <c r="P471" s="295">
        <v>2367.4361821751436</v>
      </c>
      <c r="Q471" s="295">
        <v>2367.4361821751436</v>
      </c>
      <c r="R471" s="295">
        <v>2367.4361821751436</v>
      </c>
      <c r="S471" s="295">
        <v>2367.4361821751436</v>
      </c>
      <c r="T471" s="295">
        <v>2367.4361821751436</v>
      </c>
      <c r="U471" s="295">
        <v>2367.4361821751436</v>
      </c>
      <c r="V471" s="295">
        <v>2367.4361821751436</v>
      </c>
      <c r="W471" s="295">
        <v>2367.4361821751436</v>
      </c>
      <c r="X471" s="295">
        <v>2367.4361821751436</v>
      </c>
      <c r="Y471" s="788">
        <v>1</v>
      </c>
      <c r="Z471" s="626"/>
      <c r="AA471" s="626"/>
      <c r="AB471" s="626"/>
      <c r="AC471" s="626"/>
      <c r="AD471" s="753"/>
      <c r="AE471" s="753"/>
      <c r="AF471" s="408"/>
      <c r="AG471" s="408"/>
      <c r="AH471" s="408"/>
      <c r="AI471" s="408"/>
      <c r="AJ471" s="408"/>
      <c r="AK471" s="408"/>
      <c r="AL471" s="408"/>
      <c r="AM471" s="296">
        <f>SUM(Y471:AL471)</f>
        <v>1</v>
      </c>
    </row>
    <row r="472" spans="1:39" outlineLevel="1">
      <c r="A472" s="526"/>
      <c r="B472" s="789" t="s">
        <v>308</v>
      </c>
      <c r="C472" s="764" t="s">
        <v>163</v>
      </c>
      <c r="D472" s="295">
        <v>28053.290110167076</v>
      </c>
      <c r="E472" s="295">
        <v>22574.2054838693</v>
      </c>
      <c r="F472" s="295">
        <v>22574.2054838693</v>
      </c>
      <c r="G472" s="295">
        <v>22574.2054838693</v>
      </c>
      <c r="H472" s="295">
        <v>22574.2054838693</v>
      </c>
      <c r="I472" s="295">
        <v>22574.2054838693</v>
      </c>
      <c r="J472" s="295">
        <v>22574.2054838693</v>
      </c>
      <c r="K472" s="295">
        <v>22574.2054838693</v>
      </c>
      <c r="L472" s="295">
        <v>22574.2054838693</v>
      </c>
      <c r="M472" s="295">
        <v>22574.2054838693</v>
      </c>
      <c r="N472" s="764"/>
      <c r="O472" s="295">
        <v>1.7674849514444448</v>
      </c>
      <c r="P472" s="295">
        <v>1.4337947964090967</v>
      </c>
      <c r="Q472" s="295">
        <v>1.4337947964090967</v>
      </c>
      <c r="R472" s="295">
        <v>1.4337947964090967</v>
      </c>
      <c r="S472" s="295">
        <v>1.4337947964090967</v>
      </c>
      <c r="T472" s="295">
        <v>1.4337947964090967</v>
      </c>
      <c r="U472" s="295">
        <v>1.4337947964090967</v>
      </c>
      <c r="V472" s="295">
        <v>1.4337947964090967</v>
      </c>
      <c r="W472" s="295">
        <v>1.4337947964090967</v>
      </c>
      <c r="X472" s="295">
        <v>1.4337947964090967</v>
      </c>
      <c r="Y472" s="754">
        <f>Y471</f>
        <v>1</v>
      </c>
      <c r="Z472" s="754">
        <f t="shared" ref="Z472:AE472" si="1075">Z471</f>
        <v>0</v>
      </c>
      <c r="AA472" s="754">
        <f t="shared" si="1075"/>
        <v>0</v>
      </c>
      <c r="AB472" s="754">
        <f t="shared" si="1075"/>
        <v>0</v>
      </c>
      <c r="AC472" s="754">
        <f t="shared" si="1075"/>
        <v>0</v>
      </c>
      <c r="AD472" s="754">
        <f t="shared" si="1075"/>
        <v>0</v>
      </c>
      <c r="AE472" s="754">
        <f t="shared" si="1075"/>
        <v>0</v>
      </c>
      <c r="AF472" s="409">
        <f t="shared" ref="AF472" si="1076">AF471</f>
        <v>0</v>
      </c>
      <c r="AG472" s="409">
        <f t="shared" ref="AG472" si="1077">AG471</f>
        <v>0</v>
      </c>
      <c r="AH472" s="409">
        <f t="shared" ref="AH472" si="1078">AH471</f>
        <v>0</v>
      </c>
      <c r="AI472" s="409">
        <f t="shared" ref="AI472" si="1079">AI471</f>
        <v>0</v>
      </c>
      <c r="AJ472" s="409">
        <f t="shared" ref="AJ472" si="1080">AJ471</f>
        <v>0</v>
      </c>
      <c r="AK472" s="409">
        <f t="shared" ref="AK472" si="1081">AK471</f>
        <v>0</v>
      </c>
      <c r="AL472" s="409">
        <f t="shared" ref="AL472" si="1082">AL471</f>
        <v>0</v>
      </c>
      <c r="AM472" s="306"/>
    </row>
    <row r="473" spans="1:39" outlineLevel="1">
      <c r="A473" s="526"/>
      <c r="B473" s="789"/>
      <c r="C473" s="764"/>
      <c r="D473" s="764"/>
      <c r="E473" s="764"/>
      <c r="F473" s="764"/>
      <c r="G473" s="764"/>
      <c r="H473" s="764"/>
      <c r="I473" s="764"/>
      <c r="J473" s="764"/>
      <c r="K473" s="764"/>
      <c r="L473" s="764"/>
      <c r="M473" s="764"/>
      <c r="N473" s="764"/>
      <c r="O473" s="764"/>
      <c r="P473" s="764"/>
      <c r="Q473" s="764"/>
      <c r="R473" s="764"/>
      <c r="S473" s="764"/>
      <c r="T473" s="764"/>
      <c r="U473" s="764"/>
      <c r="V473" s="764"/>
      <c r="W473" s="764"/>
      <c r="X473" s="764"/>
      <c r="Y473" s="761"/>
      <c r="Z473" s="786"/>
      <c r="AA473" s="786"/>
      <c r="AB473" s="786"/>
      <c r="AC473" s="786"/>
      <c r="AD473" s="786"/>
      <c r="AE473" s="786"/>
      <c r="AF473" s="422"/>
      <c r="AG473" s="422"/>
      <c r="AH473" s="422"/>
      <c r="AI473" s="422"/>
      <c r="AJ473" s="422"/>
      <c r="AK473" s="422"/>
      <c r="AL473" s="422"/>
      <c r="AM473" s="306"/>
    </row>
    <row r="474" spans="1:39" ht="30" outlineLevel="1">
      <c r="A474" s="526">
        <v>22</v>
      </c>
      <c r="B474" s="787" t="s">
        <v>114</v>
      </c>
      <c r="C474" s="764" t="s">
        <v>25</v>
      </c>
      <c r="D474" s="295">
        <v>3731147.7499999166</v>
      </c>
      <c r="E474" s="295">
        <v>3731147.7499999166</v>
      </c>
      <c r="F474" s="295">
        <v>3731147.7499999166</v>
      </c>
      <c r="G474" s="295">
        <v>3731147.7499999166</v>
      </c>
      <c r="H474" s="295">
        <v>3731147.7499999166</v>
      </c>
      <c r="I474" s="295">
        <v>3731147.7499999166</v>
      </c>
      <c r="J474" s="295">
        <v>3731147.7499999166</v>
      </c>
      <c r="K474" s="295">
        <v>3731147.7499999166</v>
      </c>
      <c r="L474" s="295">
        <v>3731147.7499999166</v>
      </c>
      <c r="M474" s="295">
        <v>3731147.7499999166</v>
      </c>
      <c r="N474" s="764"/>
      <c r="O474" s="295">
        <v>1077.6099000000168</v>
      </c>
      <c r="P474" s="295">
        <v>1077.6099000000168</v>
      </c>
      <c r="Q474" s="295">
        <v>1077.6099000000168</v>
      </c>
      <c r="R474" s="295">
        <v>1077.6099000000168</v>
      </c>
      <c r="S474" s="295">
        <v>1077.6099000000168</v>
      </c>
      <c r="T474" s="295">
        <v>1077.6099000000168</v>
      </c>
      <c r="U474" s="295">
        <v>1077.6099000000168</v>
      </c>
      <c r="V474" s="295">
        <v>1077.6099000000168</v>
      </c>
      <c r="W474" s="295">
        <v>1077.6099000000168</v>
      </c>
      <c r="X474" s="295">
        <v>1077.6099000000168</v>
      </c>
      <c r="Y474" s="788">
        <v>1</v>
      </c>
      <c r="Z474" s="626"/>
      <c r="AA474" s="626"/>
      <c r="AB474" s="626"/>
      <c r="AC474" s="626"/>
      <c r="AD474" s="753"/>
      <c r="AE474" s="753"/>
      <c r="AF474" s="408"/>
      <c r="AG474" s="408"/>
      <c r="AH474" s="408"/>
      <c r="AI474" s="408"/>
      <c r="AJ474" s="408"/>
      <c r="AK474" s="408"/>
      <c r="AL474" s="408"/>
      <c r="AM474" s="296">
        <f>SUM(Y474:AL474)</f>
        <v>1</v>
      </c>
    </row>
    <row r="475" spans="1:39" outlineLevel="1">
      <c r="A475" s="526"/>
      <c r="B475" s="789" t="s">
        <v>308</v>
      </c>
      <c r="C475" s="764" t="s">
        <v>163</v>
      </c>
      <c r="D475" s="295">
        <v>413024.15553401434</v>
      </c>
      <c r="E475" s="295">
        <v>413024.15553401434</v>
      </c>
      <c r="F475" s="295">
        <v>413024.15553401434</v>
      </c>
      <c r="G475" s="295">
        <v>413024.15553401434</v>
      </c>
      <c r="H475" s="295">
        <v>413024.15553401434</v>
      </c>
      <c r="I475" s="295">
        <v>413024.15553401434</v>
      </c>
      <c r="J475" s="295">
        <v>413024.15553401434</v>
      </c>
      <c r="K475" s="295">
        <v>413024.15553401434</v>
      </c>
      <c r="L475" s="295">
        <v>413024.15553401434</v>
      </c>
      <c r="M475" s="295">
        <v>413024.15553401434</v>
      </c>
      <c r="N475" s="764"/>
      <c r="O475" s="295">
        <v>205.8119568127008</v>
      </c>
      <c r="P475" s="295">
        <v>205.8119568127008</v>
      </c>
      <c r="Q475" s="295">
        <v>205.8119568127008</v>
      </c>
      <c r="R475" s="295">
        <v>205.8119568127008</v>
      </c>
      <c r="S475" s="295">
        <v>205.8119568127008</v>
      </c>
      <c r="T475" s="295">
        <v>205.8119568127008</v>
      </c>
      <c r="U475" s="295">
        <v>205.8119568127008</v>
      </c>
      <c r="V475" s="295">
        <v>205.8119568127008</v>
      </c>
      <c r="W475" s="295">
        <v>205.8119568127008</v>
      </c>
      <c r="X475" s="295">
        <v>205.8119568127008</v>
      </c>
      <c r="Y475" s="754">
        <f>Y474</f>
        <v>1</v>
      </c>
      <c r="Z475" s="754">
        <f t="shared" ref="Z475:AE475" si="1083">Z474</f>
        <v>0</v>
      </c>
      <c r="AA475" s="754">
        <f t="shared" si="1083"/>
        <v>0</v>
      </c>
      <c r="AB475" s="754">
        <f t="shared" si="1083"/>
        <v>0</v>
      </c>
      <c r="AC475" s="754">
        <f t="shared" si="1083"/>
        <v>0</v>
      </c>
      <c r="AD475" s="754">
        <f t="shared" si="1083"/>
        <v>0</v>
      </c>
      <c r="AE475" s="754">
        <f t="shared" si="1083"/>
        <v>0</v>
      </c>
      <c r="AF475" s="409">
        <f t="shared" ref="AF475" si="1084">AF474</f>
        <v>0</v>
      </c>
      <c r="AG475" s="409">
        <f t="shared" ref="AG475" si="1085">AG474</f>
        <v>0</v>
      </c>
      <c r="AH475" s="409">
        <f t="shared" ref="AH475" si="1086">AH474</f>
        <v>0</v>
      </c>
      <c r="AI475" s="409">
        <f t="shared" ref="AI475" si="1087">AI474</f>
        <v>0</v>
      </c>
      <c r="AJ475" s="409">
        <f t="shared" ref="AJ475" si="1088">AJ474</f>
        <v>0</v>
      </c>
      <c r="AK475" s="409">
        <f t="shared" ref="AK475" si="1089">AK474</f>
        <v>0</v>
      </c>
      <c r="AL475" s="409">
        <f t="shared" ref="AL475" si="1090">AL474</f>
        <v>0</v>
      </c>
      <c r="AM475" s="306"/>
    </row>
    <row r="476" spans="1:39" outlineLevel="1">
      <c r="A476" s="526"/>
      <c r="B476" s="789"/>
      <c r="C476" s="764"/>
      <c r="D476" s="764"/>
      <c r="E476" s="764"/>
      <c r="F476" s="764"/>
      <c r="G476" s="764"/>
      <c r="H476" s="764"/>
      <c r="I476" s="764"/>
      <c r="J476" s="764"/>
      <c r="K476" s="764"/>
      <c r="L476" s="764"/>
      <c r="M476" s="764"/>
      <c r="N476" s="764"/>
      <c r="O476" s="764"/>
      <c r="P476" s="764"/>
      <c r="Q476" s="764"/>
      <c r="R476" s="764"/>
      <c r="S476" s="764"/>
      <c r="T476" s="764"/>
      <c r="U476" s="764"/>
      <c r="V476" s="764"/>
      <c r="W476" s="764"/>
      <c r="X476" s="764"/>
      <c r="Y476" s="761"/>
      <c r="Z476" s="786"/>
      <c r="AA476" s="786"/>
      <c r="AB476" s="786"/>
      <c r="AC476" s="786"/>
      <c r="AD476" s="786"/>
      <c r="AE476" s="786"/>
      <c r="AF476" s="422"/>
      <c r="AG476" s="422"/>
      <c r="AH476" s="422"/>
      <c r="AI476" s="422"/>
      <c r="AJ476" s="422"/>
      <c r="AK476" s="422"/>
      <c r="AL476" s="422"/>
      <c r="AM476" s="306"/>
    </row>
    <row r="477" spans="1:39" ht="30" outlineLevel="1">
      <c r="A477" s="526">
        <v>23</v>
      </c>
      <c r="B477" s="787" t="s">
        <v>115</v>
      </c>
      <c r="C477" s="764" t="s">
        <v>25</v>
      </c>
      <c r="D477" s="295"/>
      <c r="E477" s="295"/>
      <c r="F477" s="295"/>
      <c r="G477" s="295"/>
      <c r="H477" s="295"/>
      <c r="I477" s="295"/>
      <c r="J477" s="295"/>
      <c r="K477" s="295"/>
      <c r="L477" s="295"/>
      <c r="M477" s="295"/>
      <c r="N477" s="764"/>
      <c r="O477" s="295"/>
      <c r="P477" s="295"/>
      <c r="Q477" s="295"/>
      <c r="R477" s="295"/>
      <c r="S477" s="295"/>
      <c r="T477" s="295"/>
      <c r="U477" s="295"/>
      <c r="V477" s="295"/>
      <c r="W477" s="295"/>
      <c r="X477" s="295"/>
      <c r="Y477" s="753"/>
      <c r="Z477" s="753"/>
      <c r="AA477" s="753"/>
      <c r="AB477" s="753"/>
      <c r="AC477" s="753"/>
      <c r="AD477" s="753"/>
      <c r="AE477" s="753"/>
      <c r="AF477" s="408"/>
      <c r="AG477" s="408"/>
      <c r="AH477" s="408"/>
      <c r="AI477" s="408"/>
      <c r="AJ477" s="408"/>
      <c r="AK477" s="408"/>
      <c r="AL477" s="408"/>
      <c r="AM477" s="296">
        <f>SUM(Y477:AL477)</f>
        <v>0</v>
      </c>
    </row>
    <row r="478" spans="1:39" outlineLevel="1">
      <c r="A478" s="526"/>
      <c r="B478" s="789" t="s">
        <v>308</v>
      </c>
      <c r="C478" s="764" t="s">
        <v>163</v>
      </c>
      <c r="D478" s="295"/>
      <c r="E478" s="295"/>
      <c r="F478" s="295"/>
      <c r="G478" s="295"/>
      <c r="H478" s="295"/>
      <c r="I478" s="295"/>
      <c r="J478" s="295"/>
      <c r="K478" s="295"/>
      <c r="L478" s="295"/>
      <c r="M478" s="295"/>
      <c r="N478" s="764"/>
      <c r="O478" s="295"/>
      <c r="P478" s="295"/>
      <c r="Q478" s="295"/>
      <c r="R478" s="295"/>
      <c r="S478" s="295"/>
      <c r="T478" s="295"/>
      <c r="U478" s="295"/>
      <c r="V478" s="295"/>
      <c r="W478" s="295"/>
      <c r="X478" s="295"/>
      <c r="Y478" s="754">
        <f>Y477</f>
        <v>0</v>
      </c>
      <c r="Z478" s="754">
        <f t="shared" ref="Z478:AE478" si="1091">Z477</f>
        <v>0</v>
      </c>
      <c r="AA478" s="754">
        <f t="shared" si="1091"/>
        <v>0</v>
      </c>
      <c r="AB478" s="754">
        <f t="shared" si="1091"/>
        <v>0</v>
      </c>
      <c r="AC478" s="754">
        <f t="shared" si="1091"/>
        <v>0</v>
      </c>
      <c r="AD478" s="754">
        <f t="shared" si="1091"/>
        <v>0</v>
      </c>
      <c r="AE478" s="754">
        <f t="shared" si="1091"/>
        <v>0</v>
      </c>
      <c r="AF478" s="409">
        <f t="shared" ref="AF478" si="1092">AF477</f>
        <v>0</v>
      </c>
      <c r="AG478" s="409">
        <f t="shared" ref="AG478" si="1093">AG477</f>
        <v>0</v>
      </c>
      <c r="AH478" s="409">
        <f t="shared" ref="AH478" si="1094">AH477</f>
        <v>0</v>
      </c>
      <c r="AI478" s="409">
        <f t="shared" ref="AI478" si="1095">AI477</f>
        <v>0</v>
      </c>
      <c r="AJ478" s="409">
        <f t="shared" ref="AJ478" si="1096">AJ477</f>
        <v>0</v>
      </c>
      <c r="AK478" s="409">
        <f t="shared" ref="AK478" si="1097">AK477</f>
        <v>0</v>
      </c>
      <c r="AL478" s="409">
        <f t="shared" ref="AL478" si="1098">AL477</f>
        <v>0</v>
      </c>
      <c r="AM478" s="306"/>
    </row>
    <row r="479" spans="1:39" outlineLevel="1">
      <c r="A479" s="526"/>
      <c r="B479" s="790"/>
      <c r="C479" s="764"/>
      <c r="D479" s="764"/>
      <c r="E479" s="764"/>
      <c r="F479" s="764"/>
      <c r="G479" s="764"/>
      <c r="H479" s="764"/>
      <c r="I479" s="764"/>
      <c r="J479" s="764"/>
      <c r="K479" s="764"/>
      <c r="L479" s="764"/>
      <c r="M479" s="764"/>
      <c r="N479" s="764"/>
      <c r="O479" s="764"/>
      <c r="P479" s="764"/>
      <c r="Q479" s="764"/>
      <c r="R479" s="764"/>
      <c r="S479" s="764"/>
      <c r="T479" s="764"/>
      <c r="U479" s="764"/>
      <c r="V479" s="764"/>
      <c r="W479" s="764"/>
      <c r="X479" s="764"/>
      <c r="Y479" s="761"/>
      <c r="Z479" s="786"/>
      <c r="AA479" s="786"/>
      <c r="AB479" s="786"/>
      <c r="AC479" s="786"/>
      <c r="AD479" s="786"/>
      <c r="AE479" s="786"/>
      <c r="AF479" s="422"/>
      <c r="AG479" s="422"/>
      <c r="AH479" s="422"/>
      <c r="AI479" s="422"/>
      <c r="AJ479" s="422"/>
      <c r="AK479" s="422"/>
      <c r="AL479" s="422"/>
      <c r="AM479" s="306"/>
    </row>
    <row r="480" spans="1:39" ht="30" outlineLevel="1">
      <c r="A480" s="526">
        <v>24</v>
      </c>
      <c r="B480" s="787" t="s">
        <v>116</v>
      </c>
      <c r="C480" s="764" t="s">
        <v>25</v>
      </c>
      <c r="D480" s="295">
        <v>397474.43125420006</v>
      </c>
      <c r="E480" s="295">
        <v>397474.43125420006</v>
      </c>
      <c r="F480" s="295">
        <v>397474.43125420006</v>
      </c>
      <c r="G480" s="295">
        <v>397474.43125420006</v>
      </c>
      <c r="H480" s="295">
        <v>397474.43125420006</v>
      </c>
      <c r="I480" s="295">
        <v>397474.43125420006</v>
      </c>
      <c r="J480" s="295">
        <v>397474.43125420006</v>
      </c>
      <c r="K480" s="295">
        <v>397474.43125420006</v>
      </c>
      <c r="L480" s="295">
        <v>397474.43125420006</v>
      </c>
      <c r="M480" s="295">
        <v>397474.43125420006</v>
      </c>
      <c r="N480" s="764"/>
      <c r="O480" s="295">
        <v>88.114188200000072</v>
      </c>
      <c r="P480" s="295">
        <v>88.114188200000072</v>
      </c>
      <c r="Q480" s="295">
        <v>88.114188200000072</v>
      </c>
      <c r="R480" s="295">
        <v>88.114188200000072</v>
      </c>
      <c r="S480" s="295">
        <v>88.114188200000072</v>
      </c>
      <c r="T480" s="295">
        <v>88.114188200000072</v>
      </c>
      <c r="U480" s="295">
        <v>88.114188200000072</v>
      </c>
      <c r="V480" s="295">
        <v>88.114188200000072</v>
      </c>
      <c r="W480" s="295">
        <v>88.114188200000072</v>
      </c>
      <c r="X480" s="295">
        <v>88.114188200000072</v>
      </c>
      <c r="Y480" s="788">
        <v>1</v>
      </c>
      <c r="Z480" s="626"/>
      <c r="AA480" s="626"/>
      <c r="AB480" s="626"/>
      <c r="AC480" s="626"/>
      <c r="AD480" s="753"/>
      <c r="AE480" s="753"/>
      <c r="AF480" s="408"/>
      <c r="AG480" s="408"/>
      <c r="AH480" s="408"/>
      <c r="AI480" s="408"/>
      <c r="AJ480" s="408"/>
      <c r="AK480" s="408"/>
      <c r="AL480" s="408"/>
      <c r="AM480" s="296">
        <f>SUM(Y480:AL480)</f>
        <v>1</v>
      </c>
    </row>
    <row r="481" spans="1:39" outlineLevel="1">
      <c r="A481" s="526"/>
      <c r="B481" s="789" t="s">
        <v>308</v>
      </c>
      <c r="C481" s="764" t="s">
        <v>163</v>
      </c>
      <c r="D481" s="295"/>
      <c r="E481" s="295"/>
      <c r="F481" s="295"/>
      <c r="G481" s="295"/>
      <c r="H481" s="295"/>
      <c r="I481" s="295"/>
      <c r="J481" s="295"/>
      <c r="K481" s="295"/>
      <c r="L481" s="295"/>
      <c r="M481" s="295"/>
      <c r="N481" s="764"/>
      <c r="O481" s="295"/>
      <c r="P481" s="295"/>
      <c r="Q481" s="295"/>
      <c r="R481" s="295"/>
      <c r="S481" s="295"/>
      <c r="T481" s="295"/>
      <c r="U481" s="295"/>
      <c r="V481" s="295"/>
      <c r="W481" s="295"/>
      <c r="X481" s="295"/>
      <c r="Y481" s="754">
        <f>Y480</f>
        <v>1</v>
      </c>
      <c r="Z481" s="754">
        <f t="shared" ref="Z481:AE481" si="1099">Z480</f>
        <v>0</v>
      </c>
      <c r="AA481" s="754">
        <f t="shared" si="1099"/>
        <v>0</v>
      </c>
      <c r="AB481" s="754">
        <f t="shared" si="1099"/>
        <v>0</v>
      </c>
      <c r="AC481" s="754">
        <f t="shared" si="1099"/>
        <v>0</v>
      </c>
      <c r="AD481" s="754">
        <f t="shared" si="1099"/>
        <v>0</v>
      </c>
      <c r="AE481" s="754">
        <f t="shared" si="1099"/>
        <v>0</v>
      </c>
      <c r="AF481" s="409">
        <f t="shared" ref="AF481" si="1100">AF480</f>
        <v>0</v>
      </c>
      <c r="AG481" s="409">
        <f t="shared" ref="AG481" si="1101">AG480</f>
        <v>0</v>
      </c>
      <c r="AH481" s="409">
        <f t="shared" ref="AH481" si="1102">AH480</f>
        <v>0</v>
      </c>
      <c r="AI481" s="409">
        <f t="shared" ref="AI481" si="1103">AI480</f>
        <v>0</v>
      </c>
      <c r="AJ481" s="409">
        <f t="shared" ref="AJ481" si="1104">AJ480</f>
        <v>0</v>
      </c>
      <c r="AK481" s="409">
        <f t="shared" ref="AK481" si="1105">AK480</f>
        <v>0</v>
      </c>
      <c r="AL481" s="409">
        <f t="shared" ref="AL481" si="1106">AL480</f>
        <v>0</v>
      </c>
      <c r="AM481" s="306"/>
    </row>
    <row r="482" spans="1:39" outlineLevel="1">
      <c r="A482" s="526"/>
      <c r="B482" s="428"/>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0"/>
      <c r="Z482" s="422"/>
      <c r="AA482" s="422"/>
      <c r="AB482" s="422"/>
      <c r="AC482" s="422"/>
      <c r="AD482" s="422"/>
      <c r="AE482" s="422"/>
      <c r="AF482" s="422"/>
      <c r="AG482" s="422"/>
      <c r="AH482" s="422"/>
      <c r="AI482" s="422"/>
      <c r="AJ482" s="422"/>
      <c r="AK482" s="422"/>
      <c r="AL482" s="422"/>
      <c r="AM482" s="306"/>
    </row>
    <row r="483" spans="1:39" ht="15.75" outlineLevel="1">
      <c r="A483" s="526"/>
      <c r="B483" s="498"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0"/>
      <c r="Z483" s="422"/>
      <c r="AA483" s="422"/>
      <c r="AB483" s="422"/>
      <c r="AC483" s="422"/>
      <c r="AD483" s="422"/>
      <c r="AE483" s="422"/>
      <c r="AF483" s="422"/>
      <c r="AG483" s="422"/>
      <c r="AH483" s="422"/>
      <c r="AI483" s="422"/>
      <c r="AJ483" s="422"/>
      <c r="AK483" s="422"/>
      <c r="AL483" s="422"/>
      <c r="AM483" s="306"/>
    </row>
    <row r="484" spans="1:39" outlineLevel="1">
      <c r="A484" s="526">
        <v>25</v>
      </c>
      <c r="B484" s="787" t="s">
        <v>117</v>
      </c>
      <c r="C484" s="764" t="s">
        <v>25</v>
      </c>
      <c r="D484" s="295">
        <v>3070682.4744220721</v>
      </c>
      <c r="E484" s="295">
        <v>3070682.4744220721</v>
      </c>
      <c r="F484" s="295">
        <v>3070682.4744220721</v>
      </c>
      <c r="G484" s="295">
        <v>3070682.4744220721</v>
      </c>
      <c r="H484" s="295">
        <v>3070682.4744220721</v>
      </c>
      <c r="I484" s="295">
        <v>3070682.4744220721</v>
      </c>
      <c r="J484" s="295">
        <v>3070682.4744220721</v>
      </c>
      <c r="K484" s="295">
        <v>3070682.4744220721</v>
      </c>
      <c r="L484" s="295">
        <v>3070682.4744220721</v>
      </c>
      <c r="M484" s="295">
        <v>3070682.4744220721</v>
      </c>
      <c r="N484" s="295">
        <v>12</v>
      </c>
      <c r="O484" s="295">
        <v>136.39661625935477</v>
      </c>
      <c r="P484" s="295">
        <v>136.39661625935477</v>
      </c>
      <c r="Q484" s="295">
        <v>136.39661625935477</v>
      </c>
      <c r="R484" s="295">
        <v>136.39661625935477</v>
      </c>
      <c r="S484" s="295">
        <v>136.39661625935477</v>
      </c>
      <c r="T484" s="295">
        <v>136.39661625935477</v>
      </c>
      <c r="U484" s="295">
        <v>136.39661625935477</v>
      </c>
      <c r="V484" s="295">
        <v>136.39661625935477</v>
      </c>
      <c r="W484" s="295">
        <v>136.39661625935477</v>
      </c>
      <c r="X484" s="295">
        <v>136.39661625935477</v>
      </c>
      <c r="Y484" s="779"/>
      <c r="Z484" s="626"/>
      <c r="AA484" s="791">
        <v>0.70212765957446821</v>
      </c>
      <c r="AB484" s="791">
        <v>0.27659574468085085</v>
      </c>
      <c r="AC484" s="791">
        <v>2.1276595744680837E-2</v>
      </c>
      <c r="AD484" s="753"/>
      <c r="AE484" s="753"/>
      <c r="AF484" s="413"/>
      <c r="AG484" s="413"/>
      <c r="AH484" s="413"/>
      <c r="AI484" s="413"/>
      <c r="AJ484" s="413"/>
      <c r="AK484" s="413"/>
      <c r="AL484" s="413"/>
      <c r="AM484" s="296">
        <f>SUM(Y484:AL484)</f>
        <v>0.99999999999999989</v>
      </c>
    </row>
    <row r="485" spans="1:39" outlineLevel="1">
      <c r="A485" s="526"/>
      <c r="B485" s="789" t="s">
        <v>308</v>
      </c>
      <c r="C485" s="764" t="s">
        <v>163</v>
      </c>
      <c r="D485" s="295">
        <v>114852.63596068851</v>
      </c>
      <c r="E485" s="295">
        <v>114852.63596068851</v>
      </c>
      <c r="F485" s="295">
        <v>114852.63596068851</v>
      </c>
      <c r="G485" s="295">
        <v>114852.63596068851</v>
      </c>
      <c r="H485" s="295">
        <v>114852.63596068851</v>
      </c>
      <c r="I485" s="295">
        <v>114852.63596068851</v>
      </c>
      <c r="J485" s="295">
        <v>114852.63596068851</v>
      </c>
      <c r="K485" s="295">
        <v>114852.63596068851</v>
      </c>
      <c r="L485" s="295">
        <v>114852.63596068851</v>
      </c>
      <c r="M485" s="295">
        <v>114852.63596068851</v>
      </c>
      <c r="N485" s="295">
        <f>N484</f>
        <v>12</v>
      </c>
      <c r="O485" s="295">
        <v>3.393242659974907</v>
      </c>
      <c r="P485" s="295">
        <v>3.393242659974907</v>
      </c>
      <c r="Q485" s="295">
        <v>3.393242659974907</v>
      </c>
      <c r="R485" s="295">
        <v>3.393242659974907</v>
      </c>
      <c r="S485" s="295">
        <v>3.393242659974907</v>
      </c>
      <c r="T485" s="295">
        <v>3.393242659974907</v>
      </c>
      <c r="U485" s="295">
        <v>3.393242659974907</v>
      </c>
      <c r="V485" s="295">
        <v>3.393242659974907</v>
      </c>
      <c r="W485" s="295">
        <v>3.393242659974907</v>
      </c>
      <c r="X485" s="295">
        <v>3.393242659974907</v>
      </c>
      <c r="Y485" s="754">
        <f>Y484</f>
        <v>0</v>
      </c>
      <c r="Z485" s="754">
        <f t="shared" ref="Z485:AE485" si="1107">Z484</f>
        <v>0</v>
      </c>
      <c r="AA485" s="754">
        <v>0.5</v>
      </c>
      <c r="AB485" s="754">
        <v>0.5</v>
      </c>
      <c r="AC485" s="754">
        <v>0</v>
      </c>
      <c r="AD485" s="754">
        <f t="shared" si="1107"/>
        <v>0</v>
      </c>
      <c r="AE485" s="754">
        <f t="shared" si="1107"/>
        <v>0</v>
      </c>
      <c r="AF485" s="409">
        <f t="shared" ref="AF485" si="1108">AF484</f>
        <v>0</v>
      </c>
      <c r="AG485" s="409">
        <f t="shared" ref="AG485" si="1109">AG484</f>
        <v>0</v>
      </c>
      <c r="AH485" s="409">
        <f t="shared" ref="AH485" si="1110">AH484</f>
        <v>0</v>
      </c>
      <c r="AI485" s="409">
        <f t="shared" ref="AI485" si="1111">AI484</f>
        <v>0</v>
      </c>
      <c r="AJ485" s="409">
        <f t="shared" ref="AJ485" si="1112">AJ484</f>
        <v>0</v>
      </c>
      <c r="AK485" s="409">
        <f t="shared" ref="AK485" si="1113">AK484</f>
        <v>0</v>
      </c>
      <c r="AL485" s="409">
        <f t="shared" ref="AL485" si="1114">AL484</f>
        <v>0</v>
      </c>
      <c r="AM485" s="306"/>
    </row>
    <row r="486" spans="1:39" outlineLevel="1">
      <c r="A486" s="526"/>
      <c r="B486" s="789"/>
      <c r="C486" s="764"/>
      <c r="D486" s="764"/>
      <c r="E486" s="764"/>
      <c r="F486" s="764"/>
      <c r="G486" s="764"/>
      <c r="H486" s="764"/>
      <c r="I486" s="764"/>
      <c r="J486" s="764"/>
      <c r="K486" s="764"/>
      <c r="L486" s="764"/>
      <c r="M486" s="764"/>
      <c r="N486" s="764"/>
      <c r="O486" s="764"/>
      <c r="P486" s="764"/>
      <c r="Q486" s="764"/>
      <c r="R486" s="764"/>
      <c r="S486" s="764"/>
      <c r="T486" s="764"/>
      <c r="U486" s="764"/>
      <c r="V486" s="764"/>
      <c r="W486" s="764"/>
      <c r="X486" s="764"/>
      <c r="Y486" s="755"/>
      <c r="Z486" s="786"/>
      <c r="AA486" s="786"/>
      <c r="AB486" s="786"/>
      <c r="AC486" s="786"/>
      <c r="AD486" s="786"/>
      <c r="AE486" s="786"/>
      <c r="AF486" s="422"/>
      <c r="AG486" s="422"/>
      <c r="AH486" s="422"/>
      <c r="AI486" s="422"/>
      <c r="AJ486" s="422"/>
      <c r="AK486" s="422"/>
      <c r="AL486" s="422"/>
      <c r="AM486" s="306"/>
    </row>
    <row r="487" spans="1:39" outlineLevel="1">
      <c r="A487" s="526">
        <v>26</v>
      </c>
      <c r="B487" s="787" t="s">
        <v>118</v>
      </c>
      <c r="C487" s="764" t="s">
        <v>25</v>
      </c>
      <c r="D487" s="295">
        <v>195727.28407159922</v>
      </c>
      <c r="E487" s="295">
        <v>195727.28407159922</v>
      </c>
      <c r="F487" s="295">
        <v>195727.28407159922</v>
      </c>
      <c r="G487" s="295">
        <v>195727.28407159922</v>
      </c>
      <c r="H487" s="295">
        <v>195727.28407159922</v>
      </c>
      <c r="I487" s="295">
        <v>188611.53449977163</v>
      </c>
      <c r="J487" s="295">
        <v>188611.53449977163</v>
      </c>
      <c r="K487" s="295">
        <v>188611.53449977163</v>
      </c>
      <c r="L487" s="295">
        <v>188611.53449977163</v>
      </c>
      <c r="M487" s="295">
        <v>188611.53449977163</v>
      </c>
      <c r="N487" s="295">
        <v>12</v>
      </c>
      <c r="O487" s="295">
        <v>6.5844401758588695</v>
      </c>
      <c r="P487" s="295">
        <v>6.5844401758588695</v>
      </c>
      <c r="Q487" s="295">
        <v>6.5844401758588695</v>
      </c>
      <c r="R487" s="295">
        <v>6.5844401758588695</v>
      </c>
      <c r="S487" s="295">
        <v>6.5844401758588695</v>
      </c>
      <c r="T487" s="295">
        <v>6.4171196263604413</v>
      </c>
      <c r="U487" s="295">
        <v>6.4171196263604413</v>
      </c>
      <c r="V487" s="295">
        <v>6.4171196263604413</v>
      </c>
      <c r="W487" s="295">
        <v>6.4171196263604413</v>
      </c>
      <c r="X487" s="295">
        <v>6.4171196263604413</v>
      </c>
      <c r="Y487" s="779"/>
      <c r="Z487" s="791">
        <v>0.42557530454247394</v>
      </c>
      <c r="AA487" s="791">
        <v>0.57442469545752606</v>
      </c>
      <c r="AB487" s="626"/>
      <c r="AC487" s="626"/>
      <c r="AD487" s="753"/>
      <c r="AE487" s="753"/>
      <c r="AF487" s="413"/>
      <c r="AG487" s="413"/>
      <c r="AH487" s="413"/>
      <c r="AI487" s="413"/>
      <c r="AJ487" s="413"/>
      <c r="AK487" s="413"/>
      <c r="AL487" s="413"/>
      <c r="AM487" s="296">
        <f>SUM(Y487:AL487)</f>
        <v>1</v>
      </c>
    </row>
    <row r="488" spans="1:39" outlineLevel="1">
      <c r="A488" s="526"/>
      <c r="B488" s="789" t="s">
        <v>308</v>
      </c>
      <c r="C488" s="764"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754">
        <f>Y487</f>
        <v>0</v>
      </c>
      <c r="Z488" s="754">
        <f t="shared" ref="Z488:AE488" si="1115">Z487</f>
        <v>0.42557530454247394</v>
      </c>
      <c r="AA488" s="754">
        <f t="shared" si="1115"/>
        <v>0.57442469545752606</v>
      </c>
      <c r="AB488" s="754">
        <f t="shared" si="1115"/>
        <v>0</v>
      </c>
      <c r="AC488" s="754">
        <f t="shared" si="1115"/>
        <v>0</v>
      </c>
      <c r="AD488" s="754">
        <f t="shared" si="1115"/>
        <v>0</v>
      </c>
      <c r="AE488" s="754">
        <f t="shared" si="1115"/>
        <v>0</v>
      </c>
      <c r="AF488" s="409">
        <f t="shared" ref="AF488" si="1116">AF487</f>
        <v>0</v>
      </c>
      <c r="AG488" s="409">
        <f t="shared" ref="AG488" si="1117">AG487</f>
        <v>0</v>
      </c>
      <c r="AH488" s="409">
        <f t="shared" ref="AH488" si="1118">AH487</f>
        <v>0</v>
      </c>
      <c r="AI488" s="409">
        <f t="shared" ref="AI488" si="1119">AI487</f>
        <v>0</v>
      </c>
      <c r="AJ488" s="409">
        <f t="shared" ref="AJ488" si="1120">AJ487</f>
        <v>0</v>
      </c>
      <c r="AK488" s="409">
        <f t="shared" ref="AK488" si="1121">AK487</f>
        <v>0</v>
      </c>
      <c r="AL488" s="409">
        <f t="shared" ref="AL488" si="1122">AL487</f>
        <v>0</v>
      </c>
      <c r="AM488" s="306"/>
    </row>
    <row r="489" spans="1:39" outlineLevel="1">
      <c r="A489" s="526"/>
      <c r="B489" s="789"/>
      <c r="C489" s="764"/>
      <c r="D489" s="764"/>
      <c r="E489" s="764"/>
      <c r="F489" s="764"/>
      <c r="G489" s="764"/>
      <c r="H489" s="764"/>
      <c r="I489" s="764"/>
      <c r="J489" s="764"/>
      <c r="K489" s="764"/>
      <c r="L489" s="764"/>
      <c r="M489" s="764"/>
      <c r="N489" s="764"/>
      <c r="O489" s="764"/>
      <c r="P489" s="764"/>
      <c r="Q489" s="764"/>
      <c r="R489" s="764"/>
      <c r="S489" s="764"/>
      <c r="T489" s="764"/>
      <c r="U489" s="764"/>
      <c r="V489" s="764"/>
      <c r="W489" s="764"/>
      <c r="X489" s="764"/>
      <c r="Y489" s="755"/>
      <c r="Z489" s="786"/>
      <c r="AA489" s="786"/>
      <c r="AB489" s="786"/>
      <c r="AC489" s="786"/>
      <c r="AD489" s="786"/>
      <c r="AE489" s="786"/>
      <c r="AF489" s="422"/>
      <c r="AG489" s="422"/>
      <c r="AH489" s="422"/>
      <c r="AI489" s="422"/>
      <c r="AJ489" s="422"/>
      <c r="AK489" s="422"/>
      <c r="AL489" s="422"/>
      <c r="AM489" s="306"/>
    </row>
    <row r="490" spans="1:39" outlineLevel="1">
      <c r="A490" s="526">
        <v>27</v>
      </c>
      <c r="B490" s="787" t="s">
        <v>815</v>
      </c>
      <c r="C490" s="764" t="s">
        <v>25</v>
      </c>
      <c r="D490" s="295">
        <v>19225380.63013025</v>
      </c>
      <c r="E490" s="295">
        <v>19225380.63013025</v>
      </c>
      <c r="F490" s="295">
        <v>19225380.63013025</v>
      </c>
      <c r="G490" s="295">
        <v>19225380.63013025</v>
      </c>
      <c r="H490" s="295">
        <v>19225380.63013025</v>
      </c>
      <c r="I490" s="295">
        <v>19225380.63013025</v>
      </c>
      <c r="J490" s="295">
        <v>19225380.63013025</v>
      </c>
      <c r="K490" s="295">
        <v>19225380.63013025</v>
      </c>
      <c r="L490" s="295">
        <v>19225380.63013025</v>
      </c>
      <c r="M490" s="295">
        <v>19225380.63013025</v>
      </c>
      <c r="N490" s="295">
        <v>12</v>
      </c>
      <c r="O490" s="295">
        <v>3007.1682883188773</v>
      </c>
      <c r="P490" s="295">
        <v>3007.1682883188773</v>
      </c>
      <c r="Q490" s="295">
        <v>3007.1682883188773</v>
      </c>
      <c r="R490" s="295">
        <v>3007.1682883188773</v>
      </c>
      <c r="S490" s="295">
        <v>3007.1682883188773</v>
      </c>
      <c r="T490" s="295">
        <v>3007.1682883188773</v>
      </c>
      <c r="U490" s="295">
        <v>3007.1682883188773</v>
      </c>
      <c r="V490" s="295">
        <v>3007.1682883188773</v>
      </c>
      <c r="W490" s="295">
        <v>3007.1682883188773</v>
      </c>
      <c r="X490" s="295">
        <v>3007.1682883188773</v>
      </c>
      <c r="Y490" s="779"/>
      <c r="Z490" s="791">
        <v>8.732368098359454E-2</v>
      </c>
      <c r="AA490" s="791">
        <v>0.51590082718896191</v>
      </c>
      <c r="AB490" s="791">
        <v>0.33869317249941999</v>
      </c>
      <c r="AC490" s="791">
        <v>5.8082319328023324E-2</v>
      </c>
      <c r="AD490" s="753"/>
      <c r="AE490" s="792"/>
      <c r="AF490" s="413"/>
      <c r="AG490" s="413"/>
      <c r="AH490" s="413"/>
      <c r="AI490" s="413"/>
      <c r="AJ490" s="413"/>
      <c r="AK490" s="413"/>
      <c r="AL490" s="413"/>
      <c r="AM490" s="296">
        <f>SUM(Y490:AL490)</f>
        <v>0.99999999999999978</v>
      </c>
    </row>
    <row r="491" spans="1:39" outlineLevel="1">
      <c r="A491" s="526"/>
      <c r="B491" s="789" t="s">
        <v>308</v>
      </c>
      <c r="C491" s="764" t="s">
        <v>163</v>
      </c>
      <c r="D491" s="295">
        <v>32727114.870000001</v>
      </c>
      <c r="E491" s="295">
        <v>32727114.870000001</v>
      </c>
      <c r="F491" s="295">
        <v>32727114.870000001</v>
      </c>
      <c r="G491" s="295">
        <v>32727114.870000001</v>
      </c>
      <c r="H491" s="295">
        <v>32727114.870000001</v>
      </c>
      <c r="I491" s="295">
        <v>32727114.870000001</v>
      </c>
      <c r="J491" s="295">
        <v>32727114.870000001</v>
      </c>
      <c r="K491" s="295">
        <v>32727114.870000001</v>
      </c>
      <c r="L491" s="295">
        <v>32727114.870000001</v>
      </c>
      <c r="M491" s="295">
        <v>32727114.870000001</v>
      </c>
      <c r="N491" s="295">
        <f>N490</f>
        <v>12</v>
      </c>
      <c r="O491" s="295">
        <v>5401.1712668549881</v>
      </c>
      <c r="P491" s="295">
        <v>5401.1712668549881</v>
      </c>
      <c r="Q491" s="295">
        <v>5401.1712668549881</v>
      </c>
      <c r="R491" s="295">
        <v>5401.1712668549881</v>
      </c>
      <c r="S491" s="295">
        <v>5401.1712668549881</v>
      </c>
      <c r="T491" s="295">
        <v>5401.1712668549881</v>
      </c>
      <c r="U491" s="295">
        <v>5401.1712668549881</v>
      </c>
      <c r="V491" s="295">
        <v>5401.1712668549881</v>
      </c>
      <c r="W491" s="295">
        <v>5401.1712668549881</v>
      </c>
      <c r="X491" s="295">
        <v>5401.1712668549881</v>
      </c>
      <c r="Y491" s="754">
        <f>Y490</f>
        <v>0</v>
      </c>
      <c r="Z491" s="754">
        <v>0.115343</v>
      </c>
      <c r="AA491" s="754">
        <v>0.71212178172110463</v>
      </c>
      <c r="AB491" s="754">
        <v>0.1339443661666927</v>
      </c>
      <c r="AC491" s="754">
        <v>4.0229221059934289E-2</v>
      </c>
      <c r="AD491" s="754">
        <f t="shared" ref="AD491" si="1123">AD490</f>
        <v>0</v>
      </c>
      <c r="AE491" s="754">
        <f>+AE490</f>
        <v>0</v>
      </c>
      <c r="AF491" s="409">
        <f t="shared" ref="AF491" si="1124">AF490</f>
        <v>0</v>
      </c>
      <c r="AG491" s="409">
        <f t="shared" ref="AG491" si="1125">AG490</f>
        <v>0</v>
      </c>
      <c r="AH491" s="409">
        <f t="shared" ref="AH491" si="1126">AH490</f>
        <v>0</v>
      </c>
      <c r="AI491" s="409">
        <f t="shared" ref="AI491" si="1127">AI490</f>
        <v>0</v>
      </c>
      <c r="AJ491" s="409">
        <f t="shared" ref="AJ491" si="1128">AJ490</f>
        <v>0</v>
      </c>
      <c r="AK491" s="409">
        <f t="shared" ref="AK491" si="1129">AK490</f>
        <v>0</v>
      </c>
      <c r="AL491" s="409">
        <f t="shared" ref="AL491" si="1130">AL490</f>
        <v>0</v>
      </c>
      <c r="AM491" s="306"/>
    </row>
    <row r="492" spans="1:39" outlineLevel="1">
      <c r="A492" s="526"/>
      <c r="B492" s="789"/>
      <c r="C492" s="764"/>
      <c r="D492" s="764"/>
      <c r="E492" s="764"/>
      <c r="F492" s="764"/>
      <c r="G492" s="764"/>
      <c r="H492" s="764"/>
      <c r="I492" s="764"/>
      <c r="J492" s="764"/>
      <c r="K492" s="764"/>
      <c r="L492" s="764"/>
      <c r="M492" s="764"/>
      <c r="N492" s="764"/>
      <c r="O492" s="764"/>
      <c r="P492" s="764"/>
      <c r="Q492" s="764"/>
      <c r="R492" s="764"/>
      <c r="S492" s="764"/>
      <c r="T492" s="764"/>
      <c r="U492" s="764"/>
      <c r="V492" s="764"/>
      <c r="W492" s="764"/>
      <c r="X492" s="764"/>
      <c r="Y492" s="755"/>
      <c r="Z492" s="786"/>
      <c r="AA492" s="786"/>
      <c r="AB492" s="786"/>
      <c r="AC492" s="786"/>
      <c r="AD492" s="786"/>
      <c r="AE492" s="786"/>
      <c r="AF492" s="422"/>
      <c r="AG492" s="422"/>
      <c r="AH492" s="422"/>
      <c r="AI492" s="422"/>
      <c r="AJ492" s="422"/>
      <c r="AK492" s="422"/>
      <c r="AL492" s="422"/>
      <c r="AM492" s="306"/>
    </row>
    <row r="493" spans="1:39" ht="30" outlineLevel="1">
      <c r="A493" s="526">
        <v>28</v>
      </c>
      <c r="B493" s="787" t="s">
        <v>119</v>
      </c>
      <c r="C493" s="764" t="s">
        <v>25</v>
      </c>
      <c r="D493" s="295">
        <v>2328515.662103177</v>
      </c>
      <c r="E493" s="295">
        <v>2328515.662103177</v>
      </c>
      <c r="F493" s="295">
        <v>2239634.5426043826</v>
      </c>
      <c r="G493" s="295">
        <v>2182811.4697092474</v>
      </c>
      <c r="H493" s="295">
        <v>2028211.9247964912</v>
      </c>
      <c r="I493" s="295">
        <v>1661492.5009875228</v>
      </c>
      <c r="J493" s="295">
        <v>1404207.1502619463</v>
      </c>
      <c r="K493" s="295">
        <v>1404207.1502619463</v>
      </c>
      <c r="L493" s="295">
        <v>1404207.1502619463</v>
      </c>
      <c r="M493" s="295">
        <v>1404207.1502619463</v>
      </c>
      <c r="N493" s="295">
        <v>12</v>
      </c>
      <c r="O493" s="295">
        <v>458.5172355712682</v>
      </c>
      <c r="P493" s="295">
        <v>458.5172355712682</v>
      </c>
      <c r="Q493" s="295">
        <v>451.18313286959506</v>
      </c>
      <c r="R493" s="295">
        <v>444.93556390150314</v>
      </c>
      <c r="S493" s="295">
        <v>424.56305639685559</v>
      </c>
      <c r="T493" s="295">
        <v>375.39740495230609</v>
      </c>
      <c r="U493" s="295">
        <v>327.31828724133777</v>
      </c>
      <c r="V493" s="295">
        <v>327.31828724133777</v>
      </c>
      <c r="W493" s="295">
        <v>327.31828724133777</v>
      </c>
      <c r="X493" s="295">
        <v>327.31828724133777</v>
      </c>
      <c r="Y493" s="779"/>
      <c r="Z493" s="791">
        <v>0.87127731346194415</v>
      </c>
      <c r="AA493" s="791">
        <v>0.12872268653805591</v>
      </c>
      <c r="AB493" s="626"/>
      <c r="AC493" s="626"/>
      <c r="AD493" s="753"/>
      <c r="AE493" s="753"/>
      <c r="AF493" s="413"/>
      <c r="AG493" s="413"/>
      <c r="AH493" s="413"/>
      <c r="AI493" s="413"/>
      <c r="AJ493" s="413"/>
      <c r="AK493" s="413"/>
      <c r="AL493" s="413"/>
      <c r="AM493" s="296">
        <f>SUM(Y493:AL493)</f>
        <v>1</v>
      </c>
    </row>
    <row r="494" spans="1:39" outlineLevel="1">
      <c r="A494" s="526"/>
      <c r="B494" s="789" t="s">
        <v>308</v>
      </c>
      <c r="C494" s="764" t="s">
        <v>163</v>
      </c>
      <c r="D494" s="295">
        <v>1936.0048424733609</v>
      </c>
      <c r="E494" s="295">
        <v>1936.0048424733609</v>
      </c>
      <c r="F494" s="295">
        <v>1862.1061435920756</v>
      </c>
      <c r="G494" s="295">
        <v>1814.8615636737961</v>
      </c>
      <c r="H494" s="295">
        <v>1686.3223949378928</v>
      </c>
      <c r="I494" s="295">
        <v>1381.4197516454105</v>
      </c>
      <c r="J494" s="295">
        <v>1167.5042117979049</v>
      </c>
      <c r="K494" s="295">
        <v>1167.5042117979049</v>
      </c>
      <c r="L494" s="295">
        <v>1167.5042117979049</v>
      </c>
      <c r="M494" s="295">
        <v>1167.5042117979049</v>
      </c>
      <c r="N494" s="295">
        <f>N493</f>
        <v>12</v>
      </c>
      <c r="O494" s="295">
        <v>0.76616803278688761</v>
      </c>
      <c r="P494" s="295">
        <v>0.76616803278688761</v>
      </c>
      <c r="Q494" s="295">
        <v>0.7539129753904148</v>
      </c>
      <c r="R494" s="295">
        <v>0.74347348205267882</v>
      </c>
      <c r="S494" s="295">
        <v>0.70943165595136581</v>
      </c>
      <c r="T494" s="295">
        <v>0.62727738229353003</v>
      </c>
      <c r="U494" s="295">
        <v>0.54693867269443097</v>
      </c>
      <c r="V494" s="295">
        <v>0.54693867269443097</v>
      </c>
      <c r="W494" s="295">
        <v>0.54693867269443097</v>
      </c>
      <c r="X494" s="295">
        <v>0.54693867269443097</v>
      </c>
      <c r="Y494" s="754">
        <f>Y493</f>
        <v>0</v>
      </c>
      <c r="Z494" s="754">
        <v>1</v>
      </c>
      <c r="AA494" s="754">
        <v>0</v>
      </c>
      <c r="AB494" s="754">
        <f t="shared" ref="AB494:AE494" si="1131">AB493</f>
        <v>0</v>
      </c>
      <c r="AC494" s="754">
        <f t="shared" si="1131"/>
        <v>0</v>
      </c>
      <c r="AD494" s="754">
        <f t="shared" si="1131"/>
        <v>0</v>
      </c>
      <c r="AE494" s="754">
        <f t="shared" si="1131"/>
        <v>0</v>
      </c>
      <c r="AF494" s="409">
        <f t="shared" ref="AF494" si="1132">AF493</f>
        <v>0</v>
      </c>
      <c r="AG494" s="409">
        <f t="shared" ref="AG494" si="1133">AG493</f>
        <v>0</v>
      </c>
      <c r="AH494" s="409">
        <f t="shared" ref="AH494" si="1134">AH493</f>
        <v>0</v>
      </c>
      <c r="AI494" s="409">
        <f t="shared" ref="AI494" si="1135">AI493</f>
        <v>0</v>
      </c>
      <c r="AJ494" s="409">
        <f t="shared" ref="AJ494" si="1136">AJ493</f>
        <v>0</v>
      </c>
      <c r="AK494" s="409">
        <f t="shared" ref="AK494" si="1137">AK493</f>
        <v>0</v>
      </c>
      <c r="AL494" s="409">
        <f t="shared" ref="AL494" si="1138">AL493</f>
        <v>0</v>
      </c>
      <c r="AM494" s="306"/>
    </row>
    <row r="495" spans="1:39" outlineLevel="1">
      <c r="A495" s="526"/>
      <c r="B495" s="789"/>
      <c r="C495" s="764"/>
      <c r="D495" s="764"/>
      <c r="E495" s="764"/>
      <c r="F495" s="764"/>
      <c r="G495" s="764"/>
      <c r="H495" s="764"/>
      <c r="I495" s="764"/>
      <c r="J495" s="764"/>
      <c r="K495" s="764"/>
      <c r="L495" s="764"/>
      <c r="M495" s="764"/>
      <c r="N495" s="764"/>
      <c r="O495" s="764"/>
      <c r="P495" s="764"/>
      <c r="Q495" s="764"/>
      <c r="R495" s="764"/>
      <c r="S495" s="764"/>
      <c r="T495" s="764"/>
      <c r="U495" s="764"/>
      <c r="V495" s="764"/>
      <c r="W495" s="764"/>
      <c r="X495" s="764"/>
      <c r="Y495" s="755"/>
      <c r="Z495" s="786"/>
      <c r="AA495" s="786"/>
      <c r="AB495" s="786"/>
      <c r="AC495" s="786"/>
      <c r="AD495" s="786"/>
      <c r="AE495" s="786"/>
      <c r="AF495" s="422"/>
      <c r="AG495" s="422"/>
      <c r="AH495" s="422"/>
      <c r="AI495" s="422"/>
      <c r="AJ495" s="422"/>
      <c r="AK495" s="422"/>
      <c r="AL495" s="422"/>
      <c r="AM495" s="306"/>
    </row>
    <row r="496" spans="1:39" ht="30" outlineLevel="1">
      <c r="A496" s="526">
        <v>29</v>
      </c>
      <c r="B496" s="787" t="s">
        <v>120</v>
      </c>
      <c r="C496" s="764" t="s">
        <v>25</v>
      </c>
      <c r="D496" s="295">
        <v>312865.58590559417</v>
      </c>
      <c r="E496" s="295">
        <v>312865.58590559417</v>
      </c>
      <c r="F496" s="295">
        <v>312865.58590559417</v>
      </c>
      <c r="G496" s="295">
        <v>312865.58590559417</v>
      </c>
      <c r="H496" s="295">
        <v>312865.58590559417</v>
      </c>
      <c r="I496" s="295">
        <v>312865.58590559417</v>
      </c>
      <c r="J496" s="295">
        <v>312865.58590559417</v>
      </c>
      <c r="K496" s="295">
        <v>312865.58590559417</v>
      </c>
      <c r="L496" s="295">
        <v>312865.58590559417</v>
      </c>
      <c r="M496" s="295">
        <v>312865.58590559417</v>
      </c>
      <c r="N496" s="295">
        <v>12</v>
      </c>
      <c r="O496" s="295">
        <v>38.063303476627496</v>
      </c>
      <c r="P496" s="295">
        <v>38.063303476627496</v>
      </c>
      <c r="Q496" s="295">
        <v>38.063303476627496</v>
      </c>
      <c r="R496" s="295">
        <v>38.063303476627496</v>
      </c>
      <c r="S496" s="295">
        <v>38.063303476627496</v>
      </c>
      <c r="T496" s="295">
        <v>38.063303476627496</v>
      </c>
      <c r="U496" s="295">
        <v>38.063303476627496</v>
      </c>
      <c r="V496" s="295">
        <v>38.063303476627496</v>
      </c>
      <c r="W496" s="295">
        <v>38.063303476627496</v>
      </c>
      <c r="X496" s="295">
        <v>38.063303476627496</v>
      </c>
      <c r="Y496" s="779"/>
      <c r="Z496" s="626"/>
      <c r="AA496" s="626"/>
      <c r="AB496" s="791">
        <v>1</v>
      </c>
      <c r="AC496" s="626"/>
      <c r="AD496" s="753"/>
      <c r="AE496" s="753"/>
      <c r="AF496" s="413"/>
      <c r="AG496" s="413"/>
      <c r="AH496" s="413"/>
      <c r="AI496" s="413"/>
      <c r="AJ496" s="413"/>
      <c r="AK496" s="413"/>
      <c r="AL496" s="413"/>
      <c r="AM496" s="296">
        <f>SUM(Y496:AL496)</f>
        <v>1</v>
      </c>
    </row>
    <row r="497" spans="1:39" outlineLevel="1">
      <c r="A497" s="526"/>
      <c r="B497" s="789" t="s">
        <v>308</v>
      </c>
      <c r="C497" s="764" t="s">
        <v>163</v>
      </c>
      <c r="D497" s="295">
        <v>107519.62685271661</v>
      </c>
      <c r="E497" s="295">
        <v>107519.62685271661</v>
      </c>
      <c r="F497" s="295">
        <v>107519.62685271661</v>
      </c>
      <c r="G497" s="295">
        <v>107519.62685271661</v>
      </c>
      <c r="H497" s="295">
        <v>107519.62685271661</v>
      </c>
      <c r="I497" s="295">
        <v>107519.62685271661</v>
      </c>
      <c r="J497" s="295">
        <v>107519.62685271661</v>
      </c>
      <c r="K497" s="295">
        <v>107519.62685271661</v>
      </c>
      <c r="L497" s="295">
        <v>107519.62685271661</v>
      </c>
      <c r="M497" s="295">
        <v>107519.62685271661</v>
      </c>
      <c r="N497" s="295">
        <f>N496</f>
        <v>12</v>
      </c>
      <c r="O497" s="295">
        <v>16.019339339339336</v>
      </c>
      <c r="P497" s="295">
        <v>16.019339339339336</v>
      </c>
      <c r="Q497" s="295">
        <v>16.019339339339336</v>
      </c>
      <c r="R497" s="295">
        <v>16.019339339339336</v>
      </c>
      <c r="S497" s="295">
        <v>16.019339339339336</v>
      </c>
      <c r="T497" s="295">
        <v>16.019339339339336</v>
      </c>
      <c r="U497" s="295">
        <v>16.019339339339336</v>
      </c>
      <c r="V497" s="295">
        <v>16.019339339339336</v>
      </c>
      <c r="W497" s="295">
        <v>16.019339339339336</v>
      </c>
      <c r="X497" s="295">
        <v>16.019339339339336</v>
      </c>
      <c r="Y497" s="754">
        <f>Y496</f>
        <v>0</v>
      </c>
      <c r="Z497" s="754">
        <v>0.21624213391449795</v>
      </c>
      <c r="AA497" s="754">
        <v>0.75219999999999998</v>
      </c>
      <c r="AB497" s="754">
        <v>0</v>
      </c>
      <c r="AC497" s="754">
        <f t="shared" ref="AC497:AE497" si="1139">AC496</f>
        <v>0</v>
      </c>
      <c r="AD497" s="754">
        <f t="shared" si="1139"/>
        <v>0</v>
      </c>
      <c r="AE497" s="754">
        <f t="shared" si="1139"/>
        <v>0</v>
      </c>
      <c r="AF497" s="409">
        <f t="shared" ref="AF497" si="1140">AF496</f>
        <v>0</v>
      </c>
      <c r="AG497" s="409">
        <f t="shared" ref="AG497" si="1141">AG496</f>
        <v>0</v>
      </c>
      <c r="AH497" s="409">
        <f t="shared" ref="AH497" si="1142">AH496</f>
        <v>0</v>
      </c>
      <c r="AI497" s="409">
        <f t="shared" ref="AI497" si="1143">AI496</f>
        <v>0</v>
      </c>
      <c r="AJ497" s="409">
        <f t="shared" ref="AJ497" si="1144">AJ496</f>
        <v>0</v>
      </c>
      <c r="AK497" s="409">
        <f t="shared" ref="AK497" si="1145">AK496</f>
        <v>0</v>
      </c>
      <c r="AL497" s="409">
        <f t="shared" ref="AL497" si="1146">AL496</f>
        <v>0</v>
      </c>
      <c r="AM497" s="306"/>
    </row>
    <row r="498" spans="1:39" outlineLevel="1">
      <c r="A498" s="526"/>
      <c r="B498" s="428"/>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0"/>
      <c r="Z498" s="422"/>
      <c r="AA498" s="422"/>
      <c r="AB498" s="422"/>
      <c r="AC498" s="422"/>
      <c r="AD498" s="422"/>
      <c r="AE498" s="422"/>
      <c r="AF498" s="422"/>
      <c r="AG498" s="422"/>
      <c r="AH498" s="422"/>
      <c r="AI498" s="422"/>
      <c r="AJ498" s="422"/>
      <c r="AK498" s="422"/>
      <c r="AL498" s="422"/>
      <c r="AM498" s="306"/>
    </row>
    <row r="499" spans="1:39" ht="30" outlineLevel="1">
      <c r="A499" s="526">
        <v>30</v>
      </c>
      <c r="B499" s="787" t="s">
        <v>122</v>
      </c>
      <c r="C499" s="764"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779"/>
      <c r="Z499" s="753"/>
      <c r="AA499" s="753"/>
      <c r="AB499" s="753"/>
      <c r="AC499" s="753"/>
      <c r="AD499" s="753"/>
      <c r="AE499" s="753"/>
      <c r="AF499" s="413"/>
      <c r="AG499" s="413"/>
      <c r="AH499" s="413"/>
      <c r="AI499" s="413"/>
      <c r="AJ499" s="413"/>
      <c r="AK499" s="413"/>
      <c r="AL499" s="413"/>
      <c r="AM499" s="296">
        <f>SUM(Y499:AL499)</f>
        <v>0</v>
      </c>
    </row>
    <row r="500" spans="1:39" outlineLevel="1">
      <c r="A500" s="526"/>
      <c r="B500" s="789" t="s">
        <v>308</v>
      </c>
      <c r="C500" s="764" t="s">
        <v>163</v>
      </c>
      <c r="D500" s="295">
        <v>250704.36226184832</v>
      </c>
      <c r="E500" s="295">
        <v>250704.36226184832</v>
      </c>
      <c r="F500" s="295">
        <v>250704.36226184832</v>
      </c>
      <c r="G500" s="295">
        <v>250704.36226184832</v>
      </c>
      <c r="H500" s="295">
        <v>250704.36226184832</v>
      </c>
      <c r="I500" s="295">
        <v>250704.36226184832</v>
      </c>
      <c r="J500" s="295">
        <v>250704.36226184832</v>
      </c>
      <c r="K500" s="295">
        <v>250704.36226184832</v>
      </c>
      <c r="L500" s="295">
        <v>250704.36226184832</v>
      </c>
      <c r="M500" s="295">
        <v>250704.36226184832</v>
      </c>
      <c r="N500" s="295">
        <f>N499</f>
        <v>12</v>
      </c>
      <c r="O500" s="295"/>
      <c r="P500" s="295"/>
      <c r="Q500" s="295"/>
      <c r="R500" s="295"/>
      <c r="S500" s="295"/>
      <c r="T500" s="295"/>
      <c r="U500" s="295"/>
      <c r="V500" s="295"/>
      <c r="W500" s="295"/>
      <c r="X500" s="295"/>
      <c r="Y500" s="754">
        <f>Y499</f>
        <v>0</v>
      </c>
      <c r="Z500" s="754">
        <f t="shared" ref="Z500:AE500" si="1147">Z499</f>
        <v>0</v>
      </c>
      <c r="AA500" s="754">
        <f t="shared" si="1147"/>
        <v>0</v>
      </c>
      <c r="AB500" s="754">
        <f t="shared" si="1147"/>
        <v>0</v>
      </c>
      <c r="AC500" s="754">
        <f t="shared" si="1147"/>
        <v>0</v>
      </c>
      <c r="AD500" s="754">
        <f t="shared" si="1147"/>
        <v>0</v>
      </c>
      <c r="AE500" s="754">
        <f t="shared" si="1147"/>
        <v>0</v>
      </c>
      <c r="AF500" s="409">
        <f t="shared" ref="AF500" si="1148">AF499</f>
        <v>0</v>
      </c>
      <c r="AG500" s="409">
        <f t="shared" ref="AG500" si="1149">AG499</f>
        <v>0</v>
      </c>
      <c r="AH500" s="409">
        <f t="shared" ref="AH500" si="1150">AH499</f>
        <v>0</v>
      </c>
      <c r="AI500" s="409">
        <f t="shared" ref="AI500" si="1151">AI499</f>
        <v>0</v>
      </c>
      <c r="AJ500" s="409">
        <f t="shared" ref="AJ500" si="1152">AJ499</f>
        <v>0</v>
      </c>
      <c r="AK500" s="409">
        <f t="shared" ref="AK500" si="1153">AK499</f>
        <v>0</v>
      </c>
      <c r="AL500" s="409">
        <f t="shared" ref="AL500" si="1154">AL499</f>
        <v>0</v>
      </c>
      <c r="AM500" s="306"/>
    </row>
    <row r="501" spans="1:39" outlineLevel="1">
      <c r="A501" s="526"/>
      <c r="B501" s="789"/>
      <c r="C501" s="764"/>
      <c r="D501" s="764"/>
      <c r="E501" s="764"/>
      <c r="F501" s="764"/>
      <c r="G501" s="764"/>
      <c r="H501" s="764"/>
      <c r="I501" s="764"/>
      <c r="J501" s="764"/>
      <c r="K501" s="764"/>
      <c r="L501" s="764"/>
      <c r="M501" s="764"/>
      <c r="N501" s="764"/>
      <c r="O501" s="764"/>
      <c r="P501" s="764"/>
      <c r="Q501" s="764"/>
      <c r="R501" s="764"/>
      <c r="S501" s="764"/>
      <c r="T501" s="764"/>
      <c r="U501" s="764"/>
      <c r="V501" s="764"/>
      <c r="W501" s="764"/>
      <c r="X501" s="764"/>
      <c r="Y501" s="755"/>
      <c r="Z501" s="786"/>
      <c r="AA501" s="786"/>
      <c r="AB501" s="786"/>
      <c r="AC501" s="786"/>
      <c r="AD501" s="786"/>
      <c r="AE501" s="786"/>
      <c r="AF501" s="422"/>
      <c r="AG501" s="422"/>
      <c r="AH501" s="422"/>
      <c r="AI501" s="422"/>
      <c r="AJ501" s="422"/>
      <c r="AK501" s="422"/>
      <c r="AL501" s="422"/>
      <c r="AM501" s="306"/>
    </row>
    <row r="502" spans="1:39" ht="30" outlineLevel="1">
      <c r="A502" s="526">
        <v>31</v>
      </c>
      <c r="B502" s="787" t="s">
        <v>826</v>
      </c>
      <c r="C502" s="764" t="s">
        <v>25</v>
      </c>
      <c r="D502" s="295">
        <v>347668.6547036604</v>
      </c>
      <c r="E502" s="295">
        <v>348467.90355895029</v>
      </c>
      <c r="F502" s="295">
        <v>348467.90355895029</v>
      </c>
      <c r="G502" s="295">
        <v>323504.30687086121</v>
      </c>
      <c r="H502" s="295">
        <v>291172.541414448</v>
      </c>
      <c r="I502" s="295">
        <v>287229.16663374664</v>
      </c>
      <c r="J502" s="295">
        <v>287229.16663374664</v>
      </c>
      <c r="K502" s="295">
        <v>287229.16663374664</v>
      </c>
      <c r="L502" s="295">
        <v>287229.16663374664</v>
      </c>
      <c r="M502" s="295">
        <v>287229.16663374664</v>
      </c>
      <c r="N502" s="295">
        <v>12</v>
      </c>
      <c r="O502" s="295">
        <v>51.506513642133712</v>
      </c>
      <c r="P502" s="295">
        <v>51.734418569753764</v>
      </c>
      <c r="Q502" s="295">
        <v>51.734418569753764</v>
      </c>
      <c r="R502" s="295">
        <v>47.176320017352559</v>
      </c>
      <c r="S502" s="295">
        <v>41.250791899230983</v>
      </c>
      <c r="T502" s="295">
        <v>41.250791899230983</v>
      </c>
      <c r="U502" s="295">
        <v>41.250791899230983</v>
      </c>
      <c r="V502" s="295">
        <v>41.250791899230983</v>
      </c>
      <c r="W502" s="295">
        <v>41.250791899230983</v>
      </c>
      <c r="X502" s="295">
        <v>41.250791899230983</v>
      </c>
      <c r="Y502" s="779"/>
      <c r="Z502" s="791">
        <v>0.66333701013538748</v>
      </c>
      <c r="AA502" s="791">
        <v>0.31918063040972211</v>
      </c>
      <c r="AB502" s="791">
        <v>1.7482359454890389E-2</v>
      </c>
      <c r="AC502" s="626"/>
      <c r="AD502" s="753"/>
      <c r="AE502" s="753"/>
      <c r="AF502" s="413"/>
      <c r="AG502" s="413"/>
      <c r="AH502" s="413"/>
      <c r="AI502" s="413"/>
      <c r="AJ502" s="413"/>
      <c r="AK502" s="413"/>
      <c r="AL502" s="413"/>
      <c r="AM502" s="296">
        <f>SUM(Y502:AL502)</f>
        <v>1</v>
      </c>
    </row>
    <row r="503" spans="1:39" outlineLevel="1">
      <c r="A503" s="526"/>
      <c r="B503" s="789" t="s">
        <v>308</v>
      </c>
      <c r="C503" s="764"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754">
        <f>Y502</f>
        <v>0</v>
      </c>
      <c r="Z503" s="754">
        <f t="shared" ref="Z503:AE503" si="1155">Z502</f>
        <v>0.66333701013538748</v>
      </c>
      <c r="AA503" s="754">
        <f t="shared" si="1155"/>
        <v>0.31918063040972211</v>
      </c>
      <c r="AB503" s="754">
        <f t="shared" si="1155"/>
        <v>1.7482359454890389E-2</v>
      </c>
      <c r="AC503" s="754">
        <f t="shared" si="1155"/>
        <v>0</v>
      </c>
      <c r="AD503" s="754">
        <f t="shared" si="1155"/>
        <v>0</v>
      </c>
      <c r="AE503" s="754">
        <f t="shared" si="1155"/>
        <v>0</v>
      </c>
      <c r="AF503" s="409">
        <f t="shared" ref="AF503" si="1156">AF502</f>
        <v>0</v>
      </c>
      <c r="AG503" s="409">
        <f t="shared" ref="AG503" si="1157">AG502</f>
        <v>0</v>
      </c>
      <c r="AH503" s="409">
        <f t="shared" ref="AH503" si="1158">AH502</f>
        <v>0</v>
      </c>
      <c r="AI503" s="409">
        <f t="shared" ref="AI503" si="1159">AI502</f>
        <v>0</v>
      </c>
      <c r="AJ503" s="409">
        <f t="shared" ref="AJ503" si="1160">AJ502</f>
        <v>0</v>
      </c>
      <c r="AK503" s="409">
        <f t="shared" ref="AK503" si="1161">AK502</f>
        <v>0</v>
      </c>
      <c r="AL503" s="409">
        <f t="shared" ref="AL503" si="1162">AL502</f>
        <v>0</v>
      </c>
      <c r="AM503" s="306"/>
    </row>
    <row r="504" spans="1:39" outlineLevel="1">
      <c r="A504" s="526"/>
      <c r="B504" s="787"/>
      <c r="C504" s="764"/>
      <c r="D504" s="764"/>
      <c r="E504" s="764"/>
      <c r="F504" s="764"/>
      <c r="G504" s="764"/>
      <c r="H504" s="764"/>
      <c r="I504" s="764"/>
      <c r="J504" s="764"/>
      <c r="K504" s="764"/>
      <c r="L504" s="764"/>
      <c r="M504" s="764"/>
      <c r="N504" s="764"/>
      <c r="O504" s="764"/>
      <c r="P504" s="764"/>
      <c r="Q504" s="764"/>
      <c r="R504" s="764"/>
      <c r="S504" s="764"/>
      <c r="T504" s="764"/>
      <c r="U504" s="764"/>
      <c r="V504" s="764"/>
      <c r="W504" s="764"/>
      <c r="X504" s="764"/>
      <c r="Y504" s="755"/>
      <c r="Z504" s="786"/>
      <c r="AA504" s="786"/>
      <c r="AB504" s="786"/>
      <c r="AC504" s="786"/>
      <c r="AD504" s="786"/>
      <c r="AE504" s="786"/>
      <c r="AF504" s="422"/>
      <c r="AG504" s="422"/>
      <c r="AH504" s="422"/>
      <c r="AI504" s="422"/>
      <c r="AJ504" s="422"/>
      <c r="AK504" s="422"/>
      <c r="AL504" s="422"/>
      <c r="AM504" s="306"/>
    </row>
    <row r="505" spans="1:39" ht="30" outlineLevel="1">
      <c r="A505" s="526">
        <v>32</v>
      </c>
      <c r="B505" s="787" t="s">
        <v>124</v>
      </c>
      <c r="C505" s="764" t="s">
        <v>25</v>
      </c>
      <c r="D505" s="295">
        <v>1781169.0006198552</v>
      </c>
      <c r="E505" s="295">
        <v>1342905.3909529916</v>
      </c>
      <c r="F505" s="295">
        <v>687377.10692312592</v>
      </c>
      <c r="G505" s="295">
        <v>681564.95833631849</v>
      </c>
      <c r="H505" s="295">
        <v>681564.95833631849</v>
      </c>
      <c r="I505" s="295">
        <v>474680.81697028584</v>
      </c>
      <c r="J505" s="295">
        <v>474680.81697028584</v>
      </c>
      <c r="K505" s="295">
        <v>474680.81697028584</v>
      </c>
      <c r="L505" s="295">
        <v>474680.81697028584</v>
      </c>
      <c r="M505" s="295">
        <v>474680.81697028584</v>
      </c>
      <c r="N505" s="295">
        <v>12</v>
      </c>
      <c r="O505" s="295">
        <v>325.70106625794836</v>
      </c>
      <c r="P505" s="295">
        <v>281.33311915160243</v>
      </c>
      <c r="Q505" s="295">
        <v>212.26029240649575</v>
      </c>
      <c r="R505" s="295">
        <v>127.55784793074449</v>
      </c>
      <c r="S505" s="295">
        <v>127.55784793074449</v>
      </c>
      <c r="T505" s="295">
        <v>72.097914047812097</v>
      </c>
      <c r="U505" s="295">
        <v>72.097914047812097</v>
      </c>
      <c r="V505" s="295">
        <v>72.097914047812097</v>
      </c>
      <c r="W505" s="295">
        <v>72.097914047812097</v>
      </c>
      <c r="X505" s="295">
        <v>72.097914047812097</v>
      </c>
      <c r="Y505" s="779"/>
      <c r="Z505" s="626"/>
      <c r="AA505" s="791">
        <v>0.16468321885203888</v>
      </c>
      <c r="AB505" s="791">
        <v>0.5995533360441323</v>
      </c>
      <c r="AC505" s="791">
        <v>0.23576344510382868</v>
      </c>
      <c r="AD505" s="753"/>
      <c r="AE505" s="753"/>
      <c r="AF505" s="413"/>
      <c r="AG505" s="413"/>
      <c r="AH505" s="413"/>
      <c r="AI505" s="413"/>
      <c r="AJ505" s="413"/>
      <c r="AK505" s="413"/>
      <c r="AL505" s="413"/>
      <c r="AM505" s="296">
        <f>SUM(Y505:AL505)</f>
        <v>0.99999999999999978</v>
      </c>
    </row>
    <row r="506" spans="1:39" outlineLevel="1">
      <c r="A506" s="526"/>
      <c r="B506" s="789" t="s">
        <v>308</v>
      </c>
      <c r="C506" s="764" t="s">
        <v>163</v>
      </c>
      <c r="D506" s="295">
        <v>1714593.4789674804</v>
      </c>
      <c r="E506" s="295">
        <v>1292711.0371879255</v>
      </c>
      <c r="F506" s="295">
        <v>661684.71644845349</v>
      </c>
      <c r="G506" s="295">
        <v>656089.81104516948</v>
      </c>
      <c r="H506" s="295">
        <v>656089.81104516948</v>
      </c>
      <c r="I506" s="295">
        <v>456938.46742502961</v>
      </c>
      <c r="J506" s="295">
        <v>456938.46742502961</v>
      </c>
      <c r="K506" s="295">
        <v>456938.46742502961</v>
      </c>
      <c r="L506" s="295">
        <v>456938.46742502961</v>
      </c>
      <c r="M506" s="295">
        <v>456938.46742502961</v>
      </c>
      <c r="N506" s="295">
        <f>N505</f>
        <v>12</v>
      </c>
      <c r="O506" s="295"/>
      <c r="P506" s="295"/>
      <c r="Q506" s="295"/>
      <c r="R506" s="295"/>
      <c r="S506" s="295"/>
      <c r="T506" s="295"/>
      <c r="U506" s="295"/>
      <c r="V506" s="295"/>
      <c r="W506" s="295"/>
      <c r="X506" s="295"/>
      <c r="Y506" s="754">
        <f>Y505</f>
        <v>0</v>
      </c>
      <c r="Z506" s="754">
        <f t="shared" ref="Z506:AE506" si="1163">Z505</f>
        <v>0</v>
      </c>
      <c r="AA506" s="754">
        <f t="shared" si="1163"/>
        <v>0.16468321885203888</v>
      </c>
      <c r="AB506" s="754">
        <f t="shared" si="1163"/>
        <v>0.5995533360441323</v>
      </c>
      <c r="AC506" s="754">
        <f t="shared" si="1163"/>
        <v>0.23576344510382868</v>
      </c>
      <c r="AD506" s="754">
        <f t="shared" si="1163"/>
        <v>0</v>
      </c>
      <c r="AE506" s="754">
        <f t="shared" si="1163"/>
        <v>0</v>
      </c>
      <c r="AF506" s="409">
        <f t="shared" ref="AF506" si="1164">AF505</f>
        <v>0</v>
      </c>
      <c r="AG506" s="409">
        <f t="shared" ref="AG506" si="1165">AG505</f>
        <v>0</v>
      </c>
      <c r="AH506" s="409">
        <f t="shared" ref="AH506" si="1166">AH505</f>
        <v>0</v>
      </c>
      <c r="AI506" s="409">
        <f t="shared" ref="AI506" si="1167">AI505</f>
        <v>0</v>
      </c>
      <c r="AJ506" s="409">
        <f t="shared" ref="AJ506" si="1168">AJ505</f>
        <v>0</v>
      </c>
      <c r="AK506" s="409">
        <f t="shared" ref="AK506" si="1169">AK505</f>
        <v>0</v>
      </c>
      <c r="AL506" s="409">
        <f t="shared" ref="AL506" si="1170">AL505</f>
        <v>0</v>
      </c>
      <c r="AM506" s="306"/>
    </row>
    <row r="507" spans="1:39" outlineLevel="1">
      <c r="A507" s="526"/>
      <c r="B507" s="425"/>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0"/>
      <c r="Z507" s="422"/>
      <c r="AA507" s="422"/>
      <c r="AB507" s="422"/>
      <c r="AC507" s="422"/>
      <c r="AD507" s="422"/>
      <c r="AE507" s="422"/>
      <c r="AF507" s="422"/>
      <c r="AG507" s="422"/>
      <c r="AH507" s="422"/>
      <c r="AI507" s="422"/>
      <c r="AJ507" s="422"/>
      <c r="AK507" s="422"/>
      <c r="AL507" s="422"/>
      <c r="AM507" s="306"/>
    </row>
    <row r="508" spans="1:39" ht="15.75" outlineLevel="1">
      <c r="A508" s="526"/>
      <c r="B508" s="498"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0"/>
      <c r="Z508" s="422"/>
      <c r="AA508" s="422"/>
      <c r="AB508" s="422"/>
      <c r="AC508" s="422"/>
      <c r="AD508" s="422"/>
      <c r="AE508" s="422"/>
      <c r="AF508" s="422"/>
      <c r="AG508" s="422"/>
      <c r="AH508" s="422"/>
      <c r="AI508" s="422"/>
      <c r="AJ508" s="422"/>
      <c r="AK508" s="422"/>
      <c r="AL508" s="422"/>
      <c r="AM508" s="306"/>
    </row>
    <row r="509" spans="1:39" outlineLevel="1">
      <c r="A509" s="526">
        <v>33</v>
      </c>
      <c r="B509" s="787" t="s">
        <v>125</v>
      </c>
      <c r="C509" s="764" t="s">
        <v>25</v>
      </c>
      <c r="D509" s="295">
        <v>1574623.7615198703</v>
      </c>
      <c r="E509" s="295">
        <v>1578243.6341252385</v>
      </c>
      <c r="F509" s="295">
        <v>1578243.6341252385</v>
      </c>
      <c r="G509" s="295">
        <v>1465181.1765632569</v>
      </c>
      <c r="H509" s="295">
        <v>1318747.5954774106</v>
      </c>
      <c r="I509" s="295">
        <v>1300887.6833275415</v>
      </c>
      <c r="J509" s="295">
        <v>1300887.6833275415</v>
      </c>
      <c r="K509" s="295">
        <v>0</v>
      </c>
      <c r="L509" s="295">
        <v>0</v>
      </c>
      <c r="M509" s="295">
        <v>0</v>
      </c>
      <c r="N509" s="295">
        <v>12</v>
      </c>
      <c r="O509" s="295">
        <v>132.31383010904105</v>
      </c>
      <c r="P509" s="295">
        <v>132.89928953430228</v>
      </c>
      <c r="Q509" s="295">
        <v>132.89928953430228</v>
      </c>
      <c r="R509" s="295">
        <v>121.19010102907743</v>
      </c>
      <c r="S509" s="295">
        <v>105.96815597228509</v>
      </c>
      <c r="T509" s="295">
        <v>105.96815597228509</v>
      </c>
      <c r="U509" s="295">
        <v>105.96815597228509</v>
      </c>
      <c r="V509" s="295">
        <v>0</v>
      </c>
      <c r="W509" s="295">
        <v>0</v>
      </c>
      <c r="X509" s="295">
        <v>0</v>
      </c>
      <c r="Y509" s="779"/>
      <c r="Z509" s="791">
        <v>0.8349796830232421</v>
      </c>
      <c r="AA509" s="791">
        <v>0.16391712743449552</v>
      </c>
      <c r="AB509" s="791">
        <v>1.1031895422624735E-3</v>
      </c>
      <c r="AC509" s="626"/>
      <c r="AD509" s="753"/>
      <c r="AE509" s="753"/>
      <c r="AF509" s="413"/>
      <c r="AG509" s="413"/>
      <c r="AH509" s="413"/>
      <c r="AI509" s="413"/>
      <c r="AJ509" s="413"/>
      <c r="AK509" s="413"/>
      <c r="AL509" s="413"/>
      <c r="AM509" s="296">
        <f>SUM(Y509:AL509)</f>
        <v>1</v>
      </c>
    </row>
    <row r="510" spans="1:39" outlineLevel="1">
      <c r="A510" s="526"/>
      <c r="B510" s="789" t="s">
        <v>308</v>
      </c>
      <c r="C510" s="764" t="s">
        <v>163</v>
      </c>
      <c r="D510" s="295"/>
      <c r="E510" s="295"/>
      <c r="F510" s="295"/>
      <c r="G510" s="295"/>
      <c r="H510" s="295"/>
      <c r="I510" s="295"/>
      <c r="J510" s="295"/>
      <c r="K510" s="295"/>
      <c r="L510" s="295"/>
      <c r="M510" s="295"/>
      <c r="N510" s="295">
        <f>N509</f>
        <v>12</v>
      </c>
      <c r="O510" s="295"/>
      <c r="P510" s="295"/>
      <c r="Q510" s="295"/>
      <c r="R510" s="295"/>
      <c r="S510" s="295"/>
      <c r="T510" s="295"/>
      <c r="U510" s="295"/>
      <c r="V510" s="295"/>
      <c r="W510" s="295"/>
      <c r="X510" s="295"/>
      <c r="Y510" s="754">
        <f>Y509</f>
        <v>0</v>
      </c>
      <c r="Z510" s="754">
        <f t="shared" ref="Z510:AE510" si="1171">Z509</f>
        <v>0.8349796830232421</v>
      </c>
      <c r="AA510" s="754">
        <f t="shared" si="1171"/>
        <v>0.16391712743449552</v>
      </c>
      <c r="AB510" s="754">
        <f t="shared" si="1171"/>
        <v>1.1031895422624735E-3</v>
      </c>
      <c r="AC510" s="754">
        <f t="shared" si="1171"/>
        <v>0</v>
      </c>
      <c r="AD510" s="754">
        <f t="shared" si="1171"/>
        <v>0</v>
      </c>
      <c r="AE510" s="754">
        <f t="shared" si="1171"/>
        <v>0</v>
      </c>
      <c r="AF510" s="409">
        <f t="shared" ref="AF510" si="1172">AF509</f>
        <v>0</v>
      </c>
      <c r="AG510" s="409">
        <f t="shared" ref="AG510" si="1173">AG509</f>
        <v>0</v>
      </c>
      <c r="AH510" s="409">
        <f t="shared" ref="AH510" si="1174">AH509</f>
        <v>0</v>
      </c>
      <c r="AI510" s="409">
        <f t="shared" ref="AI510" si="1175">AI509</f>
        <v>0</v>
      </c>
      <c r="AJ510" s="409">
        <f t="shared" ref="AJ510" si="1176">AJ509</f>
        <v>0</v>
      </c>
      <c r="AK510" s="409">
        <f t="shared" ref="AK510" si="1177">AK509</f>
        <v>0</v>
      </c>
      <c r="AL510" s="409">
        <f t="shared" ref="AL510" si="1178">AL509</f>
        <v>0</v>
      </c>
      <c r="AM510" s="306"/>
    </row>
    <row r="511" spans="1:39" outlineLevel="1">
      <c r="A511" s="526"/>
      <c r="B511" s="787"/>
      <c r="C511" s="764"/>
      <c r="D511" s="764"/>
      <c r="E511" s="764"/>
      <c r="F511" s="764"/>
      <c r="G511" s="764"/>
      <c r="H511" s="764"/>
      <c r="I511" s="764"/>
      <c r="J511" s="764"/>
      <c r="K511" s="764"/>
      <c r="L511" s="764"/>
      <c r="M511" s="764"/>
      <c r="N511" s="764"/>
      <c r="O511" s="764"/>
      <c r="P511" s="764"/>
      <c r="Q511" s="764"/>
      <c r="R511" s="764"/>
      <c r="S511" s="764"/>
      <c r="T511" s="764"/>
      <c r="U511" s="764"/>
      <c r="V511" s="764"/>
      <c r="W511" s="764"/>
      <c r="X511" s="764"/>
      <c r="Y511" s="755"/>
      <c r="Z511" s="786"/>
      <c r="AA511" s="786"/>
      <c r="AB511" s="786"/>
      <c r="AC511" s="786"/>
      <c r="AD511" s="786"/>
      <c r="AE511" s="786"/>
      <c r="AF511" s="422"/>
      <c r="AG511" s="422"/>
      <c r="AH511" s="422"/>
      <c r="AI511" s="422"/>
      <c r="AJ511" s="422"/>
      <c r="AK511" s="422"/>
      <c r="AL511" s="422"/>
      <c r="AM511" s="306"/>
    </row>
    <row r="512" spans="1:39" outlineLevel="1">
      <c r="A512" s="526">
        <v>34</v>
      </c>
      <c r="B512" s="787" t="s">
        <v>827</v>
      </c>
      <c r="C512" s="764" t="s">
        <v>25</v>
      </c>
      <c r="D512" s="295"/>
      <c r="E512" s="295"/>
      <c r="F512" s="295"/>
      <c r="G512" s="295"/>
      <c r="H512" s="295"/>
      <c r="I512" s="295"/>
      <c r="J512" s="295"/>
      <c r="K512" s="295"/>
      <c r="L512" s="295"/>
      <c r="M512" s="295"/>
      <c r="N512" s="295">
        <v>12</v>
      </c>
      <c r="O512" s="295"/>
      <c r="P512" s="295"/>
      <c r="Q512" s="295"/>
      <c r="R512" s="295"/>
      <c r="S512" s="295"/>
      <c r="T512" s="295"/>
      <c r="U512" s="295"/>
      <c r="V512" s="295"/>
      <c r="W512" s="295"/>
      <c r="X512" s="295"/>
      <c r="Y512" s="779"/>
      <c r="Z512" s="753"/>
      <c r="AA512" s="753"/>
      <c r="AB512" s="753"/>
      <c r="AC512" s="753"/>
      <c r="AD512" s="753"/>
      <c r="AE512" s="753"/>
      <c r="AF512" s="413"/>
      <c r="AG512" s="413"/>
      <c r="AH512" s="413"/>
      <c r="AI512" s="413"/>
      <c r="AJ512" s="413"/>
      <c r="AK512" s="413"/>
      <c r="AL512" s="413"/>
      <c r="AM512" s="296">
        <f>SUM(Y512:AL512)</f>
        <v>0</v>
      </c>
    </row>
    <row r="513" spans="1:39" outlineLevel="1">
      <c r="A513" s="526"/>
      <c r="B513" s="789" t="s">
        <v>308</v>
      </c>
      <c r="C513" s="764" t="s">
        <v>163</v>
      </c>
      <c r="D513" s="295">
        <v>70998.313043478338</v>
      </c>
      <c r="E513" s="295"/>
      <c r="F513" s="295"/>
      <c r="G513" s="295"/>
      <c r="H513" s="295"/>
      <c r="I513" s="295"/>
      <c r="J513" s="295"/>
      <c r="K513" s="295"/>
      <c r="L513" s="295"/>
      <c r="M513" s="295"/>
      <c r="N513" s="295">
        <f>N512</f>
        <v>12</v>
      </c>
      <c r="O513" s="295"/>
      <c r="P513" s="295"/>
      <c r="Q513" s="295"/>
      <c r="R513" s="295"/>
      <c r="S513" s="295"/>
      <c r="T513" s="295"/>
      <c r="U513" s="295"/>
      <c r="V513" s="295"/>
      <c r="W513" s="295"/>
      <c r="X513" s="295"/>
      <c r="Y513" s="754">
        <f>Y512</f>
        <v>0</v>
      </c>
      <c r="Z513" s="754">
        <f t="shared" ref="Z513:AE513" si="1179">Z512</f>
        <v>0</v>
      </c>
      <c r="AA513" s="754">
        <f t="shared" si="1179"/>
        <v>0</v>
      </c>
      <c r="AB513" s="754">
        <f t="shared" si="1179"/>
        <v>0</v>
      </c>
      <c r="AC513" s="754">
        <f t="shared" si="1179"/>
        <v>0</v>
      </c>
      <c r="AD513" s="754">
        <f t="shared" si="1179"/>
        <v>0</v>
      </c>
      <c r="AE513" s="754">
        <f t="shared" si="1179"/>
        <v>0</v>
      </c>
      <c r="AF513" s="409">
        <f t="shared" ref="AF513" si="1180">AF512</f>
        <v>0</v>
      </c>
      <c r="AG513" s="409">
        <f t="shared" ref="AG513" si="1181">AG512</f>
        <v>0</v>
      </c>
      <c r="AH513" s="409">
        <f t="shared" ref="AH513" si="1182">AH512</f>
        <v>0</v>
      </c>
      <c r="AI513" s="409">
        <f t="shared" ref="AI513" si="1183">AI512</f>
        <v>0</v>
      </c>
      <c r="AJ513" s="409">
        <f t="shared" ref="AJ513" si="1184">AJ512</f>
        <v>0</v>
      </c>
      <c r="AK513" s="409">
        <f t="shared" ref="AK513" si="1185">AK512</f>
        <v>0</v>
      </c>
      <c r="AL513" s="409">
        <f t="shared" ref="AL513" si="1186">AL512</f>
        <v>0</v>
      </c>
      <c r="AM513" s="306"/>
    </row>
    <row r="514" spans="1:39" outlineLevel="1">
      <c r="A514" s="526"/>
      <c r="B514" s="425"/>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0"/>
      <c r="Z514" s="422"/>
      <c r="AA514" s="422"/>
      <c r="AB514" s="422"/>
      <c r="AC514" s="422"/>
      <c r="AD514" s="422"/>
      <c r="AE514" s="422"/>
      <c r="AF514" s="422"/>
      <c r="AG514" s="422"/>
      <c r="AH514" s="422"/>
      <c r="AI514" s="422"/>
      <c r="AJ514" s="422"/>
      <c r="AK514" s="422"/>
      <c r="AL514" s="422"/>
      <c r="AM514" s="306"/>
    </row>
    <row r="515" spans="1:39" outlineLevel="1">
      <c r="A515" s="526">
        <v>35</v>
      </c>
      <c r="B515" s="425"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3"/>
      <c r="Z515" s="408"/>
      <c r="AA515" s="408"/>
      <c r="AB515" s="408"/>
      <c r="AC515" s="408"/>
      <c r="AD515" s="408"/>
      <c r="AE515" s="408"/>
      <c r="AF515" s="413"/>
      <c r="AG515" s="413"/>
      <c r="AH515" s="413"/>
      <c r="AI515" s="413"/>
      <c r="AJ515" s="413"/>
      <c r="AK515" s="413"/>
      <c r="AL515" s="413"/>
      <c r="AM515" s="296">
        <f>SUM(Y515:AL515)</f>
        <v>0</v>
      </c>
    </row>
    <row r="516" spans="1:39" outlineLevel="1">
      <c r="A516" s="526"/>
      <c r="B516" s="428"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09">
        <f>Y515</f>
        <v>0</v>
      </c>
      <c r="Z516" s="409">
        <f t="shared" ref="Z516" si="1187">Z515</f>
        <v>0</v>
      </c>
      <c r="AA516" s="409">
        <f t="shared" ref="AA516" si="1188">AA515</f>
        <v>0</v>
      </c>
      <c r="AB516" s="409">
        <f t="shared" ref="AB516" si="1189">AB515</f>
        <v>0</v>
      </c>
      <c r="AC516" s="409">
        <f t="shared" ref="AC516" si="1190">AC515</f>
        <v>0</v>
      </c>
      <c r="AD516" s="409">
        <f t="shared" ref="AD516" si="1191">AD515</f>
        <v>0</v>
      </c>
      <c r="AE516" s="409">
        <f t="shared" ref="AE516" si="1192">AE515</f>
        <v>0</v>
      </c>
      <c r="AF516" s="409">
        <f t="shared" ref="AF516" si="1193">AF515</f>
        <v>0</v>
      </c>
      <c r="AG516" s="409">
        <f t="shared" ref="AG516" si="1194">AG515</f>
        <v>0</v>
      </c>
      <c r="AH516" s="409">
        <f t="shared" ref="AH516" si="1195">AH515</f>
        <v>0</v>
      </c>
      <c r="AI516" s="409">
        <f t="shared" ref="AI516" si="1196">AI515</f>
        <v>0</v>
      </c>
      <c r="AJ516" s="409">
        <f t="shared" ref="AJ516" si="1197">AJ515</f>
        <v>0</v>
      </c>
      <c r="AK516" s="409">
        <f t="shared" ref="AK516" si="1198">AK515</f>
        <v>0</v>
      </c>
      <c r="AL516" s="409">
        <f t="shared" ref="AL516" si="1199">AL515</f>
        <v>0</v>
      </c>
      <c r="AM516" s="306"/>
    </row>
    <row r="517" spans="1:39" outlineLevel="1">
      <c r="A517" s="526"/>
      <c r="B517" s="428"/>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0"/>
      <c r="Z517" s="422"/>
      <c r="AA517" s="422"/>
      <c r="AB517" s="422"/>
      <c r="AC517" s="422"/>
      <c r="AD517" s="422"/>
      <c r="AE517" s="422"/>
      <c r="AF517" s="422"/>
      <c r="AG517" s="422"/>
      <c r="AH517" s="422"/>
      <c r="AI517" s="422"/>
      <c r="AJ517" s="422"/>
      <c r="AK517" s="422"/>
      <c r="AL517" s="422"/>
      <c r="AM517" s="306"/>
    </row>
    <row r="518" spans="1:39" ht="15.75" outlineLevel="1">
      <c r="A518" s="526"/>
      <c r="B518" s="498"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0"/>
      <c r="Z518" s="422"/>
      <c r="AA518" s="422"/>
      <c r="AB518" s="422"/>
      <c r="AC518" s="422"/>
      <c r="AD518" s="422"/>
      <c r="AE518" s="422"/>
      <c r="AF518" s="422"/>
      <c r="AG518" s="422"/>
      <c r="AH518" s="422"/>
      <c r="AI518" s="422"/>
      <c r="AJ518" s="422"/>
      <c r="AK518" s="422"/>
      <c r="AL518" s="422"/>
      <c r="AM518" s="306"/>
    </row>
    <row r="519" spans="1:39" ht="30" outlineLevel="1">
      <c r="A519" s="526">
        <v>36</v>
      </c>
      <c r="B519" s="787" t="s">
        <v>828</v>
      </c>
      <c r="C519" s="764" t="s">
        <v>25</v>
      </c>
      <c r="D519" s="295">
        <v>787353.46149458748</v>
      </c>
      <c r="E519" s="295">
        <v>787353.46149458748</v>
      </c>
      <c r="F519" s="295">
        <v>787353.46149458748</v>
      </c>
      <c r="G519" s="295">
        <v>787353.46149458748</v>
      </c>
      <c r="H519" s="295">
        <v>784602.1668621382</v>
      </c>
      <c r="I519" s="295">
        <v>780133.58671823051</v>
      </c>
      <c r="J519" s="295">
        <v>780133.58671823051</v>
      </c>
      <c r="K519" s="295">
        <v>780133.58671823051</v>
      </c>
      <c r="L519" s="295">
        <v>780133.58671823051</v>
      </c>
      <c r="M519" s="295">
        <v>780133.58671823051</v>
      </c>
      <c r="N519" s="295">
        <v>12</v>
      </c>
      <c r="O519" s="295">
        <v>59.786031392397817</v>
      </c>
      <c r="P519" s="295">
        <v>59.786031392397817</v>
      </c>
      <c r="Q519" s="295">
        <v>59.786031392397817</v>
      </c>
      <c r="R519" s="295">
        <v>59.786031392397817</v>
      </c>
      <c r="S519" s="295">
        <v>59.551576367329588</v>
      </c>
      <c r="T519" s="295">
        <v>59.082666317193137</v>
      </c>
      <c r="U519" s="295">
        <v>59.082666317193137</v>
      </c>
      <c r="V519" s="295">
        <v>59.082666317193137</v>
      </c>
      <c r="W519" s="295">
        <v>59.082666317193137</v>
      </c>
      <c r="X519" s="295">
        <v>59.082666317193137</v>
      </c>
      <c r="Y519" s="788">
        <v>1</v>
      </c>
      <c r="Z519" s="626"/>
      <c r="AA519" s="626"/>
      <c r="AB519" s="626"/>
      <c r="AC519" s="626"/>
      <c r="AD519" s="753"/>
      <c r="AE519" s="753"/>
      <c r="AF519" s="413"/>
      <c r="AG519" s="413"/>
      <c r="AH519" s="413"/>
      <c r="AI519" s="413"/>
      <c r="AJ519" s="413"/>
      <c r="AK519" s="413"/>
      <c r="AL519" s="413"/>
      <c r="AM519" s="296">
        <f>SUM(Y519:AL519)</f>
        <v>1</v>
      </c>
    </row>
    <row r="520" spans="1:39" outlineLevel="1">
      <c r="A520" s="526"/>
      <c r="B520" s="428"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09">
        <f>Y519</f>
        <v>1</v>
      </c>
      <c r="Z520" s="409">
        <f t="shared" ref="Z520" si="1200">Z519</f>
        <v>0</v>
      </c>
      <c r="AA520" s="409">
        <f t="shared" ref="AA520" si="1201">AA519</f>
        <v>0</v>
      </c>
      <c r="AB520" s="409">
        <f t="shared" ref="AB520" si="1202">AB519</f>
        <v>0</v>
      </c>
      <c r="AC520" s="409">
        <f t="shared" ref="AC520" si="1203">AC519</f>
        <v>0</v>
      </c>
      <c r="AD520" s="409">
        <f t="shared" ref="AD520" si="1204">AD519</f>
        <v>0</v>
      </c>
      <c r="AE520" s="409">
        <f t="shared" ref="AE520" si="1205">AE519</f>
        <v>0</v>
      </c>
      <c r="AF520" s="409">
        <f t="shared" ref="AF520" si="1206">AF519</f>
        <v>0</v>
      </c>
      <c r="AG520" s="409">
        <f t="shared" ref="AG520" si="1207">AG519</f>
        <v>0</v>
      </c>
      <c r="AH520" s="409">
        <f t="shared" ref="AH520" si="1208">AH519</f>
        <v>0</v>
      </c>
      <c r="AI520" s="409">
        <f t="shared" ref="AI520" si="1209">AI519</f>
        <v>0</v>
      </c>
      <c r="AJ520" s="409">
        <f t="shared" ref="AJ520" si="1210">AJ519</f>
        <v>0</v>
      </c>
      <c r="AK520" s="409">
        <f t="shared" ref="AK520" si="1211">AK519</f>
        <v>0</v>
      </c>
      <c r="AL520" s="409">
        <f t="shared" ref="AL520" si="1212">AL519</f>
        <v>0</v>
      </c>
      <c r="AM520" s="306"/>
    </row>
    <row r="521" spans="1:39" outlineLevel="1">
      <c r="A521" s="526"/>
      <c r="B521" s="425"/>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0"/>
      <c r="Z521" s="422"/>
      <c r="AA521" s="422"/>
      <c r="AB521" s="422"/>
      <c r="AC521" s="422"/>
      <c r="AD521" s="422"/>
      <c r="AE521" s="422"/>
      <c r="AF521" s="422"/>
      <c r="AG521" s="422"/>
      <c r="AH521" s="422"/>
      <c r="AI521" s="422"/>
      <c r="AJ521" s="422"/>
      <c r="AK521" s="422"/>
      <c r="AL521" s="422"/>
      <c r="AM521" s="306"/>
    </row>
    <row r="522" spans="1:39" ht="30" outlineLevel="1">
      <c r="A522" s="526">
        <v>37</v>
      </c>
      <c r="B522" s="425"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3"/>
      <c r="Z522" s="408"/>
      <c r="AA522" s="408"/>
      <c r="AB522" s="408"/>
      <c r="AC522" s="408"/>
      <c r="AD522" s="408"/>
      <c r="AE522" s="408"/>
      <c r="AF522" s="413"/>
      <c r="AG522" s="413"/>
      <c r="AH522" s="413"/>
      <c r="AI522" s="413"/>
      <c r="AJ522" s="413"/>
      <c r="AK522" s="413"/>
      <c r="AL522" s="413"/>
      <c r="AM522" s="296">
        <f>SUM(Y522:AL522)</f>
        <v>0</v>
      </c>
    </row>
    <row r="523" spans="1:39" outlineLevel="1">
      <c r="A523" s="526"/>
      <c r="B523" s="428"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09">
        <f>Y522</f>
        <v>0</v>
      </c>
      <c r="Z523" s="409">
        <f t="shared" ref="Z523" si="1213">Z522</f>
        <v>0</v>
      </c>
      <c r="AA523" s="409">
        <f t="shared" ref="AA523" si="1214">AA522</f>
        <v>0</v>
      </c>
      <c r="AB523" s="409">
        <f t="shared" ref="AB523" si="1215">AB522</f>
        <v>0</v>
      </c>
      <c r="AC523" s="409">
        <f t="shared" ref="AC523" si="1216">AC522</f>
        <v>0</v>
      </c>
      <c r="AD523" s="409">
        <f t="shared" ref="AD523" si="1217">AD522</f>
        <v>0</v>
      </c>
      <c r="AE523" s="409">
        <f t="shared" ref="AE523" si="1218">AE522</f>
        <v>0</v>
      </c>
      <c r="AF523" s="409">
        <f t="shared" ref="AF523" si="1219">AF522</f>
        <v>0</v>
      </c>
      <c r="AG523" s="409">
        <f t="shared" ref="AG523" si="1220">AG522</f>
        <v>0</v>
      </c>
      <c r="AH523" s="409">
        <f t="shared" ref="AH523" si="1221">AH522</f>
        <v>0</v>
      </c>
      <c r="AI523" s="409">
        <f t="shared" ref="AI523" si="1222">AI522</f>
        <v>0</v>
      </c>
      <c r="AJ523" s="409">
        <f t="shared" ref="AJ523" si="1223">AJ522</f>
        <v>0</v>
      </c>
      <c r="AK523" s="409">
        <f t="shared" ref="AK523" si="1224">AK522</f>
        <v>0</v>
      </c>
      <c r="AL523" s="409">
        <f t="shared" ref="AL523" si="1225">AL522</f>
        <v>0</v>
      </c>
      <c r="AM523" s="306"/>
    </row>
    <row r="524" spans="1:39" outlineLevel="1">
      <c r="A524" s="526"/>
      <c r="B524" s="425"/>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0"/>
      <c r="Z524" s="422"/>
      <c r="AA524" s="422"/>
      <c r="AB524" s="422"/>
      <c r="AC524" s="422"/>
      <c r="AD524" s="422"/>
      <c r="AE524" s="422"/>
      <c r="AF524" s="422"/>
      <c r="AG524" s="422"/>
      <c r="AH524" s="422"/>
      <c r="AI524" s="422"/>
      <c r="AJ524" s="422"/>
      <c r="AK524" s="422"/>
      <c r="AL524" s="422"/>
      <c r="AM524" s="306"/>
    </row>
    <row r="525" spans="1:39" outlineLevel="1">
      <c r="A525" s="526">
        <v>38</v>
      </c>
      <c r="B525" s="425"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3"/>
      <c r="Z525" s="408"/>
      <c r="AA525" s="408"/>
      <c r="AB525" s="408"/>
      <c r="AC525" s="408"/>
      <c r="AD525" s="408"/>
      <c r="AE525" s="408"/>
      <c r="AF525" s="413"/>
      <c r="AG525" s="413"/>
      <c r="AH525" s="413"/>
      <c r="AI525" s="413"/>
      <c r="AJ525" s="413"/>
      <c r="AK525" s="413"/>
      <c r="AL525" s="413"/>
      <c r="AM525" s="296">
        <f>SUM(Y525:AL525)</f>
        <v>0</v>
      </c>
    </row>
    <row r="526" spans="1:39" outlineLevel="1">
      <c r="A526" s="526"/>
      <c r="B526" s="428"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09">
        <f>Y525</f>
        <v>0</v>
      </c>
      <c r="Z526" s="409">
        <f t="shared" ref="Z526" si="1226">Z525</f>
        <v>0</v>
      </c>
      <c r="AA526" s="409">
        <f t="shared" ref="AA526" si="1227">AA525</f>
        <v>0</v>
      </c>
      <c r="AB526" s="409">
        <f t="shared" ref="AB526" si="1228">AB525</f>
        <v>0</v>
      </c>
      <c r="AC526" s="409">
        <f t="shared" ref="AC526" si="1229">AC525</f>
        <v>0</v>
      </c>
      <c r="AD526" s="409">
        <f t="shared" ref="AD526" si="1230">AD525</f>
        <v>0</v>
      </c>
      <c r="AE526" s="409">
        <f t="shared" ref="AE526" si="1231">AE525</f>
        <v>0</v>
      </c>
      <c r="AF526" s="409">
        <f t="shared" ref="AF526" si="1232">AF525</f>
        <v>0</v>
      </c>
      <c r="AG526" s="409">
        <f t="shared" ref="AG526" si="1233">AG525</f>
        <v>0</v>
      </c>
      <c r="AH526" s="409">
        <f t="shared" ref="AH526" si="1234">AH525</f>
        <v>0</v>
      </c>
      <c r="AI526" s="409">
        <f t="shared" ref="AI526" si="1235">AI525</f>
        <v>0</v>
      </c>
      <c r="AJ526" s="409">
        <f t="shared" ref="AJ526" si="1236">AJ525</f>
        <v>0</v>
      </c>
      <c r="AK526" s="409">
        <f t="shared" ref="AK526" si="1237">AK525</f>
        <v>0</v>
      </c>
      <c r="AL526" s="409">
        <f t="shared" ref="AL526" si="1238">AL525</f>
        <v>0</v>
      </c>
      <c r="AM526" s="306"/>
    </row>
    <row r="527" spans="1:39" outlineLevel="1">
      <c r="A527" s="526"/>
      <c r="B527" s="425"/>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0"/>
      <c r="Z527" s="422"/>
      <c r="AA527" s="422"/>
      <c r="AB527" s="422"/>
      <c r="AC527" s="422"/>
      <c r="AD527" s="422"/>
      <c r="AE527" s="422"/>
      <c r="AF527" s="422"/>
      <c r="AG527" s="422"/>
      <c r="AH527" s="422"/>
      <c r="AI527" s="422"/>
      <c r="AJ527" s="422"/>
      <c r="AK527" s="422"/>
      <c r="AL527" s="422"/>
      <c r="AM527" s="306"/>
    </row>
    <row r="528" spans="1:39" ht="30" outlineLevel="1">
      <c r="A528" s="526">
        <v>39</v>
      </c>
      <c r="B528" s="425"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3"/>
      <c r="Z528" s="408"/>
      <c r="AA528" s="408"/>
      <c r="AB528" s="408"/>
      <c r="AC528" s="408"/>
      <c r="AD528" s="408"/>
      <c r="AE528" s="408"/>
      <c r="AF528" s="413"/>
      <c r="AG528" s="413"/>
      <c r="AH528" s="413"/>
      <c r="AI528" s="413"/>
      <c r="AJ528" s="413"/>
      <c r="AK528" s="413"/>
      <c r="AL528" s="413"/>
      <c r="AM528" s="296">
        <f>SUM(Y528:AL528)</f>
        <v>0</v>
      </c>
    </row>
    <row r="529" spans="1:39" outlineLevel="1">
      <c r="A529" s="526"/>
      <c r="B529" s="428"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09">
        <f>Y528</f>
        <v>0</v>
      </c>
      <c r="Z529" s="409">
        <f t="shared" ref="Z529" si="1239">Z528</f>
        <v>0</v>
      </c>
      <c r="AA529" s="409">
        <f t="shared" ref="AA529" si="1240">AA528</f>
        <v>0</v>
      </c>
      <c r="AB529" s="409">
        <f t="shared" ref="AB529" si="1241">AB528</f>
        <v>0</v>
      </c>
      <c r="AC529" s="409">
        <f t="shared" ref="AC529" si="1242">AC528</f>
        <v>0</v>
      </c>
      <c r="AD529" s="409">
        <f t="shared" ref="AD529" si="1243">AD528</f>
        <v>0</v>
      </c>
      <c r="AE529" s="409">
        <f t="shared" ref="AE529" si="1244">AE528</f>
        <v>0</v>
      </c>
      <c r="AF529" s="409">
        <f t="shared" ref="AF529" si="1245">AF528</f>
        <v>0</v>
      </c>
      <c r="AG529" s="409">
        <f t="shared" ref="AG529" si="1246">AG528</f>
        <v>0</v>
      </c>
      <c r="AH529" s="409">
        <f t="shared" ref="AH529" si="1247">AH528</f>
        <v>0</v>
      </c>
      <c r="AI529" s="409">
        <f t="shared" ref="AI529" si="1248">AI528</f>
        <v>0</v>
      </c>
      <c r="AJ529" s="409">
        <f t="shared" ref="AJ529" si="1249">AJ528</f>
        <v>0</v>
      </c>
      <c r="AK529" s="409">
        <f t="shared" ref="AK529" si="1250">AK528</f>
        <v>0</v>
      </c>
      <c r="AL529" s="409">
        <f t="shared" ref="AL529" si="1251">AL528</f>
        <v>0</v>
      </c>
      <c r="AM529" s="306"/>
    </row>
    <row r="530" spans="1:39" outlineLevel="1">
      <c r="A530" s="526"/>
      <c r="B530" s="425"/>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0"/>
      <c r="Z530" s="422"/>
      <c r="AA530" s="422"/>
      <c r="AB530" s="422"/>
      <c r="AC530" s="422"/>
      <c r="AD530" s="422"/>
      <c r="AE530" s="422"/>
      <c r="AF530" s="422"/>
      <c r="AG530" s="422"/>
      <c r="AH530" s="422"/>
      <c r="AI530" s="422"/>
      <c r="AJ530" s="422"/>
      <c r="AK530" s="422"/>
      <c r="AL530" s="422"/>
      <c r="AM530" s="306"/>
    </row>
    <row r="531" spans="1:39" ht="30" outlineLevel="1">
      <c r="A531" s="526">
        <v>40</v>
      </c>
      <c r="B531" s="425"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3"/>
      <c r="Z531" s="408"/>
      <c r="AA531" s="408"/>
      <c r="AB531" s="408"/>
      <c r="AC531" s="408"/>
      <c r="AD531" s="408"/>
      <c r="AE531" s="408"/>
      <c r="AF531" s="413"/>
      <c r="AG531" s="413"/>
      <c r="AH531" s="413"/>
      <c r="AI531" s="413"/>
      <c r="AJ531" s="413"/>
      <c r="AK531" s="413"/>
      <c r="AL531" s="413"/>
      <c r="AM531" s="296">
        <f>SUM(Y531:AL531)</f>
        <v>0</v>
      </c>
    </row>
    <row r="532" spans="1:39" outlineLevel="1">
      <c r="A532" s="526"/>
      <c r="B532" s="428"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09">
        <f>Y531</f>
        <v>0</v>
      </c>
      <c r="Z532" s="409">
        <f t="shared" ref="Z532" si="1252">Z531</f>
        <v>0</v>
      </c>
      <c r="AA532" s="409">
        <f t="shared" ref="AA532" si="1253">AA531</f>
        <v>0</v>
      </c>
      <c r="AB532" s="409">
        <f t="shared" ref="AB532" si="1254">AB531</f>
        <v>0</v>
      </c>
      <c r="AC532" s="409">
        <f t="shared" ref="AC532" si="1255">AC531</f>
        <v>0</v>
      </c>
      <c r="AD532" s="409">
        <f t="shared" ref="AD532" si="1256">AD531</f>
        <v>0</v>
      </c>
      <c r="AE532" s="409">
        <f t="shared" ref="AE532" si="1257">AE531</f>
        <v>0</v>
      </c>
      <c r="AF532" s="409">
        <f t="shared" ref="AF532" si="1258">AF531</f>
        <v>0</v>
      </c>
      <c r="AG532" s="409">
        <f t="shared" ref="AG532" si="1259">AG531</f>
        <v>0</v>
      </c>
      <c r="AH532" s="409">
        <f t="shared" ref="AH532" si="1260">AH531</f>
        <v>0</v>
      </c>
      <c r="AI532" s="409">
        <f t="shared" ref="AI532" si="1261">AI531</f>
        <v>0</v>
      </c>
      <c r="AJ532" s="409">
        <f t="shared" ref="AJ532" si="1262">AJ531</f>
        <v>0</v>
      </c>
      <c r="AK532" s="409">
        <f t="shared" ref="AK532" si="1263">AK531</f>
        <v>0</v>
      </c>
      <c r="AL532" s="409">
        <f t="shared" ref="AL532" si="1264">AL531</f>
        <v>0</v>
      </c>
      <c r="AM532" s="306"/>
    </row>
    <row r="533" spans="1:39" outlineLevel="1">
      <c r="A533" s="526"/>
      <c r="B533" s="425"/>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0"/>
      <c r="Z533" s="422"/>
      <c r="AA533" s="422"/>
      <c r="AB533" s="422"/>
      <c r="AC533" s="422"/>
      <c r="AD533" s="422"/>
      <c r="AE533" s="422"/>
      <c r="AF533" s="422"/>
      <c r="AG533" s="422"/>
      <c r="AH533" s="422"/>
      <c r="AI533" s="422"/>
      <c r="AJ533" s="422"/>
      <c r="AK533" s="422"/>
      <c r="AL533" s="422"/>
      <c r="AM533" s="306"/>
    </row>
    <row r="534" spans="1:39" ht="45" outlineLevel="1">
      <c r="A534" s="526">
        <v>41</v>
      </c>
      <c r="B534" s="425"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3"/>
      <c r="Z534" s="408"/>
      <c r="AA534" s="408"/>
      <c r="AB534" s="408"/>
      <c r="AC534" s="408"/>
      <c r="AD534" s="408"/>
      <c r="AE534" s="408"/>
      <c r="AF534" s="413"/>
      <c r="AG534" s="413"/>
      <c r="AH534" s="413"/>
      <c r="AI534" s="413"/>
      <c r="AJ534" s="413"/>
      <c r="AK534" s="413"/>
      <c r="AL534" s="413"/>
      <c r="AM534" s="296">
        <f>SUM(Y534:AL534)</f>
        <v>0</v>
      </c>
    </row>
    <row r="535" spans="1:39" outlineLevel="1">
      <c r="A535" s="526"/>
      <c r="B535" s="428"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09">
        <f>Y534</f>
        <v>0</v>
      </c>
      <c r="Z535" s="409">
        <f t="shared" ref="Z535" si="1265">Z534</f>
        <v>0</v>
      </c>
      <c r="AA535" s="409">
        <f t="shared" ref="AA535" si="1266">AA534</f>
        <v>0</v>
      </c>
      <c r="AB535" s="409">
        <f t="shared" ref="AB535" si="1267">AB534</f>
        <v>0</v>
      </c>
      <c r="AC535" s="409">
        <f t="shared" ref="AC535" si="1268">AC534</f>
        <v>0</v>
      </c>
      <c r="AD535" s="409">
        <f t="shared" ref="AD535" si="1269">AD534</f>
        <v>0</v>
      </c>
      <c r="AE535" s="409">
        <f t="shared" ref="AE535" si="1270">AE534</f>
        <v>0</v>
      </c>
      <c r="AF535" s="409">
        <f t="shared" ref="AF535" si="1271">AF534</f>
        <v>0</v>
      </c>
      <c r="AG535" s="409">
        <f t="shared" ref="AG535" si="1272">AG534</f>
        <v>0</v>
      </c>
      <c r="AH535" s="409">
        <f t="shared" ref="AH535" si="1273">AH534</f>
        <v>0</v>
      </c>
      <c r="AI535" s="409">
        <f t="shared" ref="AI535" si="1274">AI534</f>
        <v>0</v>
      </c>
      <c r="AJ535" s="409">
        <f t="shared" ref="AJ535" si="1275">AJ534</f>
        <v>0</v>
      </c>
      <c r="AK535" s="409">
        <f t="shared" ref="AK535" si="1276">AK534</f>
        <v>0</v>
      </c>
      <c r="AL535" s="409">
        <f t="shared" ref="AL535" si="1277">AL534</f>
        <v>0</v>
      </c>
      <c r="AM535" s="306"/>
    </row>
    <row r="536" spans="1:39" outlineLevel="1">
      <c r="A536" s="526"/>
      <c r="B536" s="425"/>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0"/>
      <c r="Z536" s="422"/>
      <c r="AA536" s="422"/>
      <c r="AB536" s="422"/>
      <c r="AC536" s="422"/>
      <c r="AD536" s="422"/>
      <c r="AE536" s="422"/>
      <c r="AF536" s="422"/>
      <c r="AG536" s="422"/>
      <c r="AH536" s="422"/>
      <c r="AI536" s="422"/>
      <c r="AJ536" s="422"/>
      <c r="AK536" s="422"/>
      <c r="AL536" s="422"/>
      <c r="AM536" s="306"/>
    </row>
    <row r="537" spans="1:39" ht="45" outlineLevel="1">
      <c r="A537" s="526">
        <v>42</v>
      </c>
      <c r="B537" s="425"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3"/>
      <c r="Z537" s="408"/>
      <c r="AA537" s="408"/>
      <c r="AB537" s="408"/>
      <c r="AC537" s="408"/>
      <c r="AD537" s="408"/>
      <c r="AE537" s="408"/>
      <c r="AF537" s="413"/>
      <c r="AG537" s="413"/>
      <c r="AH537" s="413"/>
      <c r="AI537" s="413"/>
      <c r="AJ537" s="413"/>
      <c r="AK537" s="413"/>
      <c r="AL537" s="413"/>
      <c r="AM537" s="296">
        <f>SUM(Y537:AL537)</f>
        <v>0</v>
      </c>
    </row>
    <row r="538" spans="1:39" outlineLevel="1">
      <c r="A538" s="526"/>
      <c r="B538" s="428" t="s">
        <v>308</v>
      </c>
      <c r="C538" s="291" t="s">
        <v>163</v>
      </c>
      <c r="D538" s="295"/>
      <c r="E538" s="295"/>
      <c r="F538" s="295"/>
      <c r="G538" s="295"/>
      <c r="H538" s="295"/>
      <c r="I538" s="295"/>
      <c r="J538" s="295"/>
      <c r="K538" s="295"/>
      <c r="L538" s="295"/>
      <c r="M538" s="295"/>
      <c r="N538" s="464"/>
      <c r="O538" s="295"/>
      <c r="P538" s="295"/>
      <c r="Q538" s="295"/>
      <c r="R538" s="295"/>
      <c r="S538" s="295"/>
      <c r="T538" s="295"/>
      <c r="U538" s="295"/>
      <c r="V538" s="295"/>
      <c r="W538" s="295"/>
      <c r="X538" s="295"/>
      <c r="Y538" s="409">
        <f>Y537</f>
        <v>0</v>
      </c>
      <c r="Z538" s="409">
        <f t="shared" ref="Z538" si="1278">Z537</f>
        <v>0</v>
      </c>
      <c r="AA538" s="409">
        <f t="shared" ref="AA538" si="1279">AA537</f>
        <v>0</v>
      </c>
      <c r="AB538" s="409">
        <f t="shared" ref="AB538" si="1280">AB537</f>
        <v>0</v>
      </c>
      <c r="AC538" s="409">
        <f t="shared" ref="AC538" si="1281">AC537</f>
        <v>0</v>
      </c>
      <c r="AD538" s="409">
        <f t="shared" ref="AD538" si="1282">AD537</f>
        <v>0</v>
      </c>
      <c r="AE538" s="409">
        <f t="shared" ref="AE538" si="1283">AE537</f>
        <v>0</v>
      </c>
      <c r="AF538" s="409">
        <f t="shared" ref="AF538" si="1284">AF537</f>
        <v>0</v>
      </c>
      <c r="AG538" s="409">
        <f t="shared" ref="AG538" si="1285">AG537</f>
        <v>0</v>
      </c>
      <c r="AH538" s="409">
        <f t="shared" ref="AH538" si="1286">AH537</f>
        <v>0</v>
      </c>
      <c r="AI538" s="409">
        <f t="shared" ref="AI538" si="1287">AI537</f>
        <v>0</v>
      </c>
      <c r="AJ538" s="409">
        <f t="shared" ref="AJ538" si="1288">AJ537</f>
        <v>0</v>
      </c>
      <c r="AK538" s="409">
        <f t="shared" ref="AK538" si="1289">AK537</f>
        <v>0</v>
      </c>
      <c r="AL538" s="409">
        <f t="shared" ref="AL538" si="1290">AL537</f>
        <v>0</v>
      </c>
      <c r="AM538" s="306"/>
    </row>
    <row r="539" spans="1:39" outlineLevel="1">
      <c r="A539" s="526"/>
      <c r="B539" s="425"/>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0"/>
      <c r="Z539" s="422"/>
      <c r="AA539" s="422"/>
      <c r="AB539" s="422"/>
      <c r="AC539" s="422"/>
      <c r="AD539" s="422"/>
      <c r="AE539" s="422"/>
      <c r="AF539" s="422"/>
      <c r="AG539" s="422"/>
      <c r="AH539" s="422"/>
      <c r="AI539" s="422"/>
      <c r="AJ539" s="422"/>
      <c r="AK539" s="422"/>
      <c r="AL539" s="422"/>
      <c r="AM539" s="306"/>
    </row>
    <row r="540" spans="1:39" ht="30" outlineLevel="1">
      <c r="A540" s="526">
        <v>43</v>
      </c>
      <c r="B540" s="425"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3"/>
      <c r="Z540" s="408"/>
      <c r="AA540" s="408"/>
      <c r="AB540" s="408"/>
      <c r="AC540" s="408"/>
      <c r="AD540" s="408"/>
      <c r="AE540" s="408"/>
      <c r="AF540" s="413"/>
      <c r="AG540" s="413"/>
      <c r="AH540" s="413"/>
      <c r="AI540" s="413"/>
      <c r="AJ540" s="413"/>
      <c r="AK540" s="413"/>
      <c r="AL540" s="413"/>
      <c r="AM540" s="296">
        <f>SUM(Y540:AL540)</f>
        <v>0</v>
      </c>
    </row>
    <row r="541" spans="1:39" outlineLevel="1">
      <c r="A541" s="526"/>
      <c r="B541" s="428"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09">
        <f>Y540</f>
        <v>0</v>
      </c>
      <c r="Z541" s="409">
        <f t="shared" ref="Z541" si="1291">Z540</f>
        <v>0</v>
      </c>
      <c r="AA541" s="409">
        <f t="shared" ref="AA541" si="1292">AA540</f>
        <v>0</v>
      </c>
      <c r="AB541" s="409">
        <f t="shared" ref="AB541" si="1293">AB540</f>
        <v>0</v>
      </c>
      <c r="AC541" s="409">
        <f t="shared" ref="AC541" si="1294">AC540</f>
        <v>0</v>
      </c>
      <c r="AD541" s="409">
        <f t="shared" ref="AD541" si="1295">AD540</f>
        <v>0</v>
      </c>
      <c r="AE541" s="409">
        <f t="shared" ref="AE541" si="1296">AE540</f>
        <v>0</v>
      </c>
      <c r="AF541" s="409">
        <f t="shared" ref="AF541" si="1297">AF540</f>
        <v>0</v>
      </c>
      <c r="AG541" s="409">
        <f t="shared" ref="AG541" si="1298">AG540</f>
        <v>0</v>
      </c>
      <c r="AH541" s="409">
        <f t="shared" ref="AH541" si="1299">AH540</f>
        <v>0</v>
      </c>
      <c r="AI541" s="409">
        <f t="shared" ref="AI541" si="1300">AI540</f>
        <v>0</v>
      </c>
      <c r="AJ541" s="409">
        <f t="shared" ref="AJ541" si="1301">AJ540</f>
        <v>0</v>
      </c>
      <c r="AK541" s="409">
        <f t="shared" ref="AK541" si="1302">AK540</f>
        <v>0</v>
      </c>
      <c r="AL541" s="409">
        <f t="shared" ref="AL541" si="1303">AL540</f>
        <v>0</v>
      </c>
      <c r="AM541" s="306"/>
    </row>
    <row r="542" spans="1:39" outlineLevel="1">
      <c r="A542" s="526"/>
      <c r="B542" s="425"/>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0"/>
      <c r="Z542" s="422"/>
      <c r="AA542" s="422"/>
      <c r="AB542" s="422"/>
      <c r="AC542" s="422"/>
      <c r="AD542" s="422"/>
      <c r="AE542" s="422"/>
      <c r="AF542" s="422"/>
      <c r="AG542" s="422"/>
      <c r="AH542" s="422"/>
      <c r="AI542" s="422"/>
      <c r="AJ542" s="422"/>
      <c r="AK542" s="422"/>
      <c r="AL542" s="422"/>
      <c r="AM542" s="306"/>
    </row>
    <row r="543" spans="1:39" ht="45" outlineLevel="1">
      <c r="A543" s="526">
        <v>44</v>
      </c>
      <c r="B543" s="425"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3"/>
      <c r="Z543" s="408"/>
      <c r="AA543" s="408"/>
      <c r="AB543" s="408"/>
      <c r="AC543" s="408"/>
      <c r="AD543" s="408"/>
      <c r="AE543" s="408"/>
      <c r="AF543" s="413"/>
      <c r="AG543" s="413"/>
      <c r="AH543" s="413"/>
      <c r="AI543" s="413"/>
      <c r="AJ543" s="413"/>
      <c r="AK543" s="413"/>
      <c r="AL543" s="413"/>
      <c r="AM543" s="296">
        <f>SUM(Y543:AL543)</f>
        <v>0</v>
      </c>
    </row>
    <row r="544" spans="1:39" outlineLevel="1">
      <c r="A544" s="526"/>
      <c r="B544" s="428"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09">
        <f>Y543</f>
        <v>0</v>
      </c>
      <c r="Z544" s="409">
        <f t="shared" ref="Z544" si="1304">Z543</f>
        <v>0</v>
      </c>
      <c r="AA544" s="409">
        <f t="shared" ref="AA544" si="1305">AA543</f>
        <v>0</v>
      </c>
      <c r="AB544" s="409">
        <f t="shared" ref="AB544" si="1306">AB543</f>
        <v>0</v>
      </c>
      <c r="AC544" s="409">
        <f t="shared" ref="AC544" si="1307">AC543</f>
        <v>0</v>
      </c>
      <c r="AD544" s="409">
        <f t="shared" ref="AD544" si="1308">AD543</f>
        <v>0</v>
      </c>
      <c r="AE544" s="409">
        <f t="shared" ref="AE544" si="1309">AE543</f>
        <v>0</v>
      </c>
      <c r="AF544" s="409">
        <f t="shared" ref="AF544" si="1310">AF543</f>
        <v>0</v>
      </c>
      <c r="AG544" s="409">
        <f t="shared" ref="AG544" si="1311">AG543</f>
        <v>0</v>
      </c>
      <c r="AH544" s="409">
        <f t="shared" ref="AH544" si="1312">AH543</f>
        <v>0</v>
      </c>
      <c r="AI544" s="409">
        <f t="shared" ref="AI544" si="1313">AI543</f>
        <v>0</v>
      </c>
      <c r="AJ544" s="409">
        <f t="shared" ref="AJ544" si="1314">AJ543</f>
        <v>0</v>
      </c>
      <c r="AK544" s="409">
        <f t="shared" ref="AK544" si="1315">AK543</f>
        <v>0</v>
      </c>
      <c r="AL544" s="409">
        <f t="shared" ref="AL544" si="1316">AL543</f>
        <v>0</v>
      </c>
      <c r="AM544" s="306"/>
    </row>
    <row r="545" spans="1:39" outlineLevel="1">
      <c r="A545" s="526"/>
      <c r="B545" s="425"/>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0"/>
      <c r="Z545" s="422"/>
      <c r="AA545" s="422"/>
      <c r="AB545" s="422"/>
      <c r="AC545" s="422"/>
      <c r="AD545" s="422"/>
      <c r="AE545" s="422"/>
      <c r="AF545" s="422"/>
      <c r="AG545" s="422"/>
      <c r="AH545" s="422"/>
      <c r="AI545" s="422"/>
      <c r="AJ545" s="422"/>
      <c r="AK545" s="422"/>
      <c r="AL545" s="422"/>
      <c r="AM545" s="306"/>
    </row>
    <row r="546" spans="1:39" ht="30" outlineLevel="1">
      <c r="A546" s="526">
        <v>45</v>
      </c>
      <c r="B546" s="425"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3"/>
      <c r="Z546" s="408"/>
      <c r="AA546" s="408"/>
      <c r="AB546" s="408"/>
      <c r="AC546" s="408"/>
      <c r="AD546" s="408"/>
      <c r="AE546" s="408"/>
      <c r="AF546" s="413"/>
      <c r="AG546" s="413"/>
      <c r="AH546" s="413"/>
      <c r="AI546" s="413"/>
      <c r="AJ546" s="413"/>
      <c r="AK546" s="413"/>
      <c r="AL546" s="413"/>
      <c r="AM546" s="296">
        <f>SUM(Y546:AL546)</f>
        <v>0</v>
      </c>
    </row>
    <row r="547" spans="1:39" outlineLevel="1">
      <c r="A547" s="526"/>
      <c r="B547" s="428"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09">
        <f>Y546</f>
        <v>0</v>
      </c>
      <c r="Z547" s="409">
        <f t="shared" ref="Z547" si="1317">Z546</f>
        <v>0</v>
      </c>
      <c r="AA547" s="409">
        <f t="shared" ref="AA547" si="1318">AA546</f>
        <v>0</v>
      </c>
      <c r="AB547" s="409">
        <f t="shared" ref="AB547" si="1319">AB546</f>
        <v>0</v>
      </c>
      <c r="AC547" s="409">
        <f t="shared" ref="AC547" si="1320">AC546</f>
        <v>0</v>
      </c>
      <c r="AD547" s="409">
        <f t="shared" ref="AD547" si="1321">AD546</f>
        <v>0</v>
      </c>
      <c r="AE547" s="409">
        <f t="shared" ref="AE547" si="1322">AE546</f>
        <v>0</v>
      </c>
      <c r="AF547" s="409">
        <f t="shared" ref="AF547" si="1323">AF546</f>
        <v>0</v>
      </c>
      <c r="AG547" s="409">
        <f t="shared" ref="AG547" si="1324">AG546</f>
        <v>0</v>
      </c>
      <c r="AH547" s="409">
        <f t="shared" ref="AH547" si="1325">AH546</f>
        <v>0</v>
      </c>
      <c r="AI547" s="409">
        <f t="shared" ref="AI547" si="1326">AI546</f>
        <v>0</v>
      </c>
      <c r="AJ547" s="409">
        <f t="shared" ref="AJ547" si="1327">AJ546</f>
        <v>0</v>
      </c>
      <c r="AK547" s="409">
        <f t="shared" ref="AK547" si="1328">AK546</f>
        <v>0</v>
      </c>
      <c r="AL547" s="409">
        <f t="shared" ref="AL547" si="1329">AL546</f>
        <v>0</v>
      </c>
      <c r="AM547" s="306"/>
    </row>
    <row r="548" spans="1:39" outlineLevel="1">
      <c r="A548" s="526"/>
      <c r="B548" s="425"/>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0"/>
      <c r="Z548" s="422"/>
      <c r="AA548" s="422"/>
      <c r="AB548" s="422"/>
      <c r="AC548" s="422"/>
      <c r="AD548" s="422"/>
      <c r="AE548" s="422"/>
      <c r="AF548" s="422"/>
      <c r="AG548" s="422"/>
      <c r="AH548" s="422"/>
      <c r="AI548" s="422"/>
      <c r="AJ548" s="422"/>
      <c r="AK548" s="422"/>
      <c r="AL548" s="422"/>
      <c r="AM548" s="306"/>
    </row>
    <row r="549" spans="1:39" ht="30" outlineLevel="1">
      <c r="A549" s="526">
        <v>46</v>
      </c>
      <c r="B549" s="425"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3"/>
      <c r="Z549" s="408"/>
      <c r="AA549" s="408"/>
      <c r="AB549" s="408"/>
      <c r="AC549" s="408"/>
      <c r="AD549" s="408"/>
      <c r="AE549" s="408"/>
      <c r="AF549" s="413"/>
      <c r="AG549" s="413"/>
      <c r="AH549" s="413"/>
      <c r="AI549" s="413"/>
      <c r="AJ549" s="413"/>
      <c r="AK549" s="413"/>
      <c r="AL549" s="413"/>
      <c r="AM549" s="296">
        <f>SUM(Y549:AL549)</f>
        <v>0</v>
      </c>
    </row>
    <row r="550" spans="1:39" outlineLevel="1">
      <c r="A550" s="526"/>
      <c r="B550" s="428"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09">
        <f>Y549</f>
        <v>0</v>
      </c>
      <c r="Z550" s="409">
        <f t="shared" ref="Z550" si="1330">Z549</f>
        <v>0</v>
      </c>
      <c r="AA550" s="409">
        <f t="shared" ref="AA550" si="1331">AA549</f>
        <v>0</v>
      </c>
      <c r="AB550" s="409">
        <f t="shared" ref="AB550" si="1332">AB549</f>
        <v>0</v>
      </c>
      <c r="AC550" s="409">
        <f t="shared" ref="AC550" si="1333">AC549</f>
        <v>0</v>
      </c>
      <c r="AD550" s="409">
        <f t="shared" ref="AD550" si="1334">AD549</f>
        <v>0</v>
      </c>
      <c r="AE550" s="409">
        <f t="shared" ref="AE550" si="1335">AE549</f>
        <v>0</v>
      </c>
      <c r="AF550" s="409">
        <f t="shared" ref="AF550" si="1336">AF549</f>
        <v>0</v>
      </c>
      <c r="AG550" s="409">
        <f t="shared" ref="AG550" si="1337">AG549</f>
        <v>0</v>
      </c>
      <c r="AH550" s="409">
        <f t="shared" ref="AH550" si="1338">AH549</f>
        <v>0</v>
      </c>
      <c r="AI550" s="409">
        <f t="shared" ref="AI550" si="1339">AI549</f>
        <v>0</v>
      </c>
      <c r="AJ550" s="409">
        <f t="shared" ref="AJ550" si="1340">AJ549</f>
        <v>0</v>
      </c>
      <c r="AK550" s="409">
        <f t="shared" ref="AK550" si="1341">AK549</f>
        <v>0</v>
      </c>
      <c r="AL550" s="409">
        <f t="shared" ref="AL550" si="1342">AL549</f>
        <v>0</v>
      </c>
      <c r="AM550" s="306"/>
    </row>
    <row r="551" spans="1:39" outlineLevel="1">
      <c r="A551" s="526"/>
      <c r="B551" s="425"/>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0"/>
      <c r="Z551" s="422"/>
      <c r="AA551" s="422"/>
      <c r="AB551" s="422"/>
      <c r="AC551" s="422"/>
      <c r="AD551" s="422"/>
      <c r="AE551" s="422"/>
      <c r="AF551" s="422"/>
      <c r="AG551" s="422"/>
      <c r="AH551" s="422"/>
      <c r="AI551" s="422"/>
      <c r="AJ551" s="422"/>
      <c r="AK551" s="422"/>
      <c r="AL551" s="422"/>
      <c r="AM551" s="306"/>
    </row>
    <row r="552" spans="1:39" ht="30" outlineLevel="1">
      <c r="A552" s="526">
        <v>47</v>
      </c>
      <c r="B552" s="425"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3"/>
      <c r="Z552" s="408"/>
      <c r="AA552" s="408"/>
      <c r="AB552" s="408"/>
      <c r="AC552" s="408"/>
      <c r="AD552" s="408"/>
      <c r="AE552" s="408"/>
      <c r="AF552" s="413"/>
      <c r="AG552" s="413"/>
      <c r="AH552" s="413"/>
      <c r="AI552" s="413"/>
      <c r="AJ552" s="413"/>
      <c r="AK552" s="413"/>
      <c r="AL552" s="413"/>
      <c r="AM552" s="296">
        <f>SUM(Y552:AL552)</f>
        <v>0</v>
      </c>
    </row>
    <row r="553" spans="1:39" outlineLevel="1">
      <c r="A553" s="526"/>
      <c r="B553" s="428"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09">
        <f>Y552</f>
        <v>0</v>
      </c>
      <c r="Z553" s="409">
        <f t="shared" ref="Z553" si="1343">Z552</f>
        <v>0</v>
      </c>
      <c r="AA553" s="409">
        <f t="shared" ref="AA553" si="1344">AA552</f>
        <v>0</v>
      </c>
      <c r="AB553" s="409">
        <f t="shared" ref="AB553" si="1345">AB552</f>
        <v>0</v>
      </c>
      <c r="AC553" s="409">
        <f t="shared" ref="AC553" si="1346">AC552</f>
        <v>0</v>
      </c>
      <c r="AD553" s="409">
        <f t="shared" ref="AD553" si="1347">AD552</f>
        <v>0</v>
      </c>
      <c r="AE553" s="409">
        <f t="shared" ref="AE553" si="1348">AE552</f>
        <v>0</v>
      </c>
      <c r="AF553" s="409">
        <f t="shared" ref="AF553" si="1349">AF552</f>
        <v>0</v>
      </c>
      <c r="AG553" s="409">
        <f t="shared" ref="AG553" si="1350">AG552</f>
        <v>0</v>
      </c>
      <c r="AH553" s="409">
        <f t="shared" ref="AH553" si="1351">AH552</f>
        <v>0</v>
      </c>
      <c r="AI553" s="409">
        <f t="shared" ref="AI553" si="1352">AI552</f>
        <v>0</v>
      </c>
      <c r="AJ553" s="409">
        <f t="shared" ref="AJ553" si="1353">AJ552</f>
        <v>0</v>
      </c>
      <c r="AK553" s="409">
        <f t="shared" ref="AK553" si="1354">AK552</f>
        <v>0</v>
      </c>
      <c r="AL553" s="409">
        <f t="shared" ref="AL553" si="1355">AL552</f>
        <v>0</v>
      </c>
      <c r="AM553" s="306"/>
    </row>
    <row r="554" spans="1:39" outlineLevel="1">
      <c r="A554" s="526"/>
      <c r="B554" s="425"/>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0"/>
      <c r="Z554" s="422"/>
      <c r="AA554" s="422"/>
      <c r="AB554" s="422"/>
      <c r="AC554" s="422"/>
      <c r="AD554" s="422"/>
      <c r="AE554" s="422"/>
      <c r="AF554" s="422"/>
      <c r="AG554" s="422"/>
      <c r="AH554" s="422"/>
      <c r="AI554" s="422"/>
      <c r="AJ554" s="422"/>
      <c r="AK554" s="422"/>
      <c r="AL554" s="422"/>
      <c r="AM554" s="306"/>
    </row>
    <row r="555" spans="1:39" ht="45" outlineLevel="1">
      <c r="A555" s="526">
        <v>48</v>
      </c>
      <c r="B555" s="425"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3"/>
      <c r="Z555" s="408"/>
      <c r="AA555" s="408"/>
      <c r="AB555" s="408"/>
      <c r="AC555" s="408"/>
      <c r="AD555" s="408"/>
      <c r="AE555" s="408"/>
      <c r="AF555" s="413"/>
      <c r="AG555" s="413"/>
      <c r="AH555" s="413"/>
      <c r="AI555" s="413"/>
      <c r="AJ555" s="413"/>
      <c r="AK555" s="413"/>
      <c r="AL555" s="413"/>
      <c r="AM555" s="296">
        <f>SUM(Y555:AL555)</f>
        <v>0</v>
      </c>
    </row>
    <row r="556" spans="1:39" outlineLevel="1">
      <c r="A556" s="526"/>
      <c r="B556" s="428"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09">
        <f>Y555</f>
        <v>0</v>
      </c>
      <c r="Z556" s="409">
        <f t="shared" ref="Z556" si="1356">Z555</f>
        <v>0</v>
      </c>
      <c r="AA556" s="409">
        <f t="shared" ref="AA556" si="1357">AA555</f>
        <v>0</v>
      </c>
      <c r="AB556" s="409">
        <f t="shared" ref="AB556" si="1358">AB555</f>
        <v>0</v>
      </c>
      <c r="AC556" s="409">
        <f t="shared" ref="AC556" si="1359">AC555</f>
        <v>0</v>
      </c>
      <c r="AD556" s="409">
        <f t="shared" ref="AD556" si="1360">AD555</f>
        <v>0</v>
      </c>
      <c r="AE556" s="409">
        <f t="shared" ref="AE556" si="1361">AE555</f>
        <v>0</v>
      </c>
      <c r="AF556" s="409">
        <f t="shared" ref="AF556" si="1362">AF555</f>
        <v>0</v>
      </c>
      <c r="AG556" s="409">
        <f t="shared" ref="AG556" si="1363">AG555</f>
        <v>0</v>
      </c>
      <c r="AH556" s="409">
        <f t="shared" ref="AH556" si="1364">AH555</f>
        <v>0</v>
      </c>
      <c r="AI556" s="409">
        <f t="shared" ref="AI556" si="1365">AI555</f>
        <v>0</v>
      </c>
      <c r="AJ556" s="409">
        <f t="shared" ref="AJ556" si="1366">AJ555</f>
        <v>0</v>
      </c>
      <c r="AK556" s="409">
        <f t="shared" ref="AK556" si="1367">AK555</f>
        <v>0</v>
      </c>
      <c r="AL556" s="409">
        <f t="shared" ref="AL556" si="1368">AL555</f>
        <v>0</v>
      </c>
      <c r="AM556" s="306"/>
    </row>
    <row r="557" spans="1:39" outlineLevel="1">
      <c r="A557" s="526"/>
      <c r="B557" s="425"/>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0"/>
      <c r="Z557" s="422"/>
      <c r="AA557" s="422"/>
      <c r="AB557" s="422"/>
      <c r="AC557" s="422"/>
      <c r="AD557" s="422"/>
      <c r="AE557" s="422"/>
      <c r="AF557" s="422"/>
      <c r="AG557" s="422"/>
      <c r="AH557" s="422"/>
      <c r="AI557" s="422"/>
      <c r="AJ557" s="422"/>
      <c r="AK557" s="422"/>
      <c r="AL557" s="422"/>
      <c r="AM557" s="306"/>
    </row>
    <row r="558" spans="1:39" ht="30" outlineLevel="1">
      <c r="A558" s="526">
        <v>49</v>
      </c>
      <c r="B558" s="425"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3"/>
      <c r="Z558" s="408"/>
      <c r="AA558" s="408"/>
      <c r="AB558" s="408"/>
      <c r="AC558" s="408"/>
      <c r="AD558" s="408"/>
      <c r="AE558" s="408"/>
      <c r="AF558" s="413"/>
      <c r="AG558" s="413"/>
      <c r="AH558" s="413"/>
      <c r="AI558" s="413"/>
      <c r="AJ558" s="413"/>
      <c r="AK558" s="413"/>
      <c r="AL558" s="413"/>
      <c r="AM558" s="296">
        <f>SUM(Y558:AL558)</f>
        <v>0</v>
      </c>
    </row>
    <row r="559" spans="1:39" outlineLevel="1">
      <c r="A559" s="526"/>
      <c r="B559" s="428"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09">
        <f>Y558</f>
        <v>0</v>
      </c>
      <c r="Z559" s="409">
        <f t="shared" ref="Z559" si="1369">Z558</f>
        <v>0</v>
      </c>
      <c r="AA559" s="409">
        <f t="shared" ref="AA559" si="1370">AA558</f>
        <v>0</v>
      </c>
      <c r="AB559" s="409">
        <f t="shared" ref="AB559" si="1371">AB558</f>
        <v>0</v>
      </c>
      <c r="AC559" s="409">
        <f t="shared" ref="AC559" si="1372">AC558</f>
        <v>0</v>
      </c>
      <c r="AD559" s="409">
        <f t="shared" ref="AD559" si="1373">AD558</f>
        <v>0</v>
      </c>
      <c r="AE559" s="409">
        <f t="shared" ref="AE559" si="1374">AE558</f>
        <v>0</v>
      </c>
      <c r="AF559" s="409">
        <f t="shared" ref="AF559" si="1375">AF558</f>
        <v>0</v>
      </c>
      <c r="AG559" s="409">
        <f t="shared" ref="AG559" si="1376">AG558</f>
        <v>0</v>
      </c>
      <c r="AH559" s="409">
        <f t="shared" ref="AH559" si="1377">AH558</f>
        <v>0</v>
      </c>
      <c r="AI559" s="409">
        <f t="shared" ref="AI559" si="1378">AI558</f>
        <v>0</v>
      </c>
      <c r="AJ559" s="409">
        <f t="shared" ref="AJ559" si="1379">AJ558</f>
        <v>0</v>
      </c>
      <c r="AK559" s="409">
        <f t="shared" ref="AK559" si="1380">AK558</f>
        <v>0</v>
      </c>
      <c r="AL559" s="409">
        <f t="shared" ref="AL559" si="1381">AL558</f>
        <v>0</v>
      </c>
      <c r="AM559" s="306"/>
    </row>
    <row r="560" spans="1:39" outlineLevel="1">
      <c r="A560" s="526"/>
      <c r="B560" s="428"/>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5" t="s">
        <v>292</v>
      </c>
      <c r="C561" s="327"/>
      <c r="D561" s="327">
        <f>SUM(D404:D559)</f>
        <v>111491481.47091036</v>
      </c>
      <c r="E561" s="327">
        <f t="shared" ref="E561:M561" si="1382">SUM(E404:E559)</f>
        <v>102295701.41855159</v>
      </c>
      <c r="F561" s="327">
        <f t="shared" si="1382"/>
        <v>100920191.7955846</v>
      </c>
      <c r="G561" s="327">
        <f t="shared" si="1382"/>
        <v>100713888.36986938</v>
      </c>
      <c r="H561" s="327">
        <f t="shared" si="1382"/>
        <v>100377643.64461319</v>
      </c>
      <c r="I561" s="327">
        <f t="shared" si="1382"/>
        <v>99571196.216528431</v>
      </c>
      <c r="J561" s="327">
        <f t="shared" si="1382"/>
        <v>99313696.950263008</v>
      </c>
      <c r="K561" s="327">
        <f t="shared" si="1382"/>
        <v>98012809.266935468</v>
      </c>
      <c r="L561" s="327">
        <f t="shared" si="1382"/>
        <v>98012809.266935468</v>
      </c>
      <c r="M561" s="327">
        <f t="shared" si="1382"/>
        <v>98012809.266935468</v>
      </c>
      <c r="N561" s="327"/>
      <c r="O561" s="327">
        <f>SUM(O404:O559)</f>
        <v>13929.105582429913</v>
      </c>
      <c r="P561" s="327">
        <f t="shared" ref="P561:X561" si="1383">SUM(P404:P559)</f>
        <v>13334.238781321401</v>
      </c>
      <c r="Q561" s="327">
        <f t="shared" si="1383"/>
        <v>13257.819596817224</v>
      </c>
      <c r="R561" s="327">
        <f t="shared" si="1383"/>
        <v>13150.591856822417</v>
      </c>
      <c r="S561" s="327">
        <f t="shared" si="1383"/>
        <v>13108.803379291687</v>
      </c>
      <c r="T561" s="327">
        <f t="shared" si="1383"/>
        <v>13003.459409090912</v>
      </c>
      <c r="U561" s="327">
        <f t="shared" si="1383"/>
        <v>12955.299952670346</v>
      </c>
      <c r="V561" s="327">
        <f t="shared" si="1383"/>
        <v>12849.331796698061</v>
      </c>
      <c r="W561" s="327">
        <f t="shared" si="1383"/>
        <v>12849.331796698061</v>
      </c>
      <c r="X561" s="327">
        <f t="shared" si="1383"/>
        <v>12849.331796698061</v>
      </c>
      <c r="Y561" s="327">
        <f>IF(Y402="kWh",SUMPRODUCT(D404:D559,Y404:Y559))</f>
        <v>47667129.125505581</v>
      </c>
      <c r="Z561" s="327">
        <f>IF(Z402="kWh",SUMPRODUCT(D404:D559,Z404:Z559))</f>
        <v>9136340.7979358789</v>
      </c>
      <c r="AA561" s="327">
        <f>IF(AA402="kw",SUMPRODUCT(N404:N559,O404:O559,AA404:AA559),SUMPRODUCT(D404:D559,AA404:AA559))</f>
        <v>67941.314862636893</v>
      </c>
      <c r="AB561" s="327">
        <f>IF(AB402="kw",SUMPRODUCT(N404:N559,O404:O559,AB404:AB559),SUMPRODUCT(D404:D559,AB404:AB559))</f>
        <v>24189.264739288217</v>
      </c>
      <c r="AC561" s="327">
        <f>IF(AC402="kw",SUMPRODUCT(N404:N559,O404:O559,AC404:AC559),SUMPRODUCT(D404:D559,AC404:AC559))</f>
        <v>5659.664193506087</v>
      </c>
      <c r="AD561" s="327">
        <f>IF(AD402="kw",SUMPRODUCT(N404:N559,O404:O559,AD404:AD559),SUMPRODUCT(D404:D559,AD404:AD559))</f>
        <v>0</v>
      </c>
      <c r="AE561" s="327">
        <f>IF(AE402="kw",SUMPRODUCT(N404:N559,O404:O559,AE404:AE559),SUMPRODUCT(D404:D559,AE404:AE559))</f>
        <v>0</v>
      </c>
      <c r="AF561" s="327">
        <f>IF(AF402="kw",SUMPRODUCT(N404:N559,O404:O559,AF404:AF559),SUMPRODUCT(D404:D559,AF404:AF559))</f>
        <v>0</v>
      </c>
      <c r="AG561" s="327">
        <f>IF(AG402="kw",SUMPRODUCT(N404:N559,O404:O559,AG404:AG559),SUMPRODUCT(D404:D559,AG404:AG559))</f>
        <v>0</v>
      </c>
      <c r="AH561" s="327">
        <f>IF(AH402="kw",SUMPRODUCT(N404:N559,O404:O559,AH404:AH559),SUMPRODUCT(D404:D559,AH404:AH559))</f>
        <v>0</v>
      </c>
      <c r="AI561" s="327">
        <f>IF(AI402="kw",SUMPRODUCT(N404:N559,O404:O559,AI404:AI559),SUMPRODUCT(D404:D559,AI404:AI559))</f>
        <v>0</v>
      </c>
      <c r="AJ561" s="327">
        <f>IF(AJ402="kw",SUMPRODUCT(N404:N559,O404:O559,AJ404:AJ559),SUMPRODUCT(D404:D559,AJ404:AJ559))</f>
        <v>0</v>
      </c>
      <c r="AK561" s="327">
        <f>IF(AK402="kw",SUMPRODUCT(N404:N559,O404:O559,AK404:AK559),SUMPRODUCT(D404:D559,AK404:AK559))</f>
        <v>0</v>
      </c>
      <c r="AL561" s="327">
        <f>IF(AL402="kw",SUMPRODUCT(N404:N559,O404:O559,AL404:AL559),SUMPRODUCT(D404:D559,AL404:AL559))</f>
        <v>0</v>
      </c>
      <c r="AM561" s="328"/>
    </row>
    <row r="562" spans="2:39" ht="15.75">
      <c r="B562" s="389" t="s">
        <v>293</v>
      </c>
      <c r="C562" s="390"/>
      <c r="D562" s="390"/>
      <c r="E562" s="390"/>
      <c r="F562" s="390"/>
      <c r="G562" s="390"/>
      <c r="H562" s="390"/>
      <c r="I562" s="390"/>
      <c r="J562" s="390"/>
      <c r="K562" s="390"/>
      <c r="L562" s="390"/>
      <c r="M562" s="390"/>
      <c r="N562" s="390"/>
      <c r="O562" s="390"/>
      <c r="P562" s="390"/>
      <c r="Q562" s="390"/>
      <c r="R562" s="390"/>
      <c r="S562" s="390"/>
      <c r="T562" s="390"/>
      <c r="U562" s="390"/>
      <c r="V562" s="390"/>
      <c r="W562" s="390"/>
      <c r="X562" s="390"/>
      <c r="Y562" s="390">
        <f>HLOOKUP(Y218,'2. LRAMVA Threshold'!$B$42:$Q$53,9,FALSE)</f>
        <v>0</v>
      </c>
      <c r="Z562" s="390">
        <f>HLOOKUP(Z218,'2. LRAMVA Threshold'!$B$42:$Q$53,9,FALSE)</f>
        <v>0</v>
      </c>
      <c r="AA562" s="390">
        <f>HLOOKUP(AA218,'2. LRAMVA Threshold'!$B$42:$Q$53,9,FALSE)</f>
        <v>0</v>
      </c>
      <c r="AB562" s="390">
        <f>HLOOKUP(AB218,'2. LRAMVA Threshold'!$B$42:$Q$53,9,FALSE)</f>
        <v>0</v>
      </c>
      <c r="AC562" s="390">
        <f>HLOOKUP(AC218,'2. LRAMVA Threshold'!$B$42:$Q$53,9,FALSE)</f>
        <v>0</v>
      </c>
      <c r="AD562" s="390">
        <f>HLOOKUP(AD218,'2. LRAMVA Threshold'!$B$42:$Q$53,9,FALSE)</f>
        <v>0</v>
      </c>
      <c r="AE562" s="390">
        <f>HLOOKUP(AE218,'2. LRAMVA Threshold'!$B$42:$Q$53,9,FALSE)</f>
        <v>0</v>
      </c>
      <c r="AF562" s="390">
        <f>HLOOKUP(AF218,'2. LRAMVA Threshold'!$B$42:$Q$53,9,FALSE)</f>
        <v>0</v>
      </c>
      <c r="AG562" s="390">
        <f>HLOOKUP(AG218,'2. LRAMVA Threshold'!$B$42:$Q$53,9,FALSE)</f>
        <v>0</v>
      </c>
      <c r="AH562" s="390">
        <f>HLOOKUP(AH218,'2. LRAMVA Threshold'!$B$42:$Q$53,9,FALSE)</f>
        <v>0</v>
      </c>
      <c r="AI562" s="390">
        <f>HLOOKUP(AI218,'2. LRAMVA Threshold'!$B$42:$Q$53,9,FALSE)</f>
        <v>0</v>
      </c>
      <c r="AJ562" s="390">
        <f>HLOOKUP(AJ218,'2. LRAMVA Threshold'!$B$42:$Q$53,9,FALSE)</f>
        <v>0</v>
      </c>
      <c r="AK562" s="390">
        <f>HLOOKUP(AK218,'2. LRAMVA Threshold'!$B$42:$Q$53,9,FALSE)</f>
        <v>0</v>
      </c>
      <c r="AL562" s="390">
        <f>HLOOKUP(AL218,'2. LRAMVA Threshold'!$B$42:$Q$53,9,FALSE)</f>
        <v>0</v>
      </c>
      <c r="AM562" s="391"/>
    </row>
    <row r="563" spans="2:39">
      <c r="B563" s="392"/>
      <c r="C563" s="429"/>
      <c r="D563" s="430"/>
      <c r="E563" s="430"/>
      <c r="F563" s="430"/>
      <c r="G563" s="430"/>
      <c r="H563" s="430"/>
      <c r="I563" s="430"/>
      <c r="J563" s="430"/>
      <c r="K563" s="430"/>
      <c r="L563" s="430"/>
      <c r="M563" s="430"/>
      <c r="N563" s="430"/>
      <c r="O563" s="431"/>
      <c r="P563" s="430"/>
      <c r="Q563" s="430"/>
      <c r="R563" s="430"/>
      <c r="S563" s="432"/>
      <c r="T563" s="432"/>
      <c r="U563" s="432"/>
      <c r="V563" s="432"/>
      <c r="W563" s="430"/>
      <c r="X563" s="430"/>
      <c r="Y563" s="433"/>
      <c r="Z563" s="433"/>
      <c r="AA563" s="433"/>
      <c r="AB563" s="433"/>
      <c r="AC563" s="433"/>
      <c r="AD563" s="433"/>
      <c r="AE563" s="433"/>
      <c r="AF563" s="397"/>
      <c r="AG563" s="397"/>
      <c r="AH563" s="397"/>
      <c r="AI563" s="397"/>
      <c r="AJ563" s="397"/>
      <c r="AK563" s="397"/>
      <c r="AL563" s="397"/>
      <c r="AM563" s="398"/>
    </row>
    <row r="564" spans="2:39">
      <c r="B564" s="322" t="s">
        <v>294</v>
      </c>
      <c r="C564" s="336"/>
      <c r="D564" s="336"/>
      <c r="E564" s="374"/>
      <c r="F564" s="374"/>
      <c r="G564" s="374"/>
      <c r="H564" s="374"/>
      <c r="I564" s="374"/>
      <c r="J564" s="374"/>
      <c r="K564" s="374"/>
      <c r="L564" s="374"/>
      <c r="M564" s="374"/>
      <c r="N564" s="374"/>
      <c r="O564" s="291"/>
      <c r="P564" s="338"/>
      <c r="Q564" s="338"/>
      <c r="R564" s="338"/>
      <c r="S564" s="337"/>
      <c r="T564" s="337"/>
      <c r="U564" s="337"/>
      <c r="V564" s="337"/>
      <c r="W564" s="338"/>
      <c r="X564" s="338"/>
      <c r="Y564" s="339">
        <f>HLOOKUP(Y$35,'3.  Distribution Rates'!$C$122:$P$133,9,FALSE)*0</f>
        <v>0</v>
      </c>
      <c r="Z564" s="339">
        <f>HLOOKUP(Z$35,'3.  Distribution Rates'!$C$122:$P$133,9,FALSE)*0</f>
        <v>0</v>
      </c>
      <c r="AA564" s="339">
        <f>HLOOKUP(AA$35,'3.  Distribution Rates'!$C$122:$P$133,9,FALSE)*0</f>
        <v>0</v>
      </c>
      <c r="AB564" s="339">
        <f>HLOOKUP(AB$35,'3.  Distribution Rates'!$C$122:$P$133,9,FALSE)*0</f>
        <v>0</v>
      </c>
      <c r="AC564" s="339">
        <f>HLOOKUP(AC$35,'3.  Distribution Rates'!$C$122:$P$133,9,FALSE)*0</f>
        <v>0</v>
      </c>
      <c r="AD564" s="339">
        <f>HLOOKUP(AD$35,'3.  Distribution Rates'!$C$122:$P$133,9,FALSE)*0</f>
        <v>0</v>
      </c>
      <c r="AE564" s="339">
        <f>HLOOKUP(AE$35,'3.  Distribution Rates'!$C$122:$P$133,9,FALSE)*0</f>
        <v>0</v>
      </c>
      <c r="AF564" s="339">
        <f>HLOOKUP(AF$35,'3.  Distribution Rates'!$C$122:$P$133,9,FALSE)</f>
        <v>0</v>
      </c>
      <c r="AG564" s="339">
        <f>HLOOKUP(AG$35,'3.  Distribution Rates'!$C$122:$P$133,9,FALSE)</f>
        <v>0</v>
      </c>
      <c r="AH564" s="339">
        <f>HLOOKUP(AH$35,'3.  Distribution Rates'!$C$122:$P$133,9,FALSE)</f>
        <v>0</v>
      </c>
      <c r="AI564" s="339">
        <f>HLOOKUP(AI$35,'3.  Distribution Rates'!$C$122:$P$133,9,FALSE)</f>
        <v>0</v>
      </c>
      <c r="AJ564" s="339">
        <f>HLOOKUP(AJ$35,'3.  Distribution Rates'!$C$122:$P$133,9,FALSE)</f>
        <v>0</v>
      </c>
      <c r="AK564" s="339">
        <f>HLOOKUP(AK$35,'3.  Distribution Rates'!$C$122:$P$133,9,FALSE)</f>
        <v>0</v>
      </c>
      <c r="AL564" s="339">
        <f>HLOOKUP(AL$35,'3.  Distribution Rates'!$C$122:$P$133,9,FALSE)</f>
        <v>0</v>
      </c>
      <c r="AM564" s="438"/>
    </row>
    <row r="565" spans="2:39">
      <c r="B565" s="322" t="s">
        <v>295</v>
      </c>
      <c r="C565" s="343"/>
      <c r="D565" s="308"/>
      <c r="E565" s="279"/>
      <c r="F565" s="279"/>
      <c r="G565" s="279"/>
      <c r="H565" s="279"/>
      <c r="I565" s="279"/>
      <c r="J565" s="279"/>
      <c r="K565" s="279"/>
      <c r="L565" s="279"/>
      <c r="M565" s="279"/>
      <c r="N565" s="279"/>
      <c r="O565" s="291"/>
      <c r="P565" s="279"/>
      <c r="Q565" s="279"/>
      <c r="R565" s="279"/>
      <c r="S565" s="308"/>
      <c r="T565" s="308"/>
      <c r="U565" s="308"/>
      <c r="V565" s="308"/>
      <c r="W565" s="279"/>
      <c r="X565" s="279"/>
      <c r="Y565" s="376">
        <f>'4.  2011-2014 LRAM'!Y140*Y564</f>
        <v>0</v>
      </c>
      <c r="Z565" s="376">
        <f>'4.  2011-2014 LRAM'!Z140*Z564</f>
        <v>0</v>
      </c>
      <c r="AA565" s="376">
        <f>'4.  2011-2014 LRAM'!AA140*AA564</f>
        <v>0</v>
      </c>
      <c r="AB565" s="376">
        <f>'4.  2011-2014 LRAM'!AB140*AB564</f>
        <v>0</v>
      </c>
      <c r="AC565" s="376">
        <f>'4.  2011-2014 LRAM'!AC140*AC564</f>
        <v>0</v>
      </c>
      <c r="AD565" s="376">
        <f>'4.  2011-2014 LRAM'!AD140*AD564</f>
        <v>0</v>
      </c>
      <c r="AE565" s="376">
        <f>'4.  2011-2014 LRAM'!AE140*AE564</f>
        <v>0</v>
      </c>
      <c r="AF565" s="376">
        <f>'4.  2011-2014 LRAM'!AF140*AF564</f>
        <v>0</v>
      </c>
      <c r="AG565" s="376">
        <f>'4.  2011-2014 LRAM'!AG140*AG564</f>
        <v>0</v>
      </c>
      <c r="AH565" s="376">
        <f>'4.  2011-2014 LRAM'!AH140*AH564</f>
        <v>0</v>
      </c>
      <c r="AI565" s="376">
        <f>'4.  2011-2014 LRAM'!AI140*AI564</f>
        <v>0</v>
      </c>
      <c r="AJ565" s="376">
        <f>'4.  2011-2014 LRAM'!AJ140*AJ564</f>
        <v>0</v>
      </c>
      <c r="AK565" s="376">
        <f>'4.  2011-2014 LRAM'!AK140*AK564</f>
        <v>0</v>
      </c>
      <c r="AL565" s="376">
        <f>'4.  2011-2014 LRAM'!AL140*AL564</f>
        <v>0</v>
      </c>
      <c r="AM565" s="623">
        <f t="shared" ref="AM565:AM571" si="1384">SUM(Y565:AL565)</f>
        <v>0</v>
      </c>
    </row>
    <row r="566" spans="2:39">
      <c r="B566" s="322" t="s">
        <v>296</v>
      </c>
      <c r="C566" s="343"/>
      <c r="D566" s="308"/>
      <c r="E566" s="279"/>
      <c r="F566" s="279"/>
      <c r="G566" s="279"/>
      <c r="H566" s="279"/>
      <c r="I566" s="279"/>
      <c r="J566" s="279"/>
      <c r="K566" s="279"/>
      <c r="L566" s="279"/>
      <c r="M566" s="279"/>
      <c r="N566" s="279"/>
      <c r="O566" s="291"/>
      <c r="P566" s="279"/>
      <c r="Q566" s="279"/>
      <c r="R566" s="279"/>
      <c r="S566" s="308"/>
      <c r="T566" s="308"/>
      <c r="U566" s="308"/>
      <c r="V566" s="308"/>
      <c r="W566" s="279"/>
      <c r="X566" s="279"/>
      <c r="Y566" s="376">
        <f>'4.  2011-2014 LRAM'!Y269*Y564</f>
        <v>0</v>
      </c>
      <c r="Z566" s="376">
        <f>'4.  2011-2014 LRAM'!Z269*Z564</f>
        <v>0</v>
      </c>
      <c r="AA566" s="376">
        <f>'4.  2011-2014 LRAM'!AA269*AA564</f>
        <v>0</v>
      </c>
      <c r="AB566" s="376">
        <f>'4.  2011-2014 LRAM'!AB269*AB564</f>
        <v>0</v>
      </c>
      <c r="AC566" s="376">
        <f>'4.  2011-2014 LRAM'!AC269*AC564</f>
        <v>0</v>
      </c>
      <c r="AD566" s="376">
        <f>'4.  2011-2014 LRAM'!AD269*AD564</f>
        <v>0</v>
      </c>
      <c r="AE566" s="376">
        <f>'4.  2011-2014 LRAM'!AE269*AE564</f>
        <v>0</v>
      </c>
      <c r="AF566" s="376">
        <f>'4.  2011-2014 LRAM'!AF269*AF564</f>
        <v>0</v>
      </c>
      <c r="AG566" s="376">
        <f>'4.  2011-2014 LRAM'!AG269*AG564</f>
        <v>0</v>
      </c>
      <c r="AH566" s="376">
        <f>'4.  2011-2014 LRAM'!AH269*AH564</f>
        <v>0</v>
      </c>
      <c r="AI566" s="376">
        <f>'4.  2011-2014 LRAM'!AI269*AI564</f>
        <v>0</v>
      </c>
      <c r="AJ566" s="376">
        <f>'4.  2011-2014 LRAM'!AJ269*AJ564</f>
        <v>0</v>
      </c>
      <c r="AK566" s="376">
        <f>'4.  2011-2014 LRAM'!AK269*AK564</f>
        <v>0</v>
      </c>
      <c r="AL566" s="376">
        <f>'4.  2011-2014 LRAM'!AL269*AL564</f>
        <v>0</v>
      </c>
      <c r="AM566" s="623">
        <f t="shared" si="1384"/>
        <v>0</v>
      </c>
    </row>
    <row r="567" spans="2:39">
      <c r="B567" s="322" t="s">
        <v>297</v>
      </c>
      <c r="C567" s="343"/>
      <c r="D567" s="308"/>
      <c r="E567" s="279"/>
      <c r="F567" s="279"/>
      <c r="G567" s="279"/>
      <c r="H567" s="279"/>
      <c r="I567" s="279"/>
      <c r="J567" s="279"/>
      <c r="K567" s="279"/>
      <c r="L567" s="279"/>
      <c r="M567" s="279"/>
      <c r="N567" s="279"/>
      <c r="O567" s="291"/>
      <c r="P567" s="279"/>
      <c r="Q567" s="279"/>
      <c r="R567" s="279"/>
      <c r="S567" s="308"/>
      <c r="T567" s="308"/>
      <c r="U567" s="308"/>
      <c r="V567" s="308"/>
      <c r="W567" s="279"/>
      <c r="X567" s="279"/>
      <c r="Y567" s="376">
        <f>'4.  2011-2014 LRAM'!Y398*Y564</f>
        <v>0</v>
      </c>
      <c r="Z567" s="376">
        <f>'4.  2011-2014 LRAM'!Z398*Z564</f>
        <v>0</v>
      </c>
      <c r="AA567" s="376">
        <f>'4.  2011-2014 LRAM'!AA398*AA564</f>
        <v>0</v>
      </c>
      <c r="AB567" s="376">
        <f>'4.  2011-2014 LRAM'!AB398*AB564</f>
        <v>0</v>
      </c>
      <c r="AC567" s="376">
        <f>'4.  2011-2014 LRAM'!AC398*AC564</f>
        <v>0</v>
      </c>
      <c r="AD567" s="376">
        <f>'4.  2011-2014 LRAM'!AD398*AD564</f>
        <v>0</v>
      </c>
      <c r="AE567" s="376">
        <f>'4.  2011-2014 LRAM'!AE398*AE564</f>
        <v>0</v>
      </c>
      <c r="AF567" s="376">
        <f>'4.  2011-2014 LRAM'!AF398*AF564</f>
        <v>0</v>
      </c>
      <c r="AG567" s="376">
        <f>'4.  2011-2014 LRAM'!AG398*AG564</f>
        <v>0</v>
      </c>
      <c r="AH567" s="376">
        <f>'4.  2011-2014 LRAM'!AH398*AH564</f>
        <v>0</v>
      </c>
      <c r="AI567" s="376">
        <f>'4.  2011-2014 LRAM'!AI398*AI564</f>
        <v>0</v>
      </c>
      <c r="AJ567" s="376">
        <f>'4.  2011-2014 LRAM'!AJ398*AJ564</f>
        <v>0</v>
      </c>
      <c r="AK567" s="376">
        <f>'4.  2011-2014 LRAM'!AK398*AK564</f>
        <v>0</v>
      </c>
      <c r="AL567" s="376">
        <f>'4.  2011-2014 LRAM'!AL398*AL564</f>
        <v>0</v>
      </c>
      <c r="AM567" s="623">
        <f t="shared" si="1384"/>
        <v>0</v>
      </c>
    </row>
    <row r="568" spans="2:39">
      <c r="B568" s="322" t="s">
        <v>298</v>
      </c>
      <c r="C568" s="343"/>
      <c r="D568" s="308"/>
      <c r="E568" s="279"/>
      <c r="F568" s="279"/>
      <c r="G568" s="279"/>
      <c r="H568" s="279"/>
      <c r="I568" s="279"/>
      <c r="J568" s="279"/>
      <c r="K568" s="279"/>
      <c r="L568" s="279"/>
      <c r="M568" s="279"/>
      <c r="N568" s="279"/>
      <c r="O568" s="291"/>
      <c r="P568" s="279"/>
      <c r="Q568" s="279"/>
      <c r="R568" s="279"/>
      <c r="S568" s="308"/>
      <c r="T568" s="308"/>
      <c r="U568" s="308"/>
      <c r="V568" s="308"/>
      <c r="W568" s="279"/>
      <c r="X568" s="279"/>
      <c r="Y568" s="376">
        <f>'4.  2011-2014 LRAM'!Y528*Y564</f>
        <v>0</v>
      </c>
      <c r="Z568" s="376">
        <f>'4.  2011-2014 LRAM'!Z528*Z564</f>
        <v>0</v>
      </c>
      <c r="AA568" s="376">
        <f>'4.  2011-2014 LRAM'!AA528*AA564</f>
        <v>0</v>
      </c>
      <c r="AB568" s="376">
        <f>'4.  2011-2014 LRAM'!AB528*AB564</f>
        <v>0</v>
      </c>
      <c r="AC568" s="376">
        <f>'4.  2011-2014 LRAM'!AC528*AC564</f>
        <v>0</v>
      </c>
      <c r="AD568" s="376">
        <f>'4.  2011-2014 LRAM'!AD528*AD564</f>
        <v>0</v>
      </c>
      <c r="AE568" s="376">
        <f>'4.  2011-2014 LRAM'!AE528*AE564</f>
        <v>0</v>
      </c>
      <c r="AF568" s="376">
        <f>'4.  2011-2014 LRAM'!AF528*AF564</f>
        <v>0</v>
      </c>
      <c r="AG568" s="376">
        <f>'4.  2011-2014 LRAM'!AG528*AG564</f>
        <v>0</v>
      </c>
      <c r="AH568" s="376">
        <f>'4.  2011-2014 LRAM'!AH528*AH564</f>
        <v>0</v>
      </c>
      <c r="AI568" s="376">
        <f>'4.  2011-2014 LRAM'!AI528*AI564</f>
        <v>0</v>
      </c>
      <c r="AJ568" s="376">
        <f>'4.  2011-2014 LRAM'!AJ528*AJ564</f>
        <v>0</v>
      </c>
      <c r="AK568" s="376">
        <f>'4.  2011-2014 LRAM'!AK528*AK564</f>
        <v>0</v>
      </c>
      <c r="AL568" s="376">
        <f>'4.  2011-2014 LRAM'!AL528*AL564</f>
        <v>0</v>
      </c>
      <c r="AM568" s="623">
        <f t="shared" si="1384"/>
        <v>0</v>
      </c>
    </row>
    <row r="569" spans="2:39">
      <c r="B569" s="322" t="s">
        <v>299</v>
      </c>
      <c r="C569" s="343"/>
      <c r="D569" s="308"/>
      <c r="E569" s="279"/>
      <c r="F569" s="279"/>
      <c r="G569" s="279"/>
      <c r="H569" s="279"/>
      <c r="I569" s="279"/>
      <c r="J569" s="279"/>
      <c r="K569" s="279"/>
      <c r="L569" s="279"/>
      <c r="M569" s="279"/>
      <c r="N569" s="279"/>
      <c r="O569" s="291"/>
      <c r="P569" s="279"/>
      <c r="Q569" s="279"/>
      <c r="R569" s="279"/>
      <c r="S569" s="308"/>
      <c r="T569" s="308"/>
      <c r="U569" s="308"/>
      <c r="V569" s="308"/>
      <c r="W569" s="279"/>
      <c r="X569" s="279"/>
      <c r="Y569" s="376">
        <f t="shared" ref="Y569:AL569" si="1385">Y209*Y564</f>
        <v>0</v>
      </c>
      <c r="Z569" s="376">
        <f t="shared" si="1385"/>
        <v>0</v>
      </c>
      <c r="AA569" s="376">
        <f t="shared" si="1385"/>
        <v>0</v>
      </c>
      <c r="AB569" s="376">
        <f>AB209*AB564</f>
        <v>0</v>
      </c>
      <c r="AC569" s="376">
        <f t="shared" si="1385"/>
        <v>0</v>
      </c>
      <c r="AD569" s="376">
        <f t="shared" si="1385"/>
        <v>0</v>
      </c>
      <c r="AE569" s="376">
        <f t="shared" si="1385"/>
        <v>0</v>
      </c>
      <c r="AF569" s="376">
        <f t="shared" si="1385"/>
        <v>0</v>
      </c>
      <c r="AG569" s="376">
        <f t="shared" si="1385"/>
        <v>0</v>
      </c>
      <c r="AH569" s="376">
        <f t="shared" si="1385"/>
        <v>0</v>
      </c>
      <c r="AI569" s="376">
        <f t="shared" si="1385"/>
        <v>0</v>
      </c>
      <c r="AJ569" s="376">
        <f t="shared" si="1385"/>
        <v>0</v>
      </c>
      <c r="AK569" s="376">
        <f t="shared" si="1385"/>
        <v>0</v>
      </c>
      <c r="AL569" s="376">
        <f t="shared" si="1385"/>
        <v>0</v>
      </c>
      <c r="AM569" s="623">
        <f t="shared" si="1384"/>
        <v>0</v>
      </c>
    </row>
    <row r="570" spans="2:39">
      <c r="B570" s="322" t="s">
        <v>300</v>
      </c>
      <c r="C570" s="343"/>
      <c r="D570" s="308"/>
      <c r="E570" s="279"/>
      <c r="F570" s="279"/>
      <c r="G570" s="279"/>
      <c r="H570" s="279"/>
      <c r="I570" s="279"/>
      <c r="J570" s="279"/>
      <c r="K570" s="279"/>
      <c r="L570" s="279"/>
      <c r="M570" s="279"/>
      <c r="N570" s="279"/>
      <c r="O570" s="291"/>
      <c r="P570" s="279"/>
      <c r="Q570" s="279"/>
      <c r="R570" s="279"/>
      <c r="S570" s="308"/>
      <c r="T570" s="308"/>
      <c r="U570" s="308"/>
      <c r="V570" s="308"/>
      <c r="W570" s="279"/>
      <c r="X570" s="279"/>
      <c r="Y570" s="376">
        <f>Y392*Y564</f>
        <v>0</v>
      </c>
      <c r="Z570" s="376">
        <f>Z392*Z564</f>
        <v>0</v>
      </c>
      <c r="AA570" s="376">
        <f t="shared" ref="AA570:AL570" si="1386">AA392*AA564</f>
        <v>0</v>
      </c>
      <c r="AB570" s="376">
        <f>AB392*AB564</f>
        <v>0</v>
      </c>
      <c r="AC570" s="376">
        <f t="shared" si="1386"/>
        <v>0</v>
      </c>
      <c r="AD570" s="376">
        <f t="shared" si="1386"/>
        <v>0</v>
      </c>
      <c r="AE570" s="376">
        <f t="shared" si="1386"/>
        <v>0</v>
      </c>
      <c r="AF570" s="376">
        <f t="shared" si="1386"/>
        <v>0</v>
      </c>
      <c r="AG570" s="376">
        <f t="shared" si="1386"/>
        <v>0</v>
      </c>
      <c r="AH570" s="376">
        <f t="shared" si="1386"/>
        <v>0</v>
      </c>
      <c r="AI570" s="376">
        <f t="shared" si="1386"/>
        <v>0</v>
      </c>
      <c r="AJ570" s="376">
        <f t="shared" si="1386"/>
        <v>0</v>
      </c>
      <c r="AK570" s="376">
        <f t="shared" si="1386"/>
        <v>0</v>
      </c>
      <c r="AL570" s="376">
        <f t="shared" si="1386"/>
        <v>0</v>
      </c>
      <c r="AM570" s="623">
        <f t="shared" si="1384"/>
        <v>0</v>
      </c>
    </row>
    <row r="571" spans="2:39">
      <c r="B571" s="322" t="s">
        <v>301</v>
      </c>
      <c r="C571" s="343"/>
      <c r="D571" s="308"/>
      <c r="E571" s="279"/>
      <c r="F571" s="279"/>
      <c r="G571" s="279"/>
      <c r="H571" s="279"/>
      <c r="I571" s="279"/>
      <c r="J571" s="279"/>
      <c r="K571" s="279"/>
      <c r="L571" s="279"/>
      <c r="M571" s="279"/>
      <c r="N571" s="279"/>
      <c r="O571" s="291"/>
      <c r="P571" s="279"/>
      <c r="Q571" s="279"/>
      <c r="R571" s="279"/>
      <c r="S571" s="308"/>
      <c r="T571" s="308"/>
      <c r="U571" s="308"/>
      <c r="V571" s="308"/>
      <c r="W571" s="279"/>
      <c r="X571" s="279"/>
      <c r="Y571" s="376">
        <f>Y561*Y564</f>
        <v>0</v>
      </c>
      <c r="Z571" s="376">
        <f t="shared" ref="Z571:AL571" si="1387">Z561*Z564</f>
        <v>0</v>
      </c>
      <c r="AA571" s="376">
        <f t="shared" si="1387"/>
        <v>0</v>
      </c>
      <c r="AB571" s="376">
        <f t="shared" si="1387"/>
        <v>0</v>
      </c>
      <c r="AC571" s="376">
        <f t="shared" si="1387"/>
        <v>0</v>
      </c>
      <c r="AD571" s="376">
        <f t="shared" si="1387"/>
        <v>0</v>
      </c>
      <c r="AE571" s="376">
        <f t="shared" si="1387"/>
        <v>0</v>
      </c>
      <c r="AF571" s="376">
        <f t="shared" si="1387"/>
        <v>0</v>
      </c>
      <c r="AG571" s="376">
        <f t="shared" si="1387"/>
        <v>0</v>
      </c>
      <c r="AH571" s="376">
        <f t="shared" si="1387"/>
        <v>0</v>
      </c>
      <c r="AI571" s="376">
        <f t="shared" si="1387"/>
        <v>0</v>
      </c>
      <c r="AJ571" s="376">
        <f t="shared" si="1387"/>
        <v>0</v>
      </c>
      <c r="AK571" s="376">
        <f t="shared" si="1387"/>
        <v>0</v>
      </c>
      <c r="AL571" s="376">
        <f t="shared" si="1387"/>
        <v>0</v>
      </c>
      <c r="AM571" s="623">
        <f t="shared" si="1384"/>
        <v>0</v>
      </c>
    </row>
    <row r="572" spans="2:39" ht="15.75">
      <c r="B572" s="347" t="s">
        <v>302</v>
      </c>
      <c r="C572" s="343"/>
      <c r="D572" s="334"/>
      <c r="E572" s="332"/>
      <c r="F572" s="332"/>
      <c r="G572" s="332"/>
      <c r="H572" s="332"/>
      <c r="I572" s="332"/>
      <c r="J572" s="332"/>
      <c r="K572" s="332"/>
      <c r="L572" s="332"/>
      <c r="M572" s="332"/>
      <c r="N572" s="332"/>
      <c r="O572" s="300"/>
      <c r="P572" s="332"/>
      <c r="Q572" s="332"/>
      <c r="R572" s="332"/>
      <c r="S572" s="334"/>
      <c r="T572" s="334"/>
      <c r="U572" s="334"/>
      <c r="V572" s="334"/>
      <c r="W572" s="332"/>
      <c r="X572" s="332"/>
      <c r="Y572" s="344">
        <f>SUM(Y565:Y571)</f>
        <v>0</v>
      </c>
      <c r="Z572" s="344">
        <f>SUM(Z565:Z571)</f>
        <v>0</v>
      </c>
      <c r="AA572" s="344">
        <f t="shared" ref="AA572:AE572" si="1388">SUM(AA565:AA571)</f>
        <v>0</v>
      </c>
      <c r="AB572" s="344">
        <f t="shared" si="1388"/>
        <v>0</v>
      </c>
      <c r="AC572" s="344">
        <f t="shared" si="1388"/>
        <v>0</v>
      </c>
      <c r="AD572" s="344">
        <f>SUM(AD565:AD571)</f>
        <v>0</v>
      </c>
      <c r="AE572" s="344">
        <f t="shared" si="1388"/>
        <v>0</v>
      </c>
      <c r="AF572" s="344">
        <f>SUM(AF565:AF571)</f>
        <v>0</v>
      </c>
      <c r="AG572" s="344">
        <f>SUM(AG565:AG571)</f>
        <v>0</v>
      </c>
      <c r="AH572" s="344">
        <f t="shared" ref="AH572:AL572" si="1389">SUM(AH565:AH571)</f>
        <v>0</v>
      </c>
      <c r="AI572" s="344">
        <f t="shared" si="1389"/>
        <v>0</v>
      </c>
      <c r="AJ572" s="344">
        <f>SUM(AJ565:AJ571)</f>
        <v>0</v>
      </c>
      <c r="AK572" s="344">
        <f t="shared" si="1389"/>
        <v>0</v>
      </c>
      <c r="AL572" s="344">
        <f t="shared" si="1389"/>
        <v>0</v>
      </c>
      <c r="AM572" s="405">
        <f>SUM(AM565:AM571)</f>
        <v>0</v>
      </c>
    </row>
    <row r="573" spans="2:39" ht="15.75">
      <c r="B573" s="347" t="s">
        <v>303</v>
      </c>
      <c r="C573" s="343"/>
      <c r="D573" s="348"/>
      <c r="E573" s="332"/>
      <c r="F573" s="332"/>
      <c r="G573" s="332"/>
      <c r="H573" s="332"/>
      <c r="I573" s="332"/>
      <c r="J573" s="332"/>
      <c r="K573" s="332"/>
      <c r="L573" s="332"/>
      <c r="M573" s="332"/>
      <c r="N573" s="332"/>
      <c r="O573" s="300"/>
      <c r="P573" s="332"/>
      <c r="Q573" s="332"/>
      <c r="R573" s="332"/>
      <c r="S573" s="334"/>
      <c r="T573" s="334"/>
      <c r="U573" s="334"/>
      <c r="V573" s="334"/>
      <c r="W573" s="332"/>
      <c r="X573" s="332"/>
      <c r="Y573" s="345">
        <f>Y562*Y564</f>
        <v>0</v>
      </c>
      <c r="Z573" s="345">
        <f t="shared" ref="Z573:AE573" si="1390">Z562*Z564</f>
        <v>0</v>
      </c>
      <c r="AA573" s="345">
        <f t="shared" si="1390"/>
        <v>0</v>
      </c>
      <c r="AB573" s="345">
        <f t="shared" si="1390"/>
        <v>0</v>
      </c>
      <c r="AC573" s="345">
        <f t="shared" si="1390"/>
        <v>0</v>
      </c>
      <c r="AD573" s="345">
        <f>AD562*AD564</f>
        <v>0</v>
      </c>
      <c r="AE573" s="345">
        <f t="shared" si="1390"/>
        <v>0</v>
      </c>
      <c r="AF573" s="345">
        <f>AF562*AF564</f>
        <v>0</v>
      </c>
      <c r="AG573" s="345">
        <f t="shared" ref="AG573:AL573" si="1391">AG562*AG564</f>
        <v>0</v>
      </c>
      <c r="AH573" s="345">
        <f t="shared" si="1391"/>
        <v>0</v>
      </c>
      <c r="AI573" s="345">
        <f t="shared" si="1391"/>
        <v>0</v>
      </c>
      <c r="AJ573" s="345">
        <f>AJ562*AJ564</f>
        <v>0</v>
      </c>
      <c r="AK573" s="345">
        <f>AK562*AK564</f>
        <v>0</v>
      </c>
      <c r="AL573" s="345">
        <f t="shared" si="1391"/>
        <v>0</v>
      </c>
      <c r="AM573" s="405">
        <f>SUM(Y573:AL573)</f>
        <v>0</v>
      </c>
    </row>
    <row r="574" spans="2:39" ht="15.75">
      <c r="B574" s="347" t="s">
        <v>304</v>
      </c>
      <c r="C574" s="343"/>
      <c r="D574" s="348"/>
      <c r="E574" s="332"/>
      <c r="F574" s="332"/>
      <c r="G574" s="332"/>
      <c r="H574" s="332"/>
      <c r="I574" s="332"/>
      <c r="J574" s="332"/>
      <c r="K574" s="332"/>
      <c r="L574" s="332"/>
      <c r="M574" s="332"/>
      <c r="N574" s="332"/>
      <c r="O574" s="300"/>
      <c r="P574" s="332"/>
      <c r="Q574" s="332"/>
      <c r="R574" s="332"/>
      <c r="S574" s="348"/>
      <c r="T574" s="348"/>
      <c r="U574" s="348"/>
      <c r="V574" s="348"/>
      <c r="W574" s="332"/>
      <c r="X574" s="332"/>
      <c r="Y574" s="349"/>
      <c r="Z574" s="349"/>
      <c r="AA574" s="349"/>
      <c r="AB574" s="349"/>
      <c r="AC574" s="349"/>
      <c r="AD574" s="349"/>
      <c r="AE574" s="349"/>
      <c r="AF574" s="349"/>
      <c r="AG574" s="349"/>
      <c r="AH574" s="349"/>
      <c r="AI574" s="349"/>
      <c r="AJ574" s="349"/>
      <c r="AK574" s="349"/>
      <c r="AL574" s="349"/>
      <c r="AM574" s="405">
        <f>AM572-AM573</f>
        <v>0</v>
      </c>
    </row>
    <row r="575" spans="2:39">
      <c r="B575" s="322"/>
      <c r="C575" s="348"/>
      <c r="D575" s="348"/>
      <c r="E575" s="332"/>
      <c r="F575" s="332"/>
      <c r="G575" s="332"/>
      <c r="H575" s="332"/>
      <c r="I575" s="332"/>
      <c r="J575" s="332"/>
      <c r="K575" s="332"/>
      <c r="L575" s="332"/>
      <c r="M575" s="332"/>
      <c r="N575" s="332"/>
      <c r="O575" s="300"/>
      <c r="P575" s="332"/>
      <c r="Q575" s="332"/>
      <c r="R575" s="332"/>
      <c r="S575" s="348"/>
      <c r="T575" s="343"/>
      <c r="U575" s="348"/>
      <c r="V575" s="348"/>
      <c r="W575" s="332"/>
      <c r="X575" s="332"/>
      <c r="Y575" s="350"/>
      <c r="Z575" s="350"/>
      <c r="AA575" s="350"/>
      <c r="AB575" s="350"/>
      <c r="AC575" s="350"/>
      <c r="AD575" s="350"/>
      <c r="AE575" s="350"/>
      <c r="AF575" s="350"/>
      <c r="AG575" s="350"/>
      <c r="AH575" s="350"/>
      <c r="AI575" s="350"/>
      <c r="AJ575" s="350"/>
      <c r="AK575" s="350"/>
      <c r="AL575" s="350"/>
      <c r="AM575" s="346"/>
    </row>
    <row r="576" spans="2:39">
      <c r="B576" s="436" t="s">
        <v>305</v>
      </c>
      <c r="C576" s="304"/>
      <c r="D576" s="279"/>
      <c r="E576" s="279"/>
      <c r="F576" s="279"/>
      <c r="G576" s="279"/>
      <c r="H576" s="279"/>
      <c r="I576" s="279"/>
      <c r="J576" s="279"/>
      <c r="K576" s="279"/>
      <c r="L576" s="279"/>
      <c r="M576" s="279"/>
      <c r="N576" s="279"/>
      <c r="O576" s="355"/>
      <c r="P576" s="279"/>
      <c r="Q576" s="279"/>
      <c r="R576" s="279"/>
      <c r="S576" s="304"/>
      <c r="T576" s="308"/>
      <c r="U576" s="308"/>
      <c r="V576" s="279"/>
      <c r="W576" s="279"/>
      <c r="X576" s="308"/>
      <c r="Y576" s="291">
        <f>SUMPRODUCT(E404:E559,Y404:Y559)</f>
        <v>39398074.316176049</v>
      </c>
      <c r="Z576" s="291">
        <f>SUMPRODUCT(E404:E559,Z404:Z559)</f>
        <v>9139893.4893625174</v>
      </c>
      <c r="AA576" s="291">
        <f>IF(AA402="kw",SUMPRODUCT($N$404:$N$559,$P$404:$P$559,AA404:AA559),SUMPRODUCT($E$404:$E$559,AA404:AA559))</f>
        <v>67855.659502505208</v>
      </c>
      <c r="AB576" s="291">
        <f>IF(AB402="kw",SUMPRODUCT($N$404:$N$559,$P$404:$P$559,AB404:AB559),SUMPRODUCT($E$404:$E$559,AB404:AB559))</f>
        <v>23870.108893138728</v>
      </c>
      <c r="AC576" s="291">
        <f>IF(AC402="kw",SUMPRODUCT($N$404:$N$559,$P$404:$P$559,AC404:AC559),SUMPRODUCT($E$404:$E$559,AC404:AC559))</f>
        <v>5534.1401127623685</v>
      </c>
      <c r="AD576" s="291">
        <f t="shared" ref="AD576:AL576" si="1392">IF(AD402="kw",SUMPRODUCT($N$404:$N$559,$P$404:$P$559,AD404:AD559),SUMPRODUCT($E$404:$E$559,AD404:AD559))</f>
        <v>0</v>
      </c>
      <c r="AE576" s="291">
        <f t="shared" si="1392"/>
        <v>0</v>
      </c>
      <c r="AF576" s="291">
        <f t="shared" si="1392"/>
        <v>0</v>
      </c>
      <c r="AG576" s="291">
        <f t="shared" si="1392"/>
        <v>0</v>
      </c>
      <c r="AH576" s="291">
        <f t="shared" si="1392"/>
        <v>0</v>
      </c>
      <c r="AI576" s="291">
        <f t="shared" si="1392"/>
        <v>0</v>
      </c>
      <c r="AJ576" s="291">
        <f t="shared" si="1392"/>
        <v>0</v>
      </c>
      <c r="AK576" s="291">
        <f t="shared" si="1392"/>
        <v>0</v>
      </c>
      <c r="AL576" s="291">
        <f t="shared" si="1392"/>
        <v>0</v>
      </c>
      <c r="AM576" s="335"/>
    </row>
    <row r="577" spans="1:39">
      <c r="B577" s="436" t="s">
        <v>306</v>
      </c>
      <c r="C577" s="304"/>
      <c r="D577" s="279"/>
      <c r="E577" s="279"/>
      <c r="F577" s="279"/>
      <c r="G577" s="279"/>
      <c r="H577" s="279"/>
      <c r="I577" s="279"/>
      <c r="J577" s="279"/>
      <c r="K577" s="279"/>
      <c r="L577" s="279"/>
      <c r="M577" s="279"/>
      <c r="N577" s="279"/>
      <c r="O577" s="355"/>
      <c r="P577" s="279"/>
      <c r="Q577" s="279"/>
      <c r="R577" s="279"/>
      <c r="S577" s="304"/>
      <c r="T577" s="308"/>
      <c r="U577" s="308"/>
      <c r="V577" s="279"/>
      <c r="W577" s="279"/>
      <c r="X577" s="308"/>
      <c r="Y577" s="291">
        <f>SUMPRODUCT(F404:F559,Y404:Y559)</f>
        <v>39398074.316176049</v>
      </c>
      <c r="Z577" s="291">
        <f>SUMPRODUCT(F404:F559,Z404:Z559)</f>
        <v>9062379.4876492359</v>
      </c>
      <c r="AA577" s="291">
        <f t="shared" ref="AA577:AL577" si="1393">IF(AA402="kw",SUMPRODUCT($N$404:$N$559,$Q$404:$Q$559,AA404:AA559),SUMPRODUCT($F$404:$F$559,AA404:AA559))</f>
        <v>67707.829092344837</v>
      </c>
      <c r="AB577" s="291">
        <f t="shared" si="1393"/>
        <v>23373.1547686784</v>
      </c>
      <c r="AC577" s="291">
        <f>IF(AC402="kw",SUMPRODUCT($N$404:$N$559,$Q$404:$Q$559,AC404:AC559),SUMPRODUCT($F$404:$F$559,AC404:AC559))</f>
        <v>5338.7219416045336</v>
      </c>
      <c r="AD577" s="291">
        <f t="shared" si="1393"/>
        <v>0</v>
      </c>
      <c r="AE577" s="291">
        <f t="shared" si="1393"/>
        <v>0</v>
      </c>
      <c r="AF577" s="291">
        <f t="shared" si="1393"/>
        <v>0</v>
      </c>
      <c r="AG577" s="291">
        <f t="shared" si="1393"/>
        <v>0</v>
      </c>
      <c r="AH577" s="291">
        <f t="shared" si="1393"/>
        <v>0</v>
      </c>
      <c r="AI577" s="291">
        <f t="shared" si="1393"/>
        <v>0</v>
      </c>
      <c r="AJ577" s="291">
        <f t="shared" si="1393"/>
        <v>0</v>
      </c>
      <c r="AK577" s="291">
        <f t="shared" si="1393"/>
        <v>0</v>
      </c>
      <c r="AL577" s="291">
        <f t="shared" si="1393"/>
        <v>0</v>
      </c>
      <c r="AM577" s="335"/>
    </row>
    <row r="578" spans="1:39">
      <c r="B578" s="437" t="s">
        <v>307</v>
      </c>
      <c r="C578" s="362"/>
      <c r="D578" s="382"/>
      <c r="E578" s="382"/>
      <c r="F578" s="382"/>
      <c r="G578" s="382"/>
      <c r="H578" s="382"/>
      <c r="I578" s="382"/>
      <c r="J578" s="382"/>
      <c r="K578" s="382"/>
      <c r="L578" s="382"/>
      <c r="M578" s="382"/>
      <c r="N578" s="382"/>
      <c r="O578" s="381"/>
      <c r="P578" s="382"/>
      <c r="Q578" s="382"/>
      <c r="R578" s="382"/>
      <c r="S578" s="362"/>
      <c r="T578" s="383"/>
      <c r="U578" s="383"/>
      <c r="V578" s="382"/>
      <c r="W578" s="382"/>
      <c r="X578" s="383"/>
      <c r="Y578" s="324">
        <f>SUMPRODUCT(G404:G559,Y404:Y559)</f>
        <v>39398074.316176049</v>
      </c>
      <c r="Z578" s="324">
        <f>SUMPRODUCT(G404:G559,Z404:Z559)</f>
        <v>8901859.4562083576</v>
      </c>
      <c r="AA578" s="324">
        <f t="shared" ref="AA578:AL578" si="1394">IF(AA402="kw",SUMPRODUCT($N$404:$N$559,$R$404:$R$559,AA404:AA559),SUMPRODUCT($G$404:$G$559,AA404:AA559))</f>
        <v>67490.299471825652</v>
      </c>
      <c r="AB578" s="324">
        <f t="shared" si="1394"/>
        <v>22762.639925540469</v>
      </c>
      <c r="AC578" s="324">
        <f>IF(AC402="kw",SUMPRODUCT($N$404:$N$559,$R$404:$R$559,AC404:AC559),SUMPRODUCT($G$404:$G$559,AC404:AC559))</f>
        <v>5099.0850601847069</v>
      </c>
      <c r="AD578" s="324">
        <f t="shared" si="1394"/>
        <v>0</v>
      </c>
      <c r="AE578" s="324">
        <f t="shared" si="1394"/>
        <v>0</v>
      </c>
      <c r="AF578" s="324">
        <f t="shared" si="1394"/>
        <v>0</v>
      </c>
      <c r="AG578" s="324">
        <f t="shared" si="1394"/>
        <v>0</v>
      </c>
      <c r="AH578" s="324">
        <f t="shared" si="1394"/>
        <v>0</v>
      </c>
      <c r="AI578" s="324">
        <f t="shared" si="1394"/>
        <v>0</v>
      </c>
      <c r="AJ578" s="324">
        <f t="shared" si="1394"/>
        <v>0</v>
      </c>
      <c r="AK578" s="324">
        <f t="shared" si="1394"/>
        <v>0</v>
      </c>
      <c r="AL578" s="324">
        <f t="shared" si="1394"/>
        <v>0</v>
      </c>
      <c r="AM578" s="384"/>
    </row>
    <row r="579" spans="1:39" ht="22.5" customHeight="1">
      <c r="B579" s="366" t="s">
        <v>592</v>
      </c>
      <c r="C579" s="385"/>
      <c r="D579" s="386"/>
      <c r="E579" s="386"/>
      <c r="F579" s="386"/>
      <c r="G579" s="386"/>
      <c r="H579" s="386"/>
      <c r="I579" s="386"/>
      <c r="J579" s="386"/>
      <c r="K579" s="386"/>
      <c r="L579" s="386"/>
      <c r="M579" s="386"/>
      <c r="N579" s="386"/>
      <c r="O579" s="386"/>
      <c r="P579" s="386"/>
      <c r="Q579" s="386"/>
      <c r="R579" s="386"/>
      <c r="S579" s="369"/>
      <c r="T579" s="370"/>
      <c r="U579" s="386"/>
      <c r="V579" s="386"/>
      <c r="W579" s="386"/>
      <c r="X579" s="386"/>
      <c r="Y579" s="407"/>
      <c r="Z579" s="407"/>
      <c r="AA579" s="407"/>
      <c r="AB579" s="407"/>
      <c r="AC579" s="407"/>
      <c r="AD579" s="407"/>
      <c r="AE579" s="407"/>
      <c r="AF579" s="407"/>
      <c r="AG579" s="407"/>
      <c r="AH579" s="407"/>
      <c r="AI579" s="407"/>
      <c r="AJ579" s="407"/>
      <c r="AK579" s="407"/>
      <c r="AL579" s="407"/>
      <c r="AM579" s="387"/>
    </row>
    <row r="582" spans="1:39" ht="15.75">
      <c r="B582" s="280" t="s">
        <v>309</v>
      </c>
      <c r="C582" s="281"/>
      <c r="D582" s="584" t="s">
        <v>526</v>
      </c>
      <c r="E582" s="253"/>
      <c r="F582" s="584"/>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47" t="s">
        <v>211</v>
      </c>
      <c r="C583" s="849" t="s">
        <v>33</v>
      </c>
      <c r="D583" s="284" t="s">
        <v>422</v>
      </c>
      <c r="E583" s="851" t="s">
        <v>209</v>
      </c>
      <c r="F583" s="852"/>
      <c r="G583" s="852"/>
      <c r="H583" s="852"/>
      <c r="I583" s="852"/>
      <c r="J583" s="852"/>
      <c r="K583" s="852"/>
      <c r="L583" s="852"/>
      <c r="M583" s="853"/>
      <c r="N583" s="854" t="s">
        <v>213</v>
      </c>
      <c r="O583" s="284" t="s">
        <v>423</v>
      </c>
      <c r="P583" s="851" t="s">
        <v>212</v>
      </c>
      <c r="Q583" s="852"/>
      <c r="R583" s="852"/>
      <c r="S583" s="852"/>
      <c r="T583" s="852"/>
      <c r="U583" s="852"/>
      <c r="V583" s="852"/>
      <c r="W583" s="852"/>
      <c r="X583" s="853"/>
      <c r="Y583" s="844" t="s">
        <v>243</v>
      </c>
      <c r="Z583" s="845"/>
      <c r="AA583" s="845"/>
      <c r="AB583" s="845"/>
      <c r="AC583" s="845"/>
      <c r="AD583" s="845"/>
      <c r="AE583" s="845"/>
      <c r="AF583" s="845"/>
      <c r="AG583" s="845"/>
      <c r="AH583" s="845"/>
      <c r="AI583" s="845"/>
      <c r="AJ583" s="845"/>
      <c r="AK583" s="845"/>
      <c r="AL583" s="845"/>
      <c r="AM583" s="846"/>
    </row>
    <row r="584" spans="1:39" ht="68.25" customHeight="1">
      <c r="B584" s="848"/>
      <c r="C584" s="850"/>
      <c r="D584" s="285">
        <v>2018</v>
      </c>
      <c r="E584" s="285">
        <v>2019</v>
      </c>
      <c r="F584" s="285">
        <v>2020</v>
      </c>
      <c r="G584" s="285">
        <v>2021</v>
      </c>
      <c r="H584" s="285">
        <v>2022</v>
      </c>
      <c r="I584" s="285">
        <v>2023</v>
      </c>
      <c r="J584" s="285">
        <v>2024</v>
      </c>
      <c r="K584" s="285">
        <v>2025</v>
      </c>
      <c r="L584" s="285">
        <v>2026</v>
      </c>
      <c r="M584" s="285">
        <v>2027</v>
      </c>
      <c r="N584" s="855"/>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50-499 kW</v>
      </c>
      <c r="AB584" s="285" t="str">
        <f>'1.  LRAMVA Summary'!G52</f>
        <v>GS 500-4999 kW</v>
      </c>
      <c r="AC584" s="285" t="str">
        <f>'1.  LRAMVA Summary'!H52</f>
        <v>Large Use</v>
      </c>
      <c r="AD584" s="285" t="str">
        <f>'1.  LRAMVA Summary'!I52</f>
        <v>Street Lighting</v>
      </c>
      <c r="AE584" s="285" t="str">
        <f>'1.  LRAMVA Summary'!J52</f>
        <v>Unmetered Scattered Load</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26"/>
      <c r="B585" s="512"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t="str">
        <f>'1.  LRAMVA Summary'!J53</f>
        <v>kWh</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26"/>
      <c r="B586" s="498"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26">
        <v>1</v>
      </c>
      <c r="B587" s="425"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08"/>
      <c r="Z587" s="408"/>
      <c r="AA587" s="408"/>
      <c r="AB587" s="408"/>
      <c r="AC587" s="408"/>
      <c r="AD587" s="408"/>
      <c r="AE587" s="408"/>
      <c r="AF587" s="408"/>
      <c r="AG587" s="408"/>
      <c r="AH587" s="408"/>
      <c r="AI587" s="408"/>
      <c r="AJ587" s="408"/>
      <c r="AK587" s="408"/>
      <c r="AL587" s="408"/>
      <c r="AM587" s="296">
        <f>SUM(Y587:AL587)</f>
        <v>0</v>
      </c>
    </row>
    <row r="588" spans="1:39" outlineLevel="1">
      <c r="A588" s="526"/>
      <c r="B588" s="294" t="s">
        <v>310</v>
      </c>
      <c r="C588" s="291" t="s">
        <v>163</v>
      </c>
      <c r="D588" s="295"/>
      <c r="E588" s="295"/>
      <c r="F588" s="295"/>
      <c r="G588" s="295"/>
      <c r="H588" s="295"/>
      <c r="I588" s="295"/>
      <c r="J588" s="295"/>
      <c r="K588" s="295"/>
      <c r="L588" s="295"/>
      <c r="M588" s="295"/>
      <c r="N588" s="464"/>
      <c r="O588" s="295"/>
      <c r="P588" s="295"/>
      <c r="Q588" s="295"/>
      <c r="R588" s="295"/>
      <c r="S588" s="295"/>
      <c r="T588" s="295"/>
      <c r="U588" s="295"/>
      <c r="V588" s="295"/>
      <c r="W588" s="295"/>
      <c r="X588" s="295"/>
      <c r="Y588" s="409">
        <f>Y587</f>
        <v>0</v>
      </c>
      <c r="Z588" s="409">
        <f t="shared" ref="Z588" si="1395">Z587</f>
        <v>0</v>
      </c>
      <c r="AA588" s="409">
        <f t="shared" ref="AA588" si="1396">AA587</f>
        <v>0</v>
      </c>
      <c r="AB588" s="409">
        <f t="shared" ref="AB588" si="1397">AB587</f>
        <v>0</v>
      </c>
      <c r="AC588" s="409">
        <f t="shared" ref="AC588" si="1398">AC587</f>
        <v>0</v>
      </c>
      <c r="AD588" s="409">
        <f t="shared" ref="AD588" si="1399">AD587</f>
        <v>0</v>
      </c>
      <c r="AE588" s="409">
        <f t="shared" ref="AE588" si="1400">AE587</f>
        <v>0</v>
      </c>
      <c r="AF588" s="409">
        <f t="shared" ref="AF588" si="1401">AF587</f>
        <v>0</v>
      </c>
      <c r="AG588" s="409">
        <f t="shared" ref="AG588" si="1402">AG587</f>
        <v>0</v>
      </c>
      <c r="AH588" s="409">
        <f t="shared" ref="AH588" si="1403">AH587</f>
        <v>0</v>
      </c>
      <c r="AI588" s="409">
        <f t="shared" ref="AI588" si="1404">AI587</f>
        <v>0</v>
      </c>
      <c r="AJ588" s="409">
        <f t="shared" ref="AJ588" si="1405">AJ587</f>
        <v>0</v>
      </c>
      <c r="AK588" s="409">
        <f t="shared" ref="AK588" si="1406">AK587</f>
        <v>0</v>
      </c>
      <c r="AL588" s="409">
        <f t="shared" ref="AL588" si="1407">AL587</f>
        <v>0</v>
      </c>
      <c r="AM588" s="297"/>
    </row>
    <row r="589" spans="1:39" ht="15.75" outlineLevel="1">
      <c r="A589" s="526"/>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0"/>
      <c r="Z589" s="411"/>
      <c r="AA589" s="411"/>
      <c r="AB589" s="411"/>
      <c r="AC589" s="411"/>
      <c r="AD589" s="411"/>
      <c r="AE589" s="411"/>
      <c r="AF589" s="411"/>
      <c r="AG589" s="411"/>
      <c r="AH589" s="411"/>
      <c r="AI589" s="411"/>
      <c r="AJ589" s="411"/>
      <c r="AK589" s="411"/>
      <c r="AL589" s="411"/>
      <c r="AM589" s="302"/>
    </row>
    <row r="590" spans="1:39" outlineLevel="1">
      <c r="A590" s="526">
        <v>2</v>
      </c>
      <c r="B590" s="425"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08"/>
      <c r="Z590" s="408"/>
      <c r="AA590" s="408"/>
      <c r="AB590" s="408"/>
      <c r="AC590" s="408"/>
      <c r="AD590" s="408"/>
      <c r="AE590" s="408"/>
      <c r="AF590" s="408"/>
      <c r="AG590" s="408"/>
      <c r="AH590" s="408"/>
      <c r="AI590" s="408"/>
      <c r="AJ590" s="408"/>
      <c r="AK590" s="408"/>
      <c r="AL590" s="408"/>
      <c r="AM590" s="296">
        <f>SUM(Y590:AL590)</f>
        <v>0</v>
      </c>
    </row>
    <row r="591" spans="1:39" outlineLevel="1">
      <c r="A591" s="526"/>
      <c r="B591" s="294" t="s">
        <v>310</v>
      </c>
      <c r="C591" s="291" t="s">
        <v>163</v>
      </c>
      <c r="D591" s="295"/>
      <c r="E591" s="295"/>
      <c r="F591" s="295"/>
      <c r="G591" s="295"/>
      <c r="H591" s="295"/>
      <c r="I591" s="295"/>
      <c r="J591" s="295"/>
      <c r="K591" s="295"/>
      <c r="L591" s="295"/>
      <c r="M591" s="295"/>
      <c r="N591" s="464"/>
      <c r="O591" s="295"/>
      <c r="P591" s="295"/>
      <c r="Q591" s="295"/>
      <c r="R591" s="295"/>
      <c r="S591" s="295"/>
      <c r="T591" s="295"/>
      <c r="U591" s="295"/>
      <c r="V591" s="295"/>
      <c r="W591" s="295"/>
      <c r="X591" s="295"/>
      <c r="Y591" s="409">
        <f>Y590</f>
        <v>0</v>
      </c>
      <c r="Z591" s="409">
        <f t="shared" ref="Z591" si="1408">Z590</f>
        <v>0</v>
      </c>
      <c r="AA591" s="409">
        <f t="shared" ref="AA591" si="1409">AA590</f>
        <v>0</v>
      </c>
      <c r="AB591" s="409">
        <f t="shared" ref="AB591" si="1410">AB590</f>
        <v>0</v>
      </c>
      <c r="AC591" s="409">
        <f t="shared" ref="AC591" si="1411">AC590</f>
        <v>0</v>
      </c>
      <c r="AD591" s="409">
        <f t="shared" ref="AD591" si="1412">AD590</f>
        <v>0</v>
      </c>
      <c r="AE591" s="409">
        <f t="shared" ref="AE591" si="1413">AE590</f>
        <v>0</v>
      </c>
      <c r="AF591" s="409">
        <f t="shared" ref="AF591" si="1414">AF590</f>
        <v>0</v>
      </c>
      <c r="AG591" s="409">
        <f t="shared" ref="AG591" si="1415">AG590</f>
        <v>0</v>
      </c>
      <c r="AH591" s="409">
        <f t="shared" ref="AH591" si="1416">AH590</f>
        <v>0</v>
      </c>
      <c r="AI591" s="409">
        <f t="shared" ref="AI591" si="1417">AI590</f>
        <v>0</v>
      </c>
      <c r="AJ591" s="409">
        <f t="shared" ref="AJ591" si="1418">AJ590</f>
        <v>0</v>
      </c>
      <c r="AK591" s="409">
        <f t="shared" ref="AK591" si="1419">AK590</f>
        <v>0</v>
      </c>
      <c r="AL591" s="409">
        <f t="shared" ref="AL591" si="1420">AL590</f>
        <v>0</v>
      </c>
      <c r="AM591" s="297"/>
    </row>
    <row r="592" spans="1:39" ht="15.75" outlineLevel="1">
      <c r="A592" s="526"/>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0"/>
      <c r="Z592" s="411"/>
      <c r="AA592" s="411"/>
      <c r="AB592" s="411"/>
      <c r="AC592" s="411"/>
      <c r="AD592" s="411"/>
      <c r="AE592" s="411"/>
      <c r="AF592" s="411"/>
      <c r="AG592" s="411"/>
      <c r="AH592" s="411"/>
      <c r="AI592" s="411"/>
      <c r="AJ592" s="411"/>
      <c r="AK592" s="411"/>
      <c r="AL592" s="411"/>
      <c r="AM592" s="302"/>
    </row>
    <row r="593" spans="1:39" outlineLevel="1">
      <c r="A593" s="526">
        <v>3</v>
      </c>
      <c r="B593" s="425"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08"/>
      <c r="Z593" s="408"/>
      <c r="AA593" s="408"/>
      <c r="AB593" s="408"/>
      <c r="AC593" s="408"/>
      <c r="AD593" s="408"/>
      <c r="AE593" s="408"/>
      <c r="AF593" s="408"/>
      <c r="AG593" s="408"/>
      <c r="AH593" s="408"/>
      <c r="AI593" s="408"/>
      <c r="AJ593" s="408"/>
      <c r="AK593" s="408"/>
      <c r="AL593" s="408"/>
      <c r="AM593" s="296">
        <f>SUM(Y593:AL593)</f>
        <v>0</v>
      </c>
    </row>
    <row r="594" spans="1:39" outlineLevel="1">
      <c r="A594" s="526"/>
      <c r="B594" s="294" t="s">
        <v>310</v>
      </c>
      <c r="C594" s="291" t="s">
        <v>163</v>
      </c>
      <c r="D594" s="295"/>
      <c r="E594" s="295"/>
      <c r="F594" s="295"/>
      <c r="G594" s="295"/>
      <c r="H594" s="295"/>
      <c r="I594" s="295"/>
      <c r="J594" s="295"/>
      <c r="K594" s="295"/>
      <c r="L594" s="295"/>
      <c r="M594" s="295"/>
      <c r="N594" s="464"/>
      <c r="O594" s="295"/>
      <c r="P594" s="295"/>
      <c r="Q594" s="295"/>
      <c r="R594" s="295"/>
      <c r="S594" s="295"/>
      <c r="T594" s="295"/>
      <c r="U594" s="295"/>
      <c r="V594" s="295"/>
      <c r="W594" s="295"/>
      <c r="X594" s="295"/>
      <c r="Y594" s="409">
        <f>Y593</f>
        <v>0</v>
      </c>
      <c r="Z594" s="409">
        <f t="shared" ref="Z594" si="1421">Z593</f>
        <v>0</v>
      </c>
      <c r="AA594" s="409">
        <f t="shared" ref="AA594" si="1422">AA593</f>
        <v>0</v>
      </c>
      <c r="AB594" s="409">
        <f t="shared" ref="AB594" si="1423">AB593</f>
        <v>0</v>
      </c>
      <c r="AC594" s="409">
        <f t="shared" ref="AC594" si="1424">AC593</f>
        <v>0</v>
      </c>
      <c r="AD594" s="409">
        <f t="shared" ref="AD594" si="1425">AD593</f>
        <v>0</v>
      </c>
      <c r="AE594" s="409">
        <f t="shared" ref="AE594" si="1426">AE593</f>
        <v>0</v>
      </c>
      <c r="AF594" s="409">
        <f t="shared" ref="AF594" si="1427">AF593</f>
        <v>0</v>
      </c>
      <c r="AG594" s="409">
        <f t="shared" ref="AG594" si="1428">AG593</f>
        <v>0</v>
      </c>
      <c r="AH594" s="409">
        <f t="shared" ref="AH594" si="1429">AH593</f>
        <v>0</v>
      </c>
      <c r="AI594" s="409">
        <f t="shared" ref="AI594" si="1430">AI593</f>
        <v>0</v>
      </c>
      <c r="AJ594" s="409">
        <f t="shared" ref="AJ594" si="1431">AJ593</f>
        <v>0</v>
      </c>
      <c r="AK594" s="409">
        <f t="shared" ref="AK594" si="1432">AK593</f>
        <v>0</v>
      </c>
      <c r="AL594" s="409">
        <f t="shared" ref="AL594" si="1433">AL593</f>
        <v>0</v>
      </c>
      <c r="AM594" s="297"/>
    </row>
    <row r="595" spans="1:39" outlineLevel="1">
      <c r="A595" s="526"/>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0"/>
      <c r="Z595" s="410"/>
      <c r="AA595" s="410"/>
      <c r="AB595" s="410"/>
      <c r="AC595" s="410"/>
      <c r="AD595" s="410"/>
      <c r="AE595" s="410"/>
      <c r="AF595" s="410"/>
      <c r="AG595" s="410"/>
      <c r="AH595" s="410"/>
      <c r="AI595" s="410"/>
      <c r="AJ595" s="410"/>
      <c r="AK595" s="410"/>
      <c r="AL595" s="410"/>
      <c r="AM595" s="306"/>
    </row>
    <row r="596" spans="1:39" outlineLevel="1">
      <c r="A596" s="526">
        <v>4</v>
      </c>
      <c r="B596" s="514" t="s">
        <v>682</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08"/>
      <c r="Z596" s="408"/>
      <c r="AA596" s="408"/>
      <c r="AB596" s="408"/>
      <c r="AC596" s="408"/>
      <c r="AD596" s="408"/>
      <c r="AE596" s="408"/>
      <c r="AF596" s="408"/>
      <c r="AG596" s="408"/>
      <c r="AH596" s="408"/>
      <c r="AI596" s="408"/>
      <c r="AJ596" s="408"/>
      <c r="AK596" s="408"/>
      <c r="AL596" s="408"/>
      <c r="AM596" s="296">
        <f>SUM(Y596:AL596)</f>
        <v>0</v>
      </c>
    </row>
    <row r="597" spans="1:39" outlineLevel="1">
      <c r="A597" s="526"/>
      <c r="B597" s="294" t="s">
        <v>310</v>
      </c>
      <c r="C597" s="291" t="s">
        <v>163</v>
      </c>
      <c r="D597" s="295"/>
      <c r="E597" s="295"/>
      <c r="F597" s="295"/>
      <c r="G597" s="295"/>
      <c r="H597" s="295"/>
      <c r="I597" s="295"/>
      <c r="J597" s="295"/>
      <c r="K597" s="295"/>
      <c r="L597" s="295"/>
      <c r="M597" s="295"/>
      <c r="N597" s="464"/>
      <c r="O597" s="295"/>
      <c r="P597" s="295"/>
      <c r="Q597" s="295"/>
      <c r="R597" s="295"/>
      <c r="S597" s="295"/>
      <c r="T597" s="295"/>
      <c r="U597" s="295"/>
      <c r="V597" s="295"/>
      <c r="W597" s="295"/>
      <c r="X597" s="295"/>
      <c r="Y597" s="409">
        <f>Y596</f>
        <v>0</v>
      </c>
      <c r="Z597" s="409">
        <f t="shared" ref="Z597" si="1434">Z596</f>
        <v>0</v>
      </c>
      <c r="AA597" s="409">
        <f t="shared" ref="AA597" si="1435">AA596</f>
        <v>0</v>
      </c>
      <c r="AB597" s="409">
        <f t="shared" ref="AB597" si="1436">AB596</f>
        <v>0</v>
      </c>
      <c r="AC597" s="409">
        <f t="shared" ref="AC597" si="1437">AC596</f>
        <v>0</v>
      </c>
      <c r="AD597" s="409">
        <f t="shared" ref="AD597" si="1438">AD596</f>
        <v>0</v>
      </c>
      <c r="AE597" s="409">
        <f t="shared" ref="AE597" si="1439">AE596</f>
        <v>0</v>
      </c>
      <c r="AF597" s="409">
        <f t="shared" ref="AF597" si="1440">AF596</f>
        <v>0</v>
      </c>
      <c r="AG597" s="409">
        <f t="shared" ref="AG597" si="1441">AG596</f>
        <v>0</v>
      </c>
      <c r="AH597" s="409">
        <f t="shared" ref="AH597" si="1442">AH596</f>
        <v>0</v>
      </c>
      <c r="AI597" s="409">
        <f t="shared" ref="AI597" si="1443">AI596</f>
        <v>0</v>
      </c>
      <c r="AJ597" s="409">
        <f t="shared" ref="AJ597" si="1444">AJ596</f>
        <v>0</v>
      </c>
      <c r="AK597" s="409">
        <f t="shared" ref="AK597" si="1445">AK596</f>
        <v>0</v>
      </c>
      <c r="AL597" s="409">
        <f t="shared" ref="AL597" si="1446">AL596</f>
        <v>0</v>
      </c>
      <c r="AM597" s="297"/>
    </row>
    <row r="598" spans="1:39" outlineLevel="1">
      <c r="A598" s="526"/>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0"/>
      <c r="Z598" s="410"/>
      <c r="AA598" s="410"/>
      <c r="AB598" s="410"/>
      <c r="AC598" s="410"/>
      <c r="AD598" s="410"/>
      <c r="AE598" s="410"/>
      <c r="AF598" s="410"/>
      <c r="AG598" s="410"/>
      <c r="AH598" s="410"/>
      <c r="AI598" s="410"/>
      <c r="AJ598" s="410"/>
      <c r="AK598" s="410"/>
      <c r="AL598" s="410"/>
      <c r="AM598" s="306"/>
    </row>
    <row r="599" spans="1:39" ht="15.75" customHeight="1" outlineLevel="1">
      <c r="A599" s="526">
        <v>5</v>
      </c>
      <c r="B599" s="425"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08"/>
      <c r="Z599" s="408"/>
      <c r="AA599" s="408"/>
      <c r="AB599" s="408"/>
      <c r="AC599" s="408"/>
      <c r="AD599" s="408"/>
      <c r="AE599" s="408"/>
      <c r="AF599" s="408"/>
      <c r="AG599" s="408"/>
      <c r="AH599" s="408"/>
      <c r="AI599" s="408"/>
      <c r="AJ599" s="408"/>
      <c r="AK599" s="408"/>
      <c r="AL599" s="408"/>
      <c r="AM599" s="296">
        <f>SUM(Y599:AL599)</f>
        <v>0</v>
      </c>
    </row>
    <row r="600" spans="1:39" outlineLevel="1">
      <c r="A600" s="526"/>
      <c r="B600" s="294" t="s">
        <v>310</v>
      </c>
      <c r="C600" s="291" t="s">
        <v>163</v>
      </c>
      <c r="D600" s="295"/>
      <c r="E600" s="295"/>
      <c r="F600" s="295"/>
      <c r="G600" s="295"/>
      <c r="H600" s="295"/>
      <c r="I600" s="295"/>
      <c r="J600" s="295"/>
      <c r="K600" s="295"/>
      <c r="L600" s="295"/>
      <c r="M600" s="295"/>
      <c r="N600" s="464"/>
      <c r="O600" s="295"/>
      <c r="P600" s="295"/>
      <c r="Q600" s="295"/>
      <c r="R600" s="295"/>
      <c r="S600" s="295"/>
      <c r="T600" s="295"/>
      <c r="U600" s="295"/>
      <c r="V600" s="295"/>
      <c r="W600" s="295"/>
      <c r="X600" s="295"/>
      <c r="Y600" s="409">
        <f>Y599</f>
        <v>0</v>
      </c>
      <c r="Z600" s="409">
        <f t="shared" ref="Z600" si="1447">Z599</f>
        <v>0</v>
      </c>
      <c r="AA600" s="409">
        <f t="shared" ref="AA600" si="1448">AA599</f>
        <v>0</v>
      </c>
      <c r="AB600" s="409">
        <f t="shared" ref="AB600" si="1449">AB599</f>
        <v>0</v>
      </c>
      <c r="AC600" s="409">
        <f t="shared" ref="AC600" si="1450">AC599</f>
        <v>0</v>
      </c>
      <c r="AD600" s="409">
        <f t="shared" ref="AD600" si="1451">AD599</f>
        <v>0</v>
      </c>
      <c r="AE600" s="409">
        <f t="shared" ref="AE600" si="1452">AE599</f>
        <v>0</v>
      </c>
      <c r="AF600" s="409">
        <f t="shared" ref="AF600" si="1453">AF599</f>
        <v>0</v>
      </c>
      <c r="AG600" s="409">
        <f t="shared" ref="AG600" si="1454">AG599</f>
        <v>0</v>
      </c>
      <c r="AH600" s="409">
        <f t="shared" ref="AH600" si="1455">AH599</f>
        <v>0</v>
      </c>
      <c r="AI600" s="409">
        <f t="shared" ref="AI600" si="1456">AI599</f>
        <v>0</v>
      </c>
      <c r="AJ600" s="409">
        <f t="shared" ref="AJ600" si="1457">AJ599</f>
        <v>0</v>
      </c>
      <c r="AK600" s="409">
        <f t="shared" ref="AK600" si="1458">AK599</f>
        <v>0</v>
      </c>
      <c r="AL600" s="409">
        <f t="shared" ref="AL600" si="1459">AL599</f>
        <v>0</v>
      </c>
      <c r="AM600" s="297"/>
    </row>
    <row r="601" spans="1:39" outlineLevel="1">
      <c r="A601" s="526"/>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19"/>
      <c r="Z601" s="420"/>
      <c r="AA601" s="420"/>
      <c r="AB601" s="420"/>
      <c r="AC601" s="420"/>
      <c r="AD601" s="420"/>
      <c r="AE601" s="420"/>
      <c r="AF601" s="420"/>
      <c r="AG601" s="420"/>
      <c r="AH601" s="420"/>
      <c r="AI601" s="420"/>
      <c r="AJ601" s="420"/>
      <c r="AK601" s="420"/>
      <c r="AL601" s="420"/>
      <c r="AM601" s="297"/>
    </row>
    <row r="602" spans="1:39" ht="15.75" outlineLevel="1">
      <c r="A602" s="526"/>
      <c r="B602" s="317"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2"/>
      <c r="Z602" s="412"/>
      <c r="AA602" s="412"/>
      <c r="AB602" s="412"/>
      <c r="AC602" s="412"/>
      <c r="AD602" s="412"/>
      <c r="AE602" s="412"/>
      <c r="AF602" s="412"/>
      <c r="AG602" s="412"/>
      <c r="AH602" s="412"/>
      <c r="AI602" s="412"/>
      <c r="AJ602" s="412"/>
      <c r="AK602" s="412"/>
      <c r="AL602" s="412"/>
      <c r="AM602" s="292"/>
    </row>
    <row r="603" spans="1:39" outlineLevel="1">
      <c r="A603" s="526">
        <v>6</v>
      </c>
      <c r="B603" s="425"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3"/>
      <c r="Z603" s="408"/>
      <c r="AA603" s="408"/>
      <c r="AB603" s="408"/>
      <c r="AC603" s="408"/>
      <c r="AD603" s="408"/>
      <c r="AE603" s="408"/>
      <c r="AF603" s="413"/>
      <c r="AG603" s="413"/>
      <c r="AH603" s="413"/>
      <c r="AI603" s="413"/>
      <c r="AJ603" s="413"/>
      <c r="AK603" s="413"/>
      <c r="AL603" s="413"/>
      <c r="AM603" s="296">
        <f>SUM(Y603:AL603)</f>
        <v>0</v>
      </c>
    </row>
    <row r="604" spans="1:39" outlineLevel="1">
      <c r="A604" s="526"/>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09">
        <f>Y603</f>
        <v>0</v>
      </c>
      <c r="Z604" s="409">
        <f t="shared" ref="Z604" si="1460">Z603</f>
        <v>0</v>
      </c>
      <c r="AA604" s="409">
        <f t="shared" ref="AA604" si="1461">AA603</f>
        <v>0</v>
      </c>
      <c r="AB604" s="409">
        <f t="shared" ref="AB604" si="1462">AB603</f>
        <v>0</v>
      </c>
      <c r="AC604" s="409">
        <f t="shared" ref="AC604" si="1463">AC603</f>
        <v>0</v>
      </c>
      <c r="AD604" s="409">
        <f t="shared" ref="AD604" si="1464">AD603</f>
        <v>0</v>
      </c>
      <c r="AE604" s="409">
        <f t="shared" ref="AE604" si="1465">AE603</f>
        <v>0</v>
      </c>
      <c r="AF604" s="409">
        <f t="shared" ref="AF604" si="1466">AF603</f>
        <v>0</v>
      </c>
      <c r="AG604" s="409">
        <f t="shared" ref="AG604" si="1467">AG603</f>
        <v>0</v>
      </c>
      <c r="AH604" s="409">
        <f t="shared" ref="AH604" si="1468">AH603</f>
        <v>0</v>
      </c>
      <c r="AI604" s="409">
        <f t="shared" ref="AI604" si="1469">AI603</f>
        <v>0</v>
      </c>
      <c r="AJ604" s="409">
        <f t="shared" ref="AJ604" si="1470">AJ603</f>
        <v>0</v>
      </c>
      <c r="AK604" s="409">
        <f t="shared" ref="AK604" si="1471">AK603</f>
        <v>0</v>
      </c>
      <c r="AL604" s="409">
        <f t="shared" ref="AL604" si="1472">AL603</f>
        <v>0</v>
      </c>
      <c r="AM604" s="310"/>
    </row>
    <row r="605" spans="1:39" outlineLevel="1">
      <c r="A605" s="526"/>
      <c r="B605" s="309"/>
      <c r="C605" s="311"/>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4"/>
      <c r="Z605" s="414"/>
      <c r="AA605" s="414"/>
      <c r="AB605" s="414"/>
      <c r="AC605" s="414"/>
      <c r="AD605" s="414"/>
      <c r="AE605" s="414"/>
      <c r="AF605" s="414"/>
      <c r="AG605" s="414"/>
      <c r="AH605" s="414"/>
      <c r="AI605" s="414"/>
      <c r="AJ605" s="414"/>
      <c r="AK605" s="414"/>
      <c r="AL605" s="414"/>
      <c r="AM605" s="312"/>
    </row>
    <row r="606" spans="1:39" ht="30" outlineLevel="1">
      <c r="A606" s="526">
        <v>7</v>
      </c>
      <c r="B606" s="425"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3"/>
      <c r="Z606" s="408"/>
      <c r="AA606" s="408"/>
      <c r="AB606" s="408"/>
      <c r="AC606" s="408"/>
      <c r="AD606" s="408"/>
      <c r="AE606" s="408"/>
      <c r="AF606" s="413"/>
      <c r="AG606" s="413"/>
      <c r="AH606" s="413"/>
      <c r="AI606" s="413"/>
      <c r="AJ606" s="413"/>
      <c r="AK606" s="413"/>
      <c r="AL606" s="413"/>
      <c r="AM606" s="296">
        <f>SUM(Y606:AL606)</f>
        <v>0</v>
      </c>
    </row>
    <row r="607" spans="1:39" outlineLevel="1">
      <c r="A607" s="526"/>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09">
        <f>Y606</f>
        <v>0</v>
      </c>
      <c r="Z607" s="409">
        <f t="shared" ref="Z607" si="1473">Z606</f>
        <v>0</v>
      </c>
      <c r="AA607" s="409">
        <f t="shared" ref="AA607" si="1474">AA606</f>
        <v>0</v>
      </c>
      <c r="AB607" s="409">
        <f t="shared" ref="AB607" si="1475">AB606</f>
        <v>0</v>
      </c>
      <c r="AC607" s="409">
        <f t="shared" ref="AC607" si="1476">AC606</f>
        <v>0</v>
      </c>
      <c r="AD607" s="409">
        <f t="shared" ref="AD607" si="1477">AD606</f>
        <v>0</v>
      </c>
      <c r="AE607" s="409">
        <f t="shared" ref="AE607" si="1478">AE606</f>
        <v>0</v>
      </c>
      <c r="AF607" s="409">
        <f t="shared" ref="AF607" si="1479">AF606</f>
        <v>0</v>
      </c>
      <c r="AG607" s="409">
        <f t="shared" ref="AG607" si="1480">AG606</f>
        <v>0</v>
      </c>
      <c r="AH607" s="409">
        <f t="shared" ref="AH607" si="1481">AH606</f>
        <v>0</v>
      </c>
      <c r="AI607" s="409">
        <f t="shared" ref="AI607" si="1482">AI606</f>
        <v>0</v>
      </c>
      <c r="AJ607" s="409">
        <f t="shared" ref="AJ607" si="1483">AJ606</f>
        <v>0</v>
      </c>
      <c r="AK607" s="409">
        <f t="shared" ref="AK607" si="1484">AK606</f>
        <v>0</v>
      </c>
      <c r="AL607" s="409">
        <f t="shared" ref="AL607" si="1485">AL606</f>
        <v>0</v>
      </c>
      <c r="AM607" s="310"/>
    </row>
    <row r="608" spans="1:39" outlineLevel="1">
      <c r="A608" s="526"/>
      <c r="B608" s="313"/>
      <c r="C608" s="311"/>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4"/>
      <c r="Z608" s="415"/>
      <c r="AA608" s="414"/>
      <c r="AB608" s="414"/>
      <c r="AC608" s="414"/>
      <c r="AD608" s="414"/>
      <c r="AE608" s="414"/>
      <c r="AF608" s="414"/>
      <c r="AG608" s="414"/>
      <c r="AH608" s="414"/>
      <c r="AI608" s="414"/>
      <c r="AJ608" s="414"/>
      <c r="AK608" s="414"/>
      <c r="AL608" s="414"/>
      <c r="AM608" s="312"/>
    </row>
    <row r="609" spans="1:39" ht="30" outlineLevel="1">
      <c r="A609" s="526">
        <v>8</v>
      </c>
      <c r="B609" s="425"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3"/>
      <c r="Z609" s="408"/>
      <c r="AA609" s="408"/>
      <c r="AB609" s="408"/>
      <c r="AC609" s="408"/>
      <c r="AD609" s="408"/>
      <c r="AE609" s="408"/>
      <c r="AF609" s="413"/>
      <c r="AG609" s="413"/>
      <c r="AH609" s="413"/>
      <c r="AI609" s="413"/>
      <c r="AJ609" s="413"/>
      <c r="AK609" s="413"/>
      <c r="AL609" s="413"/>
      <c r="AM609" s="296">
        <f>SUM(Y609:AL609)</f>
        <v>0</v>
      </c>
    </row>
    <row r="610" spans="1:39" outlineLevel="1">
      <c r="A610" s="526"/>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09">
        <f>Y609</f>
        <v>0</v>
      </c>
      <c r="Z610" s="409">
        <f t="shared" ref="Z610" si="1486">Z609</f>
        <v>0</v>
      </c>
      <c r="AA610" s="409">
        <f t="shared" ref="AA610" si="1487">AA609</f>
        <v>0</v>
      </c>
      <c r="AB610" s="409">
        <f t="shared" ref="AB610" si="1488">AB609</f>
        <v>0</v>
      </c>
      <c r="AC610" s="409">
        <f t="shared" ref="AC610" si="1489">AC609</f>
        <v>0</v>
      </c>
      <c r="AD610" s="409">
        <f t="shared" ref="AD610" si="1490">AD609</f>
        <v>0</v>
      </c>
      <c r="AE610" s="409">
        <f t="shared" ref="AE610" si="1491">AE609</f>
        <v>0</v>
      </c>
      <c r="AF610" s="409">
        <f t="shared" ref="AF610" si="1492">AF609</f>
        <v>0</v>
      </c>
      <c r="AG610" s="409">
        <f t="shared" ref="AG610" si="1493">AG609</f>
        <v>0</v>
      </c>
      <c r="AH610" s="409">
        <f t="shared" ref="AH610" si="1494">AH609</f>
        <v>0</v>
      </c>
      <c r="AI610" s="409">
        <f t="shared" ref="AI610" si="1495">AI609</f>
        <v>0</v>
      </c>
      <c r="AJ610" s="409">
        <f t="shared" ref="AJ610" si="1496">AJ609</f>
        <v>0</v>
      </c>
      <c r="AK610" s="409">
        <f t="shared" ref="AK610" si="1497">AK609</f>
        <v>0</v>
      </c>
      <c r="AL610" s="409">
        <f t="shared" ref="AL610" si="1498">AL609</f>
        <v>0</v>
      </c>
      <c r="AM610" s="310"/>
    </row>
    <row r="611" spans="1:39" outlineLevel="1">
      <c r="A611" s="526"/>
      <c r="B611" s="313"/>
      <c r="C611" s="311"/>
      <c r="D611" s="315"/>
      <c r="E611" s="315"/>
      <c r="F611" s="315"/>
      <c r="G611" s="315"/>
      <c r="H611" s="315"/>
      <c r="I611" s="315"/>
      <c r="J611" s="315"/>
      <c r="K611" s="315"/>
      <c r="L611" s="315"/>
      <c r="M611" s="315"/>
      <c r="N611" s="291"/>
      <c r="O611" s="315"/>
      <c r="P611" s="315"/>
      <c r="Q611" s="315"/>
      <c r="R611" s="315"/>
      <c r="S611" s="315"/>
      <c r="T611" s="315"/>
      <c r="U611" s="315"/>
      <c r="V611" s="315"/>
      <c r="W611" s="315"/>
      <c r="X611" s="315"/>
      <c r="Y611" s="414"/>
      <c r="Z611" s="415"/>
      <c r="AA611" s="414"/>
      <c r="AB611" s="414"/>
      <c r="AC611" s="414"/>
      <c r="AD611" s="414"/>
      <c r="AE611" s="414"/>
      <c r="AF611" s="414"/>
      <c r="AG611" s="414"/>
      <c r="AH611" s="414"/>
      <c r="AI611" s="414"/>
      <c r="AJ611" s="414"/>
      <c r="AK611" s="414"/>
      <c r="AL611" s="414"/>
      <c r="AM611" s="312"/>
    </row>
    <row r="612" spans="1:39" ht="30" outlineLevel="1">
      <c r="A612" s="526">
        <v>9</v>
      </c>
      <c r="B612" s="425"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3"/>
      <c r="Z612" s="408"/>
      <c r="AA612" s="408"/>
      <c r="AB612" s="408"/>
      <c r="AC612" s="408"/>
      <c r="AD612" s="408"/>
      <c r="AE612" s="408"/>
      <c r="AF612" s="413"/>
      <c r="AG612" s="413"/>
      <c r="AH612" s="413"/>
      <c r="AI612" s="413"/>
      <c r="AJ612" s="413"/>
      <c r="AK612" s="413"/>
      <c r="AL612" s="413"/>
      <c r="AM612" s="296">
        <f>SUM(Y612:AL612)</f>
        <v>0</v>
      </c>
    </row>
    <row r="613" spans="1:39" outlineLevel="1">
      <c r="A613" s="526"/>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09">
        <f>Y612</f>
        <v>0</v>
      </c>
      <c r="Z613" s="409">
        <f t="shared" ref="Z613" si="1499">Z612</f>
        <v>0</v>
      </c>
      <c r="AA613" s="409">
        <f t="shared" ref="AA613" si="1500">AA612</f>
        <v>0</v>
      </c>
      <c r="AB613" s="409">
        <f t="shared" ref="AB613" si="1501">AB612</f>
        <v>0</v>
      </c>
      <c r="AC613" s="409">
        <f t="shared" ref="AC613" si="1502">AC612</f>
        <v>0</v>
      </c>
      <c r="AD613" s="409">
        <f t="shared" ref="AD613" si="1503">AD612</f>
        <v>0</v>
      </c>
      <c r="AE613" s="409">
        <f t="shared" ref="AE613" si="1504">AE612</f>
        <v>0</v>
      </c>
      <c r="AF613" s="409">
        <f t="shared" ref="AF613" si="1505">AF612</f>
        <v>0</v>
      </c>
      <c r="AG613" s="409">
        <f t="shared" ref="AG613" si="1506">AG612</f>
        <v>0</v>
      </c>
      <c r="AH613" s="409">
        <f t="shared" ref="AH613" si="1507">AH612</f>
        <v>0</v>
      </c>
      <c r="AI613" s="409">
        <f t="shared" ref="AI613" si="1508">AI612</f>
        <v>0</v>
      </c>
      <c r="AJ613" s="409">
        <f t="shared" ref="AJ613" si="1509">AJ612</f>
        <v>0</v>
      </c>
      <c r="AK613" s="409">
        <f t="shared" ref="AK613" si="1510">AK612</f>
        <v>0</v>
      </c>
      <c r="AL613" s="409">
        <f t="shared" ref="AL613" si="1511">AL612</f>
        <v>0</v>
      </c>
      <c r="AM613" s="310"/>
    </row>
    <row r="614" spans="1:39" outlineLevel="1">
      <c r="A614" s="526"/>
      <c r="B614" s="313"/>
      <c r="C614" s="311"/>
      <c r="D614" s="315"/>
      <c r="E614" s="315"/>
      <c r="F614" s="315"/>
      <c r="G614" s="315"/>
      <c r="H614" s="315"/>
      <c r="I614" s="315"/>
      <c r="J614" s="315"/>
      <c r="K614" s="315"/>
      <c r="L614" s="315"/>
      <c r="M614" s="315"/>
      <c r="N614" s="291"/>
      <c r="O614" s="315"/>
      <c r="P614" s="315"/>
      <c r="Q614" s="315"/>
      <c r="R614" s="315"/>
      <c r="S614" s="315"/>
      <c r="T614" s="315"/>
      <c r="U614" s="315"/>
      <c r="V614" s="315"/>
      <c r="W614" s="315"/>
      <c r="X614" s="315"/>
      <c r="Y614" s="414"/>
      <c r="Z614" s="414"/>
      <c r="AA614" s="414"/>
      <c r="AB614" s="414"/>
      <c r="AC614" s="414"/>
      <c r="AD614" s="414"/>
      <c r="AE614" s="414"/>
      <c r="AF614" s="414"/>
      <c r="AG614" s="414"/>
      <c r="AH614" s="414"/>
      <c r="AI614" s="414"/>
      <c r="AJ614" s="414"/>
      <c r="AK614" s="414"/>
      <c r="AL614" s="414"/>
      <c r="AM614" s="312"/>
    </row>
    <row r="615" spans="1:39" outlineLevel="1">
      <c r="A615" s="526">
        <v>10</v>
      </c>
      <c r="B615" s="425" t="s">
        <v>829</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3"/>
      <c r="Z615" s="408"/>
      <c r="AA615" s="408"/>
      <c r="AB615" s="408"/>
      <c r="AC615" s="408"/>
      <c r="AD615" s="408"/>
      <c r="AE615" s="408"/>
      <c r="AF615" s="413"/>
      <c r="AG615" s="413"/>
      <c r="AH615" s="413"/>
      <c r="AI615" s="413"/>
      <c r="AJ615" s="413"/>
      <c r="AK615" s="413"/>
      <c r="AL615" s="413"/>
      <c r="AM615" s="296">
        <f>SUM(Y615:AL615)</f>
        <v>0</v>
      </c>
    </row>
    <row r="616" spans="1:39" outlineLevel="1">
      <c r="A616" s="526"/>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09">
        <f>Y615</f>
        <v>0</v>
      </c>
      <c r="Z616" s="409">
        <f t="shared" ref="Z616" si="1512">Z615</f>
        <v>0</v>
      </c>
      <c r="AA616" s="409">
        <f t="shared" ref="AA616" si="1513">AA615</f>
        <v>0</v>
      </c>
      <c r="AB616" s="409">
        <f t="shared" ref="AB616" si="1514">AB615</f>
        <v>0</v>
      </c>
      <c r="AC616" s="409">
        <f t="shared" ref="AC616" si="1515">AC615</f>
        <v>0</v>
      </c>
      <c r="AD616" s="409">
        <f t="shared" ref="AD616" si="1516">AD615</f>
        <v>0</v>
      </c>
      <c r="AE616" s="409">
        <f t="shared" ref="AE616" si="1517">AE615</f>
        <v>0</v>
      </c>
      <c r="AF616" s="409">
        <f t="shared" ref="AF616" si="1518">AF615</f>
        <v>0</v>
      </c>
      <c r="AG616" s="409">
        <f t="shared" ref="AG616" si="1519">AG615</f>
        <v>0</v>
      </c>
      <c r="AH616" s="409">
        <f t="shared" ref="AH616" si="1520">AH615</f>
        <v>0</v>
      </c>
      <c r="AI616" s="409">
        <f t="shared" ref="AI616" si="1521">AI615</f>
        <v>0</v>
      </c>
      <c r="AJ616" s="409">
        <f t="shared" ref="AJ616" si="1522">AJ615</f>
        <v>0</v>
      </c>
      <c r="AK616" s="409">
        <f t="shared" ref="AK616" si="1523">AK615</f>
        <v>0</v>
      </c>
      <c r="AL616" s="409">
        <f t="shared" ref="AL616" si="1524">AL615</f>
        <v>0</v>
      </c>
      <c r="AM616" s="310"/>
    </row>
    <row r="617" spans="1:39" outlineLevel="1">
      <c r="A617" s="526"/>
      <c r="B617" s="313"/>
      <c r="C617" s="311"/>
      <c r="D617" s="315"/>
      <c r="E617" s="315"/>
      <c r="F617" s="315"/>
      <c r="G617" s="315"/>
      <c r="H617" s="315"/>
      <c r="I617" s="315"/>
      <c r="J617" s="315"/>
      <c r="K617" s="315"/>
      <c r="L617" s="315"/>
      <c r="M617" s="315"/>
      <c r="N617" s="291"/>
      <c r="O617" s="315"/>
      <c r="P617" s="315"/>
      <c r="Q617" s="315"/>
      <c r="R617" s="315"/>
      <c r="S617" s="315"/>
      <c r="T617" s="315"/>
      <c r="U617" s="315"/>
      <c r="V617" s="315"/>
      <c r="W617" s="315"/>
      <c r="X617" s="315"/>
      <c r="Y617" s="414"/>
      <c r="Z617" s="415"/>
      <c r="AA617" s="414"/>
      <c r="AB617" s="414"/>
      <c r="AC617" s="414"/>
      <c r="AD617" s="414"/>
      <c r="AE617" s="414"/>
      <c r="AF617" s="414"/>
      <c r="AG617" s="414"/>
      <c r="AH617" s="414"/>
      <c r="AI617" s="414"/>
      <c r="AJ617" s="414"/>
      <c r="AK617" s="414"/>
      <c r="AL617" s="414"/>
      <c r="AM617" s="312"/>
    </row>
    <row r="618" spans="1:39" ht="15.75" outlineLevel="1">
      <c r="A618" s="526"/>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2"/>
      <c r="Z618" s="412"/>
      <c r="AA618" s="412"/>
      <c r="AB618" s="412"/>
      <c r="AC618" s="412"/>
      <c r="AD618" s="412"/>
      <c r="AE618" s="412"/>
      <c r="AF618" s="412"/>
      <c r="AG618" s="412"/>
      <c r="AH618" s="412"/>
      <c r="AI618" s="412"/>
      <c r="AJ618" s="412"/>
      <c r="AK618" s="412"/>
      <c r="AL618" s="412"/>
      <c r="AM618" s="292"/>
    </row>
    <row r="619" spans="1:39" ht="30" outlineLevel="1">
      <c r="A619" s="526">
        <v>11</v>
      </c>
      <c r="B619" s="425"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3"/>
      <c r="Z619" s="408"/>
      <c r="AA619" s="408"/>
      <c r="AB619" s="408"/>
      <c r="AC619" s="408"/>
      <c r="AD619" s="408"/>
      <c r="AE619" s="408"/>
      <c r="AF619" s="413"/>
      <c r="AG619" s="413"/>
      <c r="AH619" s="413"/>
      <c r="AI619" s="413"/>
      <c r="AJ619" s="413"/>
      <c r="AK619" s="413"/>
      <c r="AL619" s="413"/>
      <c r="AM619" s="296">
        <f>SUM(Y619:AL619)</f>
        <v>0</v>
      </c>
    </row>
    <row r="620" spans="1:39" outlineLevel="1">
      <c r="A620" s="526"/>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09">
        <f>Y619</f>
        <v>0</v>
      </c>
      <c r="Z620" s="409">
        <f t="shared" ref="Z620" si="1525">Z619</f>
        <v>0</v>
      </c>
      <c r="AA620" s="409">
        <f t="shared" ref="AA620" si="1526">AA619</f>
        <v>0</v>
      </c>
      <c r="AB620" s="409">
        <f t="shared" ref="AB620" si="1527">AB619</f>
        <v>0</v>
      </c>
      <c r="AC620" s="409">
        <f t="shared" ref="AC620" si="1528">AC619</f>
        <v>0</v>
      </c>
      <c r="AD620" s="409">
        <f t="shared" ref="AD620" si="1529">AD619</f>
        <v>0</v>
      </c>
      <c r="AE620" s="409">
        <f t="shared" ref="AE620" si="1530">AE619</f>
        <v>0</v>
      </c>
      <c r="AF620" s="409">
        <f t="shared" ref="AF620" si="1531">AF619</f>
        <v>0</v>
      </c>
      <c r="AG620" s="409">
        <f t="shared" ref="AG620" si="1532">AG619</f>
        <v>0</v>
      </c>
      <c r="AH620" s="409">
        <f t="shared" ref="AH620" si="1533">AH619</f>
        <v>0</v>
      </c>
      <c r="AI620" s="409">
        <f t="shared" ref="AI620" si="1534">AI619</f>
        <v>0</v>
      </c>
      <c r="AJ620" s="409">
        <f t="shared" ref="AJ620" si="1535">AJ619</f>
        <v>0</v>
      </c>
      <c r="AK620" s="409">
        <f t="shared" ref="AK620" si="1536">AK619</f>
        <v>0</v>
      </c>
      <c r="AL620" s="409">
        <f t="shared" ref="AL620" si="1537">AL619</f>
        <v>0</v>
      </c>
      <c r="AM620" s="297"/>
    </row>
    <row r="621" spans="1:39" outlineLevel="1">
      <c r="A621" s="526"/>
      <c r="B621" s="314"/>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0"/>
      <c r="Z621" s="418"/>
      <c r="AA621" s="418"/>
      <c r="AB621" s="418"/>
      <c r="AC621" s="418"/>
      <c r="AD621" s="418"/>
      <c r="AE621" s="418"/>
      <c r="AF621" s="418"/>
      <c r="AG621" s="418"/>
      <c r="AH621" s="418"/>
      <c r="AI621" s="418"/>
      <c r="AJ621" s="418"/>
      <c r="AK621" s="418"/>
      <c r="AL621" s="418"/>
      <c r="AM621" s="306"/>
    </row>
    <row r="622" spans="1:39" ht="45" outlineLevel="1">
      <c r="A622" s="526">
        <v>12</v>
      </c>
      <c r="B622" s="425"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08"/>
      <c r="Z622" s="408"/>
      <c r="AA622" s="408"/>
      <c r="AB622" s="408"/>
      <c r="AC622" s="408"/>
      <c r="AD622" s="408"/>
      <c r="AE622" s="408"/>
      <c r="AF622" s="413"/>
      <c r="AG622" s="413"/>
      <c r="AH622" s="413"/>
      <c r="AI622" s="413"/>
      <c r="AJ622" s="413"/>
      <c r="AK622" s="413"/>
      <c r="AL622" s="413"/>
      <c r="AM622" s="296">
        <f>SUM(Y622:AL622)</f>
        <v>0</v>
      </c>
    </row>
    <row r="623" spans="1:39" outlineLevel="1">
      <c r="A623" s="526"/>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09">
        <f>Y622</f>
        <v>0</v>
      </c>
      <c r="Z623" s="409">
        <f t="shared" ref="Z623" si="1538">Z622</f>
        <v>0</v>
      </c>
      <c r="AA623" s="409">
        <f t="shared" ref="AA623" si="1539">AA622</f>
        <v>0</v>
      </c>
      <c r="AB623" s="409">
        <f t="shared" ref="AB623" si="1540">AB622</f>
        <v>0</v>
      </c>
      <c r="AC623" s="409">
        <f t="shared" ref="AC623" si="1541">AC622</f>
        <v>0</v>
      </c>
      <c r="AD623" s="409">
        <f t="shared" ref="AD623" si="1542">AD622</f>
        <v>0</v>
      </c>
      <c r="AE623" s="409">
        <f t="shared" ref="AE623" si="1543">AE622</f>
        <v>0</v>
      </c>
      <c r="AF623" s="409">
        <f t="shared" ref="AF623" si="1544">AF622</f>
        <v>0</v>
      </c>
      <c r="AG623" s="409">
        <f t="shared" ref="AG623" si="1545">AG622</f>
        <v>0</v>
      </c>
      <c r="AH623" s="409">
        <f t="shared" ref="AH623" si="1546">AH622</f>
        <v>0</v>
      </c>
      <c r="AI623" s="409">
        <f t="shared" ref="AI623" si="1547">AI622</f>
        <v>0</v>
      </c>
      <c r="AJ623" s="409">
        <f t="shared" ref="AJ623" si="1548">AJ622</f>
        <v>0</v>
      </c>
      <c r="AK623" s="409">
        <f t="shared" ref="AK623" si="1549">AK622</f>
        <v>0</v>
      </c>
      <c r="AL623" s="409">
        <f t="shared" ref="AL623" si="1550">AL622</f>
        <v>0</v>
      </c>
      <c r="AM623" s="297"/>
    </row>
    <row r="624" spans="1:39" outlineLevel="1">
      <c r="A624" s="526"/>
      <c r="B624" s="314"/>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9"/>
      <c r="Z624" s="419"/>
      <c r="AA624" s="410"/>
      <c r="AB624" s="410"/>
      <c r="AC624" s="410"/>
      <c r="AD624" s="410"/>
      <c r="AE624" s="410"/>
      <c r="AF624" s="410"/>
      <c r="AG624" s="410"/>
      <c r="AH624" s="410"/>
      <c r="AI624" s="410"/>
      <c r="AJ624" s="410"/>
      <c r="AK624" s="410"/>
      <c r="AL624" s="410"/>
      <c r="AM624" s="306"/>
    </row>
    <row r="625" spans="1:40" ht="30" outlineLevel="1">
      <c r="A625" s="526">
        <v>13</v>
      </c>
      <c r="B625" s="425"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08"/>
      <c r="Z625" s="408"/>
      <c r="AA625" s="408"/>
      <c r="AB625" s="408"/>
      <c r="AC625" s="408"/>
      <c r="AD625" s="408"/>
      <c r="AE625" s="408"/>
      <c r="AF625" s="413"/>
      <c r="AG625" s="413"/>
      <c r="AH625" s="413"/>
      <c r="AI625" s="413"/>
      <c r="AJ625" s="413"/>
      <c r="AK625" s="413"/>
      <c r="AL625" s="413"/>
      <c r="AM625" s="296">
        <f>SUM(Y625:AL625)</f>
        <v>0</v>
      </c>
    </row>
    <row r="626" spans="1:40" outlineLevel="1">
      <c r="A626" s="526"/>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09">
        <f>Y625</f>
        <v>0</v>
      </c>
      <c r="Z626" s="409">
        <f t="shared" ref="Z626" si="1551">Z625</f>
        <v>0</v>
      </c>
      <c r="AA626" s="409">
        <f t="shared" ref="AA626" si="1552">AA625</f>
        <v>0</v>
      </c>
      <c r="AB626" s="409">
        <f t="shared" ref="AB626" si="1553">AB625</f>
        <v>0</v>
      </c>
      <c r="AC626" s="409">
        <f t="shared" ref="AC626" si="1554">AC625</f>
        <v>0</v>
      </c>
      <c r="AD626" s="409">
        <f t="shared" ref="AD626" si="1555">AD625</f>
        <v>0</v>
      </c>
      <c r="AE626" s="409">
        <f t="shared" ref="AE626" si="1556">AE625</f>
        <v>0</v>
      </c>
      <c r="AF626" s="409">
        <f t="shared" ref="AF626" si="1557">AF625</f>
        <v>0</v>
      </c>
      <c r="AG626" s="409">
        <f t="shared" ref="AG626" si="1558">AG625</f>
        <v>0</v>
      </c>
      <c r="AH626" s="409">
        <f t="shared" ref="AH626" si="1559">AH625</f>
        <v>0</v>
      </c>
      <c r="AI626" s="409">
        <f t="shared" ref="AI626" si="1560">AI625</f>
        <v>0</v>
      </c>
      <c r="AJ626" s="409">
        <f t="shared" ref="AJ626" si="1561">AJ625</f>
        <v>0</v>
      </c>
      <c r="AK626" s="409">
        <f t="shared" ref="AK626" si="1562">AK625</f>
        <v>0</v>
      </c>
      <c r="AL626" s="409">
        <f t="shared" ref="AL626" si="1563">AL625</f>
        <v>0</v>
      </c>
      <c r="AM626" s="306"/>
    </row>
    <row r="627" spans="1:40" outlineLevel="1">
      <c r="A627" s="526"/>
      <c r="B627" s="314"/>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0"/>
      <c r="Z627" s="410"/>
      <c r="AA627" s="410"/>
      <c r="AB627" s="410"/>
      <c r="AC627" s="410"/>
      <c r="AD627" s="410"/>
      <c r="AE627" s="410"/>
      <c r="AF627" s="410"/>
      <c r="AG627" s="410"/>
      <c r="AH627" s="410"/>
      <c r="AI627" s="410"/>
      <c r="AJ627" s="410"/>
      <c r="AK627" s="410"/>
      <c r="AL627" s="410"/>
      <c r="AM627" s="306"/>
    </row>
    <row r="628" spans="1:40" ht="15.75" outlineLevel="1">
      <c r="A628" s="526"/>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2"/>
      <c r="Z628" s="412"/>
      <c r="AA628" s="412"/>
      <c r="AB628" s="412"/>
      <c r="AC628" s="412"/>
      <c r="AD628" s="412"/>
      <c r="AE628" s="412"/>
      <c r="AF628" s="412"/>
      <c r="AG628" s="412"/>
      <c r="AH628" s="412"/>
      <c r="AI628" s="412"/>
      <c r="AJ628" s="412"/>
      <c r="AK628" s="412"/>
      <c r="AL628" s="412"/>
      <c r="AM628" s="292"/>
    </row>
    <row r="629" spans="1:40" outlineLevel="1">
      <c r="A629" s="526">
        <v>14</v>
      </c>
      <c r="B629" s="314"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08"/>
      <c r="Z629" s="408"/>
      <c r="AA629" s="408"/>
      <c r="AB629" s="408"/>
      <c r="AC629" s="408"/>
      <c r="AD629" s="408"/>
      <c r="AE629" s="408"/>
      <c r="AF629" s="408"/>
      <c r="AG629" s="408"/>
      <c r="AH629" s="408"/>
      <c r="AI629" s="408"/>
      <c r="AJ629" s="408"/>
      <c r="AK629" s="408"/>
      <c r="AL629" s="408"/>
      <c r="AM629" s="296">
        <f>SUM(Y629:AL629)</f>
        <v>0</v>
      </c>
    </row>
    <row r="630" spans="1:40" outlineLevel="1">
      <c r="A630" s="526"/>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09">
        <f>Y629</f>
        <v>0</v>
      </c>
      <c r="Z630" s="409">
        <f t="shared" ref="Z630" si="1564">Z629</f>
        <v>0</v>
      </c>
      <c r="AA630" s="409">
        <f t="shared" ref="AA630" si="1565">AA629</f>
        <v>0</v>
      </c>
      <c r="AB630" s="409">
        <f t="shared" ref="AB630" si="1566">AB629</f>
        <v>0</v>
      </c>
      <c r="AC630" s="409">
        <f t="shared" ref="AC630" si="1567">AC629</f>
        <v>0</v>
      </c>
      <c r="AD630" s="409">
        <f t="shared" ref="AD630" si="1568">AD629</f>
        <v>0</v>
      </c>
      <c r="AE630" s="409">
        <f t="shared" ref="AE630" si="1569">AE629</f>
        <v>0</v>
      </c>
      <c r="AF630" s="409">
        <f t="shared" ref="AF630" si="1570">AF629</f>
        <v>0</v>
      </c>
      <c r="AG630" s="409">
        <f t="shared" ref="AG630" si="1571">AG629</f>
        <v>0</v>
      </c>
      <c r="AH630" s="409">
        <f t="shared" ref="AH630" si="1572">AH629</f>
        <v>0</v>
      </c>
      <c r="AI630" s="409">
        <f t="shared" ref="AI630" si="1573">AI629</f>
        <v>0</v>
      </c>
      <c r="AJ630" s="409">
        <f t="shared" ref="AJ630" si="1574">AJ629</f>
        <v>0</v>
      </c>
      <c r="AK630" s="409">
        <f t="shared" ref="AK630" si="1575">AK629</f>
        <v>0</v>
      </c>
      <c r="AL630" s="409">
        <f t="shared" ref="AL630" si="1576">AL629</f>
        <v>0</v>
      </c>
      <c r="AM630" s="510"/>
      <c r="AN630" s="624"/>
    </row>
    <row r="631" spans="1:40" outlineLevel="1">
      <c r="A631" s="526"/>
      <c r="B631" s="314"/>
      <c r="C631" s="305"/>
      <c r="D631" s="291"/>
      <c r="E631" s="291"/>
      <c r="F631" s="291"/>
      <c r="G631" s="291"/>
      <c r="H631" s="291"/>
      <c r="I631" s="291"/>
      <c r="J631" s="291"/>
      <c r="K631" s="291"/>
      <c r="L631" s="291"/>
      <c r="M631" s="291"/>
      <c r="N631" s="464"/>
      <c r="O631" s="291"/>
      <c r="P631" s="291"/>
      <c r="Q631" s="291"/>
      <c r="R631" s="291"/>
      <c r="S631" s="291"/>
      <c r="T631" s="291"/>
      <c r="U631" s="291"/>
      <c r="V631" s="291"/>
      <c r="W631" s="291"/>
      <c r="X631" s="291"/>
      <c r="Y631" s="410"/>
      <c r="Z631" s="410"/>
      <c r="AA631" s="410"/>
      <c r="AB631" s="410"/>
      <c r="AC631" s="410"/>
      <c r="AD631" s="410"/>
      <c r="AE631" s="410"/>
      <c r="AF631" s="410"/>
      <c r="AG631" s="410"/>
      <c r="AH631" s="410"/>
      <c r="AI631" s="410"/>
      <c r="AJ631" s="410"/>
      <c r="AK631" s="410"/>
      <c r="AL631" s="410"/>
      <c r="AM631" s="301"/>
      <c r="AN631" s="624"/>
    </row>
    <row r="632" spans="1:40" s="308" customFormat="1" ht="15.75" outlineLevel="1">
      <c r="A632" s="526"/>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0"/>
      <c r="Z632" s="410"/>
      <c r="AA632" s="410"/>
      <c r="AB632" s="410"/>
      <c r="AC632" s="410"/>
      <c r="AD632" s="410"/>
      <c r="AE632" s="414"/>
      <c r="AF632" s="414"/>
      <c r="AG632" s="414"/>
      <c r="AH632" s="414"/>
      <c r="AI632" s="414"/>
      <c r="AJ632" s="414"/>
      <c r="AK632" s="414"/>
      <c r="AL632" s="414"/>
      <c r="AM632" s="511"/>
      <c r="AN632" s="625"/>
    </row>
    <row r="633" spans="1:40" outlineLevel="1">
      <c r="A633" s="526">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08"/>
      <c r="Z633" s="408"/>
      <c r="AA633" s="408"/>
      <c r="AB633" s="408"/>
      <c r="AC633" s="408"/>
      <c r="AD633" s="408"/>
      <c r="AE633" s="408"/>
      <c r="AF633" s="408"/>
      <c r="AG633" s="408"/>
      <c r="AH633" s="408"/>
      <c r="AI633" s="408"/>
      <c r="AJ633" s="408"/>
      <c r="AK633" s="408"/>
      <c r="AL633" s="408"/>
      <c r="AM633" s="296">
        <f>SUM(Y633:AL633)</f>
        <v>0</v>
      </c>
    </row>
    <row r="634" spans="1:40" outlineLevel="1">
      <c r="A634" s="526"/>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09">
        <f>Y633</f>
        <v>0</v>
      </c>
      <c r="Z634" s="409">
        <f t="shared" ref="Z634:AL634" si="1577">Z633</f>
        <v>0</v>
      </c>
      <c r="AA634" s="409">
        <f t="shared" si="1577"/>
        <v>0</v>
      </c>
      <c r="AB634" s="409">
        <f t="shared" si="1577"/>
        <v>0</v>
      </c>
      <c r="AC634" s="409">
        <f t="shared" si="1577"/>
        <v>0</v>
      </c>
      <c r="AD634" s="409">
        <f t="shared" si="1577"/>
        <v>0</v>
      </c>
      <c r="AE634" s="409">
        <f t="shared" si="1577"/>
        <v>0</v>
      </c>
      <c r="AF634" s="409">
        <f t="shared" si="1577"/>
        <v>0</v>
      </c>
      <c r="AG634" s="409">
        <f t="shared" si="1577"/>
        <v>0</v>
      </c>
      <c r="AH634" s="409">
        <f t="shared" si="1577"/>
        <v>0</v>
      </c>
      <c r="AI634" s="409">
        <f t="shared" si="1577"/>
        <v>0</v>
      </c>
      <c r="AJ634" s="409">
        <f t="shared" si="1577"/>
        <v>0</v>
      </c>
      <c r="AK634" s="409">
        <f t="shared" si="1577"/>
        <v>0</v>
      </c>
      <c r="AL634" s="409">
        <f t="shared" si="1577"/>
        <v>0</v>
      </c>
      <c r="AM634" s="297"/>
    </row>
    <row r="635" spans="1:40" outlineLevel="1">
      <c r="A635" s="526"/>
      <c r="B635" s="314"/>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0"/>
      <c r="Z635" s="410"/>
      <c r="AA635" s="410"/>
      <c r="AB635" s="410"/>
      <c r="AC635" s="410"/>
      <c r="AD635" s="410"/>
      <c r="AE635" s="410"/>
      <c r="AF635" s="410"/>
      <c r="AG635" s="410"/>
      <c r="AH635" s="410"/>
      <c r="AI635" s="410"/>
      <c r="AJ635" s="410"/>
      <c r="AK635" s="410"/>
      <c r="AL635" s="410"/>
      <c r="AM635" s="306"/>
    </row>
    <row r="636" spans="1:40" s="283" customFormat="1" outlineLevel="1">
      <c r="A636" s="526">
        <v>16</v>
      </c>
      <c r="B636" s="322"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08"/>
      <c r="Z636" s="408"/>
      <c r="AA636" s="408"/>
      <c r="AB636" s="408"/>
      <c r="AC636" s="408"/>
      <c r="AD636" s="408"/>
      <c r="AE636" s="408"/>
      <c r="AF636" s="408"/>
      <c r="AG636" s="408"/>
      <c r="AH636" s="408"/>
      <c r="AI636" s="408"/>
      <c r="AJ636" s="408"/>
      <c r="AK636" s="408"/>
      <c r="AL636" s="408"/>
      <c r="AM636" s="296">
        <f>SUM(Y636:AL636)</f>
        <v>0</v>
      </c>
    </row>
    <row r="637" spans="1:40" s="283" customFormat="1" outlineLevel="1">
      <c r="A637" s="526"/>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09">
        <f>Y636</f>
        <v>0</v>
      </c>
      <c r="Z637" s="409">
        <f t="shared" ref="Z637:AL637" si="1578">Z636</f>
        <v>0</v>
      </c>
      <c r="AA637" s="409">
        <f t="shared" si="1578"/>
        <v>0</v>
      </c>
      <c r="AB637" s="409">
        <f t="shared" si="1578"/>
        <v>0</v>
      </c>
      <c r="AC637" s="409">
        <f t="shared" si="1578"/>
        <v>0</v>
      </c>
      <c r="AD637" s="409">
        <f t="shared" si="1578"/>
        <v>0</v>
      </c>
      <c r="AE637" s="409">
        <f t="shared" si="1578"/>
        <v>0</v>
      </c>
      <c r="AF637" s="409">
        <f t="shared" si="1578"/>
        <v>0</v>
      </c>
      <c r="AG637" s="409">
        <f t="shared" si="1578"/>
        <v>0</v>
      </c>
      <c r="AH637" s="409">
        <f t="shared" si="1578"/>
        <v>0</v>
      </c>
      <c r="AI637" s="409">
        <f t="shared" si="1578"/>
        <v>0</v>
      </c>
      <c r="AJ637" s="409">
        <f t="shared" si="1578"/>
        <v>0</v>
      </c>
      <c r="AK637" s="409">
        <f t="shared" si="1578"/>
        <v>0</v>
      </c>
      <c r="AL637" s="409">
        <f t="shared" si="1578"/>
        <v>0</v>
      </c>
      <c r="AM637" s="297"/>
    </row>
    <row r="638" spans="1:40" s="283" customFormat="1" outlineLevel="1">
      <c r="A638" s="526"/>
      <c r="B638" s="322"/>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0"/>
      <c r="Z638" s="410"/>
      <c r="AA638" s="410"/>
      <c r="AB638" s="410"/>
      <c r="AC638" s="410"/>
      <c r="AD638" s="410"/>
      <c r="AE638" s="414"/>
      <c r="AF638" s="414"/>
      <c r="AG638" s="414"/>
      <c r="AH638" s="414"/>
      <c r="AI638" s="414"/>
      <c r="AJ638" s="414"/>
      <c r="AK638" s="414"/>
      <c r="AL638" s="414"/>
      <c r="AM638" s="312"/>
    </row>
    <row r="639" spans="1:40" ht="15.75" outlineLevel="1">
      <c r="A639" s="526"/>
      <c r="B639" s="513" t="s">
        <v>496</v>
      </c>
      <c r="C639" s="318"/>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2"/>
      <c r="Z639" s="412"/>
      <c r="AA639" s="412"/>
      <c r="AB639" s="412"/>
      <c r="AC639" s="412"/>
      <c r="AD639" s="412"/>
      <c r="AE639" s="412"/>
      <c r="AF639" s="412"/>
      <c r="AG639" s="412"/>
      <c r="AH639" s="412"/>
      <c r="AI639" s="412"/>
      <c r="AJ639" s="412"/>
      <c r="AK639" s="412"/>
      <c r="AL639" s="412"/>
      <c r="AM639" s="292"/>
    </row>
    <row r="640" spans="1:40" outlineLevel="1">
      <c r="A640" s="526">
        <v>17</v>
      </c>
      <c r="B640" s="425"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3"/>
      <c r="Z640" s="408"/>
      <c r="AA640" s="408"/>
      <c r="AB640" s="408"/>
      <c r="AC640" s="408"/>
      <c r="AD640" s="408"/>
      <c r="AE640" s="408"/>
      <c r="AF640" s="413"/>
      <c r="AG640" s="413"/>
      <c r="AH640" s="413"/>
      <c r="AI640" s="413"/>
      <c r="AJ640" s="413"/>
      <c r="AK640" s="413"/>
      <c r="AL640" s="413"/>
      <c r="AM640" s="296">
        <f>SUM(Y640:AL640)</f>
        <v>0</v>
      </c>
    </row>
    <row r="641" spans="1:39" outlineLevel="1">
      <c r="A641" s="526"/>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09">
        <f>Y640</f>
        <v>0</v>
      </c>
      <c r="Z641" s="409">
        <f t="shared" ref="Z641:AL641" si="1579">Z640</f>
        <v>0</v>
      </c>
      <c r="AA641" s="409">
        <f t="shared" si="1579"/>
        <v>0</v>
      </c>
      <c r="AB641" s="409">
        <f t="shared" si="1579"/>
        <v>0</v>
      </c>
      <c r="AC641" s="409">
        <f t="shared" si="1579"/>
        <v>0</v>
      </c>
      <c r="AD641" s="409">
        <f t="shared" si="1579"/>
        <v>0</v>
      </c>
      <c r="AE641" s="409">
        <f t="shared" si="1579"/>
        <v>0</v>
      </c>
      <c r="AF641" s="409">
        <f t="shared" si="1579"/>
        <v>0</v>
      </c>
      <c r="AG641" s="409">
        <f t="shared" si="1579"/>
        <v>0</v>
      </c>
      <c r="AH641" s="409">
        <f t="shared" si="1579"/>
        <v>0</v>
      </c>
      <c r="AI641" s="409">
        <f t="shared" si="1579"/>
        <v>0</v>
      </c>
      <c r="AJ641" s="409">
        <f t="shared" si="1579"/>
        <v>0</v>
      </c>
      <c r="AK641" s="409">
        <f t="shared" si="1579"/>
        <v>0</v>
      </c>
      <c r="AL641" s="409">
        <f t="shared" si="1579"/>
        <v>0</v>
      </c>
      <c r="AM641" s="306"/>
    </row>
    <row r="642" spans="1:39" outlineLevel="1">
      <c r="A642" s="526"/>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19"/>
      <c r="Z642" s="422"/>
      <c r="AA642" s="422"/>
      <c r="AB642" s="422"/>
      <c r="AC642" s="422"/>
      <c r="AD642" s="422"/>
      <c r="AE642" s="422"/>
      <c r="AF642" s="422"/>
      <c r="AG642" s="422"/>
      <c r="AH642" s="422"/>
      <c r="AI642" s="422"/>
      <c r="AJ642" s="422"/>
      <c r="AK642" s="422"/>
      <c r="AL642" s="422"/>
      <c r="AM642" s="306"/>
    </row>
    <row r="643" spans="1:39" outlineLevel="1">
      <c r="A643" s="526">
        <v>18</v>
      </c>
      <c r="B643" s="425"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3"/>
      <c r="Z643" s="408"/>
      <c r="AA643" s="408"/>
      <c r="AB643" s="408"/>
      <c r="AC643" s="408"/>
      <c r="AD643" s="408"/>
      <c r="AE643" s="408"/>
      <c r="AF643" s="413"/>
      <c r="AG643" s="413"/>
      <c r="AH643" s="413"/>
      <c r="AI643" s="413"/>
      <c r="AJ643" s="413"/>
      <c r="AK643" s="413"/>
      <c r="AL643" s="413"/>
      <c r="AM643" s="296">
        <f>SUM(Y643:AL643)</f>
        <v>0</v>
      </c>
    </row>
    <row r="644" spans="1:39" outlineLevel="1">
      <c r="A644" s="526"/>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09">
        <f>Y643</f>
        <v>0</v>
      </c>
      <c r="Z644" s="409">
        <f t="shared" ref="Z644:AL644" si="1580">Z643</f>
        <v>0</v>
      </c>
      <c r="AA644" s="409">
        <f t="shared" si="1580"/>
        <v>0</v>
      </c>
      <c r="AB644" s="409">
        <f t="shared" si="1580"/>
        <v>0</v>
      </c>
      <c r="AC644" s="409">
        <f t="shared" si="1580"/>
        <v>0</v>
      </c>
      <c r="AD644" s="409">
        <f t="shared" si="1580"/>
        <v>0</v>
      </c>
      <c r="AE644" s="409">
        <f t="shared" si="1580"/>
        <v>0</v>
      </c>
      <c r="AF644" s="409">
        <f t="shared" si="1580"/>
        <v>0</v>
      </c>
      <c r="AG644" s="409">
        <f t="shared" si="1580"/>
        <v>0</v>
      </c>
      <c r="AH644" s="409">
        <f t="shared" si="1580"/>
        <v>0</v>
      </c>
      <c r="AI644" s="409">
        <f t="shared" si="1580"/>
        <v>0</v>
      </c>
      <c r="AJ644" s="409">
        <f t="shared" si="1580"/>
        <v>0</v>
      </c>
      <c r="AK644" s="409">
        <f t="shared" si="1580"/>
        <v>0</v>
      </c>
      <c r="AL644" s="409">
        <f t="shared" si="1580"/>
        <v>0</v>
      </c>
      <c r="AM644" s="306"/>
    </row>
    <row r="645" spans="1:39" outlineLevel="1">
      <c r="A645" s="526"/>
      <c r="B645" s="320"/>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0"/>
      <c r="Z645" s="421"/>
      <c r="AA645" s="421"/>
      <c r="AB645" s="421"/>
      <c r="AC645" s="421"/>
      <c r="AD645" s="421"/>
      <c r="AE645" s="421"/>
      <c r="AF645" s="421"/>
      <c r="AG645" s="421"/>
      <c r="AH645" s="421"/>
      <c r="AI645" s="421"/>
      <c r="AJ645" s="421"/>
      <c r="AK645" s="421"/>
      <c r="AL645" s="421"/>
      <c r="AM645" s="297"/>
    </row>
    <row r="646" spans="1:39" outlineLevel="1">
      <c r="A646" s="526">
        <v>19</v>
      </c>
      <c r="B646" s="425"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3"/>
      <c r="Z646" s="408"/>
      <c r="AA646" s="408"/>
      <c r="AB646" s="408"/>
      <c r="AC646" s="408"/>
      <c r="AD646" s="408"/>
      <c r="AE646" s="408"/>
      <c r="AF646" s="413"/>
      <c r="AG646" s="413"/>
      <c r="AH646" s="413"/>
      <c r="AI646" s="413"/>
      <c r="AJ646" s="413"/>
      <c r="AK646" s="413"/>
      <c r="AL646" s="413"/>
      <c r="AM646" s="296">
        <f>SUM(Y646:AL646)</f>
        <v>0</v>
      </c>
    </row>
    <row r="647" spans="1:39" outlineLevel="1">
      <c r="A647" s="526"/>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09">
        <f>Y646</f>
        <v>0</v>
      </c>
      <c r="Z647" s="409">
        <f t="shared" ref="Z647:AL647" si="1581">Z646</f>
        <v>0</v>
      </c>
      <c r="AA647" s="409">
        <f t="shared" si="1581"/>
        <v>0</v>
      </c>
      <c r="AB647" s="409">
        <f t="shared" si="1581"/>
        <v>0</v>
      </c>
      <c r="AC647" s="409">
        <f t="shared" si="1581"/>
        <v>0</v>
      </c>
      <c r="AD647" s="409">
        <f t="shared" si="1581"/>
        <v>0</v>
      </c>
      <c r="AE647" s="409">
        <f t="shared" si="1581"/>
        <v>0</v>
      </c>
      <c r="AF647" s="409">
        <f t="shared" si="1581"/>
        <v>0</v>
      </c>
      <c r="AG647" s="409">
        <f t="shared" si="1581"/>
        <v>0</v>
      </c>
      <c r="AH647" s="409">
        <f t="shared" si="1581"/>
        <v>0</v>
      </c>
      <c r="AI647" s="409">
        <f t="shared" si="1581"/>
        <v>0</v>
      </c>
      <c r="AJ647" s="409">
        <f t="shared" si="1581"/>
        <v>0</v>
      </c>
      <c r="AK647" s="409">
        <f t="shared" si="1581"/>
        <v>0</v>
      </c>
      <c r="AL647" s="409">
        <f t="shared" si="1581"/>
        <v>0</v>
      </c>
      <c r="AM647" s="297"/>
    </row>
    <row r="648" spans="1:39" outlineLevel="1">
      <c r="A648" s="526"/>
      <c r="B648" s="320"/>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0"/>
      <c r="Z648" s="410"/>
      <c r="AA648" s="410"/>
      <c r="AB648" s="410"/>
      <c r="AC648" s="410"/>
      <c r="AD648" s="410"/>
      <c r="AE648" s="410"/>
      <c r="AF648" s="410"/>
      <c r="AG648" s="410"/>
      <c r="AH648" s="410"/>
      <c r="AI648" s="410"/>
      <c r="AJ648" s="410"/>
      <c r="AK648" s="410"/>
      <c r="AL648" s="410"/>
      <c r="AM648" s="306"/>
    </row>
    <row r="649" spans="1:39" outlineLevel="1">
      <c r="A649" s="526">
        <v>20</v>
      </c>
      <c r="B649" s="425"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3"/>
      <c r="Z649" s="408"/>
      <c r="AA649" s="408"/>
      <c r="AB649" s="408"/>
      <c r="AC649" s="408"/>
      <c r="AD649" s="408"/>
      <c r="AE649" s="408"/>
      <c r="AF649" s="413"/>
      <c r="AG649" s="413"/>
      <c r="AH649" s="413"/>
      <c r="AI649" s="413"/>
      <c r="AJ649" s="413"/>
      <c r="AK649" s="413"/>
      <c r="AL649" s="413"/>
      <c r="AM649" s="296">
        <f>SUM(Y649:AL649)</f>
        <v>0</v>
      </c>
    </row>
    <row r="650" spans="1:39" outlineLevel="1">
      <c r="A650" s="526"/>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09">
        <f>Y649</f>
        <v>0</v>
      </c>
      <c r="Z650" s="409">
        <f t="shared" ref="Z650:AL650" si="1582">Z649</f>
        <v>0</v>
      </c>
      <c r="AA650" s="409">
        <f t="shared" si="1582"/>
        <v>0</v>
      </c>
      <c r="AB650" s="409">
        <f t="shared" si="1582"/>
        <v>0</v>
      </c>
      <c r="AC650" s="409">
        <f t="shared" si="1582"/>
        <v>0</v>
      </c>
      <c r="AD650" s="409">
        <f t="shared" si="1582"/>
        <v>0</v>
      </c>
      <c r="AE650" s="409">
        <f t="shared" si="1582"/>
        <v>0</v>
      </c>
      <c r="AF650" s="409">
        <f t="shared" si="1582"/>
        <v>0</v>
      </c>
      <c r="AG650" s="409">
        <f t="shared" si="1582"/>
        <v>0</v>
      </c>
      <c r="AH650" s="409">
        <f t="shared" si="1582"/>
        <v>0</v>
      </c>
      <c r="AI650" s="409">
        <f t="shared" si="1582"/>
        <v>0</v>
      </c>
      <c r="AJ650" s="409">
        <f t="shared" si="1582"/>
        <v>0</v>
      </c>
      <c r="AK650" s="409">
        <f t="shared" si="1582"/>
        <v>0</v>
      </c>
      <c r="AL650" s="409">
        <f t="shared" si="1582"/>
        <v>0</v>
      </c>
      <c r="AM650" s="306"/>
    </row>
    <row r="651" spans="1:39" ht="15.75" outlineLevel="1">
      <c r="A651" s="526"/>
      <c r="B651" s="321"/>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0"/>
      <c r="Z651" s="410"/>
      <c r="AA651" s="410"/>
      <c r="AB651" s="410"/>
      <c r="AC651" s="410"/>
      <c r="AD651" s="410"/>
      <c r="AE651" s="410"/>
      <c r="AF651" s="410"/>
      <c r="AG651" s="410"/>
      <c r="AH651" s="410"/>
      <c r="AI651" s="410"/>
      <c r="AJ651" s="410"/>
      <c r="AK651" s="410"/>
      <c r="AL651" s="410"/>
      <c r="AM651" s="306"/>
    </row>
    <row r="652" spans="1:39" ht="15.75" outlineLevel="1">
      <c r="A652" s="526"/>
      <c r="B652" s="512"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19"/>
      <c r="Z652" s="422"/>
      <c r="AA652" s="422"/>
      <c r="AB652" s="422"/>
      <c r="AC652" s="422"/>
      <c r="AD652" s="422"/>
      <c r="AE652" s="422"/>
      <c r="AF652" s="422"/>
      <c r="AG652" s="422"/>
      <c r="AH652" s="422"/>
      <c r="AI652" s="422"/>
      <c r="AJ652" s="422"/>
      <c r="AK652" s="422"/>
      <c r="AL652" s="422"/>
      <c r="AM652" s="306"/>
    </row>
    <row r="653" spans="1:39" ht="15.75" outlineLevel="1">
      <c r="A653" s="526"/>
      <c r="B653" s="498"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19"/>
      <c r="Z653" s="422"/>
      <c r="AA653" s="422"/>
      <c r="AB653" s="422"/>
      <c r="AC653" s="422"/>
      <c r="AD653" s="422"/>
      <c r="AE653" s="422"/>
      <c r="AF653" s="422"/>
      <c r="AG653" s="422"/>
      <c r="AH653" s="422"/>
      <c r="AI653" s="422"/>
      <c r="AJ653" s="422"/>
      <c r="AK653" s="422"/>
      <c r="AL653" s="422"/>
      <c r="AM653" s="306"/>
    </row>
    <row r="654" spans="1:39" outlineLevel="1">
      <c r="A654" s="526">
        <v>21</v>
      </c>
      <c r="B654" s="425" t="s">
        <v>831</v>
      </c>
      <c r="C654" s="291" t="s">
        <v>833</v>
      </c>
      <c r="D654" s="295">
        <v>8811075.9848068301</v>
      </c>
      <c r="E654" s="295"/>
      <c r="F654" s="295"/>
      <c r="G654" s="295"/>
      <c r="H654" s="295"/>
      <c r="I654" s="295"/>
      <c r="J654" s="295"/>
      <c r="K654" s="295"/>
      <c r="L654" s="295"/>
      <c r="M654" s="295"/>
      <c r="N654" s="291"/>
      <c r="O654" s="295">
        <v>758.30368663709828</v>
      </c>
      <c r="P654" s="295"/>
      <c r="Q654" s="295"/>
      <c r="R654" s="295"/>
      <c r="S654" s="295"/>
      <c r="T654" s="295"/>
      <c r="U654" s="295"/>
      <c r="V654" s="295"/>
      <c r="W654" s="295"/>
      <c r="X654" s="295"/>
      <c r="Y654" s="408">
        <v>1</v>
      </c>
      <c r="Z654" s="408"/>
      <c r="AA654" s="408"/>
      <c r="AB654" s="408"/>
      <c r="AC654" s="408"/>
      <c r="AD654" s="408"/>
      <c r="AE654" s="408"/>
      <c r="AF654" s="408"/>
      <c r="AG654" s="408"/>
      <c r="AH654" s="408"/>
      <c r="AI654" s="408"/>
      <c r="AJ654" s="408"/>
      <c r="AK654" s="408"/>
      <c r="AL654" s="408"/>
      <c r="AM654" s="296">
        <f>SUM(Y654:AL654)</f>
        <v>1</v>
      </c>
    </row>
    <row r="655" spans="1:39" outlineLevel="1">
      <c r="A655" s="526"/>
      <c r="B655" s="294" t="s">
        <v>310</v>
      </c>
      <c r="C655" s="291" t="s">
        <v>834</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09">
        <f>Y654</f>
        <v>1</v>
      </c>
      <c r="Z655" s="409">
        <f t="shared" ref="Z655" si="1583">Z654</f>
        <v>0</v>
      </c>
      <c r="AA655" s="409">
        <f t="shared" ref="AA655" si="1584">AA654</f>
        <v>0</v>
      </c>
      <c r="AB655" s="409">
        <f t="shared" ref="AB655" si="1585">AB654</f>
        <v>0</v>
      </c>
      <c r="AC655" s="409">
        <f t="shared" ref="AC655" si="1586">AC654</f>
        <v>0</v>
      </c>
      <c r="AD655" s="409">
        <f t="shared" ref="AD655" si="1587">AD654</f>
        <v>0</v>
      </c>
      <c r="AE655" s="409">
        <f t="shared" ref="AE655" si="1588">AE654</f>
        <v>0</v>
      </c>
      <c r="AF655" s="409">
        <f t="shared" ref="AF655" si="1589">AF654</f>
        <v>0</v>
      </c>
      <c r="AG655" s="409">
        <f t="shared" ref="AG655" si="1590">AG654</f>
        <v>0</v>
      </c>
      <c r="AH655" s="409">
        <f t="shared" ref="AH655" si="1591">AH654</f>
        <v>0</v>
      </c>
      <c r="AI655" s="409">
        <f t="shared" ref="AI655" si="1592">AI654</f>
        <v>0</v>
      </c>
      <c r="AJ655" s="409">
        <f t="shared" ref="AJ655" si="1593">AJ654</f>
        <v>0</v>
      </c>
      <c r="AK655" s="409">
        <f t="shared" ref="AK655" si="1594">AK654</f>
        <v>0</v>
      </c>
      <c r="AL655" s="409">
        <f t="shared" ref="AL655" si="1595">AL654</f>
        <v>0</v>
      </c>
      <c r="AM655" s="306"/>
    </row>
    <row r="656" spans="1:39" outlineLevel="1">
      <c r="A656" s="526"/>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19"/>
      <c r="Z656" s="422"/>
      <c r="AA656" s="422"/>
      <c r="AB656" s="422"/>
      <c r="AC656" s="422"/>
      <c r="AD656" s="422"/>
      <c r="AE656" s="422"/>
      <c r="AF656" s="422"/>
      <c r="AG656" s="422"/>
      <c r="AH656" s="422"/>
      <c r="AI656" s="422"/>
      <c r="AJ656" s="422"/>
      <c r="AK656" s="422"/>
      <c r="AL656" s="422"/>
      <c r="AM656" s="306"/>
    </row>
    <row r="657" spans="1:39" ht="30" outlineLevel="1">
      <c r="A657" s="526">
        <v>22</v>
      </c>
      <c r="B657" s="425" t="s">
        <v>114</v>
      </c>
      <c r="C657" s="291" t="s">
        <v>833</v>
      </c>
      <c r="D657" s="295">
        <v>1320767.4254825267</v>
      </c>
      <c r="E657" s="295"/>
      <c r="F657" s="295"/>
      <c r="G657" s="295"/>
      <c r="H657" s="295"/>
      <c r="I657" s="295"/>
      <c r="J657" s="295"/>
      <c r="K657" s="295"/>
      <c r="L657" s="295"/>
      <c r="M657" s="295"/>
      <c r="N657" s="291"/>
      <c r="O657" s="295">
        <v>672.58810081977731</v>
      </c>
      <c r="P657" s="295"/>
      <c r="Q657" s="295"/>
      <c r="R657" s="295"/>
      <c r="S657" s="295"/>
      <c r="T657" s="295"/>
      <c r="U657" s="295"/>
      <c r="V657" s="295"/>
      <c r="W657" s="295"/>
      <c r="X657" s="295"/>
      <c r="Y657" s="408">
        <v>1</v>
      </c>
      <c r="Z657" s="408"/>
      <c r="AA657" s="408"/>
      <c r="AB657" s="408"/>
      <c r="AC657" s="408"/>
      <c r="AD657" s="408"/>
      <c r="AE657" s="408"/>
      <c r="AF657" s="408"/>
      <c r="AG657" s="408"/>
      <c r="AH657" s="408"/>
      <c r="AI657" s="408"/>
      <c r="AJ657" s="408"/>
      <c r="AK657" s="408"/>
      <c r="AL657" s="408"/>
      <c r="AM657" s="296">
        <f>SUM(Y657:AL657)</f>
        <v>1</v>
      </c>
    </row>
    <row r="658" spans="1:39" outlineLevel="1">
      <c r="A658" s="526"/>
      <c r="B658" s="294" t="s">
        <v>310</v>
      </c>
      <c r="C658" s="291" t="s">
        <v>834</v>
      </c>
      <c r="D658" s="295">
        <v>96459.975272473646</v>
      </c>
      <c r="E658" s="295"/>
      <c r="F658" s="295"/>
      <c r="G658" s="295"/>
      <c r="H658" s="295"/>
      <c r="I658" s="295"/>
      <c r="J658" s="295"/>
      <c r="K658" s="295"/>
      <c r="L658" s="295"/>
      <c r="M658" s="295"/>
      <c r="N658" s="291"/>
      <c r="O658" s="295">
        <v>49.121314110191179</v>
      </c>
      <c r="P658" s="295"/>
      <c r="Q658" s="295"/>
      <c r="R658" s="295"/>
      <c r="S658" s="295"/>
      <c r="T658" s="295"/>
      <c r="U658" s="295"/>
      <c r="V658" s="295"/>
      <c r="W658" s="295"/>
      <c r="X658" s="295"/>
      <c r="Y658" s="409">
        <f>Y657</f>
        <v>1</v>
      </c>
      <c r="Z658" s="409">
        <f t="shared" ref="Z658" si="1596">Z657</f>
        <v>0</v>
      </c>
      <c r="AA658" s="409">
        <f t="shared" ref="AA658" si="1597">AA657</f>
        <v>0</v>
      </c>
      <c r="AB658" s="409">
        <f t="shared" ref="AB658" si="1598">AB657</f>
        <v>0</v>
      </c>
      <c r="AC658" s="409">
        <f t="shared" ref="AC658" si="1599">AC657</f>
        <v>0</v>
      </c>
      <c r="AD658" s="409">
        <f t="shared" ref="AD658" si="1600">AD657</f>
        <v>0</v>
      </c>
      <c r="AE658" s="409">
        <f t="shared" ref="AE658" si="1601">AE657</f>
        <v>0</v>
      </c>
      <c r="AF658" s="409">
        <f t="shared" ref="AF658" si="1602">AF657</f>
        <v>0</v>
      </c>
      <c r="AG658" s="409">
        <f t="shared" ref="AG658" si="1603">AG657</f>
        <v>0</v>
      </c>
      <c r="AH658" s="409">
        <f t="shared" ref="AH658" si="1604">AH657</f>
        <v>0</v>
      </c>
      <c r="AI658" s="409">
        <f t="shared" ref="AI658" si="1605">AI657</f>
        <v>0</v>
      </c>
      <c r="AJ658" s="409">
        <f t="shared" ref="AJ658" si="1606">AJ657</f>
        <v>0</v>
      </c>
      <c r="AK658" s="409">
        <f t="shared" ref="AK658" si="1607">AK657</f>
        <v>0</v>
      </c>
      <c r="AL658" s="409">
        <f t="shared" ref="AL658" si="1608">AL657</f>
        <v>0</v>
      </c>
      <c r="AM658" s="306"/>
    </row>
    <row r="659" spans="1:39" outlineLevel="1">
      <c r="A659" s="526"/>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19"/>
      <c r="Z659" s="422"/>
      <c r="AA659" s="422"/>
      <c r="AB659" s="422"/>
      <c r="AC659" s="422"/>
      <c r="AD659" s="422"/>
      <c r="AE659" s="422"/>
      <c r="AF659" s="422"/>
      <c r="AG659" s="422"/>
      <c r="AH659" s="422"/>
      <c r="AI659" s="422"/>
      <c r="AJ659" s="422"/>
      <c r="AK659" s="422"/>
      <c r="AL659" s="422"/>
      <c r="AM659" s="306"/>
    </row>
    <row r="660" spans="1:39" outlineLevel="1">
      <c r="A660" s="526">
        <v>23</v>
      </c>
      <c r="B660" s="425" t="s">
        <v>113</v>
      </c>
      <c r="C660" s="291" t="s">
        <v>833</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08">
        <v>1</v>
      </c>
      <c r="Z660" s="408"/>
      <c r="AA660" s="408"/>
      <c r="AB660" s="408"/>
      <c r="AC660" s="408"/>
      <c r="AD660" s="408"/>
      <c r="AE660" s="408"/>
      <c r="AF660" s="408"/>
      <c r="AG660" s="408"/>
      <c r="AH660" s="408"/>
      <c r="AI660" s="408"/>
      <c r="AJ660" s="408"/>
      <c r="AK660" s="408"/>
      <c r="AL660" s="408"/>
      <c r="AM660" s="296">
        <f>SUM(Y660:AL660)</f>
        <v>1</v>
      </c>
    </row>
    <row r="661" spans="1:39" outlineLevel="1">
      <c r="A661" s="526"/>
      <c r="B661" s="294" t="s">
        <v>310</v>
      </c>
      <c r="C661" s="291" t="s">
        <v>834</v>
      </c>
      <c r="D661" s="295">
        <v>28053.290110174137</v>
      </c>
      <c r="E661" s="295"/>
      <c r="F661" s="295"/>
      <c r="G661" s="295"/>
      <c r="H661" s="295"/>
      <c r="I661" s="295"/>
      <c r="J661" s="295"/>
      <c r="K661" s="295"/>
      <c r="L661" s="295"/>
      <c r="M661" s="295"/>
      <c r="N661" s="291"/>
      <c r="O661" s="295">
        <v>1.7674849514448958</v>
      </c>
      <c r="P661" s="295"/>
      <c r="Q661" s="295"/>
      <c r="R661" s="295"/>
      <c r="S661" s="295"/>
      <c r="T661" s="295"/>
      <c r="U661" s="295"/>
      <c r="V661" s="295"/>
      <c r="W661" s="295"/>
      <c r="X661" s="295"/>
      <c r="Y661" s="409">
        <f>Y660</f>
        <v>1</v>
      </c>
      <c r="Z661" s="409">
        <f t="shared" ref="Z661" si="1609">Z660</f>
        <v>0</v>
      </c>
      <c r="AA661" s="409">
        <f t="shared" ref="AA661" si="1610">AA660</f>
        <v>0</v>
      </c>
      <c r="AB661" s="409">
        <f t="shared" ref="AB661" si="1611">AB660</f>
        <v>0</v>
      </c>
      <c r="AC661" s="409">
        <f t="shared" ref="AC661" si="1612">AC660</f>
        <v>0</v>
      </c>
      <c r="AD661" s="409">
        <f t="shared" ref="AD661" si="1613">AD660</f>
        <v>0</v>
      </c>
      <c r="AE661" s="409">
        <f t="shared" ref="AE661" si="1614">AE660</f>
        <v>0</v>
      </c>
      <c r="AF661" s="409">
        <f t="shared" ref="AF661" si="1615">AF660</f>
        <v>0</v>
      </c>
      <c r="AG661" s="409">
        <f t="shared" ref="AG661" si="1616">AG660</f>
        <v>0</v>
      </c>
      <c r="AH661" s="409">
        <f t="shared" ref="AH661" si="1617">AH660</f>
        <v>0</v>
      </c>
      <c r="AI661" s="409">
        <f t="shared" ref="AI661" si="1618">AI660</f>
        <v>0</v>
      </c>
      <c r="AJ661" s="409">
        <f t="shared" ref="AJ661" si="1619">AJ660</f>
        <v>0</v>
      </c>
      <c r="AK661" s="409">
        <f t="shared" ref="AK661" si="1620">AK660</f>
        <v>0</v>
      </c>
      <c r="AL661" s="409">
        <f t="shared" ref="AL661" si="1621">AL660</f>
        <v>0</v>
      </c>
      <c r="AM661" s="306"/>
    </row>
    <row r="662" spans="1:39" outlineLevel="1">
      <c r="A662" s="526"/>
      <c r="B662" s="427"/>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19"/>
      <c r="Z662" s="422"/>
      <c r="AA662" s="422"/>
      <c r="AB662" s="422"/>
      <c r="AC662" s="422"/>
      <c r="AD662" s="422"/>
      <c r="AE662" s="422"/>
      <c r="AF662" s="422"/>
      <c r="AG662" s="422"/>
      <c r="AH662" s="422"/>
      <c r="AI662" s="422"/>
      <c r="AJ662" s="422"/>
      <c r="AK662" s="422"/>
      <c r="AL662" s="422"/>
      <c r="AM662" s="306"/>
    </row>
    <row r="663" spans="1:39" ht="30" outlineLevel="1">
      <c r="A663" s="526">
        <v>24</v>
      </c>
      <c r="B663" s="425" t="s">
        <v>116</v>
      </c>
      <c r="C663" s="291" t="s">
        <v>833</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08"/>
      <c r="Z663" s="408"/>
      <c r="AA663" s="408"/>
      <c r="AB663" s="408"/>
      <c r="AC663" s="408"/>
      <c r="AD663" s="408"/>
      <c r="AE663" s="408"/>
      <c r="AF663" s="408"/>
      <c r="AG663" s="408"/>
      <c r="AH663" s="408"/>
      <c r="AI663" s="408"/>
      <c r="AJ663" s="408"/>
      <c r="AK663" s="408"/>
      <c r="AL663" s="408"/>
      <c r="AM663" s="296">
        <f>SUM(Y663:AL663)</f>
        <v>0</v>
      </c>
    </row>
    <row r="664" spans="1:39" outlineLevel="1">
      <c r="A664" s="526"/>
      <c r="B664" s="294" t="s">
        <v>310</v>
      </c>
      <c r="C664" s="291" t="s">
        <v>834</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09">
        <f>Y663</f>
        <v>0</v>
      </c>
      <c r="Z664" s="409">
        <f t="shared" ref="Z664" si="1622">Z663</f>
        <v>0</v>
      </c>
      <c r="AA664" s="409">
        <f t="shared" ref="AA664" si="1623">AA663</f>
        <v>0</v>
      </c>
      <c r="AB664" s="409">
        <f t="shared" ref="AB664" si="1624">AB663</f>
        <v>0</v>
      </c>
      <c r="AC664" s="409">
        <f t="shared" ref="AC664" si="1625">AC663</f>
        <v>0</v>
      </c>
      <c r="AD664" s="409">
        <f t="shared" ref="AD664" si="1626">AD663</f>
        <v>0</v>
      </c>
      <c r="AE664" s="409">
        <f t="shared" ref="AE664" si="1627">AE663</f>
        <v>0</v>
      </c>
      <c r="AF664" s="409">
        <f t="shared" ref="AF664" si="1628">AF663</f>
        <v>0</v>
      </c>
      <c r="AG664" s="409">
        <f t="shared" ref="AG664" si="1629">AG663</f>
        <v>0</v>
      </c>
      <c r="AH664" s="409">
        <f t="shared" ref="AH664" si="1630">AH663</f>
        <v>0</v>
      </c>
      <c r="AI664" s="409">
        <f t="shared" ref="AI664" si="1631">AI663</f>
        <v>0</v>
      </c>
      <c r="AJ664" s="409">
        <f t="shared" ref="AJ664" si="1632">AJ663</f>
        <v>0</v>
      </c>
      <c r="AK664" s="409">
        <f t="shared" ref="AK664" si="1633">AK663</f>
        <v>0</v>
      </c>
      <c r="AL664" s="409">
        <f t="shared" ref="AL664" si="1634">AL663</f>
        <v>0</v>
      </c>
      <c r="AM664" s="306"/>
    </row>
    <row r="665" spans="1:39" outlineLevel="1">
      <c r="A665" s="526"/>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0"/>
      <c r="Z665" s="422"/>
      <c r="AA665" s="422"/>
      <c r="AB665" s="422"/>
      <c r="AC665" s="422"/>
      <c r="AD665" s="422"/>
      <c r="AE665" s="422"/>
      <c r="AF665" s="422"/>
      <c r="AG665" s="422"/>
      <c r="AH665" s="422"/>
      <c r="AI665" s="422"/>
      <c r="AJ665" s="422"/>
      <c r="AK665" s="422"/>
      <c r="AL665" s="422"/>
      <c r="AM665" s="306"/>
    </row>
    <row r="666" spans="1:39" ht="15.75" outlineLevel="1">
      <c r="A666" s="526"/>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0"/>
      <c r="Z666" s="422"/>
      <c r="AA666" s="422"/>
      <c r="AB666" s="422"/>
      <c r="AC666" s="422"/>
      <c r="AD666" s="422"/>
      <c r="AE666" s="422"/>
      <c r="AF666" s="422"/>
      <c r="AG666" s="422"/>
      <c r="AH666" s="422"/>
      <c r="AI666" s="422"/>
      <c r="AJ666" s="422"/>
      <c r="AK666" s="422"/>
      <c r="AL666" s="422"/>
      <c r="AM666" s="306"/>
    </row>
    <row r="667" spans="1:39" outlineLevel="1">
      <c r="A667" s="526">
        <v>25</v>
      </c>
      <c r="B667" s="425" t="s">
        <v>117</v>
      </c>
      <c r="C667" s="291" t="s">
        <v>833</v>
      </c>
      <c r="D667" s="295">
        <v>313554.78119356639</v>
      </c>
      <c r="E667" s="295"/>
      <c r="F667" s="295"/>
      <c r="G667" s="295"/>
      <c r="H667" s="295"/>
      <c r="I667" s="295"/>
      <c r="J667" s="295"/>
      <c r="K667" s="295"/>
      <c r="L667" s="295"/>
      <c r="M667" s="295"/>
      <c r="N667" s="295">
        <v>12</v>
      </c>
      <c r="O667" s="295">
        <v>13.92007306307949</v>
      </c>
      <c r="P667" s="295"/>
      <c r="Q667" s="295"/>
      <c r="R667" s="295"/>
      <c r="S667" s="295"/>
      <c r="T667" s="295"/>
      <c r="U667" s="295"/>
      <c r="V667" s="295"/>
      <c r="W667" s="295"/>
      <c r="X667" s="295"/>
      <c r="Y667" s="423"/>
      <c r="Z667" s="408"/>
      <c r="AA667" s="408">
        <v>0.53333333333333333</v>
      </c>
      <c r="AB667" s="408">
        <v>0.46666666666666673</v>
      </c>
      <c r="AC667" s="408"/>
      <c r="AD667" s="408"/>
      <c r="AE667" s="408"/>
      <c r="AF667" s="413"/>
      <c r="AG667" s="413"/>
      <c r="AH667" s="413"/>
      <c r="AI667" s="413"/>
      <c r="AJ667" s="413"/>
      <c r="AK667" s="413"/>
      <c r="AL667" s="413"/>
      <c r="AM667" s="296">
        <f>SUM(Y667:AL667)</f>
        <v>1</v>
      </c>
    </row>
    <row r="668" spans="1:39" outlineLevel="1">
      <c r="A668" s="526"/>
      <c r="B668" s="294" t="s">
        <v>310</v>
      </c>
      <c r="C668" s="291" t="s">
        <v>834</v>
      </c>
      <c r="D668" s="295">
        <v>666450.26383475307</v>
      </c>
      <c r="E668" s="295"/>
      <c r="F668" s="295"/>
      <c r="G668" s="295"/>
      <c r="H668" s="295"/>
      <c r="I668" s="295"/>
      <c r="J668" s="295"/>
      <c r="K668" s="295"/>
      <c r="L668" s="295"/>
      <c r="M668" s="295"/>
      <c r="N668" s="295">
        <f>N667</f>
        <v>12</v>
      </c>
      <c r="O668" s="295">
        <v>29.586652546565332</v>
      </c>
      <c r="P668" s="295"/>
      <c r="Q668" s="295"/>
      <c r="R668" s="295"/>
      <c r="S668" s="295"/>
      <c r="T668" s="295"/>
      <c r="U668" s="295"/>
      <c r="V668" s="295"/>
      <c r="W668" s="295"/>
      <c r="X668" s="295"/>
      <c r="Y668" s="409">
        <f>Y667</f>
        <v>0</v>
      </c>
      <c r="Z668" s="409">
        <f t="shared" ref="Z668" si="1635">Z667</f>
        <v>0</v>
      </c>
      <c r="AA668" s="409">
        <f t="shared" ref="AA668" si="1636">AA667</f>
        <v>0.53333333333333333</v>
      </c>
      <c r="AB668" s="409">
        <f t="shared" ref="AB668" si="1637">AB667</f>
        <v>0.46666666666666673</v>
      </c>
      <c r="AC668" s="409">
        <f t="shared" ref="AC668" si="1638">AC667</f>
        <v>0</v>
      </c>
      <c r="AD668" s="409">
        <f t="shared" ref="AD668" si="1639">AD667</f>
        <v>0</v>
      </c>
      <c r="AE668" s="409">
        <f t="shared" ref="AE668" si="1640">AE667</f>
        <v>0</v>
      </c>
      <c r="AF668" s="409">
        <f t="shared" ref="AF668" si="1641">AF667</f>
        <v>0</v>
      </c>
      <c r="AG668" s="409">
        <f t="shared" ref="AG668" si="1642">AG667</f>
        <v>0</v>
      </c>
      <c r="AH668" s="409">
        <f t="shared" ref="AH668" si="1643">AH667</f>
        <v>0</v>
      </c>
      <c r="AI668" s="409">
        <f t="shared" ref="AI668" si="1644">AI667</f>
        <v>0</v>
      </c>
      <c r="AJ668" s="409">
        <f t="shared" ref="AJ668" si="1645">AJ667</f>
        <v>0</v>
      </c>
      <c r="AK668" s="409">
        <f t="shared" ref="AK668" si="1646">AK667</f>
        <v>0</v>
      </c>
      <c r="AL668" s="409">
        <f t="shared" ref="AL668" si="1647">AL667</f>
        <v>0</v>
      </c>
      <c r="AM668" s="306"/>
    </row>
    <row r="669" spans="1:39" outlineLevel="1">
      <c r="A669" s="526"/>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0"/>
      <c r="Z669" s="422"/>
      <c r="AA669" s="422"/>
      <c r="AB669" s="422"/>
      <c r="AC669" s="422"/>
      <c r="AD669" s="422"/>
      <c r="AE669" s="422"/>
      <c r="AF669" s="422"/>
      <c r="AG669" s="422"/>
      <c r="AH669" s="422"/>
      <c r="AI669" s="422"/>
      <c r="AJ669" s="422"/>
      <c r="AK669" s="422"/>
      <c r="AL669" s="422"/>
      <c r="AM669" s="306"/>
    </row>
    <row r="670" spans="1:39" outlineLevel="1">
      <c r="A670" s="526">
        <v>26</v>
      </c>
      <c r="B670" s="425" t="s">
        <v>830</v>
      </c>
      <c r="C670" s="291" t="s">
        <v>833</v>
      </c>
      <c r="D670" s="295">
        <v>1132801.4672333777</v>
      </c>
      <c r="E670" s="295"/>
      <c r="F670" s="295"/>
      <c r="G670" s="295"/>
      <c r="H670" s="295"/>
      <c r="I670" s="295"/>
      <c r="J670" s="295"/>
      <c r="K670" s="295"/>
      <c r="L670" s="295"/>
      <c r="M670" s="295"/>
      <c r="N670" s="295">
        <v>12</v>
      </c>
      <c r="O670" s="295">
        <v>196.89524191580924</v>
      </c>
      <c r="P670" s="295"/>
      <c r="Q670" s="295"/>
      <c r="R670" s="295"/>
      <c r="S670" s="295"/>
      <c r="T670" s="295"/>
      <c r="U670" s="295"/>
      <c r="V670" s="295"/>
      <c r="W670" s="295"/>
      <c r="X670" s="295"/>
      <c r="Y670" s="423"/>
      <c r="Z670" s="408"/>
      <c r="AA670" s="408">
        <v>0.13076216437073007</v>
      </c>
      <c r="AB670" s="408">
        <v>0.71194752260858496</v>
      </c>
      <c r="AC670" s="408">
        <v>0.15424786651381991</v>
      </c>
      <c r="AD670" s="408"/>
      <c r="AE670" s="408"/>
      <c r="AF670" s="413"/>
      <c r="AG670" s="413"/>
      <c r="AH670" s="413"/>
      <c r="AI670" s="413"/>
      <c r="AJ670" s="413"/>
      <c r="AK670" s="413"/>
      <c r="AL670" s="413"/>
      <c r="AM670" s="296">
        <f>SUM(Y670:AL670)</f>
        <v>0.99695755349313497</v>
      </c>
    </row>
    <row r="671" spans="1:39" outlineLevel="1">
      <c r="A671" s="526"/>
      <c r="B671" s="294" t="s">
        <v>310</v>
      </c>
      <c r="C671" s="291" t="s">
        <v>834</v>
      </c>
      <c r="D671" s="295">
        <v>799653.65020052379</v>
      </c>
      <c r="E671" s="295"/>
      <c r="F671" s="295"/>
      <c r="G671" s="295"/>
      <c r="H671" s="295"/>
      <c r="I671" s="295"/>
      <c r="J671" s="295"/>
      <c r="K671" s="295"/>
      <c r="L671" s="295"/>
      <c r="M671" s="295"/>
      <c r="N671" s="295">
        <f>N670</f>
        <v>12</v>
      </c>
      <c r="O671" s="295">
        <v>138.98993200425906</v>
      </c>
      <c r="P671" s="295"/>
      <c r="Q671" s="295"/>
      <c r="R671" s="295"/>
      <c r="S671" s="295"/>
      <c r="T671" s="295"/>
      <c r="U671" s="295"/>
      <c r="V671" s="295"/>
      <c r="W671" s="295"/>
      <c r="X671" s="295"/>
      <c r="Y671" s="409">
        <f>Y670</f>
        <v>0</v>
      </c>
      <c r="Z671" s="409">
        <f t="shared" ref="Z671" si="1648">Z670</f>
        <v>0</v>
      </c>
      <c r="AA671" s="409">
        <f t="shared" ref="AA671" si="1649">AA670</f>
        <v>0.13076216437073007</v>
      </c>
      <c r="AB671" s="409">
        <f t="shared" ref="AB671" si="1650">AB670</f>
        <v>0.71194752260858496</v>
      </c>
      <c r="AC671" s="409">
        <f t="shared" ref="AC671" si="1651">AC670</f>
        <v>0.15424786651381991</v>
      </c>
      <c r="AD671" s="409">
        <f t="shared" ref="AD671" si="1652">AD670</f>
        <v>0</v>
      </c>
      <c r="AE671" s="409">
        <f t="shared" ref="AE671" si="1653">AE670</f>
        <v>0</v>
      </c>
      <c r="AF671" s="409">
        <f t="shared" ref="AF671" si="1654">AF670</f>
        <v>0</v>
      </c>
      <c r="AG671" s="409">
        <f t="shared" ref="AG671" si="1655">AG670</f>
        <v>0</v>
      </c>
      <c r="AH671" s="409">
        <f t="shared" ref="AH671" si="1656">AH670</f>
        <v>0</v>
      </c>
      <c r="AI671" s="409">
        <f t="shared" ref="AI671" si="1657">AI670</f>
        <v>0</v>
      </c>
      <c r="AJ671" s="409">
        <f t="shared" ref="AJ671" si="1658">AJ670</f>
        <v>0</v>
      </c>
      <c r="AK671" s="409">
        <f t="shared" ref="AK671" si="1659">AK670</f>
        <v>0</v>
      </c>
      <c r="AL671" s="409">
        <f t="shared" ref="AL671" si="1660">AL670</f>
        <v>0</v>
      </c>
      <c r="AM671" s="306"/>
    </row>
    <row r="672" spans="1:39" outlineLevel="1">
      <c r="A672" s="526"/>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0"/>
      <c r="Z672" s="422"/>
      <c r="AA672" s="422"/>
      <c r="AB672" s="422"/>
      <c r="AC672" s="422"/>
      <c r="AD672" s="422"/>
      <c r="AE672" s="422"/>
      <c r="AF672" s="422"/>
      <c r="AG672" s="422"/>
      <c r="AH672" s="422"/>
      <c r="AI672" s="422"/>
      <c r="AJ672" s="422"/>
      <c r="AK672" s="422"/>
      <c r="AL672" s="422"/>
      <c r="AM672" s="306"/>
    </row>
    <row r="673" spans="1:39" ht="30" outlineLevel="1">
      <c r="A673" s="526">
        <v>27</v>
      </c>
      <c r="B673" s="425" t="s">
        <v>119</v>
      </c>
      <c r="C673" s="291" t="s">
        <v>833</v>
      </c>
      <c r="D673" s="295">
        <v>1493987.2451370491</v>
      </c>
      <c r="E673" s="295"/>
      <c r="F673" s="295"/>
      <c r="G673" s="295"/>
      <c r="H673" s="295"/>
      <c r="I673" s="295"/>
      <c r="J673" s="295"/>
      <c r="K673" s="295"/>
      <c r="L673" s="295"/>
      <c r="M673" s="295"/>
      <c r="N673" s="295">
        <v>12</v>
      </c>
      <c r="O673" s="295">
        <v>243.29726464050191</v>
      </c>
      <c r="P673" s="295"/>
      <c r="Q673" s="295"/>
      <c r="R673" s="295"/>
      <c r="S673" s="295"/>
      <c r="T673" s="295"/>
      <c r="U673" s="295"/>
      <c r="V673" s="295"/>
      <c r="W673" s="295"/>
      <c r="X673" s="295"/>
      <c r="Y673" s="423"/>
      <c r="Z673" s="408"/>
      <c r="AA673" s="408">
        <v>0.18176026035073639</v>
      </c>
      <c r="AB673" s="408">
        <v>0.77712281765627833</v>
      </c>
      <c r="AC673" s="408"/>
      <c r="AD673" s="408"/>
      <c r="AE673" s="408"/>
      <c r="AF673" s="413"/>
      <c r="AG673" s="413"/>
      <c r="AH673" s="413"/>
      <c r="AI673" s="413"/>
      <c r="AJ673" s="413"/>
      <c r="AK673" s="413"/>
      <c r="AL673" s="413"/>
      <c r="AM673" s="296">
        <f>SUM(Y673:AL673)</f>
        <v>0.95888307800701478</v>
      </c>
    </row>
    <row r="674" spans="1:39" outlineLevel="1">
      <c r="A674" s="526"/>
      <c r="B674" s="294" t="s">
        <v>310</v>
      </c>
      <c r="C674" s="291" t="s">
        <v>834</v>
      </c>
      <c r="D674" s="295">
        <v>307285.73352088575</v>
      </c>
      <c r="E674" s="295"/>
      <c r="F674" s="295"/>
      <c r="G674" s="295"/>
      <c r="H674" s="295"/>
      <c r="I674" s="295"/>
      <c r="J674" s="295"/>
      <c r="K674" s="295"/>
      <c r="L674" s="295"/>
      <c r="M674" s="295"/>
      <c r="N674" s="295">
        <f>N673</f>
        <v>12</v>
      </c>
      <c r="O674" s="295">
        <v>50.041778249467932</v>
      </c>
      <c r="P674" s="295"/>
      <c r="Q674" s="295"/>
      <c r="R674" s="295"/>
      <c r="S674" s="295"/>
      <c r="T674" s="295"/>
      <c r="U674" s="295"/>
      <c r="V674" s="295"/>
      <c r="W674" s="295"/>
      <c r="X674" s="295"/>
      <c r="Y674" s="409">
        <f>Y673</f>
        <v>0</v>
      </c>
      <c r="Z674" s="409">
        <f t="shared" ref="Z674" si="1661">Z673</f>
        <v>0</v>
      </c>
      <c r="AA674" s="409">
        <f t="shared" ref="AA674" si="1662">AA673</f>
        <v>0.18176026035073639</v>
      </c>
      <c r="AB674" s="409">
        <f t="shared" ref="AB674" si="1663">AB673</f>
        <v>0.77712281765627833</v>
      </c>
      <c r="AC674" s="409">
        <f t="shared" ref="AC674" si="1664">AC673</f>
        <v>0</v>
      </c>
      <c r="AD674" s="409">
        <f t="shared" ref="AD674" si="1665">AD673</f>
        <v>0</v>
      </c>
      <c r="AE674" s="409">
        <f t="shared" ref="AE674" si="1666">AE673</f>
        <v>0</v>
      </c>
      <c r="AF674" s="409">
        <f t="shared" ref="AF674" si="1667">AF673</f>
        <v>0</v>
      </c>
      <c r="AG674" s="409">
        <f t="shared" ref="AG674" si="1668">AG673</f>
        <v>0</v>
      </c>
      <c r="AH674" s="409">
        <f t="shared" ref="AH674" si="1669">AH673</f>
        <v>0</v>
      </c>
      <c r="AI674" s="409">
        <f t="shared" ref="AI674" si="1670">AI673</f>
        <v>0</v>
      </c>
      <c r="AJ674" s="409">
        <f t="shared" ref="AJ674" si="1671">AJ673</f>
        <v>0</v>
      </c>
      <c r="AK674" s="409">
        <f t="shared" ref="AK674" si="1672">AK673</f>
        <v>0</v>
      </c>
      <c r="AL674" s="409">
        <f t="shared" ref="AL674" si="1673">AL673</f>
        <v>0</v>
      </c>
      <c r="AM674" s="306"/>
    </row>
    <row r="675" spans="1:39" outlineLevel="1">
      <c r="A675" s="526"/>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0"/>
      <c r="Z675" s="422"/>
      <c r="AA675" s="422"/>
      <c r="AB675" s="422"/>
      <c r="AC675" s="422"/>
      <c r="AD675" s="422"/>
      <c r="AE675" s="422"/>
      <c r="AF675" s="422"/>
      <c r="AG675" s="422"/>
      <c r="AH675" s="422"/>
      <c r="AI675" s="422"/>
      <c r="AJ675" s="422"/>
      <c r="AK675" s="422"/>
      <c r="AL675" s="422"/>
      <c r="AM675" s="306"/>
    </row>
    <row r="676" spans="1:39" ht="30" outlineLevel="1">
      <c r="A676" s="526">
        <v>28</v>
      </c>
      <c r="B676" s="425" t="s">
        <v>120</v>
      </c>
      <c r="C676" s="291" t="s">
        <v>833</v>
      </c>
      <c r="D676" s="295">
        <v>502793.56566938735</v>
      </c>
      <c r="E676" s="295"/>
      <c r="F676" s="295"/>
      <c r="G676" s="295"/>
      <c r="H676" s="295"/>
      <c r="I676" s="295"/>
      <c r="J676" s="295"/>
      <c r="K676" s="295"/>
      <c r="L676" s="295"/>
      <c r="M676" s="295"/>
      <c r="N676" s="295">
        <v>12</v>
      </c>
      <c r="O676" s="295">
        <v>16.308926083756177</v>
      </c>
      <c r="P676" s="295"/>
      <c r="Q676" s="295"/>
      <c r="R676" s="295"/>
      <c r="S676" s="295"/>
      <c r="T676" s="295"/>
      <c r="U676" s="295"/>
      <c r="V676" s="295"/>
      <c r="W676" s="295"/>
      <c r="X676" s="295"/>
      <c r="Y676" s="423"/>
      <c r="Z676" s="408"/>
      <c r="AA676" s="408"/>
      <c r="AB676" s="408">
        <v>0.99562043795620436</v>
      </c>
      <c r="AC676" s="408"/>
      <c r="AD676" s="408"/>
      <c r="AE676" s="408"/>
      <c r="AF676" s="413"/>
      <c r="AG676" s="413"/>
      <c r="AH676" s="413"/>
      <c r="AI676" s="413"/>
      <c r="AJ676" s="413"/>
      <c r="AK676" s="413"/>
      <c r="AL676" s="413"/>
      <c r="AM676" s="296">
        <f>SUM(Y676:AL676)</f>
        <v>0.99562043795620436</v>
      </c>
    </row>
    <row r="677" spans="1:39" outlineLevel="1">
      <c r="A677" s="526"/>
      <c r="B677" s="294" t="s">
        <v>310</v>
      </c>
      <c r="C677" s="291" t="s">
        <v>834</v>
      </c>
      <c r="D677" s="295">
        <v>712973.83226973133</v>
      </c>
      <c r="E677" s="295"/>
      <c r="F677" s="295"/>
      <c r="G677" s="295"/>
      <c r="H677" s="295"/>
      <c r="I677" s="295"/>
      <c r="J677" s="295"/>
      <c r="K677" s="295"/>
      <c r="L677" s="295"/>
      <c r="M677" s="295"/>
      <c r="N677" s="295">
        <f>N676</f>
        <v>12</v>
      </c>
      <c r="O677" s="295">
        <v>23.126464465906317</v>
      </c>
      <c r="P677" s="295"/>
      <c r="Q677" s="295"/>
      <c r="R677" s="295"/>
      <c r="S677" s="295"/>
      <c r="T677" s="295"/>
      <c r="U677" s="295"/>
      <c r="V677" s="295"/>
      <c r="W677" s="295"/>
      <c r="X677" s="295"/>
      <c r="Y677" s="409">
        <f>Y676</f>
        <v>0</v>
      </c>
      <c r="Z677" s="409">
        <f t="shared" ref="Z677" si="1674">Z676</f>
        <v>0</v>
      </c>
      <c r="AA677" s="409">
        <f t="shared" ref="AA677" si="1675">AA676</f>
        <v>0</v>
      </c>
      <c r="AB677" s="409">
        <f t="shared" ref="AB677" si="1676">AB676</f>
        <v>0.99562043795620436</v>
      </c>
      <c r="AC677" s="409">
        <f t="shared" ref="AC677" si="1677">AC676</f>
        <v>0</v>
      </c>
      <c r="AD677" s="409">
        <f t="shared" ref="AD677" si="1678">AD676</f>
        <v>0</v>
      </c>
      <c r="AE677" s="409">
        <f t="shared" ref="AE677" si="1679">AE676</f>
        <v>0</v>
      </c>
      <c r="AF677" s="409">
        <f t="shared" ref="AF677" si="1680">AF676</f>
        <v>0</v>
      </c>
      <c r="AG677" s="409">
        <f t="shared" ref="AG677" si="1681">AG676</f>
        <v>0</v>
      </c>
      <c r="AH677" s="409">
        <f t="shared" ref="AH677" si="1682">AH676</f>
        <v>0</v>
      </c>
      <c r="AI677" s="409">
        <f t="shared" ref="AI677" si="1683">AI676</f>
        <v>0</v>
      </c>
      <c r="AJ677" s="409">
        <f t="shared" ref="AJ677" si="1684">AJ676</f>
        <v>0</v>
      </c>
      <c r="AK677" s="409">
        <f t="shared" ref="AK677" si="1685">AK676</f>
        <v>0</v>
      </c>
      <c r="AL677" s="409">
        <f t="shared" ref="AL677" si="1686">AL676</f>
        <v>0</v>
      </c>
      <c r="AM677" s="306"/>
    </row>
    <row r="678" spans="1:39" outlineLevel="1">
      <c r="A678" s="526"/>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0"/>
      <c r="Z678" s="422"/>
      <c r="AA678" s="422"/>
      <c r="AB678" s="422"/>
      <c r="AC678" s="422"/>
      <c r="AD678" s="422"/>
      <c r="AE678" s="422"/>
      <c r="AF678" s="422"/>
      <c r="AG678" s="422"/>
      <c r="AH678" s="422"/>
      <c r="AI678" s="422"/>
      <c r="AJ678" s="422"/>
      <c r="AK678" s="422"/>
      <c r="AL678" s="422"/>
      <c r="AM678" s="306"/>
    </row>
    <row r="679" spans="1:39" outlineLevel="1">
      <c r="A679" s="526">
        <v>29</v>
      </c>
      <c r="B679" s="425" t="s">
        <v>815</v>
      </c>
      <c r="C679" s="291" t="s">
        <v>833</v>
      </c>
      <c r="D679" s="295">
        <v>8313335.7371938555</v>
      </c>
      <c r="E679" s="295"/>
      <c r="F679" s="295"/>
      <c r="G679" s="295"/>
      <c r="H679" s="295"/>
      <c r="I679" s="295"/>
      <c r="J679" s="295"/>
      <c r="K679" s="295"/>
      <c r="L679" s="295"/>
      <c r="M679" s="295"/>
      <c r="N679" s="295">
        <v>12</v>
      </c>
      <c r="O679" s="295">
        <v>1360.1792248787324</v>
      </c>
      <c r="P679" s="295"/>
      <c r="Q679" s="295"/>
      <c r="R679" s="295"/>
      <c r="S679" s="295"/>
      <c r="T679" s="295"/>
      <c r="U679" s="295"/>
      <c r="V679" s="295"/>
      <c r="W679" s="295"/>
      <c r="X679" s="295"/>
      <c r="Y679" s="423"/>
      <c r="Z679" s="408">
        <v>0.14955725882812101</v>
      </c>
      <c r="AA679" s="408">
        <v>0.39676179929807343</v>
      </c>
      <c r="AB679" s="408">
        <v>0.3742584479174893</v>
      </c>
      <c r="AC679" s="408">
        <v>6.9661457928503451E-2</v>
      </c>
      <c r="AD679" s="408"/>
      <c r="AE679" s="408">
        <v>1.1854003751040345E-2</v>
      </c>
      <c r="AF679" s="413"/>
      <c r="AG679" s="413"/>
      <c r="AH679" s="413"/>
      <c r="AI679" s="413"/>
      <c r="AJ679" s="413"/>
      <c r="AK679" s="413"/>
      <c r="AL679" s="413"/>
      <c r="AM679" s="296">
        <f>SUM(Y679:AL679)</f>
        <v>1.0020929677232275</v>
      </c>
    </row>
    <row r="680" spans="1:39" outlineLevel="1">
      <c r="A680" s="526"/>
      <c r="B680" s="294" t="s">
        <v>310</v>
      </c>
      <c r="C680" s="291" t="s">
        <v>834</v>
      </c>
      <c r="D680" s="295">
        <v>61637547.993489698</v>
      </c>
      <c r="E680" s="295"/>
      <c r="F680" s="295"/>
      <c r="G680" s="295"/>
      <c r="H680" s="295"/>
      <c r="I680" s="295"/>
      <c r="J680" s="295"/>
      <c r="K680" s="295"/>
      <c r="L680" s="295"/>
      <c r="M680" s="295"/>
      <c r="N680" s="295">
        <v>12</v>
      </c>
      <c r="O680" s="295">
        <v>10084.77401894391</v>
      </c>
      <c r="P680" s="295"/>
      <c r="Q680" s="295"/>
      <c r="R680" s="295"/>
      <c r="S680" s="295"/>
      <c r="T680" s="295"/>
      <c r="U680" s="295"/>
      <c r="V680" s="295"/>
      <c r="W680" s="295"/>
      <c r="X680" s="295"/>
      <c r="Y680" s="409">
        <f>Y679</f>
        <v>0</v>
      </c>
      <c r="Z680" s="409">
        <f t="shared" ref="Z680" si="1687">Z679</f>
        <v>0.14955725882812101</v>
      </c>
      <c r="AA680" s="409">
        <f t="shared" ref="AA680" si="1688">AA679</f>
        <v>0.39676179929807343</v>
      </c>
      <c r="AB680" s="409">
        <f t="shared" ref="AB680" si="1689">AB679</f>
        <v>0.3742584479174893</v>
      </c>
      <c r="AC680" s="409">
        <f t="shared" ref="AC680" si="1690">AC679</f>
        <v>6.9661457928503451E-2</v>
      </c>
      <c r="AD680" s="409">
        <f t="shared" ref="AD680" si="1691">AD679</f>
        <v>0</v>
      </c>
      <c r="AE680" s="409">
        <f t="shared" ref="AE680" si="1692">AE679</f>
        <v>1.1854003751040345E-2</v>
      </c>
      <c r="AF680" s="409">
        <f t="shared" ref="AF680" si="1693">AF679</f>
        <v>0</v>
      </c>
      <c r="AG680" s="409">
        <f t="shared" ref="AG680" si="1694">AG679</f>
        <v>0</v>
      </c>
      <c r="AH680" s="409">
        <f t="shared" ref="AH680" si="1695">AH679</f>
        <v>0</v>
      </c>
      <c r="AI680" s="409">
        <f t="shared" ref="AI680" si="1696">AI679</f>
        <v>0</v>
      </c>
      <c r="AJ680" s="409">
        <f t="shared" ref="AJ680" si="1697">AJ679</f>
        <v>0</v>
      </c>
      <c r="AK680" s="409">
        <f t="shared" ref="AK680" si="1698">AK679</f>
        <v>0</v>
      </c>
      <c r="AL680" s="409">
        <f t="shared" ref="AL680" si="1699">AL679</f>
        <v>0</v>
      </c>
      <c r="AM680" s="306"/>
    </row>
    <row r="681" spans="1:39" outlineLevel="1">
      <c r="A681" s="526"/>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0"/>
      <c r="Z681" s="422"/>
      <c r="AA681" s="422"/>
      <c r="AB681" s="422"/>
      <c r="AC681" s="422"/>
      <c r="AD681" s="422"/>
      <c r="AE681" s="422"/>
      <c r="AF681" s="422"/>
      <c r="AG681" s="422"/>
      <c r="AH681" s="422"/>
      <c r="AI681" s="422"/>
      <c r="AJ681" s="422"/>
      <c r="AK681" s="422"/>
      <c r="AL681" s="422"/>
      <c r="AM681" s="306"/>
    </row>
    <row r="682" spans="1:39" ht="30" outlineLevel="1">
      <c r="A682" s="526">
        <v>30</v>
      </c>
      <c r="B682" s="425" t="s">
        <v>122</v>
      </c>
      <c r="C682" s="291" t="s">
        <v>833</v>
      </c>
      <c r="D682" s="295">
        <v>119484.53660066117</v>
      </c>
      <c r="E682" s="295"/>
      <c r="F682" s="295"/>
      <c r="G682" s="295"/>
      <c r="H682" s="295"/>
      <c r="I682" s="295"/>
      <c r="J682" s="295"/>
      <c r="K682" s="295"/>
      <c r="L682" s="295"/>
      <c r="M682" s="295"/>
      <c r="N682" s="295">
        <v>12</v>
      </c>
      <c r="O682" s="295">
        <v>0</v>
      </c>
      <c r="P682" s="295"/>
      <c r="Q682" s="295"/>
      <c r="R682" s="295"/>
      <c r="S682" s="295"/>
      <c r="T682" s="295"/>
      <c r="U682" s="295"/>
      <c r="V682" s="295"/>
      <c r="W682" s="295"/>
      <c r="X682" s="295"/>
      <c r="Y682" s="423"/>
      <c r="Z682" s="408"/>
      <c r="AA682" s="408">
        <v>1</v>
      </c>
      <c r="AB682" s="408"/>
      <c r="AC682" s="408"/>
      <c r="AD682" s="408"/>
      <c r="AE682" s="408"/>
      <c r="AF682" s="413"/>
      <c r="AG682" s="413"/>
      <c r="AH682" s="413"/>
      <c r="AI682" s="413"/>
      <c r="AJ682" s="413"/>
      <c r="AK682" s="413"/>
      <c r="AL682" s="413"/>
      <c r="AM682" s="296">
        <f>SUM(Y682:AL682)</f>
        <v>1</v>
      </c>
    </row>
    <row r="683" spans="1:39" outlineLevel="1">
      <c r="A683" s="526"/>
      <c r="B683" s="294" t="s">
        <v>310</v>
      </c>
      <c r="C683" s="291" t="s">
        <v>834</v>
      </c>
      <c r="D683" s="295">
        <v>387306.63913300657</v>
      </c>
      <c r="E683" s="295"/>
      <c r="F683" s="295"/>
      <c r="G683" s="295"/>
      <c r="H683" s="295"/>
      <c r="I683" s="295"/>
      <c r="J683" s="295"/>
      <c r="K683" s="295"/>
      <c r="L683" s="295"/>
      <c r="M683" s="295"/>
      <c r="N683" s="295">
        <f>N682</f>
        <v>12</v>
      </c>
      <c r="O683" s="295">
        <v>0</v>
      </c>
      <c r="P683" s="295"/>
      <c r="Q683" s="295"/>
      <c r="R683" s="295"/>
      <c r="S683" s="295"/>
      <c r="T683" s="295"/>
      <c r="U683" s="295"/>
      <c r="V683" s="295"/>
      <c r="W683" s="295"/>
      <c r="X683" s="295"/>
      <c r="Y683" s="409">
        <f>Y682</f>
        <v>0</v>
      </c>
      <c r="Z683" s="409">
        <f t="shared" ref="Z683" si="1700">Z682</f>
        <v>0</v>
      </c>
      <c r="AA683" s="409">
        <f t="shared" ref="AA683" si="1701">AA682</f>
        <v>1</v>
      </c>
      <c r="AB683" s="409">
        <f t="shared" ref="AB683" si="1702">AB682</f>
        <v>0</v>
      </c>
      <c r="AC683" s="409">
        <f t="shared" ref="AC683" si="1703">AC682</f>
        <v>0</v>
      </c>
      <c r="AD683" s="409">
        <f t="shared" ref="AD683" si="1704">AD682</f>
        <v>0</v>
      </c>
      <c r="AE683" s="409">
        <f t="shared" ref="AE683" si="1705">AE682</f>
        <v>0</v>
      </c>
      <c r="AF683" s="409">
        <f t="shared" ref="AF683" si="1706">AF682</f>
        <v>0</v>
      </c>
      <c r="AG683" s="409">
        <f t="shared" ref="AG683" si="1707">AG682</f>
        <v>0</v>
      </c>
      <c r="AH683" s="409">
        <f t="shared" ref="AH683" si="1708">AH682</f>
        <v>0</v>
      </c>
      <c r="AI683" s="409">
        <f t="shared" ref="AI683" si="1709">AI682</f>
        <v>0</v>
      </c>
      <c r="AJ683" s="409">
        <f t="shared" ref="AJ683" si="1710">AJ682</f>
        <v>0</v>
      </c>
      <c r="AK683" s="409">
        <f t="shared" ref="AK683" si="1711">AK682</f>
        <v>0</v>
      </c>
      <c r="AL683" s="409">
        <f t="shared" ref="AL683" si="1712">AL682</f>
        <v>0</v>
      </c>
      <c r="AM683" s="306"/>
    </row>
    <row r="684" spans="1:39" outlineLevel="1">
      <c r="A684" s="526"/>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0"/>
      <c r="Z684" s="422"/>
      <c r="AA684" s="422"/>
      <c r="AB684" s="422"/>
      <c r="AC684" s="422"/>
      <c r="AD684" s="422"/>
      <c r="AE684" s="422"/>
      <c r="AF684" s="422"/>
      <c r="AG684" s="422"/>
      <c r="AH684" s="422"/>
      <c r="AI684" s="422"/>
      <c r="AJ684" s="422"/>
      <c r="AK684" s="422"/>
      <c r="AL684" s="422"/>
      <c r="AM684" s="306"/>
    </row>
    <row r="685" spans="1:39" ht="30" outlineLevel="1">
      <c r="A685" s="526">
        <v>31</v>
      </c>
      <c r="B685" s="425" t="s">
        <v>123</v>
      </c>
      <c r="C685" s="291" t="s">
        <v>833</v>
      </c>
      <c r="D685" s="295">
        <v>106000</v>
      </c>
      <c r="E685" s="295"/>
      <c r="F685" s="295"/>
      <c r="G685" s="295"/>
      <c r="H685" s="295"/>
      <c r="I685" s="295"/>
      <c r="J685" s="295"/>
      <c r="K685" s="295"/>
      <c r="L685" s="295"/>
      <c r="M685" s="295"/>
      <c r="N685" s="295">
        <v>12</v>
      </c>
      <c r="O685" s="295"/>
      <c r="P685" s="295"/>
      <c r="Q685" s="295"/>
      <c r="R685" s="295"/>
      <c r="S685" s="295"/>
      <c r="T685" s="295"/>
      <c r="U685" s="295"/>
      <c r="V685" s="295"/>
      <c r="W685" s="295"/>
      <c r="X685" s="295"/>
      <c r="Y685" s="423"/>
      <c r="Z685" s="408"/>
      <c r="AA685" s="408">
        <v>1</v>
      </c>
      <c r="AB685" s="408"/>
      <c r="AC685" s="408"/>
      <c r="AD685" s="408"/>
      <c r="AE685" s="408"/>
      <c r="AF685" s="413"/>
      <c r="AG685" s="413"/>
      <c r="AH685" s="413"/>
      <c r="AI685" s="413"/>
      <c r="AJ685" s="413"/>
      <c r="AK685" s="413"/>
      <c r="AL685" s="413"/>
      <c r="AM685" s="296">
        <f>SUM(Y685:AL685)</f>
        <v>1</v>
      </c>
    </row>
    <row r="686" spans="1:39" outlineLevel="1">
      <c r="A686" s="526"/>
      <c r="B686" s="294" t="s">
        <v>310</v>
      </c>
      <c r="C686" s="291" t="s">
        <v>834</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09">
        <f>Y685</f>
        <v>0</v>
      </c>
      <c r="Z686" s="409">
        <f t="shared" ref="Z686" si="1713">Z685</f>
        <v>0</v>
      </c>
      <c r="AA686" s="409">
        <f t="shared" ref="AA686" si="1714">AA685</f>
        <v>1</v>
      </c>
      <c r="AB686" s="409">
        <f t="shared" ref="AB686" si="1715">AB685</f>
        <v>0</v>
      </c>
      <c r="AC686" s="409">
        <f t="shared" ref="AC686" si="1716">AC685</f>
        <v>0</v>
      </c>
      <c r="AD686" s="409">
        <f t="shared" ref="AD686" si="1717">AD685</f>
        <v>0</v>
      </c>
      <c r="AE686" s="409">
        <f t="shared" ref="AE686" si="1718">AE685</f>
        <v>0</v>
      </c>
      <c r="AF686" s="409">
        <f t="shared" ref="AF686" si="1719">AF685</f>
        <v>0</v>
      </c>
      <c r="AG686" s="409">
        <f t="shared" ref="AG686" si="1720">AG685</f>
        <v>0</v>
      </c>
      <c r="AH686" s="409">
        <f t="shared" ref="AH686" si="1721">AH685</f>
        <v>0</v>
      </c>
      <c r="AI686" s="409">
        <f t="shared" ref="AI686" si="1722">AI685</f>
        <v>0</v>
      </c>
      <c r="AJ686" s="409">
        <f t="shared" ref="AJ686" si="1723">AJ685</f>
        <v>0</v>
      </c>
      <c r="AK686" s="409">
        <f t="shared" ref="AK686" si="1724">AK685</f>
        <v>0</v>
      </c>
      <c r="AL686" s="409">
        <f t="shared" ref="AL686" si="1725">AL685</f>
        <v>0</v>
      </c>
      <c r="AM686" s="306"/>
    </row>
    <row r="687" spans="1:39" outlineLevel="1">
      <c r="A687" s="526"/>
      <c r="B687" s="425"/>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0"/>
      <c r="Z687" s="422"/>
      <c r="AA687" s="422"/>
      <c r="AB687" s="422"/>
      <c r="AC687" s="422"/>
      <c r="AD687" s="422"/>
      <c r="AE687" s="422"/>
      <c r="AF687" s="422"/>
      <c r="AG687" s="422"/>
      <c r="AH687" s="422"/>
      <c r="AI687" s="422"/>
      <c r="AJ687" s="422"/>
      <c r="AK687" s="422"/>
      <c r="AL687" s="422"/>
      <c r="AM687" s="306"/>
    </row>
    <row r="688" spans="1:39" ht="30" outlineLevel="1">
      <c r="A688" s="526">
        <v>32</v>
      </c>
      <c r="B688" s="425" t="s">
        <v>124</v>
      </c>
      <c r="C688" s="291" t="s">
        <v>833</v>
      </c>
      <c r="D688" s="295">
        <v>986768.39947512059</v>
      </c>
      <c r="E688" s="295"/>
      <c r="F688" s="295"/>
      <c r="G688" s="295"/>
      <c r="H688" s="295"/>
      <c r="I688" s="295"/>
      <c r="J688" s="295"/>
      <c r="K688" s="295"/>
      <c r="L688" s="295"/>
      <c r="M688" s="295"/>
      <c r="N688" s="295">
        <v>12</v>
      </c>
      <c r="O688" s="295"/>
      <c r="P688" s="295"/>
      <c r="Q688" s="295"/>
      <c r="R688" s="295"/>
      <c r="S688" s="295"/>
      <c r="T688" s="295"/>
      <c r="U688" s="295"/>
      <c r="V688" s="295"/>
      <c r="W688" s="295"/>
      <c r="X688" s="295"/>
      <c r="Y688" s="423"/>
      <c r="Z688" s="408"/>
      <c r="AA688" s="408"/>
      <c r="AB688" s="408">
        <v>1</v>
      </c>
      <c r="AC688" s="408"/>
      <c r="AD688" s="408"/>
      <c r="AE688" s="408"/>
      <c r="AF688" s="413"/>
      <c r="AG688" s="413"/>
      <c r="AH688" s="413"/>
      <c r="AI688" s="413"/>
      <c r="AJ688" s="413"/>
      <c r="AK688" s="413"/>
      <c r="AL688" s="413"/>
      <c r="AM688" s="296">
        <f>SUM(Y688:AL688)</f>
        <v>1</v>
      </c>
    </row>
    <row r="689" spans="1:39" outlineLevel="1">
      <c r="A689" s="526"/>
      <c r="B689" s="294" t="s">
        <v>310</v>
      </c>
      <c r="C689" s="291" t="s">
        <v>834</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09">
        <f>Y688</f>
        <v>0</v>
      </c>
      <c r="Z689" s="409">
        <f t="shared" ref="Z689" si="1726">Z688</f>
        <v>0</v>
      </c>
      <c r="AA689" s="409">
        <f t="shared" ref="AA689" si="1727">AA688</f>
        <v>0</v>
      </c>
      <c r="AB689" s="409">
        <f t="shared" ref="AB689" si="1728">AB688</f>
        <v>1</v>
      </c>
      <c r="AC689" s="409">
        <f t="shared" ref="AC689" si="1729">AC688</f>
        <v>0</v>
      </c>
      <c r="AD689" s="409">
        <f t="shared" ref="AD689" si="1730">AD688</f>
        <v>0</v>
      </c>
      <c r="AE689" s="409">
        <f t="shared" ref="AE689" si="1731">AE688</f>
        <v>0</v>
      </c>
      <c r="AF689" s="409">
        <f t="shared" ref="AF689" si="1732">AF688</f>
        <v>0</v>
      </c>
      <c r="AG689" s="409">
        <f t="shared" ref="AG689" si="1733">AG688</f>
        <v>0</v>
      </c>
      <c r="AH689" s="409">
        <f t="shared" ref="AH689" si="1734">AH688</f>
        <v>0</v>
      </c>
      <c r="AI689" s="409">
        <f t="shared" ref="AI689" si="1735">AI688</f>
        <v>0</v>
      </c>
      <c r="AJ689" s="409">
        <f t="shared" ref="AJ689" si="1736">AJ688</f>
        <v>0</v>
      </c>
      <c r="AK689" s="409">
        <f t="shared" ref="AK689" si="1737">AK688</f>
        <v>0</v>
      </c>
      <c r="AL689" s="409">
        <f t="shared" ref="AL689" si="1738">AL688</f>
        <v>0</v>
      </c>
      <c r="AM689" s="306"/>
    </row>
    <row r="690" spans="1:39" outlineLevel="1">
      <c r="A690" s="526"/>
      <c r="B690" s="425"/>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0"/>
      <c r="Z690" s="422"/>
      <c r="AA690" s="422"/>
      <c r="AB690" s="422"/>
      <c r="AC690" s="422"/>
      <c r="AD690" s="422"/>
      <c r="AE690" s="422"/>
      <c r="AF690" s="422"/>
      <c r="AG690" s="422"/>
      <c r="AH690" s="422"/>
      <c r="AI690" s="422"/>
      <c r="AJ690" s="422"/>
      <c r="AK690" s="422"/>
      <c r="AL690" s="422"/>
      <c r="AM690" s="306"/>
    </row>
    <row r="691" spans="1:39" ht="15.75" outlineLevel="1">
      <c r="A691" s="526"/>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0"/>
      <c r="Z691" s="422"/>
      <c r="AA691" s="422"/>
      <c r="AB691" s="422"/>
      <c r="AC691" s="422"/>
      <c r="AD691" s="422"/>
      <c r="AE691" s="422"/>
      <c r="AF691" s="422"/>
      <c r="AG691" s="422"/>
      <c r="AH691" s="422"/>
      <c r="AI691" s="422"/>
      <c r="AJ691" s="422"/>
      <c r="AK691" s="422"/>
      <c r="AL691" s="422"/>
      <c r="AM691" s="306"/>
    </row>
    <row r="692" spans="1:39" outlineLevel="1">
      <c r="A692" s="526">
        <v>33</v>
      </c>
      <c r="B692" s="425" t="s">
        <v>125</v>
      </c>
      <c r="C692" s="291" t="s">
        <v>833</v>
      </c>
      <c r="D692" s="295">
        <v>782701.27916666213</v>
      </c>
      <c r="E692" s="295"/>
      <c r="F692" s="295"/>
      <c r="G692" s="295"/>
      <c r="H692" s="295"/>
      <c r="I692" s="295"/>
      <c r="J692" s="295"/>
      <c r="K692" s="295"/>
      <c r="L692" s="295"/>
      <c r="M692" s="295"/>
      <c r="N692" s="295">
        <v>12</v>
      </c>
      <c r="O692" s="295">
        <v>77.498616465901904</v>
      </c>
      <c r="P692" s="295"/>
      <c r="Q692" s="295"/>
      <c r="R692" s="295"/>
      <c r="S692" s="295"/>
      <c r="T692" s="295"/>
      <c r="U692" s="295"/>
      <c r="V692" s="295"/>
      <c r="W692" s="295"/>
      <c r="X692" s="295"/>
      <c r="Y692" s="423"/>
      <c r="Z692" s="408">
        <v>0.42854186277015532</v>
      </c>
      <c r="AA692" s="408">
        <v>0.55832228744555945</v>
      </c>
      <c r="AB692" s="408"/>
      <c r="AC692" s="408"/>
      <c r="AD692" s="408"/>
      <c r="AE692" s="408">
        <v>1.2554779106952504E-2</v>
      </c>
      <c r="AF692" s="413"/>
      <c r="AG692" s="413"/>
      <c r="AH692" s="413"/>
      <c r="AI692" s="413"/>
      <c r="AJ692" s="413"/>
      <c r="AK692" s="413"/>
      <c r="AL692" s="413"/>
      <c r="AM692" s="296">
        <f>SUM(Y692:AL692)</f>
        <v>0.99941892932266718</v>
      </c>
    </row>
    <row r="693" spans="1:39" outlineLevel="1">
      <c r="A693" s="526"/>
      <c r="B693" s="294" t="s">
        <v>310</v>
      </c>
      <c r="C693" s="291" t="s">
        <v>834</v>
      </c>
      <c r="D693" s="295"/>
      <c r="E693" s="295"/>
      <c r="F693" s="295"/>
      <c r="G693" s="295"/>
      <c r="H693" s="295"/>
      <c r="I693" s="295"/>
      <c r="J693" s="295"/>
      <c r="K693" s="295"/>
      <c r="L693" s="295"/>
      <c r="M693" s="295"/>
      <c r="N693" s="295">
        <f>N692</f>
        <v>12</v>
      </c>
      <c r="O693" s="295"/>
      <c r="P693" s="295"/>
      <c r="Q693" s="295"/>
      <c r="R693" s="295"/>
      <c r="S693" s="295"/>
      <c r="T693" s="295"/>
      <c r="U693" s="295"/>
      <c r="V693" s="295"/>
      <c r="W693" s="295"/>
      <c r="X693" s="295"/>
      <c r="Y693" s="409">
        <f>Y692</f>
        <v>0</v>
      </c>
      <c r="Z693" s="409">
        <f t="shared" ref="Z693" si="1739">Z692</f>
        <v>0.42854186277015532</v>
      </c>
      <c r="AA693" s="409">
        <f t="shared" ref="AA693" si="1740">AA692</f>
        <v>0.55832228744555945</v>
      </c>
      <c r="AB693" s="409">
        <f t="shared" ref="AB693" si="1741">AB692</f>
        <v>0</v>
      </c>
      <c r="AC693" s="409">
        <f t="shared" ref="AC693" si="1742">AC692</f>
        <v>0</v>
      </c>
      <c r="AD693" s="409">
        <f t="shared" ref="AD693" si="1743">AD692</f>
        <v>0</v>
      </c>
      <c r="AE693" s="409">
        <f t="shared" ref="AE693" si="1744">AE692</f>
        <v>1.2554779106952504E-2</v>
      </c>
      <c r="AF693" s="409">
        <f t="shared" ref="AF693" si="1745">AF692</f>
        <v>0</v>
      </c>
      <c r="AG693" s="409">
        <f t="shared" ref="AG693" si="1746">AG692</f>
        <v>0</v>
      </c>
      <c r="AH693" s="409">
        <f t="shared" ref="AH693" si="1747">AH692</f>
        <v>0</v>
      </c>
      <c r="AI693" s="409">
        <f t="shared" ref="AI693" si="1748">AI692</f>
        <v>0</v>
      </c>
      <c r="AJ693" s="409">
        <f t="shared" ref="AJ693" si="1749">AJ692</f>
        <v>0</v>
      </c>
      <c r="AK693" s="409">
        <f t="shared" ref="AK693" si="1750">AK692</f>
        <v>0</v>
      </c>
      <c r="AL693" s="409">
        <f t="shared" ref="AL693" si="1751">AL692</f>
        <v>0</v>
      </c>
      <c r="AM693" s="306"/>
    </row>
    <row r="694" spans="1:39" outlineLevel="1">
      <c r="A694" s="526"/>
      <c r="B694" s="425"/>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0"/>
      <c r="Z694" s="422"/>
      <c r="AA694" s="422"/>
      <c r="AB694" s="422"/>
      <c r="AC694" s="422"/>
      <c r="AD694" s="422"/>
      <c r="AE694" s="422"/>
      <c r="AF694" s="422"/>
      <c r="AG694" s="422"/>
      <c r="AH694" s="422"/>
      <c r="AI694" s="422"/>
      <c r="AJ694" s="422"/>
      <c r="AK694" s="422"/>
      <c r="AL694" s="422"/>
      <c r="AM694" s="306"/>
    </row>
    <row r="695" spans="1:39" outlineLevel="1">
      <c r="A695" s="526">
        <v>34</v>
      </c>
      <c r="B695" s="425" t="s">
        <v>832</v>
      </c>
      <c r="C695" s="291" t="s">
        <v>833</v>
      </c>
      <c r="D695" s="295">
        <v>236486.14864590383</v>
      </c>
      <c r="E695" s="295"/>
      <c r="F695" s="295"/>
      <c r="G695" s="295"/>
      <c r="H695" s="295"/>
      <c r="I695" s="295"/>
      <c r="J695" s="295"/>
      <c r="K695" s="295"/>
      <c r="L695" s="295"/>
      <c r="M695" s="295"/>
      <c r="N695" s="295">
        <v>12</v>
      </c>
      <c r="O695" s="295"/>
      <c r="P695" s="295"/>
      <c r="Q695" s="295"/>
      <c r="R695" s="295"/>
      <c r="S695" s="295"/>
      <c r="T695" s="295"/>
      <c r="U695" s="295"/>
      <c r="V695" s="295"/>
      <c r="W695" s="295"/>
      <c r="X695" s="295"/>
      <c r="Y695" s="423">
        <v>1</v>
      </c>
      <c r="Z695" s="408"/>
      <c r="AA695" s="408"/>
      <c r="AB695" s="408"/>
      <c r="AC695" s="408"/>
      <c r="AD695" s="408"/>
      <c r="AE695" s="408"/>
      <c r="AF695" s="413"/>
      <c r="AG695" s="413"/>
      <c r="AH695" s="413"/>
      <c r="AI695" s="413"/>
      <c r="AJ695" s="413"/>
      <c r="AK695" s="413"/>
      <c r="AL695" s="413"/>
      <c r="AM695" s="296">
        <f>SUM(Y695:AL695)</f>
        <v>1</v>
      </c>
    </row>
    <row r="696" spans="1:39" outlineLevel="1">
      <c r="A696" s="526"/>
      <c r="B696" s="294" t="s">
        <v>310</v>
      </c>
      <c r="C696" s="291" t="s">
        <v>834</v>
      </c>
      <c r="D696" s="295"/>
      <c r="E696" s="295"/>
      <c r="F696" s="295"/>
      <c r="G696" s="295"/>
      <c r="H696" s="295"/>
      <c r="I696" s="295"/>
      <c r="J696" s="295"/>
      <c r="K696" s="295"/>
      <c r="L696" s="295"/>
      <c r="M696" s="295"/>
      <c r="N696" s="295">
        <f>N695</f>
        <v>12</v>
      </c>
      <c r="O696" s="295"/>
      <c r="P696" s="295"/>
      <c r="Q696" s="295"/>
      <c r="R696" s="295"/>
      <c r="S696" s="295"/>
      <c r="T696" s="295"/>
      <c r="U696" s="295"/>
      <c r="V696" s="295"/>
      <c r="W696" s="295"/>
      <c r="X696" s="295"/>
      <c r="Y696" s="409">
        <f>Y695</f>
        <v>1</v>
      </c>
      <c r="Z696" s="409">
        <f t="shared" ref="Z696" si="1752">Z695</f>
        <v>0</v>
      </c>
      <c r="AA696" s="409">
        <f t="shared" ref="AA696" si="1753">AA695</f>
        <v>0</v>
      </c>
      <c r="AB696" s="409">
        <f t="shared" ref="AB696" si="1754">AB695</f>
        <v>0</v>
      </c>
      <c r="AC696" s="409">
        <f t="shared" ref="AC696" si="1755">AC695</f>
        <v>0</v>
      </c>
      <c r="AD696" s="409">
        <f t="shared" ref="AD696" si="1756">AD695</f>
        <v>0</v>
      </c>
      <c r="AE696" s="409">
        <f t="shared" ref="AE696" si="1757">AE695</f>
        <v>0</v>
      </c>
      <c r="AF696" s="409">
        <f t="shared" ref="AF696" si="1758">AF695</f>
        <v>0</v>
      </c>
      <c r="AG696" s="409">
        <f t="shared" ref="AG696" si="1759">AG695</f>
        <v>0</v>
      </c>
      <c r="AH696" s="409">
        <f t="shared" ref="AH696" si="1760">AH695</f>
        <v>0</v>
      </c>
      <c r="AI696" s="409">
        <f t="shared" ref="AI696" si="1761">AI695</f>
        <v>0</v>
      </c>
      <c r="AJ696" s="409">
        <f t="shared" ref="AJ696" si="1762">AJ695</f>
        <v>0</v>
      </c>
      <c r="AK696" s="409">
        <f t="shared" ref="AK696" si="1763">AK695</f>
        <v>0</v>
      </c>
      <c r="AL696" s="409">
        <f t="shared" ref="AL696" si="1764">AL695</f>
        <v>0</v>
      </c>
      <c r="AM696" s="306"/>
    </row>
    <row r="697" spans="1:39" outlineLevel="1">
      <c r="A697" s="526"/>
      <c r="B697" s="425"/>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0"/>
      <c r="Z697" s="422"/>
      <c r="AA697" s="422"/>
      <c r="AB697" s="422"/>
      <c r="AC697" s="422"/>
      <c r="AD697" s="422"/>
      <c r="AE697" s="422"/>
      <c r="AF697" s="422"/>
      <c r="AG697" s="422"/>
      <c r="AH697" s="422"/>
      <c r="AI697" s="422"/>
      <c r="AJ697" s="422"/>
      <c r="AK697" s="422"/>
      <c r="AL697" s="422"/>
      <c r="AM697" s="306"/>
    </row>
    <row r="698" spans="1:39" outlineLevel="1">
      <c r="A698" s="526">
        <v>35</v>
      </c>
      <c r="B698" s="425" t="s">
        <v>127</v>
      </c>
      <c r="C698" s="291" t="s">
        <v>833</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3"/>
      <c r="Z698" s="408"/>
      <c r="AA698" s="408"/>
      <c r="AB698" s="408"/>
      <c r="AC698" s="408"/>
      <c r="AD698" s="408"/>
      <c r="AE698" s="408"/>
      <c r="AF698" s="413"/>
      <c r="AG698" s="413"/>
      <c r="AH698" s="413"/>
      <c r="AI698" s="413"/>
      <c r="AJ698" s="413"/>
      <c r="AK698" s="413"/>
      <c r="AL698" s="413"/>
      <c r="AM698" s="296">
        <f>SUM(Y698:AL698)</f>
        <v>0</v>
      </c>
    </row>
    <row r="699" spans="1:39" outlineLevel="1">
      <c r="A699" s="526"/>
      <c r="B699" s="294" t="s">
        <v>310</v>
      </c>
      <c r="C699" s="291" t="s">
        <v>834</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09">
        <f>Y698</f>
        <v>0</v>
      </c>
      <c r="Z699" s="409">
        <f t="shared" ref="Z699" si="1765">Z698</f>
        <v>0</v>
      </c>
      <c r="AA699" s="409">
        <f t="shared" ref="AA699" si="1766">AA698</f>
        <v>0</v>
      </c>
      <c r="AB699" s="409">
        <f t="shared" ref="AB699" si="1767">AB698</f>
        <v>0</v>
      </c>
      <c r="AC699" s="409">
        <f t="shared" ref="AC699" si="1768">AC698</f>
        <v>0</v>
      </c>
      <c r="AD699" s="409">
        <f t="shared" ref="AD699" si="1769">AD698</f>
        <v>0</v>
      </c>
      <c r="AE699" s="409">
        <f t="shared" ref="AE699" si="1770">AE698</f>
        <v>0</v>
      </c>
      <c r="AF699" s="409">
        <f t="shared" ref="AF699" si="1771">AF698</f>
        <v>0</v>
      </c>
      <c r="AG699" s="409">
        <f t="shared" ref="AG699" si="1772">AG698</f>
        <v>0</v>
      </c>
      <c r="AH699" s="409">
        <f t="shared" ref="AH699" si="1773">AH698</f>
        <v>0</v>
      </c>
      <c r="AI699" s="409">
        <f t="shared" ref="AI699" si="1774">AI698</f>
        <v>0</v>
      </c>
      <c r="AJ699" s="409">
        <f t="shared" ref="AJ699" si="1775">AJ698</f>
        <v>0</v>
      </c>
      <c r="AK699" s="409">
        <f t="shared" ref="AK699" si="1776">AK698</f>
        <v>0</v>
      </c>
      <c r="AL699" s="409">
        <f t="shared" ref="AL699" si="1777">AL698</f>
        <v>0</v>
      </c>
      <c r="AM699" s="306"/>
    </row>
    <row r="700" spans="1:39" outlineLevel="1">
      <c r="A700" s="526"/>
      <c r="B700" s="428"/>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0"/>
      <c r="Z700" s="422"/>
      <c r="AA700" s="422"/>
      <c r="AB700" s="422"/>
      <c r="AC700" s="422"/>
      <c r="AD700" s="422"/>
      <c r="AE700" s="422"/>
      <c r="AF700" s="422"/>
      <c r="AG700" s="422"/>
      <c r="AH700" s="422"/>
      <c r="AI700" s="422"/>
      <c r="AJ700" s="422"/>
      <c r="AK700" s="422"/>
      <c r="AL700" s="422"/>
      <c r="AM700" s="306"/>
    </row>
    <row r="701" spans="1:39" ht="15.75" outlineLevel="1">
      <c r="A701" s="526"/>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0"/>
      <c r="Z701" s="422"/>
      <c r="AA701" s="422"/>
      <c r="AB701" s="422"/>
      <c r="AC701" s="422"/>
      <c r="AD701" s="422"/>
      <c r="AE701" s="422"/>
      <c r="AF701" s="422"/>
      <c r="AG701" s="422"/>
      <c r="AH701" s="422"/>
      <c r="AI701" s="422"/>
      <c r="AJ701" s="422"/>
      <c r="AK701" s="422"/>
      <c r="AL701" s="422"/>
      <c r="AM701" s="306"/>
    </row>
    <row r="702" spans="1:39" ht="45" outlineLevel="1">
      <c r="A702" s="526">
        <v>36</v>
      </c>
      <c r="B702" s="425"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3"/>
      <c r="Z702" s="408"/>
      <c r="AA702" s="408"/>
      <c r="AB702" s="408"/>
      <c r="AC702" s="408"/>
      <c r="AD702" s="408"/>
      <c r="AE702" s="408"/>
      <c r="AF702" s="413"/>
      <c r="AG702" s="413"/>
      <c r="AH702" s="413"/>
      <c r="AI702" s="413"/>
      <c r="AJ702" s="413"/>
      <c r="AK702" s="413"/>
      <c r="AL702" s="413"/>
      <c r="AM702" s="296">
        <f>SUM(Y702:AL702)</f>
        <v>0</v>
      </c>
    </row>
    <row r="703" spans="1:39" outlineLevel="1">
      <c r="A703" s="526"/>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09">
        <f>Y702</f>
        <v>0</v>
      </c>
      <c r="Z703" s="409">
        <f t="shared" ref="Z703" si="1778">Z702</f>
        <v>0</v>
      </c>
      <c r="AA703" s="409">
        <f t="shared" ref="AA703" si="1779">AA702</f>
        <v>0</v>
      </c>
      <c r="AB703" s="409">
        <f t="shared" ref="AB703" si="1780">AB702</f>
        <v>0</v>
      </c>
      <c r="AC703" s="409">
        <f t="shared" ref="AC703" si="1781">AC702</f>
        <v>0</v>
      </c>
      <c r="AD703" s="409">
        <f t="shared" ref="AD703" si="1782">AD702</f>
        <v>0</v>
      </c>
      <c r="AE703" s="409">
        <f t="shared" ref="AE703" si="1783">AE702</f>
        <v>0</v>
      </c>
      <c r="AF703" s="409">
        <f t="shared" ref="AF703" si="1784">AF702</f>
        <v>0</v>
      </c>
      <c r="AG703" s="409">
        <f t="shared" ref="AG703" si="1785">AG702</f>
        <v>0</v>
      </c>
      <c r="AH703" s="409">
        <f t="shared" ref="AH703" si="1786">AH702</f>
        <v>0</v>
      </c>
      <c r="AI703" s="409">
        <f t="shared" ref="AI703" si="1787">AI702</f>
        <v>0</v>
      </c>
      <c r="AJ703" s="409">
        <f t="shared" ref="AJ703" si="1788">AJ702</f>
        <v>0</v>
      </c>
      <c r="AK703" s="409">
        <f t="shared" ref="AK703" si="1789">AK702</f>
        <v>0</v>
      </c>
      <c r="AL703" s="409">
        <f t="shared" ref="AL703" si="1790">AL702</f>
        <v>0</v>
      </c>
      <c r="AM703" s="306"/>
    </row>
    <row r="704" spans="1:39" outlineLevel="1">
      <c r="A704" s="526"/>
      <c r="B704" s="425"/>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0"/>
      <c r="Z704" s="422"/>
      <c r="AA704" s="422"/>
      <c r="AB704" s="422"/>
      <c r="AC704" s="422"/>
      <c r="AD704" s="422"/>
      <c r="AE704" s="422"/>
      <c r="AF704" s="422"/>
      <c r="AG704" s="422"/>
      <c r="AH704" s="422"/>
      <c r="AI704" s="422"/>
      <c r="AJ704" s="422"/>
      <c r="AK704" s="422"/>
      <c r="AL704" s="422"/>
      <c r="AM704" s="306"/>
    </row>
    <row r="705" spans="1:39" ht="30" outlineLevel="1">
      <c r="A705" s="526">
        <v>37</v>
      </c>
      <c r="B705" s="425"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3"/>
      <c r="Z705" s="408"/>
      <c r="AA705" s="408"/>
      <c r="AB705" s="408"/>
      <c r="AC705" s="408"/>
      <c r="AD705" s="408"/>
      <c r="AE705" s="408"/>
      <c r="AF705" s="413"/>
      <c r="AG705" s="413"/>
      <c r="AH705" s="413"/>
      <c r="AI705" s="413"/>
      <c r="AJ705" s="413"/>
      <c r="AK705" s="413"/>
      <c r="AL705" s="413"/>
      <c r="AM705" s="296">
        <f>SUM(Y705:AL705)</f>
        <v>0</v>
      </c>
    </row>
    <row r="706" spans="1:39" outlineLevel="1">
      <c r="A706" s="526"/>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09">
        <f>Y705</f>
        <v>0</v>
      </c>
      <c r="Z706" s="409">
        <f t="shared" ref="Z706" si="1791">Z705</f>
        <v>0</v>
      </c>
      <c r="AA706" s="409">
        <f t="shared" ref="AA706" si="1792">AA705</f>
        <v>0</v>
      </c>
      <c r="AB706" s="409">
        <f t="shared" ref="AB706" si="1793">AB705</f>
        <v>0</v>
      </c>
      <c r="AC706" s="409">
        <f t="shared" ref="AC706" si="1794">AC705</f>
        <v>0</v>
      </c>
      <c r="AD706" s="409">
        <f t="shared" ref="AD706" si="1795">AD705</f>
        <v>0</v>
      </c>
      <c r="AE706" s="409">
        <f t="shared" ref="AE706" si="1796">AE705</f>
        <v>0</v>
      </c>
      <c r="AF706" s="409">
        <f t="shared" ref="AF706" si="1797">AF705</f>
        <v>0</v>
      </c>
      <c r="AG706" s="409">
        <f t="shared" ref="AG706" si="1798">AG705</f>
        <v>0</v>
      </c>
      <c r="AH706" s="409">
        <f t="shared" ref="AH706" si="1799">AH705</f>
        <v>0</v>
      </c>
      <c r="AI706" s="409">
        <f t="shared" ref="AI706" si="1800">AI705</f>
        <v>0</v>
      </c>
      <c r="AJ706" s="409">
        <f t="shared" ref="AJ706" si="1801">AJ705</f>
        <v>0</v>
      </c>
      <c r="AK706" s="409">
        <f t="shared" ref="AK706" si="1802">AK705</f>
        <v>0</v>
      </c>
      <c r="AL706" s="409">
        <f t="shared" ref="AL706" si="1803">AL705</f>
        <v>0</v>
      </c>
      <c r="AM706" s="306"/>
    </row>
    <row r="707" spans="1:39" outlineLevel="1">
      <c r="A707" s="526"/>
      <c r="B707" s="425"/>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0"/>
      <c r="Z707" s="422"/>
      <c r="AA707" s="422"/>
      <c r="AB707" s="422"/>
      <c r="AC707" s="422"/>
      <c r="AD707" s="422"/>
      <c r="AE707" s="422"/>
      <c r="AF707" s="422"/>
      <c r="AG707" s="422"/>
      <c r="AH707" s="422"/>
      <c r="AI707" s="422"/>
      <c r="AJ707" s="422"/>
      <c r="AK707" s="422"/>
      <c r="AL707" s="422"/>
      <c r="AM707" s="306"/>
    </row>
    <row r="708" spans="1:39" outlineLevel="1">
      <c r="A708" s="526">
        <v>38</v>
      </c>
      <c r="B708" s="425"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3"/>
      <c r="Z708" s="408"/>
      <c r="AA708" s="408"/>
      <c r="AB708" s="408"/>
      <c r="AC708" s="408"/>
      <c r="AD708" s="408"/>
      <c r="AE708" s="408"/>
      <c r="AF708" s="413"/>
      <c r="AG708" s="413"/>
      <c r="AH708" s="413"/>
      <c r="AI708" s="413"/>
      <c r="AJ708" s="413"/>
      <c r="AK708" s="413"/>
      <c r="AL708" s="413"/>
      <c r="AM708" s="296">
        <f>SUM(Y708:AL708)</f>
        <v>0</v>
      </c>
    </row>
    <row r="709" spans="1:39" outlineLevel="1">
      <c r="A709" s="526"/>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09">
        <f>Y708</f>
        <v>0</v>
      </c>
      <c r="Z709" s="409">
        <f t="shared" ref="Z709" si="1804">Z708</f>
        <v>0</v>
      </c>
      <c r="AA709" s="409">
        <f t="shared" ref="AA709" si="1805">AA708</f>
        <v>0</v>
      </c>
      <c r="AB709" s="409">
        <f t="shared" ref="AB709" si="1806">AB708</f>
        <v>0</v>
      </c>
      <c r="AC709" s="409">
        <f t="shared" ref="AC709" si="1807">AC708</f>
        <v>0</v>
      </c>
      <c r="AD709" s="409">
        <f t="shared" ref="AD709" si="1808">AD708</f>
        <v>0</v>
      </c>
      <c r="AE709" s="409">
        <f t="shared" ref="AE709" si="1809">AE708</f>
        <v>0</v>
      </c>
      <c r="AF709" s="409">
        <f t="shared" ref="AF709" si="1810">AF708</f>
        <v>0</v>
      </c>
      <c r="AG709" s="409">
        <f t="shared" ref="AG709" si="1811">AG708</f>
        <v>0</v>
      </c>
      <c r="AH709" s="409">
        <f t="shared" ref="AH709" si="1812">AH708</f>
        <v>0</v>
      </c>
      <c r="AI709" s="409">
        <f t="shared" ref="AI709" si="1813">AI708</f>
        <v>0</v>
      </c>
      <c r="AJ709" s="409">
        <f t="shared" ref="AJ709" si="1814">AJ708</f>
        <v>0</v>
      </c>
      <c r="AK709" s="409">
        <f t="shared" ref="AK709" si="1815">AK708</f>
        <v>0</v>
      </c>
      <c r="AL709" s="409">
        <f t="shared" ref="AL709" si="1816">AL708</f>
        <v>0</v>
      </c>
      <c r="AM709" s="306"/>
    </row>
    <row r="710" spans="1:39" outlineLevel="1">
      <c r="A710" s="526"/>
      <c r="B710" s="425"/>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0"/>
      <c r="Z710" s="422"/>
      <c r="AA710" s="422"/>
      <c r="AB710" s="422"/>
      <c r="AC710" s="422"/>
      <c r="AD710" s="422"/>
      <c r="AE710" s="422"/>
      <c r="AF710" s="422"/>
      <c r="AG710" s="422"/>
      <c r="AH710" s="422"/>
      <c r="AI710" s="422"/>
      <c r="AJ710" s="422"/>
      <c r="AK710" s="422"/>
      <c r="AL710" s="422"/>
      <c r="AM710" s="306"/>
    </row>
    <row r="711" spans="1:39" ht="30" outlineLevel="1">
      <c r="A711" s="526">
        <v>39</v>
      </c>
      <c r="B711" s="425"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3"/>
      <c r="Z711" s="408"/>
      <c r="AA711" s="408"/>
      <c r="AB711" s="408"/>
      <c r="AC711" s="408"/>
      <c r="AD711" s="408"/>
      <c r="AE711" s="408"/>
      <c r="AF711" s="413"/>
      <c r="AG711" s="413"/>
      <c r="AH711" s="413"/>
      <c r="AI711" s="413"/>
      <c r="AJ711" s="413"/>
      <c r="AK711" s="413"/>
      <c r="AL711" s="413"/>
      <c r="AM711" s="296">
        <f>SUM(Y711:AL711)</f>
        <v>0</v>
      </c>
    </row>
    <row r="712" spans="1:39" outlineLevel="1">
      <c r="A712" s="526"/>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09">
        <f>Y711</f>
        <v>0</v>
      </c>
      <c r="Z712" s="409">
        <f t="shared" ref="Z712" si="1817">Z711</f>
        <v>0</v>
      </c>
      <c r="AA712" s="409">
        <f t="shared" ref="AA712" si="1818">AA711</f>
        <v>0</v>
      </c>
      <c r="AB712" s="409">
        <f t="shared" ref="AB712" si="1819">AB711</f>
        <v>0</v>
      </c>
      <c r="AC712" s="409">
        <f t="shared" ref="AC712" si="1820">AC711</f>
        <v>0</v>
      </c>
      <c r="AD712" s="409">
        <f t="shared" ref="AD712" si="1821">AD711</f>
        <v>0</v>
      </c>
      <c r="AE712" s="409">
        <f t="shared" ref="AE712" si="1822">AE711</f>
        <v>0</v>
      </c>
      <c r="AF712" s="409">
        <f t="shared" ref="AF712" si="1823">AF711</f>
        <v>0</v>
      </c>
      <c r="AG712" s="409">
        <f t="shared" ref="AG712" si="1824">AG711</f>
        <v>0</v>
      </c>
      <c r="AH712" s="409">
        <f t="shared" ref="AH712" si="1825">AH711</f>
        <v>0</v>
      </c>
      <c r="AI712" s="409">
        <f t="shared" ref="AI712" si="1826">AI711</f>
        <v>0</v>
      </c>
      <c r="AJ712" s="409">
        <f t="shared" ref="AJ712" si="1827">AJ711</f>
        <v>0</v>
      </c>
      <c r="AK712" s="409">
        <f t="shared" ref="AK712" si="1828">AK711</f>
        <v>0</v>
      </c>
      <c r="AL712" s="409">
        <f t="shared" ref="AL712" si="1829">AL711</f>
        <v>0</v>
      </c>
      <c r="AM712" s="306"/>
    </row>
    <row r="713" spans="1:39" outlineLevel="1">
      <c r="A713" s="526"/>
      <c r="B713" s="425"/>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0"/>
      <c r="Z713" s="422"/>
      <c r="AA713" s="422"/>
      <c r="AB713" s="422"/>
      <c r="AC713" s="422"/>
      <c r="AD713" s="422"/>
      <c r="AE713" s="422"/>
      <c r="AF713" s="422"/>
      <c r="AG713" s="422"/>
      <c r="AH713" s="422"/>
      <c r="AI713" s="422"/>
      <c r="AJ713" s="422"/>
      <c r="AK713" s="422"/>
      <c r="AL713" s="422"/>
      <c r="AM713" s="306"/>
    </row>
    <row r="714" spans="1:39" ht="30" outlineLevel="1">
      <c r="A714" s="526">
        <v>40</v>
      </c>
      <c r="B714" s="425"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3"/>
      <c r="Z714" s="408"/>
      <c r="AA714" s="408"/>
      <c r="AB714" s="408"/>
      <c r="AC714" s="408"/>
      <c r="AD714" s="408"/>
      <c r="AE714" s="408"/>
      <c r="AF714" s="413"/>
      <c r="AG714" s="413"/>
      <c r="AH714" s="413"/>
      <c r="AI714" s="413"/>
      <c r="AJ714" s="413"/>
      <c r="AK714" s="413"/>
      <c r="AL714" s="413"/>
      <c r="AM714" s="296">
        <f>SUM(Y714:AL714)</f>
        <v>0</v>
      </c>
    </row>
    <row r="715" spans="1:39" outlineLevel="1">
      <c r="A715" s="526"/>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09">
        <f>Y714</f>
        <v>0</v>
      </c>
      <c r="Z715" s="409">
        <f t="shared" ref="Z715" si="1830">Z714</f>
        <v>0</v>
      </c>
      <c r="AA715" s="409">
        <f t="shared" ref="AA715" si="1831">AA714</f>
        <v>0</v>
      </c>
      <c r="AB715" s="409">
        <f t="shared" ref="AB715" si="1832">AB714</f>
        <v>0</v>
      </c>
      <c r="AC715" s="409">
        <f t="shared" ref="AC715" si="1833">AC714</f>
        <v>0</v>
      </c>
      <c r="AD715" s="409">
        <f t="shared" ref="AD715" si="1834">AD714</f>
        <v>0</v>
      </c>
      <c r="AE715" s="409">
        <f t="shared" ref="AE715" si="1835">AE714</f>
        <v>0</v>
      </c>
      <c r="AF715" s="409">
        <f t="shared" ref="AF715" si="1836">AF714</f>
        <v>0</v>
      </c>
      <c r="AG715" s="409">
        <f t="shared" ref="AG715" si="1837">AG714</f>
        <v>0</v>
      </c>
      <c r="AH715" s="409">
        <f t="shared" ref="AH715" si="1838">AH714</f>
        <v>0</v>
      </c>
      <c r="AI715" s="409">
        <f t="shared" ref="AI715" si="1839">AI714</f>
        <v>0</v>
      </c>
      <c r="AJ715" s="409">
        <f t="shared" ref="AJ715" si="1840">AJ714</f>
        <v>0</v>
      </c>
      <c r="AK715" s="409">
        <f t="shared" ref="AK715" si="1841">AK714</f>
        <v>0</v>
      </c>
      <c r="AL715" s="409">
        <f t="shared" ref="AL715" si="1842">AL714</f>
        <v>0</v>
      </c>
      <c r="AM715" s="306"/>
    </row>
    <row r="716" spans="1:39" outlineLevel="1">
      <c r="A716" s="526"/>
      <c r="B716" s="425"/>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0"/>
      <c r="Z716" s="422"/>
      <c r="AA716" s="422"/>
      <c r="AB716" s="422"/>
      <c r="AC716" s="422"/>
      <c r="AD716" s="422"/>
      <c r="AE716" s="422"/>
      <c r="AF716" s="422"/>
      <c r="AG716" s="422"/>
      <c r="AH716" s="422"/>
      <c r="AI716" s="422"/>
      <c r="AJ716" s="422"/>
      <c r="AK716" s="422"/>
      <c r="AL716" s="422"/>
      <c r="AM716" s="306"/>
    </row>
    <row r="717" spans="1:39" ht="45" outlineLevel="1">
      <c r="A717" s="526">
        <v>41</v>
      </c>
      <c r="B717" s="425"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3"/>
      <c r="Z717" s="408"/>
      <c r="AA717" s="408"/>
      <c r="AB717" s="408"/>
      <c r="AC717" s="408"/>
      <c r="AD717" s="408"/>
      <c r="AE717" s="408"/>
      <c r="AF717" s="413"/>
      <c r="AG717" s="413"/>
      <c r="AH717" s="413"/>
      <c r="AI717" s="413"/>
      <c r="AJ717" s="413"/>
      <c r="AK717" s="413"/>
      <c r="AL717" s="413"/>
      <c r="AM717" s="296">
        <f>SUM(Y717:AL717)</f>
        <v>0</v>
      </c>
    </row>
    <row r="718" spans="1:39" outlineLevel="1">
      <c r="A718" s="526"/>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09">
        <f>Y717</f>
        <v>0</v>
      </c>
      <c r="Z718" s="409">
        <f t="shared" ref="Z718" si="1843">Z717</f>
        <v>0</v>
      </c>
      <c r="AA718" s="409">
        <f t="shared" ref="AA718" si="1844">AA717</f>
        <v>0</v>
      </c>
      <c r="AB718" s="409">
        <f t="shared" ref="AB718" si="1845">AB717</f>
        <v>0</v>
      </c>
      <c r="AC718" s="409">
        <f t="shared" ref="AC718" si="1846">AC717</f>
        <v>0</v>
      </c>
      <c r="AD718" s="409">
        <f t="shared" ref="AD718" si="1847">AD717</f>
        <v>0</v>
      </c>
      <c r="AE718" s="409">
        <f t="shared" ref="AE718" si="1848">AE717</f>
        <v>0</v>
      </c>
      <c r="AF718" s="409">
        <f t="shared" ref="AF718" si="1849">AF717</f>
        <v>0</v>
      </c>
      <c r="AG718" s="409">
        <f t="shared" ref="AG718" si="1850">AG717</f>
        <v>0</v>
      </c>
      <c r="AH718" s="409">
        <f t="shared" ref="AH718" si="1851">AH717</f>
        <v>0</v>
      </c>
      <c r="AI718" s="409">
        <f t="shared" ref="AI718" si="1852">AI717</f>
        <v>0</v>
      </c>
      <c r="AJ718" s="409">
        <f t="shared" ref="AJ718" si="1853">AJ717</f>
        <v>0</v>
      </c>
      <c r="AK718" s="409">
        <f t="shared" ref="AK718" si="1854">AK717</f>
        <v>0</v>
      </c>
      <c r="AL718" s="409">
        <f t="shared" ref="AL718" si="1855">AL717</f>
        <v>0</v>
      </c>
      <c r="AM718" s="306"/>
    </row>
    <row r="719" spans="1:39" outlineLevel="1">
      <c r="A719" s="526"/>
      <c r="B719" s="425"/>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0"/>
      <c r="Z719" s="422"/>
      <c r="AA719" s="422"/>
      <c r="AB719" s="422"/>
      <c r="AC719" s="422"/>
      <c r="AD719" s="422"/>
      <c r="AE719" s="422"/>
      <c r="AF719" s="422"/>
      <c r="AG719" s="422"/>
      <c r="AH719" s="422"/>
      <c r="AI719" s="422"/>
      <c r="AJ719" s="422"/>
      <c r="AK719" s="422"/>
      <c r="AL719" s="422"/>
      <c r="AM719" s="306"/>
    </row>
    <row r="720" spans="1:39" ht="45" outlineLevel="1">
      <c r="A720" s="526">
        <v>42</v>
      </c>
      <c r="B720" s="425"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3"/>
      <c r="Z720" s="408"/>
      <c r="AA720" s="408"/>
      <c r="AB720" s="408"/>
      <c r="AC720" s="408"/>
      <c r="AD720" s="408"/>
      <c r="AE720" s="408"/>
      <c r="AF720" s="413"/>
      <c r="AG720" s="413"/>
      <c r="AH720" s="413"/>
      <c r="AI720" s="413"/>
      <c r="AJ720" s="413"/>
      <c r="AK720" s="413"/>
      <c r="AL720" s="413"/>
      <c r="AM720" s="296">
        <f>SUM(Y720:AL720)</f>
        <v>0</v>
      </c>
    </row>
    <row r="721" spans="1:39" outlineLevel="1">
      <c r="A721" s="526"/>
      <c r="B721" s="294" t="s">
        <v>310</v>
      </c>
      <c r="C721" s="291" t="s">
        <v>163</v>
      </c>
      <c r="D721" s="295"/>
      <c r="E721" s="295"/>
      <c r="F721" s="295"/>
      <c r="G721" s="295"/>
      <c r="H721" s="295"/>
      <c r="I721" s="295"/>
      <c r="J721" s="295"/>
      <c r="K721" s="295"/>
      <c r="L721" s="295"/>
      <c r="M721" s="295"/>
      <c r="N721" s="464"/>
      <c r="O721" s="295"/>
      <c r="P721" s="295"/>
      <c r="Q721" s="295"/>
      <c r="R721" s="295"/>
      <c r="S721" s="295"/>
      <c r="T721" s="295"/>
      <c r="U721" s="295"/>
      <c r="V721" s="295"/>
      <c r="W721" s="295"/>
      <c r="X721" s="295"/>
      <c r="Y721" s="409">
        <f>Y720</f>
        <v>0</v>
      </c>
      <c r="Z721" s="409">
        <f t="shared" ref="Z721" si="1856">Z720</f>
        <v>0</v>
      </c>
      <c r="AA721" s="409">
        <f t="shared" ref="AA721" si="1857">AA720</f>
        <v>0</v>
      </c>
      <c r="AB721" s="409">
        <f t="shared" ref="AB721" si="1858">AB720</f>
        <v>0</v>
      </c>
      <c r="AC721" s="409">
        <f t="shared" ref="AC721" si="1859">AC720</f>
        <v>0</v>
      </c>
      <c r="AD721" s="409">
        <f t="shared" ref="AD721" si="1860">AD720</f>
        <v>0</v>
      </c>
      <c r="AE721" s="409">
        <f t="shared" ref="AE721" si="1861">AE720</f>
        <v>0</v>
      </c>
      <c r="AF721" s="409">
        <f t="shared" ref="AF721" si="1862">AF720</f>
        <v>0</v>
      </c>
      <c r="AG721" s="409">
        <f t="shared" ref="AG721" si="1863">AG720</f>
        <v>0</v>
      </c>
      <c r="AH721" s="409">
        <f t="shared" ref="AH721" si="1864">AH720</f>
        <v>0</v>
      </c>
      <c r="AI721" s="409">
        <f t="shared" ref="AI721" si="1865">AI720</f>
        <v>0</v>
      </c>
      <c r="AJ721" s="409">
        <f t="shared" ref="AJ721" si="1866">AJ720</f>
        <v>0</v>
      </c>
      <c r="AK721" s="409">
        <f t="shared" ref="AK721" si="1867">AK720</f>
        <v>0</v>
      </c>
      <c r="AL721" s="409">
        <f t="shared" ref="AL721" si="1868">AL720</f>
        <v>0</v>
      </c>
      <c r="AM721" s="306"/>
    </row>
    <row r="722" spans="1:39" outlineLevel="1">
      <c r="A722" s="526"/>
      <c r="B722" s="425"/>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0"/>
      <c r="Z722" s="422"/>
      <c r="AA722" s="422"/>
      <c r="AB722" s="422"/>
      <c r="AC722" s="422"/>
      <c r="AD722" s="422"/>
      <c r="AE722" s="422"/>
      <c r="AF722" s="422"/>
      <c r="AG722" s="422"/>
      <c r="AH722" s="422"/>
      <c r="AI722" s="422"/>
      <c r="AJ722" s="422"/>
      <c r="AK722" s="422"/>
      <c r="AL722" s="422"/>
      <c r="AM722" s="306"/>
    </row>
    <row r="723" spans="1:39" ht="30" outlineLevel="1">
      <c r="A723" s="526">
        <v>43</v>
      </c>
      <c r="B723" s="425"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3"/>
      <c r="Z723" s="408"/>
      <c r="AA723" s="408"/>
      <c r="AB723" s="408"/>
      <c r="AC723" s="408"/>
      <c r="AD723" s="408"/>
      <c r="AE723" s="408"/>
      <c r="AF723" s="413"/>
      <c r="AG723" s="413"/>
      <c r="AH723" s="413"/>
      <c r="AI723" s="413"/>
      <c r="AJ723" s="413"/>
      <c r="AK723" s="413"/>
      <c r="AL723" s="413"/>
      <c r="AM723" s="296">
        <f>SUM(Y723:AL723)</f>
        <v>0</v>
      </c>
    </row>
    <row r="724" spans="1:39" outlineLevel="1">
      <c r="A724" s="526"/>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09">
        <f>Y723</f>
        <v>0</v>
      </c>
      <c r="Z724" s="409">
        <f t="shared" ref="Z724" si="1869">Z723</f>
        <v>0</v>
      </c>
      <c r="AA724" s="409">
        <f t="shared" ref="AA724" si="1870">AA723</f>
        <v>0</v>
      </c>
      <c r="AB724" s="409">
        <f t="shared" ref="AB724" si="1871">AB723</f>
        <v>0</v>
      </c>
      <c r="AC724" s="409">
        <f t="shared" ref="AC724" si="1872">AC723</f>
        <v>0</v>
      </c>
      <c r="AD724" s="409">
        <f t="shared" ref="AD724" si="1873">AD723</f>
        <v>0</v>
      </c>
      <c r="AE724" s="409">
        <f t="shared" ref="AE724" si="1874">AE723</f>
        <v>0</v>
      </c>
      <c r="AF724" s="409">
        <f t="shared" ref="AF724" si="1875">AF723</f>
        <v>0</v>
      </c>
      <c r="AG724" s="409">
        <f t="shared" ref="AG724" si="1876">AG723</f>
        <v>0</v>
      </c>
      <c r="AH724" s="409">
        <f t="shared" ref="AH724" si="1877">AH723</f>
        <v>0</v>
      </c>
      <c r="AI724" s="409">
        <f t="shared" ref="AI724" si="1878">AI723</f>
        <v>0</v>
      </c>
      <c r="AJ724" s="409">
        <f t="shared" ref="AJ724" si="1879">AJ723</f>
        <v>0</v>
      </c>
      <c r="AK724" s="409">
        <f t="shared" ref="AK724" si="1880">AK723</f>
        <v>0</v>
      </c>
      <c r="AL724" s="409">
        <f t="shared" ref="AL724" si="1881">AL723</f>
        <v>0</v>
      </c>
      <c r="AM724" s="306"/>
    </row>
    <row r="725" spans="1:39" outlineLevel="1">
      <c r="A725" s="526"/>
      <c r="B725" s="425"/>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0"/>
      <c r="Z725" s="422"/>
      <c r="AA725" s="422"/>
      <c r="AB725" s="422"/>
      <c r="AC725" s="422"/>
      <c r="AD725" s="422"/>
      <c r="AE725" s="422"/>
      <c r="AF725" s="422"/>
      <c r="AG725" s="422"/>
      <c r="AH725" s="422"/>
      <c r="AI725" s="422"/>
      <c r="AJ725" s="422"/>
      <c r="AK725" s="422"/>
      <c r="AL725" s="422"/>
      <c r="AM725" s="306"/>
    </row>
    <row r="726" spans="1:39" ht="45" outlineLevel="1">
      <c r="A726" s="526">
        <v>44</v>
      </c>
      <c r="B726" s="425"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3"/>
      <c r="Z726" s="408"/>
      <c r="AA726" s="408"/>
      <c r="AB726" s="408"/>
      <c r="AC726" s="408"/>
      <c r="AD726" s="408"/>
      <c r="AE726" s="408"/>
      <c r="AF726" s="413"/>
      <c r="AG726" s="413"/>
      <c r="AH726" s="413"/>
      <c r="AI726" s="413"/>
      <c r="AJ726" s="413"/>
      <c r="AK726" s="413"/>
      <c r="AL726" s="413"/>
      <c r="AM726" s="296">
        <f>SUM(Y726:AL726)</f>
        <v>0</v>
      </c>
    </row>
    <row r="727" spans="1:39" outlineLevel="1">
      <c r="A727" s="526"/>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09">
        <f>Y726</f>
        <v>0</v>
      </c>
      <c r="Z727" s="409">
        <f t="shared" ref="Z727" si="1882">Z726</f>
        <v>0</v>
      </c>
      <c r="AA727" s="409">
        <f t="shared" ref="AA727" si="1883">AA726</f>
        <v>0</v>
      </c>
      <c r="AB727" s="409">
        <f t="shared" ref="AB727" si="1884">AB726</f>
        <v>0</v>
      </c>
      <c r="AC727" s="409">
        <f t="shared" ref="AC727" si="1885">AC726</f>
        <v>0</v>
      </c>
      <c r="AD727" s="409">
        <f t="shared" ref="AD727" si="1886">AD726</f>
        <v>0</v>
      </c>
      <c r="AE727" s="409">
        <f t="shared" ref="AE727" si="1887">AE726</f>
        <v>0</v>
      </c>
      <c r="AF727" s="409">
        <f t="shared" ref="AF727" si="1888">AF726</f>
        <v>0</v>
      </c>
      <c r="AG727" s="409">
        <f t="shared" ref="AG727" si="1889">AG726</f>
        <v>0</v>
      </c>
      <c r="AH727" s="409">
        <f t="shared" ref="AH727" si="1890">AH726</f>
        <v>0</v>
      </c>
      <c r="AI727" s="409">
        <f t="shared" ref="AI727" si="1891">AI726</f>
        <v>0</v>
      </c>
      <c r="AJ727" s="409">
        <f t="shared" ref="AJ727" si="1892">AJ726</f>
        <v>0</v>
      </c>
      <c r="AK727" s="409">
        <f t="shared" ref="AK727" si="1893">AK726</f>
        <v>0</v>
      </c>
      <c r="AL727" s="409">
        <f t="shared" ref="AL727" si="1894">AL726</f>
        <v>0</v>
      </c>
      <c r="AM727" s="306"/>
    </row>
    <row r="728" spans="1:39" outlineLevel="1">
      <c r="A728" s="526"/>
      <c r="B728" s="425"/>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0"/>
      <c r="Z728" s="422"/>
      <c r="AA728" s="422"/>
      <c r="AB728" s="422"/>
      <c r="AC728" s="422"/>
      <c r="AD728" s="422"/>
      <c r="AE728" s="422"/>
      <c r="AF728" s="422"/>
      <c r="AG728" s="422"/>
      <c r="AH728" s="422"/>
      <c r="AI728" s="422"/>
      <c r="AJ728" s="422"/>
      <c r="AK728" s="422"/>
      <c r="AL728" s="422"/>
      <c r="AM728" s="306"/>
    </row>
    <row r="729" spans="1:39" ht="30" outlineLevel="1">
      <c r="A729" s="526">
        <v>45</v>
      </c>
      <c r="B729" s="425"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3"/>
      <c r="Z729" s="408"/>
      <c r="AA729" s="408"/>
      <c r="AB729" s="408"/>
      <c r="AC729" s="408"/>
      <c r="AD729" s="408"/>
      <c r="AE729" s="408"/>
      <c r="AF729" s="413"/>
      <c r="AG729" s="413"/>
      <c r="AH729" s="413"/>
      <c r="AI729" s="413"/>
      <c r="AJ729" s="413"/>
      <c r="AK729" s="413"/>
      <c r="AL729" s="413"/>
      <c r="AM729" s="296">
        <f>SUM(Y729:AL729)</f>
        <v>0</v>
      </c>
    </row>
    <row r="730" spans="1:39" outlineLevel="1">
      <c r="A730" s="526"/>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09">
        <f>Y729</f>
        <v>0</v>
      </c>
      <c r="Z730" s="409">
        <f t="shared" ref="Z730" si="1895">Z729</f>
        <v>0</v>
      </c>
      <c r="AA730" s="409">
        <f t="shared" ref="AA730" si="1896">AA729</f>
        <v>0</v>
      </c>
      <c r="AB730" s="409">
        <f t="shared" ref="AB730" si="1897">AB729</f>
        <v>0</v>
      </c>
      <c r="AC730" s="409">
        <f t="shared" ref="AC730" si="1898">AC729</f>
        <v>0</v>
      </c>
      <c r="AD730" s="409">
        <f t="shared" ref="AD730" si="1899">AD729</f>
        <v>0</v>
      </c>
      <c r="AE730" s="409">
        <f t="shared" ref="AE730" si="1900">AE729</f>
        <v>0</v>
      </c>
      <c r="AF730" s="409">
        <f t="shared" ref="AF730" si="1901">AF729</f>
        <v>0</v>
      </c>
      <c r="AG730" s="409">
        <f t="shared" ref="AG730" si="1902">AG729</f>
        <v>0</v>
      </c>
      <c r="AH730" s="409">
        <f t="shared" ref="AH730" si="1903">AH729</f>
        <v>0</v>
      </c>
      <c r="AI730" s="409">
        <f t="shared" ref="AI730" si="1904">AI729</f>
        <v>0</v>
      </c>
      <c r="AJ730" s="409">
        <f t="shared" ref="AJ730" si="1905">AJ729</f>
        <v>0</v>
      </c>
      <c r="AK730" s="409">
        <f t="shared" ref="AK730" si="1906">AK729</f>
        <v>0</v>
      </c>
      <c r="AL730" s="409">
        <f t="shared" ref="AL730" si="1907">AL729</f>
        <v>0</v>
      </c>
      <c r="AM730" s="306"/>
    </row>
    <row r="731" spans="1:39" outlineLevel="1">
      <c r="A731" s="526"/>
      <c r="B731" s="425"/>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0"/>
      <c r="Z731" s="422"/>
      <c r="AA731" s="422"/>
      <c r="AB731" s="422"/>
      <c r="AC731" s="422"/>
      <c r="AD731" s="422"/>
      <c r="AE731" s="422"/>
      <c r="AF731" s="422"/>
      <c r="AG731" s="422"/>
      <c r="AH731" s="422"/>
      <c r="AI731" s="422"/>
      <c r="AJ731" s="422"/>
      <c r="AK731" s="422"/>
      <c r="AL731" s="422"/>
      <c r="AM731" s="306"/>
    </row>
    <row r="732" spans="1:39" ht="30" outlineLevel="1">
      <c r="A732" s="526">
        <v>46</v>
      </c>
      <c r="B732" s="425"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3"/>
      <c r="Z732" s="408"/>
      <c r="AA732" s="408"/>
      <c r="AB732" s="408"/>
      <c r="AC732" s="408"/>
      <c r="AD732" s="408"/>
      <c r="AE732" s="408"/>
      <c r="AF732" s="413"/>
      <c r="AG732" s="413"/>
      <c r="AH732" s="413"/>
      <c r="AI732" s="413"/>
      <c r="AJ732" s="413"/>
      <c r="AK732" s="413"/>
      <c r="AL732" s="413"/>
      <c r="AM732" s="296">
        <f>SUM(Y732:AL732)</f>
        <v>0</v>
      </c>
    </row>
    <row r="733" spans="1:39" outlineLevel="1">
      <c r="A733" s="526"/>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09">
        <f>Y732</f>
        <v>0</v>
      </c>
      <c r="Z733" s="409">
        <f t="shared" ref="Z733" si="1908">Z732</f>
        <v>0</v>
      </c>
      <c r="AA733" s="409">
        <f t="shared" ref="AA733" si="1909">AA732</f>
        <v>0</v>
      </c>
      <c r="AB733" s="409">
        <f t="shared" ref="AB733" si="1910">AB732</f>
        <v>0</v>
      </c>
      <c r="AC733" s="409">
        <f t="shared" ref="AC733" si="1911">AC732</f>
        <v>0</v>
      </c>
      <c r="AD733" s="409">
        <f t="shared" ref="AD733" si="1912">AD732</f>
        <v>0</v>
      </c>
      <c r="AE733" s="409">
        <f t="shared" ref="AE733" si="1913">AE732</f>
        <v>0</v>
      </c>
      <c r="AF733" s="409">
        <f t="shared" ref="AF733" si="1914">AF732</f>
        <v>0</v>
      </c>
      <c r="AG733" s="409">
        <f t="shared" ref="AG733" si="1915">AG732</f>
        <v>0</v>
      </c>
      <c r="AH733" s="409">
        <f t="shared" ref="AH733" si="1916">AH732</f>
        <v>0</v>
      </c>
      <c r="AI733" s="409">
        <f t="shared" ref="AI733" si="1917">AI732</f>
        <v>0</v>
      </c>
      <c r="AJ733" s="409">
        <f t="shared" ref="AJ733" si="1918">AJ732</f>
        <v>0</v>
      </c>
      <c r="AK733" s="409">
        <f t="shared" ref="AK733" si="1919">AK732</f>
        <v>0</v>
      </c>
      <c r="AL733" s="409">
        <f t="shared" ref="AL733" si="1920">AL732</f>
        <v>0</v>
      </c>
      <c r="AM733" s="306"/>
    </row>
    <row r="734" spans="1:39" outlineLevel="1">
      <c r="A734" s="526"/>
      <c r="B734" s="425"/>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0"/>
      <c r="Z734" s="422"/>
      <c r="AA734" s="422"/>
      <c r="AB734" s="422"/>
      <c r="AC734" s="422"/>
      <c r="AD734" s="422"/>
      <c r="AE734" s="422"/>
      <c r="AF734" s="422"/>
      <c r="AG734" s="422"/>
      <c r="AH734" s="422"/>
      <c r="AI734" s="422"/>
      <c r="AJ734" s="422"/>
      <c r="AK734" s="422"/>
      <c r="AL734" s="422"/>
      <c r="AM734" s="306"/>
    </row>
    <row r="735" spans="1:39" ht="30" outlineLevel="1">
      <c r="A735" s="526">
        <v>47</v>
      </c>
      <c r="B735" s="425"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3"/>
      <c r="Z735" s="408"/>
      <c r="AA735" s="408"/>
      <c r="AB735" s="408"/>
      <c r="AC735" s="408"/>
      <c r="AD735" s="408"/>
      <c r="AE735" s="408"/>
      <c r="AF735" s="413"/>
      <c r="AG735" s="413"/>
      <c r="AH735" s="413"/>
      <c r="AI735" s="413"/>
      <c r="AJ735" s="413"/>
      <c r="AK735" s="413"/>
      <c r="AL735" s="413"/>
      <c r="AM735" s="296">
        <f>SUM(Y735:AL735)</f>
        <v>0</v>
      </c>
    </row>
    <row r="736" spans="1:39" outlineLevel="1">
      <c r="A736" s="526"/>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09">
        <f>Y735</f>
        <v>0</v>
      </c>
      <c r="Z736" s="409">
        <f t="shared" ref="Z736" si="1921">Z735</f>
        <v>0</v>
      </c>
      <c r="AA736" s="409">
        <f t="shared" ref="AA736" si="1922">AA735</f>
        <v>0</v>
      </c>
      <c r="AB736" s="409">
        <f t="shared" ref="AB736" si="1923">AB735</f>
        <v>0</v>
      </c>
      <c r="AC736" s="409">
        <f t="shared" ref="AC736" si="1924">AC735</f>
        <v>0</v>
      </c>
      <c r="AD736" s="409">
        <f t="shared" ref="AD736" si="1925">AD735</f>
        <v>0</v>
      </c>
      <c r="AE736" s="409">
        <f t="shared" ref="AE736" si="1926">AE735</f>
        <v>0</v>
      </c>
      <c r="AF736" s="409">
        <f t="shared" ref="AF736" si="1927">AF735</f>
        <v>0</v>
      </c>
      <c r="AG736" s="409">
        <f t="shared" ref="AG736" si="1928">AG735</f>
        <v>0</v>
      </c>
      <c r="AH736" s="409">
        <f t="shared" ref="AH736" si="1929">AH735</f>
        <v>0</v>
      </c>
      <c r="AI736" s="409">
        <f t="shared" ref="AI736" si="1930">AI735</f>
        <v>0</v>
      </c>
      <c r="AJ736" s="409">
        <f t="shared" ref="AJ736" si="1931">AJ735</f>
        <v>0</v>
      </c>
      <c r="AK736" s="409">
        <f t="shared" ref="AK736" si="1932">AK735</f>
        <v>0</v>
      </c>
      <c r="AL736" s="409">
        <f t="shared" ref="AL736" si="1933">AL735</f>
        <v>0</v>
      </c>
      <c r="AM736" s="306"/>
    </row>
    <row r="737" spans="1:40" outlineLevel="1">
      <c r="A737" s="526"/>
      <c r="B737" s="425"/>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0"/>
      <c r="Z737" s="422"/>
      <c r="AA737" s="422"/>
      <c r="AB737" s="422"/>
      <c r="AC737" s="422"/>
      <c r="AD737" s="422"/>
      <c r="AE737" s="422"/>
      <c r="AF737" s="422"/>
      <c r="AG737" s="422"/>
      <c r="AH737" s="422"/>
      <c r="AI737" s="422"/>
      <c r="AJ737" s="422"/>
      <c r="AK737" s="422"/>
      <c r="AL737" s="422"/>
      <c r="AM737" s="306"/>
    </row>
    <row r="738" spans="1:40" ht="45" outlineLevel="1">
      <c r="A738" s="526">
        <v>48</v>
      </c>
      <c r="B738" s="425"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3"/>
      <c r="Z738" s="408"/>
      <c r="AA738" s="408"/>
      <c r="AB738" s="408"/>
      <c r="AC738" s="408"/>
      <c r="AD738" s="408"/>
      <c r="AE738" s="408"/>
      <c r="AF738" s="413"/>
      <c r="AG738" s="413"/>
      <c r="AH738" s="413"/>
      <c r="AI738" s="413"/>
      <c r="AJ738" s="413"/>
      <c r="AK738" s="413"/>
      <c r="AL738" s="413"/>
      <c r="AM738" s="296">
        <f>SUM(Y738:AL738)</f>
        <v>0</v>
      </c>
    </row>
    <row r="739" spans="1:40" outlineLevel="1">
      <c r="A739" s="526"/>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09">
        <f>Y738</f>
        <v>0</v>
      </c>
      <c r="Z739" s="409">
        <f t="shared" ref="Z739" si="1934">Z738</f>
        <v>0</v>
      </c>
      <c r="AA739" s="409">
        <f t="shared" ref="AA739" si="1935">AA738</f>
        <v>0</v>
      </c>
      <c r="AB739" s="409">
        <f t="shared" ref="AB739" si="1936">AB738</f>
        <v>0</v>
      </c>
      <c r="AC739" s="409">
        <f t="shared" ref="AC739" si="1937">AC738</f>
        <v>0</v>
      </c>
      <c r="AD739" s="409">
        <f t="shared" ref="AD739" si="1938">AD738</f>
        <v>0</v>
      </c>
      <c r="AE739" s="409">
        <f t="shared" ref="AE739" si="1939">AE738</f>
        <v>0</v>
      </c>
      <c r="AF739" s="409">
        <f t="shared" ref="AF739" si="1940">AF738</f>
        <v>0</v>
      </c>
      <c r="AG739" s="409">
        <f t="shared" ref="AG739" si="1941">AG738</f>
        <v>0</v>
      </c>
      <c r="AH739" s="409">
        <f t="shared" ref="AH739" si="1942">AH738</f>
        <v>0</v>
      </c>
      <c r="AI739" s="409">
        <f t="shared" ref="AI739" si="1943">AI738</f>
        <v>0</v>
      </c>
      <c r="AJ739" s="409">
        <f t="shared" ref="AJ739" si="1944">AJ738</f>
        <v>0</v>
      </c>
      <c r="AK739" s="409">
        <f t="shared" ref="AK739" si="1945">AK738</f>
        <v>0</v>
      </c>
      <c r="AL739" s="409">
        <f t="shared" ref="AL739" si="1946">AL738</f>
        <v>0</v>
      </c>
      <c r="AM739" s="306"/>
    </row>
    <row r="740" spans="1:40" outlineLevel="1">
      <c r="A740" s="526"/>
      <c r="B740" s="425"/>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0"/>
      <c r="Z740" s="422"/>
      <c r="AA740" s="422"/>
      <c r="AB740" s="422"/>
      <c r="AC740" s="422"/>
      <c r="AD740" s="422"/>
      <c r="AE740" s="422"/>
      <c r="AF740" s="422"/>
      <c r="AG740" s="422"/>
      <c r="AH740" s="422"/>
      <c r="AI740" s="422"/>
      <c r="AJ740" s="422"/>
      <c r="AK740" s="422"/>
      <c r="AL740" s="422"/>
      <c r="AM740" s="306"/>
    </row>
    <row r="741" spans="1:40" ht="30" outlineLevel="1">
      <c r="A741" s="526">
        <v>49</v>
      </c>
      <c r="B741" s="425"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3"/>
      <c r="Z741" s="408"/>
      <c r="AA741" s="408"/>
      <c r="AB741" s="408"/>
      <c r="AC741" s="408"/>
      <c r="AD741" s="408"/>
      <c r="AE741" s="408"/>
      <c r="AF741" s="413"/>
      <c r="AG741" s="413"/>
      <c r="AH741" s="413"/>
      <c r="AI741" s="413"/>
      <c r="AJ741" s="413"/>
      <c r="AK741" s="413"/>
      <c r="AL741" s="413"/>
      <c r="AM741" s="296">
        <f>SUM(Y741:AL741)</f>
        <v>0</v>
      </c>
    </row>
    <row r="742" spans="1:40" outlineLevel="1">
      <c r="A742" s="526"/>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09">
        <f>Y741</f>
        <v>0</v>
      </c>
      <c r="Z742" s="409">
        <f t="shared" ref="Z742" si="1947">Z741</f>
        <v>0</v>
      </c>
      <c r="AA742" s="409">
        <f t="shared" ref="AA742" si="1948">AA741</f>
        <v>0</v>
      </c>
      <c r="AB742" s="409">
        <f t="shared" ref="AB742" si="1949">AB741</f>
        <v>0</v>
      </c>
      <c r="AC742" s="409">
        <f t="shared" ref="AC742" si="1950">AC741</f>
        <v>0</v>
      </c>
      <c r="AD742" s="409">
        <f t="shared" ref="AD742" si="1951">AD741</f>
        <v>0</v>
      </c>
      <c r="AE742" s="409">
        <f t="shared" ref="AE742" si="1952">AE741</f>
        <v>0</v>
      </c>
      <c r="AF742" s="409">
        <f t="shared" ref="AF742" si="1953">AF741</f>
        <v>0</v>
      </c>
      <c r="AG742" s="409">
        <f t="shared" ref="AG742" si="1954">AG741</f>
        <v>0</v>
      </c>
      <c r="AH742" s="409">
        <f t="shared" ref="AH742" si="1955">AH741</f>
        <v>0</v>
      </c>
      <c r="AI742" s="409">
        <f t="shared" ref="AI742" si="1956">AI741</f>
        <v>0</v>
      </c>
      <c r="AJ742" s="409">
        <f t="shared" ref="AJ742" si="1957">AJ741</f>
        <v>0</v>
      </c>
      <c r="AK742" s="409">
        <f t="shared" ref="AK742" si="1958">AK741</f>
        <v>0</v>
      </c>
      <c r="AL742" s="409">
        <f t="shared" ref="AL742" si="1959">AL741</f>
        <v>0</v>
      </c>
      <c r="AM742" s="306"/>
    </row>
    <row r="743" spans="1:40" outlineLevel="1">
      <c r="A743" s="526"/>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0"/>
      <c r="Z743" s="410"/>
      <c r="AA743" s="410"/>
      <c r="AB743" s="410"/>
      <c r="AC743" s="410"/>
      <c r="AD743" s="410"/>
      <c r="AE743" s="410"/>
      <c r="AF743" s="410"/>
      <c r="AG743" s="410"/>
      <c r="AH743" s="410"/>
      <c r="AI743" s="410"/>
      <c r="AJ743" s="410"/>
      <c r="AK743" s="410"/>
      <c r="AL743" s="410"/>
      <c r="AM743" s="306"/>
    </row>
    <row r="744" spans="1:40" ht="15.75">
      <c r="B744" s="325" t="s">
        <v>311</v>
      </c>
      <c r="C744" s="327"/>
      <c r="D744" s="327">
        <f>SUM(D587:D742)</f>
        <v>88755487.948436216</v>
      </c>
      <c r="E744" s="327"/>
      <c r="F744" s="327"/>
      <c r="G744" s="327"/>
      <c r="H744" s="327"/>
      <c r="I744" s="327"/>
      <c r="J744" s="327"/>
      <c r="K744" s="327"/>
      <c r="L744" s="327"/>
      <c r="M744" s="327"/>
      <c r="N744" s="327"/>
      <c r="O744" s="327">
        <f>SUM(O587:O742)</f>
        <v>13716.398779776402</v>
      </c>
      <c r="P744" s="327"/>
      <c r="Q744" s="327"/>
      <c r="R744" s="327"/>
      <c r="S744" s="327"/>
      <c r="T744" s="327"/>
      <c r="U744" s="327"/>
      <c r="V744" s="327"/>
      <c r="W744" s="327"/>
      <c r="X744" s="327"/>
      <c r="Y744" s="327">
        <f>IF(Y585="kWh",SUMPRODUCT(D587:D742,Y587:Y742))</f>
        <v>10492842.824317908</v>
      </c>
      <c r="Z744" s="327">
        <f>IF(Z585="kWh",SUMPRODUCT(D587:D742,Z587:Z742))</f>
        <v>10797082.687532304</v>
      </c>
      <c r="AA744" s="327">
        <f>IF(AA585="kw",SUMPRODUCT(N587:N742,O587:O742,AA587:AA742),SUMPRODUCT(D587:D742,AA587:AA742))</f>
        <v>56455.577842090286</v>
      </c>
      <c r="AB744" s="327">
        <f>IF(AB585="kw",SUMPRODUCT(N587:N742,O587:O742,AB587:AB742),SUMPRODUCT(D587:D742,AB587:AB742))</f>
        <v>57720.35205530106</v>
      </c>
      <c r="AC744" s="327">
        <f>IF(AC585="kw",SUMPRODUCT(N587:N742,O587:O742,AC587:AC742),SUMPRODUCT(D587:D742,AC587:AC742))</f>
        <v>10188.980404308408</v>
      </c>
      <c r="AD744" s="327">
        <f>IF(AD585="kw",SUMPRODUCT(O587:O742,P587:P742,AD587:AD742),SUMPRODUCT(E587:E742,AD587:AD742))</f>
        <v>0</v>
      </c>
      <c r="AE744" s="327">
        <f>IF(AE585="kw",SUMPRODUCT(N587:N742,O587:O742,AE587:AE742),SUMPRODUCT(D587:D742,AE587:AE742))</f>
        <v>839024.67979877652</v>
      </c>
      <c r="AF744" s="327">
        <f>IF(AF585="kw",SUMPRODUCT(N587:N742,O587:O742,AF587:AF742),SUMPRODUCT(D587:D742,AF587:AF742))</f>
        <v>0</v>
      </c>
      <c r="AG744" s="327">
        <f>IF(AG585="kw",SUMPRODUCT(N587:N742,O587:O742,AG587:AG742),SUMPRODUCT(D587:D742,AG587:AG742))</f>
        <v>0</v>
      </c>
      <c r="AH744" s="327">
        <f>IF(AH585="kw",SUMPRODUCT(N587:N742,O587:O742,AH587:AH742),SUMPRODUCT(D587:D742,AH587:AH742))</f>
        <v>0</v>
      </c>
      <c r="AI744" s="327">
        <f>IF(AI585="kw",SUMPRODUCT(N587:N742,O587:O742,AI587:AI742),SUMPRODUCT(D587:D742,AI587:AI742))</f>
        <v>0</v>
      </c>
      <c r="AJ744" s="327">
        <f>IF(AJ585="kw",SUMPRODUCT(N587:N742,O587:O742,AJ587:AJ742),SUMPRODUCT(D587:D742,AJ587:AJ742))</f>
        <v>0</v>
      </c>
      <c r="AK744" s="327">
        <f>IF(AK585="kw",SUMPRODUCT(N587:N742,O587:O742,AK587:AK742),SUMPRODUCT(D587:D742,AK587:AK742))</f>
        <v>0</v>
      </c>
      <c r="AL744" s="327">
        <f>IF(AL585="kw",SUMPRODUCT(N587:N742,O587:O742,AL587:AL742),SUMPRODUCT(D587:D742,AL587:AL742))</f>
        <v>0</v>
      </c>
      <c r="AM744" s="328"/>
    </row>
    <row r="745" spans="1:40" ht="15.75">
      <c r="B745" s="389" t="s">
        <v>312</v>
      </c>
      <c r="C745" s="390"/>
      <c r="D745" s="390"/>
      <c r="E745" s="390"/>
      <c r="F745" s="390"/>
      <c r="G745" s="390"/>
      <c r="H745" s="390"/>
      <c r="I745" s="390"/>
      <c r="J745" s="390"/>
      <c r="K745" s="390"/>
      <c r="L745" s="390"/>
      <c r="M745" s="390"/>
      <c r="N745" s="390"/>
      <c r="O745" s="390"/>
      <c r="P745" s="390"/>
      <c r="Q745" s="390"/>
      <c r="R745" s="390"/>
      <c r="S745" s="390"/>
      <c r="T745" s="390"/>
      <c r="U745" s="390"/>
      <c r="V745" s="390"/>
      <c r="W745" s="390"/>
      <c r="X745" s="390"/>
      <c r="Y745" s="390">
        <f>HLOOKUP(Y401,'2. LRAMVA Threshold'!$B$42:$Q$53,10,FALSE)</f>
        <v>35842920</v>
      </c>
      <c r="Z745" s="390">
        <f>HLOOKUP(Z401,'2. LRAMVA Threshold'!$B$42:$Q$53,10,FALSE)</f>
        <v>39519293</v>
      </c>
      <c r="AA745" s="390">
        <f>HLOOKUP(AA401,'2. LRAMVA Threshold'!$B$42:$Q$53,10,FALSE)</f>
        <v>19284</v>
      </c>
      <c r="AB745" s="390">
        <f>HLOOKUP(AB401,'2. LRAMVA Threshold'!$B$42:$Q$53,10,FALSE)</f>
        <v>16135</v>
      </c>
      <c r="AC745" s="390">
        <f>HLOOKUP(AC401,'2. LRAMVA Threshold'!$B$42:$Q$53,10,FALSE)</f>
        <v>15417</v>
      </c>
      <c r="AD745" s="390">
        <f>HLOOKUP(AD401,'2. LRAMVA Threshold'!$B$42:$Q$53,10,FALSE)</f>
        <v>61001</v>
      </c>
      <c r="AE745" s="390">
        <f>HLOOKUP(AE401,'2. LRAMVA Threshold'!$B$42:$Q$53,10,FALSE)</f>
        <v>0</v>
      </c>
      <c r="AF745" s="390">
        <f>HLOOKUP(AF401,'2. LRAMVA Threshold'!$B$42:$Q$53,10,FALSE)</f>
        <v>0</v>
      </c>
      <c r="AG745" s="390">
        <f>HLOOKUP(AG401,'2. LRAMVA Threshold'!$B$42:$Q$53,10,FALSE)</f>
        <v>0</v>
      </c>
      <c r="AH745" s="390">
        <f>HLOOKUP(AH401,'2. LRAMVA Threshold'!$B$42:$Q$53,10,FALSE)</f>
        <v>0</v>
      </c>
      <c r="AI745" s="390">
        <f>HLOOKUP(AI401,'2. LRAMVA Threshold'!$B$42:$Q$53,10,FALSE)</f>
        <v>0</v>
      </c>
      <c r="AJ745" s="390">
        <f>HLOOKUP(AJ401,'2. LRAMVA Threshold'!$B$42:$Q$53,10,FALSE)</f>
        <v>0</v>
      </c>
      <c r="AK745" s="390">
        <f>HLOOKUP(AK401,'2. LRAMVA Threshold'!$B$42:$Q$53,10,FALSE)</f>
        <v>0</v>
      </c>
      <c r="AL745" s="390">
        <f>HLOOKUP(AL401,'2. LRAMVA Threshold'!$B$42:$Q$53,10,FALSE)</f>
        <v>0</v>
      </c>
      <c r="AM745" s="439"/>
    </row>
    <row r="746" spans="1:40">
      <c r="B746" s="392"/>
      <c r="C746" s="429"/>
      <c r="D746" s="430"/>
      <c r="E746" s="430"/>
      <c r="F746" s="430"/>
      <c r="G746" s="430"/>
      <c r="H746" s="430"/>
      <c r="I746" s="430"/>
      <c r="J746" s="430"/>
      <c r="K746" s="430"/>
      <c r="L746" s="430"/>
      <c r="M746" s="430"/>
      <c r="N746" s="430"/>
      <c r="O746" s="431"/>
      <c r="P746" s="430"/>
      <c r="Q746" s="430"/>
      <c r="R746" s="430"/>
      <c r="S746" s="432"/>
      <c r="T746" s="432"/>
      <c r="U746" s="432"/>
      <c r="V746" s="432"/>
      <c r="W746" s="430"/>
      <c r="X746" s="430"/>
      <c r="Y746" s="433"/>
      <c r="Z746" s="433"/>
      <c r="AA746" s="433"/>
      <c r="AB746" s="433"/>
      <c r="AC746" s="433"/>
      <c r="AD746" s="433"/>
      <c r="AE746" s="433"/>
      <c r="AF746" s="397"/>
      <c r="AG746" s="397"/>
      <c r="AH746" s="397"/>
      <c r="AI746" s="397"/>
      <c r="AJ746" s="397"/>
      <c r="AK746" s="397"/>
      <c r="AL746" s="397"/>
      <c r="AM746" s="398"/>
    </row>
    <row r="747" spans="1:40">
      <c r="B747" s="322" t="s">
        <v>313</v>
      </c>
      <c r="C747" s="336"/>
      <c r="D747" s="336"/>
      <c r="E747" s="374"/>
      <c r="F747" s="374"/>
      <c r="G747" s="374"/>
      <c r="H747" s="374"/>
      <c r="I747" s="374"/>
      <c r="J747" s="374"/>
      <c r="K747" s="374"/>
      <c r="L747" s="374"/>
      <c r="M747" s="374"/>
      <c r="N747" s="374"/>
      <c r="O747" s="291"/>
      <c r="P747" s="338"/>
      <c r="Q747" s="338"/>
      <c r="R747" s="338"/>
      <c r="S747" s="337"/>
      <c r="T747" s="337"/>
      <c r="U747" s="337"/>
      <c r="V747" s="337"/>
      <c r="W747" s="338"/>
      <c r="X747" s="338"/>
      <c r="Y747" s="339">
        <f>HLOOKUP(Y$35,'3.  Distribution Rates'!$C$122:$P$133,10,FALSE)</f>
        <v>4.5999999999999999E-3</v>
      </c>
      <c r="Z747" s="339">
        <f>HLOOKUP(Z$35,'3.  Distribution Rates'!$C$122:$P$133,10,FALSE)</f>
        <v>1.2800000000000001E-2</v>
      </c>
      <c r="AA747" s="339">
        <f>HLOOKUP(AA$35,'3.  Distribution Rates'!$C$122:$P$133,10,FALSE)</f>
        <v>4.649</v>
      </c>
      <c r="AB747" s="339">
        <f>HLOOKUP(AB$35,'3.  Distribution Rates'!$C$122:$P$133,10,FALSE)</f>
        <v>2.3923000000000001</v>
      </c>
      <c r="AC747" s="339">
        <f>HLOOKUP(AC$35,'3.  Distribution Rates'!$C$122:$P$133,10,FALSE)</f>
        <v>2.9693000000000001</v>
      </c>
      <c r="AD747" s="339">
        <f>HLOOKUP(AD$35,'3.  Distribution Rates'!$C$122:$P$133,10,FALSE)</f>
        <v>11.6158</v>
      </c>
      <c r="AE747" s="339">
        <f>HLOOKUP(AE$35,'3.  Distribution Rates'!$C$122:$P$133,10,FALSE)</f>
        <v>1.6500000000000001E-2</v>
      </c>
      <c r="AF747" s="339">
        <f>HLOOKUP(AF$35,'3.  Distribution Rates'!$C$122:$P$133,10,FALSE)</f>
        <v>0</v>
      </c>
      <c r="AG747" s="339">
        <f>HLOOKUP(AG$35,'3.  Distribution Rates'!$C$122:$P$133,10,FALSE)</f>
        <v>0</v>
      </c>
      <c r="AH747" s="339">
        <f>HLOOKUP(AH$35,'3.  Distribution Rates'!$C$122:$P$133,10,FALSE)</f>
        <v>0</v>
      </c>
      <c r="AI747" s="339">
        <f>HLOOKUP(AI$35,'3.  Distribution Rates'!$C$122:$P$133,10,FALSE)</f>
        <v>0</v>
      </c>
      <c r="AJ747" s="339">
        <f>HLOOKUP(AJ$35,'3.  Distribution Rates'!$C$122:$P$133,10,FALSE)</f>
        <v>0</v>
      </c>
      <c r="AK747" s="339">
        <f>HLOOKUP(AK$35,'3.  Distribution Rates'!$C$122:$P$133,10,FALSE)</f>
        <v>0</v>
      </c>
      <c r="AL747" s="339">
        <f>HLOOKUP(AL$35,'3.  Distribution Rates'!$C$122:$P$133,10,FALSE)</f>
        <v>0</v>
      </c>
      <c r="AM747" s="346"/>
      <c r="AN747" s="440"/>
    </row>
    <row r="748" spans="1:40">
      <c r="B748" s="322" t="s">
        <v>314</v>
      </c>
      <c r="C748" s="343"/>
      <c r="D748" s="308"/>
      <c r="E748" s="279"/>
      <c r="F748" s="279"/>
      <c r="G748" s="279"/>
      <c r="H748" s="279"/>
      <c r="I748" s="279"/>
      <c r="J748" s="279"/>
      <c r="K748" s="279"/>
      <c r="L748" s="279"/>
      <c r="M748" s="279"/>
      <c r="N748" s="279"/>
      <c r="O748" s="291"/>
      <c r="P748" s="279"/>
      <c r="Q748" s="279"/>
      <c r="R748" s="279"/>
      <c r="S748" s="308"/>
      <c r="T748" s="308"/>
      <c r="U748" s="308"/>
      <c r="V748" s="308"/>
      <c r="W748" s="279"/>
      <c r="X748" s="279"/>
      <c r="Y748" s="376">
        <f>'4.  2011-2014 LRAM'!Y141*Y747</f>
        <v>19667.864866563399</v>
      </c>
      <c r="Z748" s="376">
        <f>'4.  2011-2014 LRAM'!Z141*Z747</f>
        <v>79288.918590027533</v>
      </c>
      <c r="AA748" s="376">
        <f>'4.  2011-2014 LRAM'!AA141*AA747</f>
        <v>173129.95575478513</v>
      </c>
      <c r="AB748" s="376">
        <f>'4.  2011-2014 LRAM'!AB141*AB747</f>
        <v>40363.118117780359</v>
      </c>
      <c r="AC748" s="376">
        <f>'4.  2011-2014 LRAM'!AC141*AC747</f>
        <v>1012.0623715159201</v>
      </c>
      <c r="AD748" s="376">
        <f>'4.  2011-2014 LRAM'!AD141*AD747</f>
        <v>0</v>
      </c>
      <c r="AE748" s="376">
        <f>'4.  2011-2014 LRAM'!AE141*AE747</f>
        <v>0</v>
      </c>
      <c r="AF748" s="376">
        <f>'4.  2011-2014 LRAM'!AF141*AF747</f>
        <v>0</v>
      </c>
      <c r="AG748" s="376">
        <f>'4.  2011-2014 LRAM'!AG141*AG747</f>
        <v>0</v>
      </c>
      <c r="AH748" s="376">
        <f>'4.  2011-2014 LRAM'!AH141*AH747</f>
        <v>0</v>
      </c>
      <c r="AI748" s="376">
        <f>'4.  2011-2014 LRAM'!AI141*AI747</f>
        <v>0</v>
      </c>
      <c r="AJ748" s="376">
        <f>'4.  2011-2014 LRAM'!AJ141*AJ747</f>
        <v>0</v>
      </c>
      <c r="AK748" s="376">
        <f>'4.  2011-2014 LRAM'!AK141*AK747</f>
        <v>0</v>
      </c>
      <c r="AL748" s="376">
        <f>'4.  2011-2014 LRAM'!AL141*AL747</f>
        <v>0</v>
      </c>
      <c r="AM748" s="623">
        <f t="shared" ref="AM748:AM755" si="1960">SUM(Y748:AL748)</f>
        <v>313461.91970067233</v>
      </c>
      <c r="AN748" s="440"/>
    </row>
    <row r="749" spans="1:40">
      <c r="B749" s="322" t="s">
        <v>315</v>
      </c>
      <c r="C749" s="343"/>
      <c r="D749" s="308"/>
      <c r="E749" s="279"/>
      <c r="F749" s="279"/>
      <c r="G749" s="279"/>
      <c r="H749" s="279"/>
      <c r="I749" s="279"/>
      <c r="J749" s="279"/>
      <c r="K749" s="279"/>
      <c r="L749" s="279"/>
      <c r="M749" s="279"/>
      <c r="N749" s="279"/>
      <c r="O749" s="291"/>
      <c r="P749" s="279"/>
      <c r="Q749" s="279"/>
      <c r="R749" s="279"/>
      <c r="S749" s="308"/>
      <c r="T749" s="308"/>
      <c r="U749" s="308"/>
      <c r="V749" s="308"/>
      <c r="W749" s="279"/>
      <c r="X749" s="279"/>
      <c r="Y749" s="376">
        <f>'4.  2011-2014 LRAM'!Y270*Y747</f>
        <v>13289.334675133201</v>
      </c>
      <c r="Z749" s="376">
        <f>'4.  2011-2014 LRAM'!Z270*Z747</f>
        <v>55675.376154585618</v>
      </c>
      <c r="AA749" s="376">
        <f>'4.  2011-2014 LRAM'!AA270*AA747</f>
        <v>177793.61013974462</v>
      </c>
      <c r="AB749" s="376">
        <f>'4.  2011-2014 LRAM'!AB270*AB747</f>
        <v>41843.593917738857</v>
      </c>
      <c r="AC749" s="376">
        <f>'4.  2011-2014 LRAM'!AC270*AC747</f>
        <v>5007.3482249622721</v>
      </c>
      <c r="AD749" s="376">
        <f>'4.  2011-2014 LRAM'!AD270*AD747</f>
        <v>0</v>
      </c>
      <c r="AE749" s="376">
        <f>'4.  2011-2014 LRAM'!AE270*AE747</f>
        <v>0</v>
      </c>
      <c r="AF749" s="376">
        <f>'4.  2011-2014 LRAM'!AF270*AF747</f>
        <v>0</v>
      </c>
      <c r="AG749" s="376">
        <f>'4.  2011-2014 LRAM'!AG270*AG747</f>
        <v>0</v>
      </c>
      <c r="AH749" s="376">
        <f>'4.  2011-2014 LRAM'!AH270*AH747</f>
        <v>0</v>
      </c>
      <c r="AI749" s="376">
        <f>'4.  2011-2014 LRAM'!AI270*AI747</f>
        <v>0</v>
      </c>
      <c r="AJ749" s="376">
        <f>'4.  2011-2014 LRAM'!AJ270*AJ747</f>
        <v>0</v>
      </c>
      <c r="AK749" s="376">
        <f>'4.  2011-2014 LRAM'!AK270*AK747</f>
        <v>0</v>
      </c>
      <c r="AL749" s="376">
        <f>'4.  2011-2014 LRAM'!AL270*AL747</f>
        <v>0</v>
      </c>
      <c r="AM749" s="623">
        <f t="shared" si="1960"/>
        <v>293609.26311216457</v>
      </c>
      <c r="AN749" s="440"/>
    </row>
    <row r="750" spans="1:40">
      <c r="B750" s="322" t="s">
        <v>316</v>
      </c>
      <c r="C750" s="343"/>
      <c r="D750" s="308"/>
      <c r="E750" s="279"/>
      <c r="F750" s="279"/>
      <c r="G750" s="279"/>
      <c r="H750" s="279"/>
      <c r="I750" s="279"/>
      <c r="J750" s="279"/>
      <c r="K750" s="279"/>
      <c r="L750" s="279"/>
      <c r="M750" s="279"/>
      <c r="N750" s="279"/>
      <c r="O750" s="291"/>
      <c r="P750" s="279"/>
      <c r="Q750" s="279"/>
      <c r="R750" s="279"/>
      <c r="S750" s="308"/>
      <c r="T750" s="308"/>
      <c r="U750" s="308"/>
      <c r="V750" s="308"/>
      <c r="W750" s="279"/>
      <c r="X750" s="279"/>
      <c r="Y750" s="376">
        <f>'4.  2011-2014 LRAM'!Y399*Y747</f>
        <v>15935.029431799998</v>
      </c>
      <c r="Z750" s="376">
        <f>'4.  2011-2014 LRAM'!Z399*Z747</f>
        <v>41474.854464000004</v>
      </c>
      <c r="AA750" s="376">
        <f>'4.  2011-2014 LRAM'!AA399*AA747</f>
        <v>168317.97352803362</v>
      </c>
      <c r="AB750" s="376">
        <f>'4.  2011-2014 LRAM'!AB399*AB747</f>
        <v>48763.356839237764</v>
      </c>
      <c r="AC750" s="376">
        <f>'4.  2011-2014 LRAM'!AC399*AC747</f>
        <v>62067.183024926395</v>
      </c>
      <c r="AD750" s="376">
        <f>'4.  2011-2014 LRAM'!AD399*AD747</f>
        <v>208229.78858604361</v>
      </c>
      <c r="AE750" s="376">
        <f>'4.  2011-2014 LRAM'!AE399*AE747</f>
        <v>0</v>
      </c>
      <c r="AF750" s="376">
        <f>'4.  2011-2014 LRAM'!AF399*AF747</f>
        <v>0</v>
      </c>
      <c r="AG750" s="376">
        <f>'4.  2011-2014 LRAM'!AG399*AG747</f>
        <v>0</v>
      </c>
      <c r="AH750" s="376">
        <f>'4.  2011-2014 LRAM'!AH399*AH747</f>
        <v>0</v>
      </c>
      <c r="AI750" s="376">
        <f>'4.  2011-2014 LRAM'!AI399*AI747</f>
        <v>0</v>
      </c>
      <c r="AJ750" s="376">
        <f>'4.  2011-2014 LRAM'!AJ399*AJ747</f>
        <v>0</v>
      </c>
      <c r="AK750" s="376">
        <f>'4.  2011-2014 LRAM'!AK399*AK747</f>
        <v>0</v>
      </c>
      <c r="AL750" s="376">
        <f>'4.  2011-2014 LRAM'!AL399*AL747</f>
        <v>0</v>
      </c>
      <c r="AM750" s="623">
        <f t="shared" si="1960"/>
        <v>544788.1858740414</v>
      </c>
      <c r="AN750" s="440"/>
    </row>
    <row r="751" spans="1:40">
      <c r="B751" s="322" t="s">
        <v>317</v>
      </c>
      <c r="C751" s="343"/>
      <c r="D751" s="308"/>
      <c r="E751" s="279"/>
      <c r="F751" s="279"/>
      <c r="G751" s="279"/>
      <c r="H751" s="279"/>
      <c r="I751" s="279"/>
      <c r="J751" s="279"/>
      <c r="K751" s="279"/>
      <c r="L751" s="279"/>
      <c r="M751" s="279"/>
      <c r="N751" s="279"/>
      <c r="O751" s="291"/>
      <c r="P751" s="279"/>
      <c r="Q751" s="279"/>
      <c r="R751" s="279"/>
      <c r="S751" s="308"/>
      <c r="T751" s="308"/>
      <c r="U751" s="308"/>
      <c r="V751" s="308"/>
      <c r="W751" s="279"/>
      <c r="X751" s="279"/>
      <c r="Y751" s="376">
        <f>'4.  2011-2014 LRAM'!Y529*Y747</f>
        <v>37760.18376</v>
      </c>
      <c r="Z751" s="376">
        <f>'4.  2011-2014 LRAM'!Z529*Z747</f>
        <v>89328.82954240001</v>
      </c>
      <c r="AA751" s="376">
        <f>'4.  2011-2014 LRAM'!AA529*AA747</f>
        <v>218894.42993761203</v>
      </c>
      <c r="AB751" s="376">
        <f>'4.  2011-2014 LRAM'!AB529*AB747</f>
        <v>42027.701332416007</v>
      </c>
      <c r="AC751" s="376">
        <f>'4.  2011-2014 LRAM'!AC529*AC747</f>
        <v>14687.417175147601</v>
      </c>
      <c r="AD751" s="376">
        <f>'4.  2011-2014 LRAM'!AD529*AD747</f>
        <v>0</v>
      </c>
      <c r="AE751" s="376">
        <f>'4.  2011-2014 LRAM'!AE529*AE747</f>
        <v>0</v>
      </c>
      <c r="AF751" s="376">
        <f>'4.  2011-2014 LRAM'!AF529*AF747</f>
        <v>0</v>
      </c>
      <c r="AG751" s="376">
        <f>'4.  2011-2014 LRAM'!AG529*AG747</f>
        <v>0</v>
      </c>
      <c r="AH751" s="376">
        <f>'4.  2011-2014 LRAM'!AH529*AH747</f>
        <v>0</v>
      </c>
      <c r="AI751" s="376">
        <f>'4.  2011-2014 LRAM'!AI529*AI747</f>
        <v>0</v>
      </c>
      <c r="AJ751" s="376">
        <f>'4.  2011-2014 LRAM'!AJ529*AJ747</f>
        <v>0</v>
      </c>
      <c r="AK751" s="376">
        <f>'4.  2011-2014 LRAM'!AK529*AK747</f>
        <v>0</v>
      </c>
      <c r="AL751" s="376">
        <f>'4.  2011-2014 LRAM'!AL529*AL747</f>
        <v>0</v>
      </c>
      <c r="AM751" s="623">
        <f t="shared" si="1960"/>
        <v>402698.5617475757</v>
      </c>
      <c r="AN751" s="440"/>
    </row>
    <row r="752" spans="1:40">
      <c r="B752" s="322" t="s">
        <v>318</v>
      </c>
      <c r="C752" s="343"/>
      <c r="D752" s="308"/>
      <c r="E752" s="279"/>
      <c r="F752" s="279"/>
      <c r="G752" s="279"/>
      <c r="H752" s="279"/>
      <c r="I752" s="279"/>
      <c r="J752" s="279"/>
      <c r="K752" s="279"/>
      <c r="L752" s="279"/>
      <c r="M752" s="279"/>
      <c r="N752" s="279"/>
      <c r="O752" s="291"/>
      <c r="P752" s="279"/>
      <c r="Q752" s="279"/>
      <c r="R752" s="279"/>
      <c r="S752" s="308"/>
      <c r="T752" s="308"/>
      <c r="U752" s="308"/>
      <c r="V752" s="308"/>
      <c r="W752" s="279"/>
      <c r="X752" s="279"/>
      <c r="Y752" s="376">
        <f t="shared" ref="Y752:AL752" si="1961">Y210*Y747</f>
        <v>42840.536</v>
      </c>
      <c r="Z752" s="376">
        <f t="shared" si="1961"/>
        <v>140556.32685361026</v>
      </c>
      <c r="AA752" s="376">
        <f t="shared" si="1961"/>
        <v>340229.02924268803</v>
      </c>
      <c r="AB752" s="376">
        <f t="shared" si="1961"/>
        <v>111662.2122972864</v>
      </c>
      <c r="AC752" s="376">
        <f t="shared" si="1961"/>
        <v>37592.751388109114</v>
      </c>
      <c r="AD752" s="376">
        <f t="shared" si="1961"/>
        <v>0</v>
      </c>
      <c r="AE752" s="376">
        <f t="shared" si="1961"/>
        <v>0</v>
      </c>
      <c r="AF752" s="376">
        <f t="shared" si="1961"/>
        <v>0</v>
      </c>
      <c r="AG752" s="376">
        <f t="shared" si="1961"/>
        <v>0</v>
      </c>
      <c r="AH752" s="376">
        <f t="shared" si="1961"/>
        <v>0</v>
      </c>
      <c r="AI752" s="376">
        <f t="shared" si="1961"/>
        <v>0</v>
      </c>
      <c r="AJ752" s="376">
        <f t="shared" si="1961"/>
        <v>0</v>
      </c>
      <c r="AK752" s="376">
        <f t="shared" si="1961"/>
        <v>0</v>
      </c>
      <c r="AL752" s="376">
        <f t="shared" si="1961"/>
        <v>0</v>
      </c>
      <c r="AM752" s="623">
        <f t="shared" si="1960"/>
        <v>672880.85578169371</v>
      </c>
      <c r="AN752" s="440"/>
    </row>
    <row r="753" spans="1:40">
      <c r="B753" s="322" t="s">
        <v>319</v>
      </c>
      <c r="C753" s="343"/>
      <c r="D753" s="308"/>
      <c r="E753" s="279"/>
      <c r="F753" s="279"/>
      <c r="G753" s="279"/>
      <c r="H753" s="279"/>
      <c r="I753" s="279"/>
      <c r="J753" s="279"/>
      <c r="K753" s="279"/>
      <c r="L753" s="279"/>
      <c r="M753" s="279"/>
      <c r="N753" s="279"/>
      <c r="O753" s="291"/>
      <c r="P753" s="279"/>
      <c r="Q753" s="279"/>
      <c r="R753" s="279"/>
      <c r="S753" s="308"/>
      <c r="T753" s="308"/>
      <c r="U753" s="308"/>
      <c r="V753" s="308"/>
      <c r="W753" s="279"/>
      <c r="X753" s="279"/>
      <c r="Y753" s="376">
        <f t="shared" ref="Y753:AL753" si="1962">Y393*Y747</f>
        <v>124818.08065404635</v>
      </c>
      <c r="Z753" s="376">
        <f t="shared" si="1962"/>
        <v>57929.572871631528</v>
      </c>
      <c r="AA753" s="376">
        <f t="shared" si="1962"/>
        <v>175961.52004885464</v>
      </c>
      <c r="AB753" s="376">
        <f t="shared" si="1962"/>
        <v>164116.11999755754</v>
      </c>
      <c r="AC753" s="376">
        <f t="shared" si="1962"/>
        <v>72026.11819918704</v>
      </c>
      <c r="AD753" s="376">
        <f t="shared" si="1962"/>
        <v>399607.81413843454</v>
      </c>
      <c r="AE753" s="376">
        <f t="shared" si="1962"/>
        <v>0</v>
      </c>
      <c r="AF753" s="376">
        <f t="shared" si="1962"/>
        <v>0</v>
      </c>
      <c r="AG753" s="376">
        <f t="shared" si="1962"/>
        <v>0</v>
      </c>
      <c r="AH753" s="376">
        <f t="shared" si="1962"/>
        <v>0</v>
      </c>
      <c r="AI753" s="376">
        <f t="shared" si="1962"/>
        <v>0</v>
      </c>
      <c r="AJ753" s="376">
        <f t="shared" si="1962"/>
        <v>0</v>
      </c>
      <c r="AK753" s="376">
        <f t="shared" si="1962"/>
        <v>0</v>
      </c>
      <c r="AL753" s="376">
        <f t="shared" si="1962"/>
        <v>0</v>
      </c>
      <c r="AM753" s="623">
        <f t="shared" si="1960"/>
        <v>994459.22590971156</v>
      </c>
      <c r="AN753" s="440"/>
    </row>
    <row r="754" spans="1:40">
      <c r="B754" s="322" t="s">
        <v>320</v>
      </c>
      <c r="C754" s="343"/>
      <c r="D754" s="308"/>
      <c r="E754" s="279"/>
      <c r="F754" s="279"/>
      <c r="G754" s="279"/>
      <c r="H754" s="279"/>
      <c r="I754" s="279"/>
      <c r="J754" s="279"/>
      <c r="K754" s="279"/>
      <c r="L754" s="279"/>
      <c r="M754" s="279"/>
      <c r="N754" s="279"/>
      <c r="O754" s="291"/>
      <c r="P754" s="279"/>
      <c r="Q754" s="279"/>
      <c r="R754" s="279"/>
      <c r="S754" s="308"/>
      <c r="T754" s="308"/>
      <c r="U754" s="308"/>
      <c r="V754" s="308"/>
      <c r="W754" s="279"/>
      <c r="X754" s="279"/>
      <c r="Y754" s="376">
        <f t="shared" ref="Y754:AL754" si="1963">Y576*Y747</f>
        <v>181231.14185440983</v>
      </c>
      <c r="Z754" s="376">
        <f t="shared" si="1963"/>
        <v>116990.63666384023</v>
      </c>
      <c r="AA754" s="376">
        <f t="shared" si="1963"/>
        <v>315460.96102714672</v>
      </c>
      <c r="AB754" s="376">
        <f t="shared" si="1963"/>
        <v>57104.461505055777</v>
      </c>
      <c r="AC754" s="376">
        <f t="shared" si="1963"/>
        <v>16432.522236825302</v>
      </c>
      <c r="AD754" s="376">
        <f t="shared" si="1963"/>
        <v>0</v>
      </c>
      <c r="AE754" s="376">
        <f t="shared" si="1963"/>
        <v>0</v>
      </c>
      <c r="AF754" s="376">
        <f t="shared" si="1963"/>
        <v>0</v>
      </c>
      <c r="AG754" s="376">
        <f t="shared" si="1963"/>
        <v>0</v>
      </c>
      <c r="AH754" s="376">
        <f t="shared" si="1963"/>
        <v>0</v>
      </c>
      <c r="AI754" s="376">
        <f t="shared" si="1963"/>
        <v>0</v>
      </c>
      <c r="AJ754" s="376">
        <f t="shared" si="1963"/>
        <v>0</v>
      </c>
      <c r="AK754" s="376">
        <f t="shared" si="1963"/>
        <v>0</v>
      </c>
      <c r="AL754" s="376">
        <f t="shared" si="1963"/>
        <v>0</v>
      </c>
      <c r="AM754" s="623">
        <f t="shared" si="1960"/>
        <v>687219.72328727785</v>
      </c>
      <c r="AN754" s="440"/>
    </row>
    <row r="755" spans="1:40">
      <c r="B755" s="322" t="s">
        <v>321</v>
      </c>
      <c r="C755" s="343"/>
      <c r="D755" s="308"/>
      <c r="E755" s="279"/>
      <c r="F755" s="279"/>
      <c r="G755" s="279"/>
      <c r="H755" s="279"/>
      <c r="I755" s="279"/>
      <c r="J755" s="279"/>
      <c r="K755" s="279"/>
      <c r="L755" s="279"/>
      <c r="M755" s="279"/>
      <c r="N755" s="279"/>
      <c r="O755" s="291"/>
      <c r="P755" s="279"/>
      <c r="Q755" s="279"/>
      <c r="R755" s="279"/>
      <c r="S755" s="308"/>
      <c r="T755" s="308"/>
      <c r="U755" s="308"/>
      <c r="V755" s="308"/>
      <c r="W755" s="279"/>
      <c r="X755" s="279"/>
      <c r="Y755" s="376">
        <f>Y744*Y747</f>
        <v>48267.076991862377</v>
      </c>
      <c r="Z755" s="376">
        <f t="shared" ref="Z755:AL755" si="1964">Z744*Z747</f>
        <v>138202.65840041349</v>
      </c>
      <c r="AA755" s="376">
        <f t="shared" si="1964"/>
        <v>262461.98138787772</v>
      </c>
      <c r="AB755" s="376">
        <f t="shared" si="1964"/>
        <v>138084.39822189673</v>
      </c>
      <c r="AC755" s="376">
        <f t="shared" si="1964"/>
        <v>30254.139514512957</v>
      </c>
      <c r="AD755" s="376">
        <f t="shared" si="1964"/>
        <v>0</v>
      </c>
      <c r="AE755" s="376">
        <f t="shared" si="1964"/>
        <v>13843.907216679812</v>
      </c>
      <c r="AF755" s="376">
        <f t="shared" si="1964"/>
        <v>0</v>
      </c>
      <c r="AG755" s="376">
        <f t="shared" si="1964"/>
        <v>0</v>
      </c>
      <c r="AH755" s="376">
        <f t="shared" si="1964"/>
        <v>0</v>
      </c>
      <c r="AI755" s="376">
        <f t="shared" si="1964"/>
        <v>0</v>
      </c>
      <c r="AJ755" s="376">
        <f t="shared" si="1964"/>
        <v>0</v>
      </c>
      <c r="AK755" s="376">
        <f t="shared" si="1964"/>
        <v>0</v>
      </c>
      <c r="AL755" s="376">
        <f t="shared" si="1964"/>
        <v>0</v>
      </c>
      <c r="AM755" s="623">
        <f t="shared" si="1960"/>
        <v>631114.16173324303</v>
      </c>
      <c r="AN755" s="440"/>
    </row>
    <row r="756" spans="1:40" ht="15.75">
      <c r="B756" s="347" t="s">
        <v>322</v>
      </c>
      <c r="C756" s="343"/>
      <c r="D756" s="334"/>
      <c r="E756" s="332"/>
      <c r="F756" s="332"/>
      <c r="G756" s="332"/>
      <c r="H756" s="332"/>
      <c r="I756" s="332"/>
      <c r="J756" s="332"/>
      <c r="K756" s="332"/>
      <c r="L756" s="332"/>
      <c r="M756" s="332"/>
      <c r="N756" s="332"/>
      <c r="O756" s="300"/>
      <c r="P756" s="332"/>
      <c r="Q756" s="332"/>
      <c r="R756" s="332"/>
      <c r="S756" s="334"/>
      <c r="T756" s="334"/>
      <c r="U756" s="334"/>
      <c r="V756" s="334"/>
      <c r="W756" s="332"/>
      <c r="X756" s="332"/>
      <c r="Y756" s="344">
        <f>SUM(Y748:Y755)</f>
        <v>483809.24823381519</v>
      </c>
      <c r="Z756" s="344">
        <f>SUM(Z748:Z755)</f>
        <v>719447.17354050861</v>
      </c>
      <c r="AA756" s="344">
        <f t="shared" ref="AA756:AE756" si="1965">SUM(AA748:AA755)</f>
        <v>1832249.4610667424</v>
      </c>
      <c r="AB756" s="344">
        <f t="shared" si="1965"/>
        <v>643964.96222896944</v>
      </c>
      <c r="AC756" s="344">
        <f t="shared" si="1965"/>
        <v>239079.54213518661</v>
      </c>
      <c r="AD756" s="344">
        <f t="shared" si="1965"/>
        <v>607837.60272447811</v>
      </c>
      <c r="AE756" s="344">
        <f t="shared" si="1965"/>
        <v>13843.907216679812</v>
      </c>
      <c r="AF756" s="344">
        <f t="shared" ref="AF756:AL756" si="1966">SUM(AF748:AF755)</f>
        <v>0</v>
      </c>
      <c r="AG756" s="344">
        <f t="shared" si="1966"/>
        <v>0</v>
      </c>
      <c r="AH756" s="344">
        <f t="shared" si="1966"/>
        <v>0</v>
      </c>
      <c r="AI756" s="344">
        <f t="shared" si="1966"/>
        <v>0</v>
      </c>
      <c r="AJ756" s="344">
        <f t="shared" si="1966"/>
        <v>0</v>
      </c>
      <c r="AK756" s="344">
        <f t="shared" si="1966"/>
        <v>0</v>
      </c>
      <c r="AL756" s="344">
        <f t="shared" si="1966"/>
        <v>0</v>
      </c>
      <c r="AM756" s="405">
        <f>SUM(AM748:AM755)</f>
        <v>4540231.8971463796</v>
      </c>
      <c r="AN756" s="440"/>
    </row>
    <row r="757" spans="1:40" ht="15.75">
      <c r="B757" s="347" t="s">
        <v>323</v>
      </c>
      <c r="C757" s="343"/>
      <c r="D757" s="348"/>
      <c r="E757" s="332"/>
      <c r="F757" s="332"/>
      <c r="G757" s="332"/>
      <c r="H757" s="332"/>
      <c r="I757" s="332"/>
      <c r="J757" s="332"/>
      <c r="K757" s="332"/>
      <c r="L757" s="332"/>
      <c r="M757" s="332"/>
      <c r="N757" s="332"/>
      <c r="O757" s="300"/>
      <c r="P757" s="332"/>
      <c r="Q757" s="332"/>
      <c r="R757" s="332"/>
      <c r="S757" s="334"/>
      <c r="T757" s="334"/>
      <c r="U757" s="334"/>
      <c r="V757" s="334"/>
      <c r="W757" s="332"/>
      <c r="X757" s="332"/>
      <c r="Y757" s="345">
        <f>Y745*Y747</f>
        <v>164877.432</v>
      </c>
      <c r="Z757" s="345">
        <f t="shared" ref="Z757:AE757" si="1967">Z745*Z747</f>
        <v>505846.95040000003</v>
      </c>
      <c r="AA757" s="345">
        <f t="shared" si="1967"/>
        <v>89651.316000000006</v>
      </c>
      <c r="AB757" s="345">
        <f t="shared" si="1967"/>
        <v>38599.760500000004</v>
      </c>
      <c r="AC757" s="345">
        <f t="shared" si="1967"/>
        <v>45777.698100000001</v>
      </c>
      <c r="AD757" s="345">
        <f t="shared" si="1967"/>
        <v>708575.41579999996</v>
      </c>
      <c r="AE757" s="345">
        <f t="shared" si="1967"/>
        <v>0</v>
      </c>
      <c r="AF757" s="345">
        <f t="shared" ref="AF757:AL757" si="1968">AF745*AF747</f>
        <v>0</v>
      </c>
      <c r="AG757" s="345">
        <f t="shared" si="1968"/>
        <v>0</v>
      </c>
      <c r="AH757" s="345">
        <f t="shared" si="1968"/>
        <v>0</v>
      </c>
      <c r="AI757" s="345">
        <f t="shared" si="1968"/>
        <v>0</v>
      </c>
      <c r="AJ757" s="345">
        <f t="shared" si="1968"/>
        <v>0</v>
      </c>
      <c r="AK757" s="345">
        <f t="shared" si="1968"/>
        <v>0</v>
      </c>
      <c r="AL757" s="345">
        <f t="shared" si="1968"/>
        <v>0</v>
      </c>
      <c r="AM757" s="405">
        <f>SUM(Y757:AL757)</f>
        <v>1553328.5728</v>
      </c>
      <c r="AN757" s="440"/>
    </row>
    <row r="758" spans="1:40" ht="15.75">
      <c r="B758" s="347" t="s">
        <v>324</v>
      </c>
      <c r="C758" s="343"/>
      <c r="D758" s="348"/>
      <c r="E758" s="332"/>
      <c r="F758" s="332"/>
      <c r="G758" s="332"/>
      <c r="H758" s="332"/>
      <c r="I758" s="332"/>
      <c r="J758" s="332"/>
      <c r="K758" s="332"/>
      <c r="L758" s="332"/>
      <c r="M758" s="332"/>
      <c r="N758" s="332"/>
      <c r="O758" s="300"/>
      <c r="P758" s="332"/>
      <c r="Q758" s="332"/>
      <c r="R758" s="332"/>
      <c r="S758" s="348"/>
      <c r="T758" s="348"/>
      <c r="U758" s="348"/>
      <c r="V758" s="348"/>
      <c r="W758" s="332"/>
      <c r="X758" s="332"/>
      <c r="Y758" s="349"/>
      <c r="Z758" s="349"/>
      <c r="AA758" s="349"/>
      <c r="AB758" s="349"/>
      <c r="AC758" s="349"/>
      <c r="AD758" s="349"/>
      <c r="AE758" s="349"/>
      <c r="AF758" s="349"/>
      <c r="AG758" s="349"/>
      <c r="AH758" s="349"/>
      <c r="AI758" s="349"/>
      <c r="AJ758" s="349"/>
      <c r="AK758" s="349"/>
      <c r="AL758" s="349"/>
      <c r="AM758" s="405">
        <f>AM756-AM757</f>
        <v>2986903.3243463794</v>
      </c>
      <c r="AN758" s="440"/>
    </row>
    <row r="759" spans="1:40">
      <c r="B759" s="322"/>
      <c r="C759" s="348"/>
      <c r="D759" s="348"/>
      <c r="E759" s="332"/>
      <c r="F759" s="332"/>
      <c r="G759" s="332"/>
      <c r="H759" s="332"/>
      <c r="I759" s="332"/>
      <c r="J759" s="332"/>
      <c r="K759" s="332"/>
      <c r="L759" s="332"/>
      <c r="M759" s="332"/>
      <c r="N759" s="332"/>
      <c r="O759" s="300"/>
      <c r="P759" s="332"/>
      <c r="Q759" s="332"/>
      <c r="R759" s="332"/>
      <c r="S759" s="348"/>
      <c r="T759" s="343"/>
      <c r="U759" s="348"/>
      <c r="V759" s="348"/>
      <c r="W759" s="332"/>
      <c r="X759" s="332"/>
      <c r="Y759" s="350"/>
      <c r="Z759" s="350"/>
      <c r="AA759" s="350"/>
      <c r="AB759" s="350"/>
      <c r="AC759" s="350"/>
      <c r="AD759" s="350"/>
      <c r="AE759" s="350"/>
      <c r="AF759" s="350"/>
      <c r="AG759" s="350"/>
      <c r="AH759" s="350"/>
      <c r="AI759" s="350"/>
      <c r="AJ759" s="350"/>
      <c r="AK759" s="350"/>
      <c r="AL759" s="350"/>
      <c r="AM759" s="346"/>
      <c r="AN759" s="440"/>
    </row>
    <row r="760" spans="1:40">
      <c r="B760" s="436" t="s">
        <v>325</v>
      </c>
      <c r="C760" s="304"/>
      <c r="D760" s="279"/>
      <c r="E760" s="279"/>
      <c r="F760" s="279"/>
      <c r="G760" s="279"/>
      <c r="H760" s="279"/>
      <c r="I760" s="279"/>
      <c r="J760" s="279"/>
      <c r="K760" s="279"/>
      <c r="L760" s="279"/>
      <c r="M760" s="279"/>
      <c r="N760" s="279"/>
      <c r="O760" s="355"/>
      <c r="P760" s="279"/>
      <c r="Q760" s="279"/>
      <c r="R760" s="279"/>
      <c r="S760" s="304"/>
      <c r="T760" s="308"/>
      <c r="U760" s="308"/>
      <c r="V760" s="279"/>
      <c r="W760" s="279"/>
      <c r="X760" s="308"/>
      <c r="Y760" s="291">
        <f>SUMPRODUCT(E587:E742,Y587:Y742)</f>
        <v>0</v>
      </c>
      <c r="Z760" s="291">
        <f>SUMPRODUCT(E587:E742,Z587:Z742)</f>
        <v>0</v>
      </c>
      <c r="AA760" s="291">
        <f t="shared" ref="AA760:AL760" si="1969">IF(AA585="kw",SUMPRODUCT($N$587:$N$742,$P$587:$P$742,AA587:AA742),SUMPRODUCT($E$587:$E$742,AA587:AA742))</f>
        <v>0</v>
      </c>
      <c r="AB760" s="291">
        <f t="shared" si="1969"/>
        <v>0</v>
      </c>
      <c r="AC760" s="291">
        <f t="shared" si="1969"/>
        <v>0</v>
      </c>
      <c r="AD760" s="291">
        <f t="shared" si="1969"/>
        <v>0</v>
      </c>
      <c r="AE760" s="291">
        <f t="shared" si="1969"/>
        <v>0</v>
      </c>
      <c r="AF760" s="291">
        <f t="shared" si="1969"/>
        <v>0</v>
      </c>
      <c r="AG760" s="291">
        <f t="shared" si="1969"/>
        <v>0</v>
      </c>
      <c r="AH760" s="291">
        <f t="shared" si="1969"/>
        <v>0</v>
      </c>
      <c r="AI760" s="291">
        <f t="shared" si="1969"/>
        <v>0</v>
      </c>
      <c r="AJ760" s="291">
        <f t="shared" si="1969"/>
        <v>0</v>
      </c>
      <c r="AK760" s="291">
        <f t="shared" si="1969"/>
        <v>0</v>
      </c>
      <c r="AL760" s="291">
        <f t="shared" si="1969"/>
        <v>0</v>
      </c>
      <c r="AM760" s="335"/>
    </row>
    <row r="761" spans="1:40">
      <c r="B761" s="437" t="s">
        <v>326</v>
      </c>
      <c r="C761" s="362"/>
      <c r="D761" s="382"/>
      <c r="E761" s="382"/>
      <c r="F761" s="382"/>
      <c r="G761" s="382"/>
      <c r="H761" s="382"/>
      <c r="I761" s="382"/>
      <c r="J761" s="382"/>
      <c r="K761" s="382"/>
      <c r="L761" s="382"/>
      <c r="M761" s="382"/>
      <c r="N761" s="382"/>
      <c r="O761" s="381"/>
      <c r="P761" s="382"/>
      <c r="Q761" s="382"/>
      <c r="R761" s="382"/>
      <c r="S761" s="362"/>
      <c r="T761" s="383"/>
      <c r="U761" s="383"/>
      <c r="V761" s="382"/>
      <c r="W761" s="382"/>
      <c r="X761" s="383"/>
      <c r="Y761" s="324">
        <f>SUMPRODUCT(F587:F742,Y587:Y742)</f>
        <v>0</v>
      </c>
      <c r="Z761" s="324">
        <f>SUMPRODUCT(F587:F742,Z587:Z742)</f>
        <v>0</v>
      </c>
      <c r="AA761" s="324">
        <f t="shared" ref="AA761:AL761" si="1970">IF(AA585="kw",SUMPRODUCT($N$587:$N$742,$Q$587:$Q$742,AA587:AA742),SUMPRODUCT($F$587:$F$742,AA587:AA742))</f>
        <v>0</v>
      </c>
      <c r="AB761" s="324">
        <f t="shared" si="1970"/>
        <v>0</v>
      </c>
      <c r="AC761" s="324">
        <f t="shared" si="1970"/>
        <v>0</v>
      </c>
      <c r="AD761" s="324">
        <f t="shared" si="1970"/>
        <v>0</v>
      </c>
      <c r="AE761" s="324">
        <f t="shared" si="1970"/>
        <v>0</v>
      </c>
      <c r="AF761" s="324">
        <f t="shared" si="1970"/>
        <v>0</v>
      </c>
      <c r="AG761" s="324">
        <f t="shared" si="1970"/>
        <v>0</v>
      </c>
      <c r="AH761" s="324">
        <f t="shared" si="1970"/>
        <v>0</v>
      </c>
      <c r="AI761" s="324">
        <f t="shared" si="1970"/>
        <v>0</v>
      </c>
      <c r="AJ761" s="324">
        <f t="shared" si="1970"/>
        <v>0</v>
      </c>
      <c r="AK761" s="324">
        <f t="shared" si="1970"/>
        <v>0</v>
      </c>
      <c r="AL761" s="324">
        <f t="shared" si="1970"/>
        <v>0</v>
      </c>
      <c r="AM761" s="384"/>
    </row>
    <row r="762" spans="1:40" ht="20.25" customHeight="1">
      <c r="B762" s="366" t="s">
        <v>837</v>
      </c>
      <c r="C762" s="385"/>
      <c r="D762" s="386"/>
      <c r="E762" s="386"/>
      <c r="F762" s="386"/>
      <c r="G762" s="386"/>
      <c r="H762" s="386"/>
      <c r="I762" s="386"/>
      <c r="J762" s="386"/>
      <c r="K762" s="386"/>
      <c r="L762" s="386"/>
      <c r="M762" s="386"/>
      <c r="N762" s="386"/>
      <c r="O762" s="386"/>
      <c r="P762" s="386"/>
      <c r="Q762" s="386"/>
      <c r="R762" s="386"/>
      <c r="S762" s="369"/>
      <c r="T762" s="370"/>
      <c r="U762" s="386"/>
      <c r="V762" s="386"/>
      <c r="W762" s="386"/>
      <c r="X762" s="386"/>
      <c r="Y762" s="407"/>
      <c r="Z762" s="407"/>
      <c r="AA762" s="407"/>
      <c r="AB762" s="407"/>
      <c r="AC762" s="407"/>
      <c r="AD762" s="407"/>
      <c r="AE762" s="407"/>
      <c r="AF762" s="407"/>
      <c r="AG762" s="407"/>
      <c r="AH762" s="407"/>
      <c r="AI762" s="407"/>
      <c r="AJ762" s="407"/>
      <c r="AK762" s="407"/>
      <c r="AL762" s="407"/>
      <c r="AM762" s="387"/>
    </row>
    <row r="765" spans="1:40" ht="15.75">
      <c r="B765" s="280" t="s">
        <v>327</v>
      </c>
      <c r="C765" s="281"/>
      <c r="D765" s="584" t="s">
        <v>526</v>
      </c>
      <c r="E765" s="253"/>
      <c r="F765" s="584"/>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47" t="s">
        <v>211</v>
      </c>
      <c r="C766" s="849" t="s">
        <v>33</v>
      </c>
      <c r="D766" s="284" t="s">
        <v>422</v>
      </c>
      <c r="E766" s="851" t="s">
        <v>209</v>
      </c>
      <c r="F766" s="852"/>
      <c r="G766" s="852"/>
      <c r="H766" s="852"/>
      <c r="I766" s="852"/>
      <c r="J766" s="852"/>
      <c r="K766" s="852"/>
      <c r="L766" s="852"/>
      <c r="M766" s="853"/>
      <c r="N766" s="854" t="s">
        <v>213</v>
      </c>
      <c r="O766" s="284" t="s">
        <v>423</v>
      </c>
      <c r="P766" s="851" t="s">
        <v>212</v>
      </c>
      <c r="Q766" s="852"/>
      <c r="R766" s="852"/>
      <c r="S766" s="852"/>
      <c r="T766" s="852"/>
      <c r="U766" s="852"/>
      <c r="V766" s="852"/>
      <c r="W766" s="852"/>
      <c r="X766" s="853"/>
      <c r="Y766" s="844" t="s">
        <v>243</v>
      </c>
      <c r="Z766" s="845"/>
      <c r="AA766" s="845"/>
      <c r="AB766" s="845"/>
      <c r="AC766" s="845"/>
      <c r="AD766" s="845"/>
      <c r="AE766" s="845"/>
      <c r="AF766" s="845"/>
      <c r="AG766" s="845"/>
      <c r="AH766" s="845"/>
      <c r="AI766" s="845"/>
      <c r="AJ766" s="845"/>
      <c r="AK766" s="845"/>
      <c r="AL766" s="845"/>
      <c r="AM766" s="846"/>
    </row>
    <row r="767" spans="1:40" ht="65.25" customHeight="1">
      <c r="B767" s="848"/>
      <c r="C767" s="850"/>
      <c r="D767" s="285">
        <v>2019</v>
      </c>
      <c r="E767" s="285">
        <v>2020</v>
      </c>
      <c r="F767" s="285">
        <v>2021</v>
      </c>
      <c r="G767" s="285">
        <v>2022</v>
      </c>
      <c r="H767" s="285">
        <v>2023</v>
      </c>
      <c r="I767" s="285">
        <v>2024</v>
      </c>
      <c r="J767" s="285">
        <v>2025</v>
      </c>
      <c r="K767" s="285">
        <v>2026</v>
      </c>
      <c r="L767" s="285">
        <v>2027</v>
      </c>
      <c r="M767" s="285">
        <v>2028</v>
      </c>
      <c r="N767" s="855"/>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50-499 kW</v>
      </c>
      <c r="AB767" s="285" t="str">
        <f>'1.  LRAMVA Summary'!G52</f>
        <v>GS 500-4999 kW</v>
      </c>
      <c r="AC767" s="285" t="str">
        <f>'1.  LRAMVA Summary'!H52</f>
        <v>Large Use</v>
      </c>
      <c r="AD767" s="285" t="str">
        <f>'1.  LRAMVA Summary'!I52</f>
        <v>Street Lighting</v>
      </c>
      <c r="AE767" s="285" t="str">
        <f>'1.  LRAMVA Summary'!J52</f>
        <v>Unmetered Scattered Load</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26"/>
      <c r="B768" s="512"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t="str">
        <f>'1.  LRAMVA Summary'!J53</f>
        <v>kWh</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26"/>
      <c r="B769" s="498"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26">
        <v>1</v>
      </c>
      <c r="B770" s="425"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08"/>
      <c r="Z770" s="408"/>
      <c r="AA770" s="408"/>
      <c r="AB770" s="408"/>
      <c r="AC770" s="408"/>
      <c r="AD770" s="408"/>
      <c r="AE770" s="408"/>
      <c r="AF770" s="408"/>
      <c r="AG770" s="408"/>
      <c r="AH770" s="408"/>
      <c r="AI770" s="408"/>
      <c r="AJ770" s="408"/>
      <c r="AK770" s="408"/>
      <c r="AL770" s="408"/>
      <c r="AM770" s="296">
        <f>SUM(Y770:AL770)</f>
        <v>0</v>
      </c>
    </row>
    <row r="771" spans="1:39" outlineLevel="1">
      <c r="A771" s="526"/>
      <c r="B771" s="294" t="s">
        <v>342</v>
      </c>
      <c r="C771" s="291" t="s">
        <v>163</v>
      </c>
      <c r="D771" s="295"/>
      <c r="E771" s="295"/>
      <c r="F771" s="295"/>
      <c r="G771" s="295"/>
      <c r="H771" s="295"/>
      <c r="I771" s="295"/>
      <c r="J771" s="295"/>
      <c r="K771" s="295"/>
      <c r="L771" s="295"/>
      <c r="M771" s="295"/>
      <c r="N771" s="464"/>
      <c r="O771" s="295"/>
      <c r="P771" s="295"/>
      <c r="Q771" s="295"/>
      <c r="R771" s="295"/>
      <c r="S771" s="295"/>
      <c r="T771" s="295"/>
      <c r="U771" s="295"/>
      <c r="V771" s="295"/>
      <c r="W771" s="295"/>
      <c r="X771" s="295"/>
      <c r="Y771" s="409">
        <f>Y770</f>
        <v>0</v>
      </c>
      <c r="Z771" s="409">
        <f t="shared" ref="Z771" si="1971">Z770</f>
        <v>0</v>
      </c>
      <c r="AA771" s="409">
        <f t="shared" ref="AA771" si="1972">AA770</f>
        <v>0</v>
      </c>
      <c r="AB771" s="409">
        <f t="shared" ref="AB771" si="1973">AB770</f>
        <v>0</v>
      </c>
      <c r="AC771" s="409">
        <f t="shared" ref="AC771" si="1974">AC770</f>
        <v>0</v>
      </c>
      <c r="AD771" s="409">
        <f t="shared" ref="AD771" si="1975">AD770</f>
        <v>0</v>
      </c>
      <c r="AE771" s="409">
        <f t="shared" ref="AE771" si="1976">AE770</f>
        <v>0</v>
      </c>
      <c r="AF771" s="409">
        <f t="shared" ref="AF771" si="1977">AF770</f>
        <v>0</v>
      </c>
      <c r="AG771" s="409">
        <f t="shared" ref="AG771" si="1978">AG770</f>
        <v>0</v>
      </c>
      <c r="AH771" s="409">
        <f t="shared" ref="AH771" si="1979">AH770</f>
        <v>0</v>
      </c>
      <c r="AI771" s="409">
        <f t="shared" ref="AI771" si="1980">AI770</f>
        <v>0</v>
      </c>
      <c r="AJ771" s="409">
        <f t="shared" ref="AJ771" si="1981">AJ770</f>
        <v>0</v>
      </c>
      <c r="AK771" s="409">
        <f t="shared" ref="AK771" si="1982">AK770</f>
        <v>0</v>
      </c>
      <c r="AL771" s="409">
        <f t="shared" ref="AL771" si="1983">AL770</f>
        <v>0</v>
      </c>
      <c r="AM771" s="297"/>
    </row>
    <row r="772" spans="1:39" ht="15.75" outlineLevel="1">
      <c r="A772" s="526"/>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0"/>
      <c r="Z772" s="411"/>
      <c r="AA772" s="411"/>
      <c r="AB772" s="411"/>
      <c r="AC772" s="411"/>
      <c r="AD772" s="411"/>
      <c r="AE772" s="411"/>
      <c r="AF772" s="411"/>
      <c r="AG772" s="411"/>
      <c r="AH772" s="411"/>
      <c r="AI772" s="411"/>
      <c r="AJ772" s="411"/>
      <c r="AK772" s="411"/>
      <c r="AL772" s="411"/>
      <c r="AM772" s="302"/>
    </row>
    <row r="773" spans="1:39" outlineLevel="1">
      <c r="A773" s="526">
        <v>2</v>
      </c>
      <c r="B773" s="425"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08"/>
      <c r="Z773" s="408"/>
      <c r="AA773" s="408"/>
      <c r="AB773" s="408"/>
      <c r="AC773" s="408"/>
      <c r="AD773" s="408"/>
      <c r="AE773" s="408"/>
      <c r="AF773" s="408"/>
      <c r="AG773" s="408"/>
      <c r="AH773" s="408"/>
      <c r="AI773" s="408"/>
      <c r="AJ773" s="408"/>
      <c r="AK773" s="408"/>
      <c r="AL773" s="408"/>
      <c r="AM773" s="296">
        <f>SUM(Y773:AL773)</f>
        <v>0</v>
      </c>
    </row>
    <row r="774" spans="1:39" outlineLevel="1">
      <c r="A774" s="526"/>
      <c r="B774" s="294" t="s">
        <v>342</v>
      </c>
      <c r="C774" s="291" t="s">
        <v>163</v>
      </c>
      <c r="D774" s="295"/>
      <c r="E774" s="295"/>
      <c r="F774" s="295"/>
      <c r="G774" s="295"/>
      <c r="H774" s="295"/>
      <c r="I774" s="295"/>
      <c r="J774" s="295"/>
      <c r="K774" s="295"/>
      <c r="L774" s="295"/>
      <c r="M774" s="295"/>
      <c r="N774" s="464"/>
      <c r="O774" s="295"/>
      <c r="P774" s="295"/>
      <c r="Q774" s="295"/>
      <c r="R774" s="295"/>
      <c r="S774" s="295"/>
      <c r="T774" s="295"/>
      <c r="U774" s="295"/>
      <c r="V774" s="295"/>
      <c r="W774" s="295"/>
      <c r="X774" s="295"/>
      <c r="Y774" s="409">
        <f>Y773</f>
        <v>0</v>
      </c>
      <c r="Z774" s="409">
        <f t="shared" ref="Z774" si="1984">Z773</f>
        <v>0</v>
      </c>
      <c r="AA774" s="409">
        <f t="shared" ref="AA774" si="1985">AA773</f>
        <v>0</v>
      </c>
      <c r="AB774" s="409">
        <f t="shared" ref="AB774" si="1986">AB773</f>
        <v>0</v>
      </c>
      <c r="AC774" s="409">
        <f t="shared" ref="AC774" si="1987">AC773</f>
        <v>0</v>
      </c>
      <c r="AD774" s="409">
        <f t="shared" ref="AD774" si="1988">AD773</f>
        <v>0</v>
      </c>
      <c r="AE774" s="409">
        <f t="shared" ref="AE774" si="1989">AE773</f>
        <v>0</v>
      </c>
      <c r="AF774" s="409">
        <f t="shared" ref="AF774" si="1990">AF773</f>
        <v>0</v>
      </c>
      <c r="AG774" s="409">
        <f t="shared" ref="AG774" si="1991">AG773</f>
        <v>0</v>
      </c>
      <c r="AH774" s="409">
        <f t="shared" ref="AH774" si="1992">AH773</f>
        <v>0</v>
      </c>
      <c r="AI774" s="409">
        <f t="shared" ref="AI774" si="1993">AI773</f>
        <v>0</v>
      </c>
      <c r="AJ774" s="409">
        <f t="shared" ref="AJ774" si="1994">AJ773</f>
        <v>0</v>
      </c>
      <c r="AK774" s="409">
        <f t="shared" ref="AK774" si="1995">AK773</f>
        <v>0</v>
      </c>
      <c r="AL774" s="409">
        <f t="shared" ref="AL774" si="1996">AL773</f>
        <v>0</v>
      </c>
      <c r="AM774" s="297"/>
    </row>
    <row r="775" spans="1:39" ht="15.75" outlineLevel="1">
      <c r="A775" s="526"/>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0"/>
      <c r="Z775" s="411"/>
      <c r="AA775" s="411"/>
      <c r="AB775" s="411"/>
      <c r="AC775" s="411"/>
      <c r="AD775" s="411"/>
      <c r="AE775" s="411"/>
      <c r="AF775" s="411"/>
      <c r="AG775" s="411"/>
      <c r="AH775" s="411"/>
      <c r="AI775" s="411"/>
      <c r="AJ775" s="411"/>
      <c r="AK775" s="411"/>
      <c r="AL775" s="411"/>
      <c r="AM775" s="302"/>
    </row>
    <row r="776" spans="1:39" outlineLevel="1">
      <c r="A776" s="526">
        <v>3</v>
      </c>
      <c r="B776" s="425"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08"/>
      <c r="Z776" s="408"/>
      <c r="AA776" s="408"/>
      <c r="AB776" s="408"/>
      <c r="AC776" s="408"/>
      <c r="AD776" s="408"/>
      <c r="AE776" s="408"/>
      <c r="AF776" s="408"/>
      <c r="AG776" s="408"/>
      <c r="AH776" s="408"/>
      <c r="AI776" s="408"/>
      <c r="AJ776" s="408"/>
      <c r="AK776" s="408"/>
      <c r="AL776" s="408"/>
      <c r="AM776" s="296">
        <f>SUM(Y776:AL776)</f>
        <v>0</v>
      </c>
    </row>
    <row r="777" spans="1:39" outlineLevel="1">
      <c r="A777" s="526"/>
      <c r="B777" s="294" t="s">
        <v>342</v>
      </c>
      <c r="C777" s="291" t="s">
        <v>163</v>
      </c>
      <c r="D777" s="295"/>
      <c r="E777" s="295"/>
      <c r="F777" s="295"/>
      <c r="G777" s="295"/>
      <c r="H777" s="295"/>
      <c r="I777" s="295"/>
      <c r="J777" s="295"/>
      <c r="K777" s="295"/>
      <c r="L777" s="295"/>
      <c r="M777" s="295"/>
      <c r="N777" s="464"/>
      <c r="O777" s="295"/>
      <c r="P777" s="295"/>
      <c r="Q777" s="295"/>
      <c r="R777" s="295"/>
      <c r="S777" s="295"/>
      <c r="T777" s="295"/>
      <c r="U777" s="295"/>
      <c r="V777" s="295"/>
      <c r="W777" s="295"/>
      <c r="X777" s="295"/>
      <c r="Y777" s="409">
        <f>Y776</f>
        <v>0</v>
      </c>
      <c r="Z777" s="409">
        <f t="shared" ref="Z777" si="1997">Z776</f>
        <v>0</v>
      </c>
      <c r="AA777" s="409">
        <f t="shared" ref="AA777" si="1998">AA776</f>
        <v>0</v>
      </c>
      <c r="AB777" s="409">
        <f t="shared" ref="AB777" si="1999">AB776</f>
        <v>0</v>
      </c>
      <c r="AC777" s="409">
        <f t="shared" ref="AC777" si="2000">AC776</f>
        <v>0</v>
      </c>
      <c r="AD777" s="409">
        <f t="shared" ref="AD777" si="2001">AD776</f>
        <v>0</v>
      </c>
      <c r="AE777" s="409">
        <f t="shared" ref="AE777" si="2002">AE776</f>
        <v>0</v>
      </c>
      <c r="AF777" s="409">
        <f t="shared" ref="AF777" si="2003">AF776</f>
        <v>0</v>
      </c>
      <c r="AG777" s="409">
        <f t="shared" ref="AG777" si="2004">AG776</f>
        <v>0</v>
      </c>
      <c r="AH777" s="409">
        <f t="shared" ref="AH777" si="2005">AH776</f>
        <v>0</v>
      </c>
      <c r="AI777" s="409">
        <f t="shared" ref="AI777" si="2006">AI776</f>
        <v>0</v>
      </c>
      <c r="AJ777" s="409">
        <f t="shared" ref="AJ777" si="2007">AJ776</f>
        <v>0</v>
      </c>
      <c r="AK777" s="409">
        <f t="shared" ref="AK777" si="2008">AK776</f>
        <v>0</v>
      </c>
      <c r="AL777" s="409">
        <f t="shared" ref="AL777" si="2009">AL776</f>
        <v>0</v>
      </c>
      <c r="AM777" s="297"/>
    </row>
    <row r="778" spans="1:39" outlineLevel="1">
      <c r="A778" s="526"/>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0"/>
      <c r="Z778" s="410"/>
      <c r="AA778" s="410"/>
      <c r="AB778" s="410"/>
      <c r="AC778" s="410"/>
      <c r="AD778" s="410"/>
      <c r="AE778" s="410"/>
      <c r="AF778" s="410"/>
      <c r="AG778" s="410"/>
      <c r="AH778" s="410"/>
      <c r="AI778" s="410"/>
      <c r="AJ778" s="410"/>
      <c r="AK778" s="410"/>
      <c r="AL778" s="410"/>
      <c r="AM778" s="306"/>
    </row>
    <row r="779" spans="1:39" outlineLevel="1">
      <c r="A779" s="526">
        <v>4</v>
      </c>
      <c r="B779" s="514" t="s">
        <v>682</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3"/>
      <c r="Z779" s="413"/>
      <c r="AA779" s="413"/>
      <c r="AB779" s="413"/>
      <c r="AC779" s="413"/>
      <c r="AD779" s="413"/>
      <c r="AE779" s="413"/>
      <c r="AF779" s="408"/>
      <c r="AG779" s="408"/>
      <c r="AH779" s="408"/>
      <c r="AI779" s="408"/>
      <c r="AJ779" s="408"/>
      <c r="AK779" s="408"/>
      <c r="AL779" s="408"/>
      <c r="AM779" s="296">
        <f>SUM(Y779:AL779)</f>
        <v>0</v>
      </c>
    </row>
    <row r="780" spans="1:39" outlineLevel="1">
      <c r="A780" s="526"/>
      <c r="B780" s="294" t="s">
        <v>342</v>
      </c>
      <c r="C780" s="291" t="s">
        <v>163</v>
      </c>
      <c r="D780" s="295"/>
      <c r="E780" s="295"/>
      <c r="F780" s="295"/>
      <c r="G780" s="295"/>
      <c r="H780" s="295"/>
      <c r="I780" s="295"/>
      <c r="J780" s="295"/>
      <c r="K780" s="295"/>
      <c r="L780" s="295"/>
      <c r="M780" s="295"/>
      <c r="N780" s="464"/>
      <c r="O780" s="295"/>
      <c r="P780" s="295"/>
      <c r="Q780" s="295"/>
      <c r="R780" s="295"/>
      <c r="S780" s="295"/>
      <c r="T780" s="295"/>
      <c r="U780" s="295"/>
      <c r="V780" s="295"/>
      <c r="W780" s="295"/>
      <c r="X780" s="295"/>
      <c r="Y780" s="409">
        <f>Y779</f>
        <v>0</v>
      </c>
      <c r="Z780" s="409">
        <f t="shared" ref="Z780" si="2010">Z779</f>
        <v>0</v>
      </c>
      <c r="AA780" s="409">
        <f t="shared" ref="AA780" si="2011">AA779</f>
        <v>0</v>
      </c>
      <c r="AB780" s="409">
        <f t="shared" ref="AB780" si="2012">AB779</f>
        <v>0</v>
      </c>
      <c r="AC780" s="409">
        <f t="shared" ref="AC780" si="2013">AC779</f>
        <v>0</v>
      </c>
      <c r="AD780" s="409">
        <f t="shared" ref="AD780" si="2014">AD779</f>
        <v>0</v>
      </c>
      <c r="AE780" s="409">
        <f t="shared" ref="AE780" si="2015">AE779</f>
        <v>0</v>
      </c>
      <c r="AF780" s="409">
        <f t="shared" ref="AF780" si="2016">AF779</f>
        <v>0</v>
      </c>
      <c r="AG780" s="409">
        <f t="shared" ref="AG780" si="2017">AG779</f>
        <v>0</v>
      </c>
      <c r="AH780" s="409">
        <f t="shared" ref="AH780" si="2018">AH779</f>
        <v>0</v>
      </c>
      <c r="AI780" s="409">
        <f t="shared" ref="AI780" si="2019">AI779</f>
        <v>0</v>
      </c>
      <c r="AJ780" s="409">
        <f t="shared" ref="AJ780" si="2020">AJ779</f>
        <v>0</v>
      </c>
      <c r="AK780" s="409">
        <f t="shared" ref="AK780" si="2021">AK779</f>
        <v>0</v>
      </c>
      <c r="AL780" s="409">
        <f t="shared" ref="AL780" si="2022">AL779</f>
        <v>0</v>
      </c>
      <c r="AM780" s="297"/>
    </row>
    <row r="781" spans="1:39" outlineLevel="1">
      <c r="A781" s="526"/>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0"/>
      <c r="Z781" s="410"/>
      <c r="AA781" s="410"/>
      <c r="AB781" s="410"/>
      <c r="AC781" s="410"/>
      <c r="AD781" s="410"/>
      <c r="AE781" s="410"/>
      <c r="AF781" s="410"/>
      <c r="AG781" s="410"/>
      <c r="AH781" s="410"/>
      <c r="AI781" s="410"/>
      <c r="AJ781" s="410"/>
      <c r="AK781" s="410"/>
      <c r="AL781" s="410"/>
      <c r="AM781" s="306"/>
    </row>
    <row r="782" spans="1:39" ht="15.75" customHeight="1" outlineLevel="1">
      <c r="A782" s="526">
        <v>5</v>
      </c>
      <c r="B782" s="425"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3"/>
      <c r="Z782" s="413"/>
      <c r="AA782" s="413"/>
      <c r="AB782" s="413"/>
      <c r="AC782" s="413"/>
      <c r="AD782" s="413"/>
      <c r="AE782" s="413"/>
      <c r="AF782" s="408"/>
      <c r="AG782" s="408"/>
      <c r="AH782" s="408"/>
      <c r="AI782" s="408"/>
      <c r="AJ782" s="408"/>
      <c r="AK782" s="408"/>
      <c r="AL782" s="408"/>
      <c r="AM782" s="296">
        <f>SUM(Y782:AL782)</f>
        <v>0</v>
      </c>
    </row>
    <row r="783" spans="1:39" ht="20.25" customHeight="1" outlineLevel="1">
      <c r="A783" s="526"/>
      <c r="B783" s="294" t="s">
        <v>342</v>
      </c>
      <c r="C783" s="291" t="s">
        <v>163</v>
      </c>
      <c r="D783" s="295"/>
      <c r="E783" s="295"/>
      <c r="F783" s="295"/>
      <c r="G783" s="295"/>
      <c r="H783" s="295"/>
      <c r="I783" s="295"/>
      <c r="J783" s="295"/>
      <c r="K783" s="295"/>
      <c r="L783" s="295"/>
      <c r="M783" s="295"/>
      <c r="N783" s="464"/>
      <c r="O783" s="295"/>
      <c r="P783" s="295"/>
      <c r="Q783" s="295"/>
      <c r="R783" s="295"/>
      <c r="S783" s="295"/>
      <c r="T783" s="295"/>
      <c r="U783" s="295"/>
      <c r="V783" s="295"/>
      <c r="W783" s="295"/>
      <c r="X783" s="295"/>
      <c r="Y783" s="409">
        <f>Y782</f>
        <v>0</v>
      </c>
      <c r="Z783" s="409">
        <f t="shared" ref="Z783" si="2023">Z782</f>
        <v>0</v>
      </c>
      <c r="AA783" s="409">
        <f t="shared" ref="AA783" si="2024">AA782</f>
        <v>0</v>
      </c>
      <c r="AB783" s="409">
        <f t="shared" ref="AB783" si="2025">AB782</f>
        <v>0</v>
      </c>
      <c r="AC783" s="409">
        <f t="shared" ref="AC783" si="2026">AC782</f>
        <v>0</v>
      </c>
      <c r="AD783" s="409">
        <f t="shared" ref="AD783" si="2027">AD782</f>
        <v>0</v>
      </c>
      <c r="AE783" s="409">
        <f t="shared" ref="AE783" si="2028">AE782</f>
        <v>0</v>
      </c>
      <c r="AF783" s="409">
        <f t="shared" ref="AF783" si="2029">AF782</f>
        <v>0</v>
      </c>
      <c r="AG783" s="409">
        <f t="shared" ref="AG783" si="2030">AG782</f>
        <v>0</v>
      </c>
      <c r="AH783" s="409">
        <f t="shared" ref="AH783" si="2031">AH782</f>
        <v>0</v>
      </c>
      <c r="AI783" s="409">
        <f t="shared" ref="AI783" si="2032">AI782</f>
        <v>0</v>
      </c>
      <c r="AJ783" s="409">
        <f t="shared" ref="AJ783" si="2033">AJ782</f>
        <v>0</v>
      </c>
      <c r="AK783" s="409">
        <f t="shared" ref="AK783" si="2034">AK782</f>
        <v>0</v>
      </c>
      <c r="AL783" s="409">
        <f t="shared" ref="AL783" si="2035">AL782</f>
        <v>0</v>
      </c>
      <c r="AM783" s="297"/>
    </row>
    <row r="784" spans="1:39" outlineLevel="1">
      <c r="A784" s="526"/>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19"/>
      <c r="Z784" s="420"/>
      <c r="AA784" s="420"/>
      <c r="AB784" s="420"/>
      <c r="AC784" s="420"/>
      <c r="AD784" s="420"/>
      <c r="AE784" s="420"/>
      <c r="AF784" s="420"/>
      <c r="AG784" s="420"/>
      <c r="AH784" s="420"/>
      <c r="AI784" s="420"/>
      <c r="AJ784" s="420"/>
      <c r="AK784" s="420"/>
      <c r="AL784" s="420"/>
      <c r="AM784" s="297"/>
    </row>
    <row r="785" spans="1:39" ht="15.75" outlineLevel="1">
      <c r="A785" s="526"/>
      <c r="B785" s="317"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2"/>
      <c r="Z785" s="412"/>
      <c r="AA785" s="412"/>
      <c r="AB785" s="412"/>
      <c r="AC785" s="412"/>
      <c r="AD785" s="412"/>
      <c r="AE785" s="412"/>
      <c r="AF785" s="412"/>
      <c r="AG785" s="412"/>
      <c r="AH785" s="412"/>
      <c r="AI785" s="412"/>
      <c r="AJ785" s="412"/>
      <c r="AK785" s="412"/>
      <c r="AL785" s="412"/>
      <c r="AM785" s="292"/>
    </row>
    <row r="786" spans="1:39" outlineLevel="1">
      <c r="A786" s="526">
        <v>6</v>
      </c>
      <c r="B786" s="425"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3"/>
      <c r="Z786" s="413"/>
      <c r="AA786" s="413"/>
      <c r="AB786" s="413"/>
      <c r="AC786" s="413"/>
      <c r="AD786" s="413"/>
      <c r="AE786" s="413"/>
      <c r="AF786" s="413"/>
      <c r="AG786" s="413"/>
      <c r="AH786" s="413"/>
      <c r="AI786" s="413"/>
      <c r="AJ786" s="413"/>
      <c r="AK786" s="413"/>
      <c r="AL786" s="413"/>
      <c r="AM786" s="296">
        <f>SUM(Y786:AL786)</f>
        <v>0</v>
      </c>
    </row>
    <row r="787" spans="1:39" outlineLevel="1">
      <c r="A787" s="526"/>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09">
        <f>Y786</f>
        <v>0</v>
      </c>
      <c r="Z787" s="409">
        <f t="shared" ref="Z787" si="2036">Z786</f>
        <v>0</v>
      </c>
      <c r="AA787" s="409">
        <f t="shared" ref="AA787" si="2037">AA786</f>
        <v>0</v>
      </c>
      <c r="AB787" s="409">
        <f t="shared" ref="AB787" si="2038">AB786</f>
        <v>0</v>
      </c>
      <c r="AC787" s="409">
        <f t="shared" ref="AC787" si="2039">AC786</f>
        <v>0</v>
      </c>
      <c r="AD787" s="409">
        <f t="shared" ref="AD787" si="2040">AD786</f>
        <v>0</v>
      </c>
      <c r="AE787" s="409">
        <f t="shared" ref="AE787" si="2041">AE786</f>
        <v>0</v>
      </c>
      <c r="AF787" s="409">
        <f t="shared" ref="AF787" si="2042">AF786</f>
        <v>0</v>
      </c>
      <c r="AG787" s="409">
        <f t="shared" ref="AG787" si="2043">AG786</f>
        <v>0</v>
      </c>
      <c r="AH787" s="409">
        <f t="shared" ref="AH787" si="2044">AH786</f>
        <v>0</v>
      </c>
      <c r="AI787" s="409">
        <f t="shared" ref="AI787" si="2045">AI786</f>
        <v>0</v>
      </c>
      <c r="AJ787" s="409">
        <f t="shared" ref="AJ787" si="2046">AJ786</f>
        <v>0</v>
      </c>
      <c r="AK787" s="409">
        <f t="shared" ref="AK787" si="2047">AK786</f>
        <v>0</v>
      </c>
      <c r="AL787" s="409">
        <f t="shared" ref="AL787" si="2048">AL786</f>
        <v>0</v>
      </c>
      <c r="AM787" s="310"/>
    </row>
    <row r="788" spans="1:39" outlineLevel="1">
      <c r="A788" s="526"/>
      <c r="B788" s="309"/>
      <c r="C788" s="311"/>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4"/>
      <c r="Z788" s="414"/>
      <c r="AA788" s="414"/>
      <c r="AB788" s="414"/>
      <c r="AC788" s="414"/>
      <c r="AD788" s="414"/>
      <c r="AE788" s="414"/>
      <c r="AF788" s="414"/>
      <c r="AG788" s="414"/>
      <c r="AH788" s="414"/>
      <c r="AI788" s="414"/>
      <c r="AJ788" s="414"/>
      <c r="AK788" s="414"/>
      <c r="AL788" s="414"/>
      <c r="AM788" s="312"/>
    </row>
    <row r="789" spans="1:39" ht="30" outlineLevel="1">
      <c r="A789" s="526">
        <v>7</v>
      </c>
      <c r="B789" s="425"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3"/>
      <c r="Z789" s="413"/>
      <c r="AA789" s="413"/>
      <c r="AB789" s="413"/>
      <c r="AC789" s="413"/>
      <c r="AD789" s="413"/>
      <c r="AE789" s="413"/>
      <c r="AF789" s="413"/>
      <c r="AG789" s="413"/>
      <c r="AH789" s="413"/>
      <c r="AI789" s="413"/>
      <c r="AJ789" s="413"/>
      <c r="AK789" s="413"/>
      <c r="AL789" s="413"/>
      <c r="AM789" s="296">
        <f>SUM(Y789:AL789)</f>
        <v>0</v>
      </c>
    </row>
    <row r="790" spans="1:39" outlineLevel="1">
      <c r="A790" s="526"/>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09">
        <f>Y789</f>
        <v>0</v>
      </c>
      <c r="Z790" s="409">
        <f t="shared" ref="Z790" si="2049">Z789</f>
        <v>0</v>
      </c>
      <c r="AA790" s="409">
        <f t="shared" ref="AA790" si="2050">AA789</f>
        <v>0</v>
      </c>
      <c r="AB790" s="409">
        <f t="shared" ref="AB790" si="2051">AB789</f>
        <v>0</v>
      </c>
      <c r="AC790" s="409">
        <f t="shared" ref="AC790" si="2052">AC789</f>
        <v>0</v>
      </c>
      <c r="AD790" s="409">
        <f t="shared" ref="AD790" si="2053">AD789</f>
        <v>0</v>
      </c>
      <c r="AE790" s="409">
        <f t="shared" ref="AE790" si="2054">AE789</f>
        <v>0</v>
      </c>
      <c r="AF790" s="409">
        <f t="shared" ref="AF790" si="2055">AF789</f>
        <v>0</v>
      </c>
      <c r="AG790" s="409">
        <f t="shared" ref="AG790" si="2056">AG789</f>
        <v>0</v>
      </c>
      <c r="AH790" s="409">
        <f t="shared" ref="AH790" si="2057">AH789</f>
        <v>0</v>
      </c>
      <c r="AI790" s="409">
        <f t="shared" ref="AI790" si="2058">AI789</f>
        <v>0</v>
      </c>
      <c r="AJ790" s="409">
        <f t="shared" ref="AJ790" si="2059">AJ789</f>
        <v>0</v>
      </c>
      <c r="AK790" s="409">
        <f t="shared" ref="AK790" si="2060">AK789</f>
        <v>0</v>
      </c>
      <c r="AL790" s="409">
        <f t="shared" ref="AL790" si="2061">AL789</f>
        <v>0</v>
      </c>
      <c r="AM790" s="310"/>
    </row>
    <row r="791" spans="1:39" outlineLevel="1">
      <c r="A791" s="526"/>
      <c r="B791" s="313"/>
      <c r="C791" s="311"/>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4"/>
      <c r="Z791" s="415"/>
      <c r="AA791" s="414"/>
      <c r="AB791" s="414"/>
      <c r="AC791" s="414"/>
      <c r="AD791" s="414"/>
      <c r="AE791" s="414"/>
      <c r="AF791" s="414"/>
      <c r="AG791" s="414"/>
      <c r="AH791" s="414"/>
      <c r="AI791" s="414"/>
      <c r="AJ791" s="414"/>
      <c r="AK791" s="414"/>
      <c r="AL791" s="414"/>
      <c r="AM791" s="312"/>
    </row>
    <row r="792" spans="1:39" ht="30" outlineLevel="1">
      <c r="A792" s="526">
        <v>8</v>
      </c>
      <c r="B792" s="425"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3"/>
      <c r="Z792" s="413"/>
      <c r="AA792" s="413"/>
      <c r="AB792" s="413"/>
      <c r="AC792" s="413"/>
      <c r="AD792" s="413"/>
      <c r="AE792" s="413"/>
      <c r="AF792" s="413"/>
      <c r="AG792" s="413"/>
      <c r="AH792" s="413"/>
      <c r="AI792" s="413"/>
      <c r="AJ792" s="413"/>
      <c r="AK792" s="413"/>
      <c r="AL792" s="413"/>
      <c r="AM792" s="296">
        <f>SUM(Y792:AL792)</f>
        <v>0</v>
      </c>
    </row>
    <row r="793" spans="1:39" outlineLevel="1">
      <c r="A793" s="526"/>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09">
        <f>Y792</f>
        <v>0</v>
      </c>
      <c r="Z793" s="409">
        <f t="shared" ref="Z793" si="2062">Z792</f>
        <v>0</v>
      </c>
      <c r="AA793" s="409">
        <f t="shared" ref="AA793" si="2063">AA792</f>
        <v>0</v>
      </c>
      <c r="AB793" s="409">
        <f t="shared" ref="AB793" si="2064">AB792</f>
        <v>0</v>
      </c>
      <c r="AC793" s="409">
        <f t="shared" ref="AC793" si="2065">AC792</f>
        <v>0</v>
      </c>
      <c r="AD793" s="409">
        <f t="shared" ref="AD793" si="2066">AD792</f>
        <v>0</v>
      </c>
      <c r="AE793" s="409">
        <f t="shared" ref="AE793" si="2067">AE792</f>
        <v>0</v>
      </c>
      <c r="AF793" s="409">
        <f t="shared" ref="AF793" si="2068">AF792</f>
        <v>0</v>
      </c>
      <c r="AG793" s="409">
        <f t="shared" ref="AG793" si="2069">AG792</f>
        <v>0</v>
      </c>
      <c r="AH793" s="409">
        <f t="shared" ref="AH793" si="2070">AH792</f>
        <v>0</v>
      </c>
      <c r="AI793" s="409">
        <f t="shared" ref="AI793" si="2071">AI792</f>
        <v>0</v>
      </c>
      <c r="AJ793" s="409">
        <f t="shared" ref="AJ793" si="2072">AJ792</f>
        <v>0</v>
      </c>
      <c r="AK793" s="409">
        <f t="shared" ref="AK793" si="2073">AK792</f>
        <v>0</v>
      </c>
      <c r="AL793" s="409">
        <f t="shared" ref="AL793" si="2074">AL792</f>
        <v>0</v>
      </c>
      <c r="AM793" s="310"/>
    </row>
    <row r="794" spans="1:39" outlineLevel="1">
      <c r="A794" s="526"/>
      <c r="B794" s="313"/>
      <c r="C794" s="311"/>
      <c r="D794" s="315"/>
      <c r="E794" s="315"/>
      <c r="F794" s="315"/>
      <c r="G794" s="315"/>
      <c r="H794" s="315"/>
      <c r="I794" s="315"/>
      <c r="J794" s="315"/>
      <c r="K794" s="315"/>
      <c r="L794" s="315"/>
      <c r="M794" s="315"/>
      <c r="N794" s="291"/>
      <c r="O794" s="315"/>
      <c r="P794" s="315"/>
      <c r="Q794" s="315"/>
      <c r="R794" s="315"/>
      <c r="S794" s="315"/>
      <c r="T794" s="315"/>
      <c r="U794" s="315"/>
      <c r="V794" s="315"/>
      <c r="W794" s="315"/>
      <c r="X794" s="315"/>
      <c r="Y794" s="414"/>
      <c r="Z794" s="415"/>
      <c r="AA794" s="414"/>
      <c r="AB794" s="414"/>
      <c r="AC794" s="414"/>
      <c r="AD794" s="414"/>
      <c r="AE794" s="414"/>
      <c r="AF794" s="414"/>
      <c r="AG794" s="414"/>
      <c r="AH794" s="414"/>
      <c r="AI794" s="414"/>
      <c r="AJ794" s="414"/>
      <c r="AK794" s="414"/>
      <c r="AL794" s="414"/>
      <c r="AM794" s="312"/>
    </row>
    <row r="795" spans="1:39" ht="30" outlineLevel="1">
      <c r="A795" s="526">
        <v>9</v>
      </c>
      <c r="B795" s="425"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3"/>
      <c r="Z795" s="413"/>
      <c r="AA795" s="413"/>
      <c r="AB795" s="413"/>
      <c r="AC795" s="413"/>
      <c r="AD795" s="413"/>
      <c r="AE795" s="413"/>
      <c r="AF795" s="413"/>
      <c r="AG795" s="413"/>
      <c r="AH795" s="413"/>
      <c r="AI795" s="413"/>
      <c r="AJ795" s="413"/>
      <c r="AK795" s="413"/>
      <c r="AL795" s="413"/>
      <c r="AM795" s="296">
        <f>SUM(Y795:AL795)</f>
        <v>0</v>
      </c>
    </row>
    <row r="796" spans="1:39" outlineLevel="1">
      <c r="A796" s="526"/>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09">
        <f>Y795</f>
        <v>0</v>
      </c>
      <c r="Z796" s="409">
        <f t="shared" ref="Z796" si="2075">Z795</f>
        <v>0</v>
      </c>
      <c r="AA796" s="409">
        <f t="shared" ref="AA796" si="2076">AA795</f>
        <v>0</v>
      </c>
      <c r="AB796" s="409">
        <f t="shared" ref="AB796" si="2077">AB795</f>
        <v>0</v>
      </c>
      <c r="AC796" s="409">
        <f t="shared" ref="AC796" si="2078">AC795</f>
        <v>0</v>
      </c>
      <c r="AD796" s="409">
        <f t="shared" ref="AD796" si="2079">AD795</f>
        <v>0</v>
      </c>
      <c r="AE796" s="409">
        <f t="shared" ref="AE796" si="2080">AE795</f>
        <v>0</v>
      </c>
      <c r="AF796" s="409">
        <f t="shared" ref="AF796" si="2081">AF795</f>
        <v>0</v>
      </c>
      <c r="AG796" s="409">
        <f t="shared" ref="AG796" si="2082">AG795</f>
        <v>0</v>
      </c>
      <c r="AH796" s="409">
        <f t="shared" ref="AH796" si="2083">AH795</f>
        <v>0</v>
      </c>
      <c r="AI796" s="409">
        <f t="shared" ref="AI796" si="2084">AI795</f>
        <v>0</v>
      </c>
      <c r="AJ796" s="409">
        <f t="shared" ref="AJ796" si="2085">AJ795</f>
        <v>0</v>
      </c>
      <c r="AK796" s="409">
        <f t="shared" ref="AK796" si="2086">AK795</f>
        <v>0</v>
      </c>
      <c r="AL796" s="409">
        <f t="shared" ref="AL796" si="2087">AL795</f>
        <v>0</v>
      </c>
      <c r="AM796" s="310"/>
    </row>
    <row r="797" spans="1:39" outlineLevel="1">
      <c r="A797" s="526"/>
      <c r="B797" s="313"/>
      <c r="C797" s="311"/>
      <c r="D797" s="315"/>
      <c r="E797" s="315"/>
      <c r="F797" s="315"/>
      <c r="G797" s="315"/>
      <c r="H797" s="315"/>
      <c r="I797" s="315"/>
      <c r="J797" s="315"/>
      <c r="K797" s="315"/>
      <c r="L797" s="315"/>
      <c r="M797" s="315"/>
      <c r="N797" s="291"/>
      <c r="O797" s="315"/>
      <c r="P797" s="315"/>
      <c r="Q797" s="315"/>
      <c r="R797" s="315"/>
      <c r="S797" s="315"/>
      <c r="T797" s="315"/>
      <c r="U797" s="315"/>
      <c r="V797" s="315"/>
      <c r="W797" s="315"/>
      <c r="X797" s="315"/>
      <c r="Y797" s="414"/>
      <c r="Z797" s="414"/>
      <c r="AA797" s="414"/>
      <c r="AB797" s="414"/>
      <c r="AC797" s="414"/>
      <c r="AD797" s="414"/>
      <c r="AE797" s="414"/>
      <c r="AF797" s="414"/>
      <c r="AG797" s="414"/>
      <c r="AH797" s="414"/>
      <c r="AI797" s="414"/>
      <c r="AJ797" s="414"/>
      <c r="AK797" s="414"/>
      <c r="AL797" s="414"/>
      <c r="AM797" s="312"/>
    </row>
    <row r="798" spans="1:39" ht="30" outlineLevel="1">
      <c r="A798" s="526">
        <v>10</v>
      </c>
      <c r="B798" s="425"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3"/>
      <c r="Z798" s="413"/>
      <c r="AA798" s="413"/>
      <c r="AB798" s="413"/>
      <c r="AC798" s="413"/>
      <c r="AD798" s="413"/>
      <c r="AE798" s="413"/>
      <c r="AF798" s="413"/>
      <c r="AG798" s="413"/>
      <c r="AH798" s="413"/>
      <c r="AI798" s="413"/>
      <c r="AJ798" s="413"/>
      <c r="AK798" s="413"/>
      <c r="AL798" s="413"/>
      <c r="AM798" s="296">
        <f>SUM(Y798:AL798)</f>
        <v>0</v>
      </c>
    </row>
    <row r="799" spans="1:39" outlineLevel="1">
      <c r="A799" s="526"/>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09">
        <f>Y798</f>
        <v>0</v>
      </c>
      <c r="Z799" s="409">
        <f t="shared" ref="Z799" si="2088">Z798</f>
        <v>0</v>
      </c>
      <c r="AA799" s="409">
        <f t="shared" ref="AA799" si="2089">AA798</f>
        <v>0</v>
      </c>
      <c r="AB799" s="409">
        <f t="shared" ref="AB799" si="2090">AB798</f>
        <v>0</v>
      </c>
      <c r="AC799" s="409">
        <f t="shared" ref="AC799" si="2091">AC798</f>
        <v>0</v>
      </c>
      <c r="AD799" s="409">
        <f t="shared" ref="AD799" si="2092">AD798</f>
        <v>0</v>
      </c>
      <c r="AE799" s="409">
        <f t="shared" ref="AE799" si="2093">AE798</f>
        <v>0</v>
      </c>
      <c r="AF799" s="409">
        <f t="shared" ref="AF799" si="2094">AF798</f>
        <v>0</v>
      </c>
      <c r="AG799" s="409">
        <f t="shared" ref="AG799" si="2095">AG798</f>
        <v>0</v>
      </c>
      <c r="AH799" s="409">
        <f t="shared" ref="AH799" si="2096">AH798</f>
        <v>0</v>
      </c>
      <c r="AI799" s="409">
        <f t="shared" ref="AI799" si="2097">AI798</f>
        <v>0</v>
      </c>
      <c r="AJ799" s="409">
        <f t="shared" ref="AJ799" si="2098">AJ798</f>
        <v>0</v>
      </c>
      <c r="AK799" s="409">
        <f t="shared" ref="AK799" si="2099">AK798</f>
        <v>0</v>
      </c>
      <c r="AL799" s="409">
        <f t="shared" ref="AL799" si="2100">AL798</f>
        <v>0</v>
      </c>
      <c r="AM799" s="310"/>
    </row>
    <row r="800" spans="1:39" outlineLevel="1">
      <c r="A800" s="526"/>
      <c r="B800" s="313"/>
      <c r="C800" s="311"/>
      <c r="D800" s="315"/>
      <c r="E800" s="315"/>
      <c r="F800" s="315"/>
      <c r="G800" s="315"/>
      <c r="H800" s="315"/>
      <c r="I800" s="315"/>
      <c r="J800" s="315"/>
      <c r="K800" s="315"/>
      <c r="L800" s="315"/>
      <c r="M800" s="315"/>
      <c r="N800" s="291"/>
      <c r="O800" s="315"/>
      <c r="P800" s="315"/>
      <c r="Q800" s="315"/>
      <c r="R800" s="315"/>
      <c r="S800" s="315"/>
      <c r="T800" s="315"/>
      <c r="U800" s="315"/>
      <c r="V800" s="315"/>
      <c r="W800" s="315"/>
      <c r="X800" s="315"/>
      <c r="Y800" s="414"/>
      <c r="Z800" s="415"/>
      <c r="AA800" s="414"/>
      <c r="AB800" s="414"/>
      <c r="AC800" s="414"/>
      <c r="AD800" s="414"/>
      <c r="AE800" s="414"/>
      <c r="AF800" s="414"/>
      <c r="AG800" s="414"/>
      <c r="AH800" s="414"/>
      <c r="AI800" s="414"/>
      <c r="AJ800" s="414"/>
      <c r="AK800" s="414"/>
      <c r="AL800" s="414"/>
      <c r="AM800" s="312"/>
    </row>
    <row r="801" spans="1:39" ht="15.75" outlineLevel="1">
      <c r="A801" s="526"/>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2"/>
      <c r="Z801" s="412"/>
      <c r="AA801" s="412"/>
      <c r="AB801" s="412"/>
      <c r="AC801" s="412"/>
      <c r="AD801" s="412"/>
      <c r="AE801" s="412"/>
      <c r="AF801" s="412"/>
      <c r="AG801" s="412"/>
      <c r="AH801" s="412"/>
      <c r="AI801" s="412"/>
      <c r="AJ801" s="412"/>
      <c r="AK801" s="412"/>
      <c r="AL801" s="412"/>
      <c r="AM801" s="292"/>
    </row>
    <row r="802" spans="1:39" ht="30" outlineLevel="1">
      <c r="A802" s="526">
        <v>11</v>
      </c>
      <c r="B802" s="425"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3"/>
      <c r="Z802" s="413"/>
      <c r="AA802" s="413"/>
      <c r="AB802" s="413"/>
      <c r="AC802" s="413"/>
      <c r="AD802" s="413"/>
      <c r="AE802" s="413"/>
      <c r="AF802" s="413"/>
      <c r="AG802" s="413"/>
      <c r="AH802" s="413"/>
      <c r="AI802" s="413"/>
      <c r="AJ802" s="413"/>
      <c r="AK802" s="413"/>
      <c r="AL802" s="413"/>
      <c r="AM802" s="296">
        <f>SUM(Y802:AL802)</f>
        <v>0</v>
      </c>
    </row>
    <row r="803" spans="1:39" outlineLevel="1">
      <c r="A803" s="526"/>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09">
        <f>Y802</f>
        <v>0</v>
      </c>
      <c r="Z803" s="409">
        <f t="shared" ref="Z803" si="2101">Z802</f>
        <v>0</v>
      </c>
      <c r="AA803" s="409">
        <f t="shared" ref="AA803" si="2102">AA802</f>
        <v>0</v>
      </c>
      <c r="AB803" s="409">
        <f t="shared" ref="AB803" si="2103">AB802</f>
        <v>0</v>
      </c>
      <c r="AC803" s="409">
        <f t="shared" ref="AC803" si="2104">AC802</f>
        <v>0</v>
      </c>
      <c r="AD803" s="409">
        <f t="shared" ref="AD803" si="2105">AD802</f>
        <v>0</v>
      </c>
      <c r="AE803" s="409">
        <f t="shared" ref="AE803" si="2106">AE802</f>
        <v>0</v>
      </c>
      <c r="AF803" s="409">
        <f t="shared" ref="AF803" si="2107">AF802</f>
        <v>0</v>
      </c>
      <c r="AG803" s="409">
        <f t="shared" ref="AG803" si="2108">AG802</f>
        <v>0</v>
      </c>
      <c r="AH803" s="409">
        <f t="shared" ref="AH803" si="2109">AH802</f>
        <v>0</v>
      </c>
      <c r="AI803" s="409">
        <f t="shared" ref="AI803" si="2110">AI802</f>
        <v>0</v>
      </c>
      <c r="AJ803" s="409">
        <f t="shared" ref="AJ803" si="2111">AJ802</f>
        <v>0</v>
      </c>
      <c r="AK803" s="409">
        <f t="shared" ref="AK803" si="2112">AK802</f>
        <v>0</v>
      </c>
      <c r="AL803" s="409">
        <f t="shared" ref="AL803" si="2113">AL802</f>
        <v>0</v>
      </c>
      <c r="AM803" s="297"/>
    </row>
    <row r="804" spans="1:39" outlineLevel="1">
      <c r="A804" s="526"/>
      <c r="B804" s="314"/>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0"/>
      <c r="Z804" s="418"/>
      <c r="AA804" s="418"/>
      <c r="AB804" s="418"/>
      <c r="AC804" s="418"/>
      <c r="AD804" s="418"/>
      <c r="AE804" s="418"/>
      <c r="AF804" s="418"/>
      <c r="AG804" s="418"/>
      <c r="AH804" s="418"/>
      <c r="AI804" s="418"/>
      <c r="AJ804" s="418"/>
      <c r="AK804" s="418"/>
      <c r="AL804" s="418"/>
      <c r="AM804" s="306"/>
    </row>
    <row r="805" spans="1:39" ht="45" outlineLevel="1">
      <c r="A805" s="526">
        <v>12</v>
      </c>
      <c r="B805" s="425"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08"/>
      <c r="Z805" s="413"/>
      <c r="AA805" s="413"/>
      <c r="AB805" s="413"/>
      <c r="AC805" s="413"/>
      <c r="AD805" s="413"/>
      <c r="AE805" s="413"/>
      <c r="AF805" s="413"/>
      <c r="AG805" s="413"/>
      <c r="AH805" s="413"/>
      <c r="AI805" s="413"/>
      <c r="AJ805" s="413"/>
      <c r="AK805" s="413"/>
      <c r="AL805" s="413"/>
      <c r="AM805" s="296">
        <f>SUM(Y805:AL805)</f>
        <v>0</v>
      </c>
    </row>
    <row r="806" spans="1:39" outlineLevel="1">
      <c r="A806" s="526"/>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09">
        <f>Y805</f>
        <v>0</v>
      </c>
      <c r="Z806" s="409">
        <f t="shared" ref="Z806" si="2114">Z805</f>
        <v>0</v>
      </c>
      <c r="AA806" s="409">
        <f t="shared" ref="AA806" si="2115">AA805</f>
        <v>0</v>
      </c>
      <c r="AB806" s="409">
        <f t="shared" ref="AB806" si="2116">AB805</f>
        <v>0</v>
      </c>
      <c r="AC806" s="409">
        <f t="shared" ref="AC806" si="2117">AC805</f>
        <v>0</v>
      </c>
      <c r="AD806" s="409">
        <f t="shared" ref="AD806" si="2118">AD805</f>
        <v>0</v>
      </c>
      <c r="AE806" s="409">
        <f t="shared" ref="AE806" si="2119">AE805</f>
        <v>0</v>
      </c>
      <c r="AF806" s="409">
        <f t="shared" ref="AF806" si="2120">AF805</f>
        <v>0</v>
      </c>
      <c r="AG806" s="409">
        <f t="shared" ref="AG806" si="2121">AG805</f>
        <v>0</v>
      </c>
      <c r="AH806" s="409">
        <f t="shared" ref="AH806" si="2122">AH805</f>
        <v>0</v>
      </c>
      <c r="AI806" s="409">
        <f t="shared" ref="AI806" si="2123">AI805</f>
        <v>0</v>
      </c>
      <c r="AJ806" s="409">
        <f t="shared" ref="AJ806" si="2124">AJ805</f>
        <v>0</v>
      </c>
      <c r="AK806" s="409">
        <f t="shared" ref="AK806" si="2125">AK805</f>
        <v>0</v>
      </c>
      <c r="AL806" s="409">
        <f t="shared" ref="AL806" si="2126">AL805</f>
        <v>0</v>
      </c>
      <c r="AM806" s="297"/>
    </row>
    <row r="807" spans="1:39" outlineLevel="1">
      <c r="A807" s="526"/>
      <c r="B807" s="314"/>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9"/>
      <c r="Z807" s="419"/>
      <c r="AA807" s="410"/>
      <c r="AB807" s="410"/>
      <c r="AC807" s="410"/>
      <c r="AD807" s="410"/>
      <c r="AE807" s="410"/>
      <c r="AF807" s="410"/>
      <c r="AG807" s="410"/>
      <c r="AH807" s="410"/>
      <c r="AI807" s="410"/>
      <c r="AJ807" s="410"/>
      <c r="AK807" s="410"/>
      <c r="AL807" s="410"/>
      <c r="AM807" s="306"/>
    </row>
    <row r="808" spans="1:39" ht="30" outlineLevel="1">
      <c r="A808" s="526">
        <v>13</v>
      </c>
      <c r="B808" s="425"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08"/>
      <c r="Z808" s="413"/>
      <c r="AA808" s="413"/>
      <c r="AB808" s="413"/>
      <c r="AC808" s="413"/>
      <c r="AD808" s="413"/>
      <c r="AE808" s="413"/>
      <c r="AF808" s="413"/>
      <c r="AG808" s="413"/>
      <c r="AH808" s="413"/>
      <c r="AI808" s="413"/>
      <c r="AJ808" s="413"/>
      <c r="AK808" s="413"/>
      <c r="AL808" s="413"/>
      <c r="AM808" s="296">
        <f>SUM(Y808:AL808)</f>
        <v>0</v>
      </c>
    </row>
    <row r="809" spans="1:39" outlineLevel="1">
      <c r="A809" s="526"/>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09">
        <f>Y808</f>
        <v>0</v>
      </c>
      <c r="Z809" s="409">
        <f t="shared" ref="Z809" si="2127">Z808</f>
        <v>0</v>
      </c>
      <c r="AA809" s="409">
        <f t="shared" ref="AA809" si="2128">AA808</f>
        <v>0</v>
      </c>
      <c r="AB809" s="409">
        <f t="shared" ref="AB809" si="2129">AB808</f>
        <v>0</v>
      </c>
      <c r="AC809" s="409">
        <f t="shared" ref="AC809" si="2130">AC808</f>
        <v>0</v>
      </c>
      <c r="AD809" s="409">
        <f t="shared" ref="AD809" si="2131">AD808</f>
        <v>0</v>
      </c>
      <c r="AE809" s="409">
        <f t="shared" ref="AE809" si="2132">AE808</f>
        <v>0</v>
      </c>
      <c r="AF809" s="409">
        <f t="shared" ref="AF809" si="2133">AF808</f>
        <v>0</v>
      </c>
      <c r="AG809" s="409">
        <f t="shared" ref="AG809" si="2134">AG808</f>
        <v>0</v>
      </c>
      <c r="AH809" s="409">
        <f t="shared" ref="AH809" si="2135">AH808</f>
        <v>0</v>
      </c>
      <c r="AI809" s="409">
        <f t="shared" ref="AI809" si="2136">AI808</f>
        <v>0</v>
      </c>
      <c r="AJ809" s="409">
        <f t="shared" ref="AJ809" si="2137">AJ808</f>
        <v>0</v>
      </c>
      <c r="AK809" s="409">
        <f t="shared" ref="AK809" si="2138">AK808</f>
        <v>0</v>
      </c>
      <c r="AL809" s="409">
        <f t="shared" ref="AL809" si="2139">AL808</f>
        <v>0</v>
      </c>
      <c r="AM809" s="306"/>
    </row>
    <row r="810" spans="1:39" outlineLevel="1">
      <c r="A810" s="526"/>
      <c r="B810" s="314"/>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0"/>
      <c r="Z810" s="410"/>
      <c r="AA810" s="410"/>
      <c r="AB810" s="410"/>
      <c r="AC810" s="410"/>
      <c r="AD810" s="410"/>
      <c r="AE810" s="410"/>
      <c r="AF810" s="410"/>
      <c r="AG810" s="410"/>
      <c r="AH810" s="410"/>
      <c r="AI810" s="410"/>
      <c r="AJ810" s="410"/>
      <c r="AK810" s="410"/>
      <c r="AL810" s="410"/>
      <c r="AM810" s="306"/>
    </row>
    <row r="811" spans="1:39" ht="15.75" outlineLevel="1">
      <c r="A811" s="526"/>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2"/>
      <c r="Z811" s="412"/>
      <c r="AA811" s="412"/>
      <c r="AB811" s="412"/>
      <c r="AC811" s="412"/>
      <c r="AD811" s="412"/>
      <c r="AE811" s="412"/>
      <c r="AF811" s="412"/>
      <c r="AG811" s="412"/>
      <c r="AH811" s="412"/>
      <c r="AI811" s="412"/>
      <c r="AJ811" s="412"/>
      <c r="AK811" s="412"/>
      <c r="AL811" s="412"/>
      <c r="AM811" s="292"/>
    </row>
    <row r="812" spans="1:39" outlineLevel="1">
      <c r="A812" s="526">
        <v>14</v>
      </c>
      <c r="B812" s="314"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3"/>
      <c r="Z812" s="413"/>
      <c r="AA812" s="413"/>
      <c r="AB812" s="413"/>
      <c r="AC812" s="413"/>
      <c r="AD812" s="413"/>
      <c r="AE812" s="413"/>
      <c r="AF812" s="408"/>
      <c r="AG812" s="408"/>
      <c r="AH812" s="408"/>
      <c r="AI812" s="408"/>
      <c r="AJ812" s="408"/>
      <c r="AK812" s="408"/>
      <c r="AL812" s="408"/>
      <c r="AM812" s="296">
        <f>SUM(Y812:AL812)</f>
        <v>0</v>
      </c>
    </row>
    <row r="813" spans="1:39" outlineLevel="1">
      <c r="A813" s="526"/>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09">
        <f>Y812</f>
        <v>0</v>
      </c>
      <c r="Z813" s="409">
        <f t="shared" ref="Z813" si="2140">Z812</f>
        <v>0</v>
      </c>
      <c r="AA813" s="409">
        <f t="shared" ref="AA813" si="2141">AA812</f>
        <v>0</v>
      </c>
      <c r="AB813" s="409">
        <f t="shared" ref="AB813" si="2142">AB812</f>
        <v>0</v>
      </c>
      <c r="AC813" s="409">
        <f t="shared" ref="AC813" si="2143">AC812</f>
        <v>0</v>
      </c>
      <c r="AD813" s="409">
        <f t="shared" ref="AD813" si="2144">AD812</f>
        <v>0</v>
      </c>
      <c r="AE813" s="409">
        <f t="shared" ref="AE813" si="2145">AE812</f>
        <v>0</v>
      </c>
      <c r="AF813" s="409">
        <f t="shared" ref="AF813" si="2146">AF812</f>
        <v>0</v>
      </c>
      <c r="AG813" s="409">
        <f t="shared" ref="AG813" si="2147">AG812</f>
        <v>0</v>
      </c>
      <c r="AH813" s="409">
        <f t="shared" ref="AH813" si="2148">AH812</f>
        <v>0</v>
      </c>
      <c r="AI813" s="409">
        <f t="shared" ref="AI813" si="2149">AI812</f>
        <v>0</v>
      </c>
      <c r="AJ813" s="409">
        <f t="shared" ref="AJ813" si="2150">AJ812</f>
        <v>0</v>
      </c>
      <c r="AK813" s="409">
        <f t="shared" ref="AK813" si="2151">AK812</f>
        <v>0</v>
      </c>
      <c r="AL813" s="409">
        <f t="shared" ref="AL813" si="2152">AL812</f>
        <v>0</v>
      </c>
      <c r="AM813" s="297"/>
    </row>
    <row r="814" spans="1:39" outlineLevel="1">
      <c r="A814" s="526"/>
      <c r="B814" s="314"/>
      <c r="C814" s="305"/>
      <c r="D814" s="291"/>
      <c r="E814" s="291"/>
      <c r="F814" s="291"/>
      <c r="G814" s="291"/>
      <c r="H814" s="291"/>
      <c r="I814" s="291"/>
      <c r="J814" s="291"/>
      <c r="K814" s="291"/>
      <c r="L814" s="291"/>
      <c r="M814" s="291"/>
      <c r="N814" s="464"/>
      <c r="O814" s="291"/>
      <c r="P814" s="291"/>
      <c r="Q814" s="291"/>
      <c r="R814" s="291"/>
      <c r="S814" s="291"/>
      <c r="T814" s="291"/>
      <c r="U814" s="291"/>
      <c r="V814" s="291"/>
      <c r="W814" s="291"/>
      <c r="X814" s="291"/>
      <c r="Y814" s="410"/>
      <c r="Z814" s="410"/>
      <c r="AA814" s="410"/>
      <c r="AB814" s="410"/>
      <c r="AC814" s="410"/>
      <c r="AD814" s="410"/>
      <c r="AE814" s="410"/>
      <c r="AF814" s="410"/>
      <c r="AG814" s="410"/>
      <c r="AH814" s="410"/>
      <c r="AI814" s="410"/>
      <c r="AJ814" s="410"/>
      <c r="AK814" s="410"/>
      <c r="AL814" s="410"/>
      <c r="AM814" s="306"/>
    </row>
    <row r="815" spans="1:39" s="308" customFormat="1" ht="15.75" outlineLevel="1">
      <c r="A815" s="526"/>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0"/>
      <c r="Z815" s="410"/>
      <c r="AA815" s="410"/>
      <c r="AB815" s="410"/>
      <c r="AC815" s="410"/>
      <c r="AD815" s="410"/>
      <c r="AE815" s="414"/>
      <c r="AF815" s="414"/>
      <c r="AG815" s="414"/>
      <c r="AH815" s="414"/>
      <c r="AI815" s="414"/>
      <c r="AJ815" s="414"/>
      <c r="AK815" s="414"/>
      <c r="AL815" s="414"/>
      <c r="AM815" s="511"/>
    </row>
    <row r="816" spans="1:39" outlineLevel="1">
      <c r="A816" s="526">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3"/>
      <c r="Z816" s="413"/>
      <c r="AA816" s="413"/>
      <c r="AB816" s="413"/>
      <c r="AC816" s="413"/>
      <c r="AD816" s="413"/>
      <c r="AE816" s="413"/>
      <c r="AF816" s="408"/>
      <c r="AG816" s="408"/>
      <c r="AH816" s="408"/>
      <c r="AI816" s="408"/>
      <c r="AJ816" s="408"/>
      <c r="AK816" s="408"/>
      <c r="AL816" s="408"/>
      <c r="AM816" s="296">
        <f>SUM(Y816:AL816)</f>
        <v>0</v>
      </c>
    </row>
    <row r="817" spans="1:39" outlineLevel="1">
      <c r="A817" s="526"/>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09">
        <f>Y816</f>
        <v>0</v>
      </c>
      <c r="Z817" s="409">
        <f t="shared" ref="Z817:AL817" si="2153">Z816</f>
        <v>0</v>
      </c>
      <c r="AA817" s="409">
        <f t="shared" si="2153"/>
        <v>0</v>
      </c>
      <c r="AB817" s="409">
        <f t="shared" si="2153"/>
        <v>0</v>
      </c>
      <c r="AC817" s="409">
        <f t="shared" si="2153"/>
        <v>0</v>
      </c>
      <c r="AD817" s="409">
        <f t="shared" si="2153"/>
        <v>0</v>
      </c>
      <c r="AE817" s="409">
        <f t="shared" si="2153"/>
        <v>0</v>
      </c>
      <c r="AF817" s="409">
        <f t="shared" si="2153"/>
        <v>0</v>
      </c>
      <c r="AG817" s="409">
        <f t="shared" si="2153"/>
        <v>0</v>
      </c>
      <c r="AH817" s="409">
        <f t="shared" si="2153"/>
        <v>0</v>
      </c>
      <c r="AI817" s="409">
        <f t="shared" si="2153"/>
        <v>0</v>
      </c>
      <c r="AJ817" s="409">
        <f t="shared" si="2153"/>
        <v>0</v>
      </c>
      <c r="AK817" s="409">
        <f t="shared" si="2153"/>
        <v>0</v>
      </c>
      <c r="AL817" s="409">
        <f t="shared" si="2153"/>
        <v>0</v>
      </c>
      <c r="AM817" s="297"/>
    </row>
    <row r="818" spans="1:39" outlineLevel="1">
      <c r="A818" s="526"/>
      <c r="B818" s="314"/>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0"/>
      <c r="Z818" s="410"/>
      <c r="AA818" s="410"/>
      <c r="AB818" s="410"/>
      <c r="AC818" s="410"/>
      <c r="AD818" s="410"/>
      <c r="AE818" s="410"/>
      <c r="AF818" s="410"/>
      <c r="AG818" s="410"/>
      <c r="AH818" s="410"/>
      <c r="AI818" s="410"/>
      <c r="AJ818" s="410"/>
      <c r="AK818" s="410"/>
      <c r="AL818" s="410"/>
      <c r="AM818" s="306"/>
    </row>
    <row r="819" spans="1:39" s="283" customFormat="1" outlineLevel="1">
      <c r="A819" s="526">
        <v>16</v>
      </c>
      <c r="B819" s="322"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3"/>
      <c r="Z819" s="413"/>
      <c r="AA819" s="413"/>
      <c r="AB819" s="413"/>
      <c r="AC819" s="413"/>
      <c r="AD819" s="413"/>
      <c r="AE819" s="413"/>
      <c r="AF819" s="408"/>
      <c r="AG819" s="408"/>
      <c r="AH819" s="408"/>
      <c r="AI819" s="408"/>
      <c r="AJ819" s="408"/>
      <c r="AK819" s="408"/>
      <c r="AL819" s="408"/>
      <c r="AM819" s="296">
        <f>SUM(Y819:AL819)</f>
        <v>0</v>
      </c>
    </row>
    <row r="820" spans="1:39" s="283" customFormat="1" outlineLevel="1">
      <c r="A820" s="526"/>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09">
        <f>Y819</f>
        <v>0</v>
      </c>
      <c r="Z820" s="409">
        <f t="shared" ref="Z820:AL820" si="2154">Z819</f>
        <v>0</v>
      </c>
      <c r="AA820" s="409">
        <f t="shared" si="2154"/>
        <v>0</v>
      </c>
      <c r="AB820" s="409">
        <f t="shared" si="2154"/>
        <v>0</v>
      </c>
      <c r="AC820" s="409">
        <f t="shared" si="2154"/>
        <v>0</v>
      </c>
      <c r="AD820" s="409">
        <f t="shared" si="2154"/>
        <v>0</v>
      </c>
      <c r="AE820" s="409">
        <f t="shared" si="2154"/>
        <v>0</v>
      </c>
      <c r="AF820" s="409">
        <f t="shared" si="2154"/>
        <v>0</v>
      </c>
      <c r="AG820" s="409">
        <f t="shared" si="2154"/>
        <v>0</v>
      </c>
      <c r="AH820" s="409">
        <f t="shared" si="2154"/>
        <v>0</v>
      </c>
      <c r="AI820" s="409">
        <f t="shared" si="2154"/>
        <v>0</v>
      </c>
      <c r="AJ820" s="409">
        <f t="shared" si="2154"/>
        <v>0</v>
      </c>
      <c r="AK820" s="409">
        <f t="shared" si="2154"/>
        <v>0</v>
      </c>
      <c r="AL820" s="409">
        <f t="shared" si="2154"/>
        <v>0</v>
      </c>
      <c r="AM820" s="297"/>
    </row>
    <row r="821" spans="1:39" s="283" customFormat="1" outlineLevel="1">
      <c r="A821" s="526"/>
      <c r="B821" s="322"/>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0"/>
      <c r="Z821" s="410"/>
      <c r="AA821" s="410"/>
      <c r="AB821" s="410"/>
      <c r="AC821" s="410"/>
      <c r="AD821" s="410"/>
      <c r="AE821" s="414"/>
      <c r="AF821" s="414"/>
      <c r="AG821" s="414"/>
      <c r="AH821" s="414"/>
      <c r="AI821" s="414"/>
      <c r="AJ821" s="414"/>
      <c r="AK821" s="414"/>
      <c r="AL821" s="414"/>
      <c r="AM821" s="312"/>
    </row>
    <row r="822" spans="1:39" ht="15.75" outlineLevel="1">
      <c r="A822" s="526"/>
      <c r="B822" s="513" t="s">
        <v>496</v>
      </c>
      <c r="C822" s="318"/>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2"/>
      <c r="Z822" s="412"/>
      <c r="AA822" s="412"/>
      <c r="AB822" s="412"/>
      <c r="AC822" s="412"/>
      <c r="AD822" s="412"/>
      <c r="AE822" s="412"/>
      <c r="AF822" s="412"/>
      <c r="AG822" s="412"/>
      <c r="AH822" s="412"/>
      <c r="AI822" s="412"/>
      <c r="AJ822" s="412"/>
      <c r="AK822" s="412"/>
      <c r="AL822" s="412"/>
      <c r="AM822" s="292"/>
    </row>
    <row r="823" spans="1:39" outlineLevel="1">
      <c r="A823" s="526">
        <v>17</v>
      </c>
      <c r="B823" s="425"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3"/>
      <c r="Z823" s="408"/>
      <c r="AA823" s="408"/>
      <c r="AB823" s="408"/>
      <c r="AC823" s="408"/>
      <c r="AD823" s="408"/>
      <c r="AE823" s="408"/>
      <c r="AF823" s="413"/>
      <c r="AG823" s="413"/>
      <c r="AH823" s="413"/>
      <c r="AI823" s="413"/>
      <c r="AJ823" s="413"/>
      <c r="AK823" s="413"/>
      <c r="AL823" s="413"/>
      <c r="AM823" s="296">
        <f>SUM(Y823:AL823)</f>
        <v>0</v>
      </c>
    </row>
    <row r="824" spans="1:39" outlineLevel="1">
      <c r="A824" s="526"/>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09">
        <f>Y823</f>
        <v>0</v>
      </c>
      <c r="Z824" s="409">
        <f t="shared" ref="Z824:AL824" si="2155">Z823</f>
        <v>0</v>
      </c>
      <c r="AA824" s="409">
        <f t="shared" si="2155"/>
        <v>0</v>
      </c>
      <c r="AB824" s="409">
        <f t="shared" si="2155"/>
        <v>0</v>
      </c>
      <c r="AC824" s="409">
        <f t="shared" si="2155"/>
        <v>0</v>
      </c>
      <c r="AD824" s="409">
        <f t="shared" si="2155"/>
        <v>0</v>
      </c>
      <c r="AE824" s="409">
        <f t="shared" si="2155"/>
        <v>0</v>
      </c>
      <c r="AF824" s="409">
        <f t="shared" si="2155"/>
        <v>0</v>
      </c>
      <c r="AG824" s="409">
        <f t="shared" si="2155"/>
        <v>0</v>
      </c>
      <c r="AH824" s="409">
        <f t="shared" si="2155"/>
        <v>0</v>
      </c>
      <c r="AI824" s="409">
        <f t="shared" si="2155"/>
        <v>0</v>
      </c>
      <c r="AJ824" s="409">
        <f t="shared" si="2155"/>
        <v>0</v>
      </c>
      <c r="AK824" s="409">
        <f t="shared" si="2155"/>
        <v>0</v>
      </c>
      <c r="AL824" s="409">
        <f t="shared" si="2155"/>
        <v>0</v>
      </c>
      <c r="AM824" s="306"/>
    </row>
    <row r="825" spans="1:39" outlineLevel="1">
      <c r="A825" s="526"/>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19"/>
      <c r="Z825" s="422"/>
      <c r="AA825" s="422"/>
      <c r="AB825" s="422"/>
      <c r="AC825" s="422"/>
      <c r="AD825" s="422"/>
      <c r="AE825" s="422"/>
      <c r="AF825" s="422"/>
      <c r="AG825" s="422"/>
      <c r="AH825" s="422"/>
      <c r="AI825" s="422"/>
      <c r="AJ825" s="422"/>
      <c r="AK825" s="422"/>
      <c r="AL825" s="422"/>
      <c r="AM825" s="306"/>
    </row>
    <row r="826" spans="1:39" outlineLevel="1">
      <c r="A826" s="526">
        <v>18</v>
      </c>
      <c r="B826" s="425"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3"/>
      <c r="Z826" s="408"/>
      <c r="AA826" s="408"/>
      <c r="AB826" s="408"/>
      <c r="AC826" s="408"/>
      <c r="AD826" s="408"/>
      <c r="AE826" s="408"/>
      <c r="AF826" s="413"/>
      <c r="AG826" s="413"/>
      <c r="AH826" s="413"/>
      <c r="AI826" s="413"/>
      <c r="AJ826" s="413"/>
      <c r="AK826" s="413"/>
      <c r="AL826" s="413"/>
      <c r="AM826" s="296">
        <f>SUM(Y826:AL826)</f>
        <v>0</v>
      </c>
    </row>
    <row r="827" spans="1:39" outlineLevel="1">
      <c r="A827" s="526"/>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09">
        <f>Y826</f>
        <v>0</v>
      </c>
      <c r="Z827" s="409">
        <f t="shared" ref="Z827:AL827" si="2156">Z826</f>
        <v>0</v>
      </c>
      <c r="AA827" s="409">
        <f t="shared" si="2156"/>
        <v>0</v>
      </c>
      <c r="AB827" s="409">
        <f t="shared" si="2156"/>
        <v>0</v>
      </c>
      <c r="AC827" s="409">
        <f t="shared" si="2156"/>
        <v>0</v>
      </c>
      <c r="AD827" s="409">
        <f t="shared" si="2156"/>
        <v>0</v>
      </c>
      <c r="AE827" s="409">
        <f t="shared" si="2156"/>
        <v>0</v>
      </c>
      <c r="AF827" s="409">
        <f t="shared" si="2156"/>
        <v>0</v>
      </c>
      <c r="AG827" s="409">
        <f t="shared" si="2156"/>
        <v>0</v>
      </c>
      <c r="AH827" s="409">
        <f t="shared" si="2156"/>
        <v>0</v>
      </c>
      <c r="AI827" s="409">
        <f t="shared" si="2156"/>
        <v>0</v>
      </c>
      <c r="AJ827" s="409">
        <f t="shared" si="2156"/>
        <v>0</v>
      </c>
      <c r="AK827" s="409">
        <f t="shared" si="2156"/>
        <v>0</v>
      </c>
      <c r="AL827" s="409">
        <f t="shared" si="2156"/>
        <v>0</v>
      </c>
      <c r="AM827" s="306"/>
    </row>
    <row r="828" spans="1:39" outlineLevel="1">
      <c r="A828" s="526"/>
      <c r="B828" s="320"/>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0"/>
      <c r="Z828" s="421"/>
      <c r="AA828" s="421"/>
      <c r="AB828" s="421"/>
      <c r="AC828" s="421"/>
      <c r="AD828" s="421"/>
      <c r="AE828" s="421"/>
      <c r="AF828" s="421"/>
      <c r="AG828" s="421"/>
      <c r="AH828" s="421"/>
      <c r="AI828" s="421"/>
      <c r="AJ828" s="421"/>
      <c r="AK828" s="421"/>
      <c r="AL828" s="421"/>
      <c r="AM828" s="297"/>
    </row>
    <row r="829" spans="1:39" outlineLevel="1">
      <c r="A829" s="526">
        <v>19</v>
      </c>
      <c r="B829" s="425"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3"/>
      <c r="Z829" s="408"/>
      <c r="AA829" s="408"/>
      <c r="AB829" s="408"/>
      <c r="AC829" s="408"/>
      <c r="AD829" s="408"/>
      <c r="AE829" s="408"/>
      <c r="AF829" s="413"/>
      <c r="AG829" s="413"/>
      <c r="AH829" s="413"/>
      <c r="AI829" s="413"/>
      <c r="AJ829" s="413"/>
      <c r="AK829" s="413"/>
      <c r="AL829" s="413"/>
      <c r="AM829" s="296">
        <f>SUM(Y829:AL829)</f>
        <v>0</v>
      </c>
    </row>
    <row r="830" spans="1:39" outlineLevel="1">
      <c r="A830" s="526"/>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09">
        <f>Y829</f>
        <v>0</v>
      </c>
      <c r="Z830" s="409">
        <f t="shared" ref="Z830:AL830" si="2157">Z829</f>
        <v>0</v>
      </c>
      <c r="AA830" s="409">
        <f t="shared" si="2157"/>
        <v>0</v>
      </c>
      <c r="AB830" s="409">
        <f t="shared" si="2157"/>
        <v>0</v>
      </c>
      <c r="AC830" s="409">
        <f t="shared" si="2157"/>
        <v>0</v>
      </c>
      <c r="AD830" s="409">
        <f t="shared" si="2157"/>
        <v>0</v>
      </c>
      <c r="AE830" s="409">
        <f t="shared" si="2157"/>
        <v>0</v>
      </c>
      <c r="AF830" s="409">
        <f t="shared" si="2157"/>
        <v>0</v>
      </c>
      <c r="AG830" s="409">
        <f t="shared" si="2157"/>
        <v>0</v>
      </c>
      <c r="AH830" s="409">
        <f t="shared" si="2157"/>
        <v>0</v>
      </c>
      <c r="AI830" s="409">
        <f t="shared" si="2157"/>
        <v>0</v>
      </c>
      <c r="AJ830" s="409">
        <f t="shared" si="2157"/>
        <v>0</v>
      </c>
      <c r="AK830" s="409">
        <f t="shared" si="2157"/>
        <v>0</v>
      </c>
      <c r="AL830" s="409">
        <f t="shared" si="2157"/>
        <v>0</v>
      </c>
      <c r="AM830" s="297"/>
    </row>
    <row r="831" spans="1:39" outlineLevel="1">
      <c r="A831" s="526"/>
      <c r="B831" s="320"/>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0"/>
      <c r="Z831" s="410"/>
      <c r="AA831" s="410"/>
      <c r="AB831" s="410"/>
      <c r="AC831" s="410"/>
      <c r="AD831" s="410"/>
      <c r="AE831" s="410"/>
      <c r="AF831" s="410"/>
      <c r="AG831" s="410"/>
      <c r="AH831" s="410"/>
      <c r="AI831" s="410"/>
      <c r="AJ831" s="410"/>
      <c r="AK831" s="410"/>
      <c r="AL831" s="410"/>
      <c r="AM831" s="306"/>
    </row>
    <row r="832" spans="1:39" outlineLevel="1">
      <c r="A832" s="526">
        <v>20</v>
      </c>
      <c r="B832" s="425"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3"/>
      <c r="Z832" s="408"/>
      <c r="AA832" s="408"/>
      <c r="AB832" s="408"/>
      <c r="AC832" s="408"/>
      <c r="AD832" s="408"/>
      <c r="AE832" s="408"/>
      <c r="AF832" s="413"/>
      <c r="AG832" s="413"/>
      <c r="AH832" s="413"/>
      <c r="AI832" s="413"/>
      <c r="AJ832" s="413"/>
      <c r="AK832" s="413"/>
      <c r="AL832" s="413"/>
      <c r="AM832" s="296">
        <f>SUM(Y832:AL832)</f>
        <v>0</v>
      </c>
    </row>
    <row r="833" spans="1:39" outlineLevel="1">
      <c r="A833" s="526"/>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09">
        <f>Y832</f>
        <v>0</v>
      </c>
      <c r="Z833" s="409">
        <f t="shared" ref="Z833:AL833" si="2158">Z832</f>
        <v>0</v>
      </c>
      <c r="AA833" s="409">
        <f t="shared" si="2158"/>
        <v>0</v>
      </c>
      <c r="AB833" s="409">
        <f t="shared" si="2158"/>
        <v>0</v>
      </c>
      <c r="AC833" s="409">
        <f t="shared" si="2158"/>
        <v>0</v>
      </c>
      <c r="AD833" s="409">
        <f t="shared" si="2158"/>
        <v>0</v>
      </c>
      <c r="AE833" s="409">
        <f t="shared" si="2158"/>
        <v>0</v>
      </c>
      <c r="AF833" s="409">
        <f t="shared" si="2158"/>
        <v>0</v>
      </c>
      <c r="AG833" s="409">
        <f t="shared" si="2158"/>
        <v>0</v>
      </c>
      <c r="AH833" s="409">
        <f t="shared" si="2158"/>
        <v>0</v>
      </c>
      <c r="AI833" s="409">
        <f t="shared" si="2158"/>
        <v>0</v>
      </c>
      <c r="AJ833" s="409">
        <f t="shared" si="2158"/>
        <v>0</v>
      </c>
      <c r="AK833" s="409">
        <f t="shared" si="2158"/>
        <v>0</v>
      </c>
      <c r="AL833" s="409">
        <f t="shared" si="2158"/>
        <v>0</v>
      </c>
      <c r="AM833" s="306"/>
    </row>
    <row r="834" spans="1:39" ht="15.75" outlineLevel="1">
      <c r="A834" s="526"/>
      <c r="B834" s="321"/>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0"/>
      <c r="Z834" s="410"/>
      <c r="AA834" s="410"/>
      <c r="AB834" s="410"/>
      <c r="AC834" s="410"/>
      <c r="AD834" s="410"/>
      <c r="AE834" s="410"/>
      <c r="AF834" s="410"/>
      <c r="AG834" s="410"/>
      <c r="AH834" s="410"/>
      <c r="AI834" s="410"/>
      <c r="AJ834" s="410"/>
      <c r="AK834" s="410"/>
      <c r="AL834" s="410"/>
      <c r="AM834" s="306"/>
    </row>
    <row r="835" spans="1:39" ht="15.75" outlineLevel="1">
      <c r="A835" s="526"/>
      <c r="B835" s="512"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19"/>
      <c r="Z835" s="422"/>
      <c r="AA835" s="422"/>
      <c r="AB835" s="422"/>
      <c r="AC835" s="422"/>
      <c r="AD835" s="422"/>
      <c r="AE835" s="422"/>
      <c r="AF835" s="422"/>
      <c r="AG835" s="422"/>
      <c r="AH835" s="422"/>
      <c r="AI835" s="422"/>
      <c r="AJ835" s="422"/>
      <c r="AK835" s="422"/>
      <c r="AL835" s="422"/>
      <c r="AM835" s="306"/>
    </row>
    <row r="836" spans="1:39" ht="15.75" outlineLevel="1">
      <c r="A836" s="526"/>
      <c r="B836" s="498"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19"/>
      <c r="Z836" s="422"/>
      <c r="AA836" s="422"/>
      <c r="AB836" s="422"/>
      <c r="AC836" s="422"/>
      <c r="AD836" s="422"/>
      <c r="AE836" s="422"/>
      <c r="AF836" s="422"/>
      <c r="AG836" s="422"/>
      <c r="AH836" s="422"/>
      <c r="AI836" s="422"/>
      <c r="AJ836" s="422"/>
      <c r="AK836" s="422"/>
      <c r="AL836" s="422"/>
      <c r="AM836" s="306"/>
    </row>
    <row r="837" spans="1:39" outlineLevel="1">
      <c r="A837" s="526">
        <v>21</v>
      </c>
      <c r="B837" s="425"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3"/>
      <c r="Z837" s="413"/>
      <c r="AA837" s="413"/>
      <c r="AB837" s="413"/>
      <c r="AC837" s="413"/>
      <c r="AD837" s="413"/>
      <c r="AE837" s="413"/>
      <c r="AF837" s="408"/>
      <c r="AG837" s="408"/>
      <c r="AH837" s="408"/>
      <c r="AI837" s="408"/>
      <c r="AJ837" s="408"/>
      <c r="AK837" s="408"/>
      <c r="AL837" s="408"/>
      <c r="AM837" s="296">
        <f>SUM(Y837:AL837)</f>
        <v>0</v>
      </c>
    </row>
    <row r="838" spans="1:39" outlineLevel="1">
      <c r="A838" s="526"/>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09">
        <f>Y837</f>
        <v>0</v>
      </c>
      <c r="Z838" s="409">
        <f t="shared" ref="Z838" si="2159">Z837</f>
        <v>0</v>
      </c>
      <c r="AA838" s="409">
        <f t="shared" ref="AA838" si="2160">AA837</f>
        <v>0</v>
      </c>
      <c r="AB838" s="409">
        <f t="shared" ref="AB838" si="2161">AB837</f>
        <v>0</v>
      </c>
      <c r="AC838" s="409">
        <f t="shared" ref="AC838" si="2162">AC837</f>
        <v>0</v>
      </c>
      <c r="AD838" s="409">
        <f t="shared" ref="AD838" si="2163">AD837</f>
        <v>0</v>
      </c>
      <c r="AE838" s="409">
        <f t="shared" ref="AE838" si="2164">AE837</f>
        <v>0</v>
      </c>
      <c r="AF838" s="409">
        <f t="shared" ref="AF838" si="2165">AF837</f>
        <v>0</v>
      </c>
      <c r="AG838" s="409">
        <f t="shared" ref="AG838" si="2166">AG837</f>
        <v>0</v>
      </c>
      <c r="AH838" s="409">
        <f t="shared" ref="AH838" si="2167">AH837</f>
        <v>0</v>
      </c>
      <c r="AI838" s="409">
        <f t="shared" ref="AI838" si="2168">AI837</f>
        <v>0</v>
      </c>
      <c r="AJ838" s="409">
        <f t="shared" ref="AJ838" si="2169">AJ837</f>
        <v>0</v>
      </c>
      <c r="AK838" s="409">
        <f t="shared" ref="AK838" si="2170">AK837</f>
        <v>0</v>
      </c>
      <c r="AL838" s="409">
        <f t="shared" ref="AL838" si="2171">AL837</f>
        <v>0</v>
      </c>
      <c r="AM838" s="306"/>
    </row>
    <row r="839" spans="1:39" outlineLevel="1">
      <c r="A839" s="526"/>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19"/>
      <c r="Z839" s="422"/>
      <c r="AA839" s="422"/>
      <c r="AB839" s="422"/>
      <c r="AC839" s="422"/>
      <c r="AD839" s="422"/>
      <c r="AE839" s="422"/>
      <c r="AF839" s="422"/>
      <c r="AG839" s="422"/>
      <c r="AH839" s="422"/>
      <c r="AI839" s="422"/>
      <c r="AJ839" s="422"/>
      <c r="AK839" s="422"/>
      <c r="AL839" s="422"/>
      <c r="AM839" s="306"/>
    </row>
    <row r="840" spans="1:39" ht="30" outlineLevel="1">
      <c r="A840" s="526">
        <v>22</v>
      </c>
      <c r="B840" s="425"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3"/>
      <c r="Z840" s="413"/>
      <c r="AA840" s="413"/>
      <c r="AB840" s="413"/>
      <c r="AC840" s="413"/>
      <c r="AD840" s="413"/>
      <c r="AE840" s="413"/>
      <c r="AF840" s="408"/>
      <c r="AG840" s="408"/>
      <c r="AH840" s="408"/>
      <c r="AI840" s="408"/>
      <c r="AJ840" s="408"/>
      <c r="AK840" s="408"/>
      <c r="AL840" s="408"/>
      <c r="AM840" s="296">
        <f>SUM(Y840:AL840)</f>
        <v>0</v>
      </c>
    </row>
    <row r="841" spans="1:39" outlineLevel="1">
      <c r="A841" s="526"/>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09">
        <f>Y840</f>
        <v>0</v>
      </c>
      <c r="Z841" s="409">
        <f t="shared" ref="Z841" si="2172">Z840</f>
        <v>0</v>
      </c>
      <c r="AA841" s="409">
        <f t="shared" ref="AA841" si="2173">AA840</f>
        <v>0</v>
      </c>
      <c r="AB841" s="409">
        <f t="shared" ref="AB841" si="2174">AB840</f>
        <v>0</v>
      </c>
      <c r="AC841" s="409">
        <f t="shared" ref="AC841" si="2175">AC840</f>
        <v>0</v>
      </c>
      <c r="AD841" s="409">
        <f t="shared" ref="AD841" si="2176">AD840</f>
        <v>0</v>
      </c>
      <c r="AE841" s="409">
        <f t="shared" ref="AE841" si="2177">AE840</f>
        <v>0</v>
      </c>
      <c r="AF841" s="409">
        <f t="shared" ref="AF841" si="2178">AF840</f>
        <v>0</v>
      </c>
      <c r="AG841" s="409">
        <f t="shared" ref="AG841" si="2179">AG840</f>
        <v>0</v>
      </c>
      <c r="AH841" s="409">
        <f t="shared" ref="AH841" si="2180">AH840</f>
        <v>0</v>
      </c>
      <c r="AI841" s="409">
        <f t="shared" ref="AI841" si="2181">AI840</f>
        <v>0</v>
      </c>
      <c r="AJ841" s="409">
        <f t="shared" ref="AJ841" si="2182">AJ840</f>
        <v>0</v>
      </c>
      <c r="AK841" s="409">
        <f t="shared" ref="AK841" si="2183">AK840</f>
        <v>0</v>
      </c>
      <c r="AL841" s="409">
        <f t="shared" ref="AL841" si="2184">AL840</f>
        <v>0</v>
      </c>
      <c r="AM841" s="306"/>
    </row>
    <row r="842" spans="1:39" outlineLevel="1">
      <c r="A842" s="526"/>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19"/>
      <c r="Z842" s="422"/>
      <c r="AA842" s="422"/>
      <c r="AB842" s="422"/>
      <c r="AC842" s="422"/>
      <c r="AD842" s="422"/>
      <c r="AE842" s="422"/>
      <c r="AF842" s="422"/>
      <c r="AG842" s="422"/>
      <c r="AH842" s="422"/>
      <c r="AI842" s="422"/>
      <c r="AJ842" s="422"/>
      <c r="AK842" s="422"/>
      <c r="AL842" s="422"/>
      <c r="AM842" s="306"/>
    </row>
    <row r="843" spans="1:39" ht="30" outlineLevel="1">
      <c r="A843" s="526">
        <v>23</v>
      </c>
      <c r="B843" s="425"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3"/>
      <c r="Z843" s="413"/>
      <c r="AA843" s="413"/>
      <c r="AB843" s="413"/>
      <c r="AC843" s="413"/>
      <c r="AD843" s="413"/>
      <c r="AE843" s="413"/>
      <c r="AF843" s="408"/>
      <c r="AG843" s="408"/>
      <c r="AH843" s="408"/>
      <c r="AI843" s="408"/>
      <c r="AJ843" s="408"/>
      <c r="AK843" s="408"/>
      <c r="AL843" s="408"/>
      <c r="AM843" s="296">
        <f>SUM(Y843:AL843)</f>
        <v>0</v>
      </c>
    </row>
    <row r="844" spans="1:39" outlineLevel="1">
      <c r="A844" s="526"/>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09">
        <f>Y843</f>
        <v>0</v>
      </c>
      <c r="Z844" s="409">
        <f t="shared" ref="Z844" si="2185">Z843</f>
        <v>0</v>
      </c>
      <c r="AA844" s="409">
        <f t="shared" ref="AA844" si="2186">AA843</f>
        <v>0</v>
      </c>
      <c r="AB844" s="409">
        <f t="shared" ref="AB844" si="2187">AB843</f>
        <v>0</v>
      </c>
      <c r="AC844" s="409">
        <f t="shared" ref="AC844" si="2188">AC843</f>
        <v>0</v>
      </c>
      <c r="AD844" s="409">
        <f t="shared" ref="AD844" si="2189">AD843</f>
        <v>0</v>
      </c>
      <c r="AE844" s="409">
        <f t="shared" ref="AE844" si="2190">AE843</f>
        <v>0</v>
      </c>
      <c r="AF844" s="409">
        <f t="shared" ref="AF844" si="2191">AF843</f>
        <v>0</v>
      </c>
      <c r="AG844" s="409">
        <f t="shared" ref="AG844" si="2192">AG843</f>
        <v>0</v>
      </c>
      <c r="AH844" s="409">
        <f t="shared" ref="AH844" si="2193">AH843</f>
        <v>0</v>
      </c>
      <c r="AI844" s="409">
        <f t="shared" ref="AI844" si="2194">AI843</f>
        <v>0</v>
      </c>
      <c r="AJ844" s="409">
        <f t="shared" ref="AJ844" si="2195">AJ843</f>
        <v>0</v>
      </c>
      <c r="AK844" s="409">
        <f t="shared" ref="AK844" si="2196">AK843</f>
        <v>0</v>
      </c>
      <c r="AL844" s="409">
        <f t="shared" ref="AL844" si="2197">AL843</f>
        <v>0</v>
      </c>
      <c r="AM844" s="306"/>
    </row>
    <row r="845" spans="1:39" outlineLevel="1">
      <c r="A845" s="526"/>
      <c r="B845" s="427"/>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19"/>
      <c r="Z845" s="422"/>
      <c r="AA845" s="422"/>
      <c r="AB845" s="422"/>
      <c r="AC845" s="422"/>
      <c r="AD845" s="422"/>
      <c r="AE845" s="422"/>
      <c r="AF845" s="422"/>
      <c r="AG845" s="422"/>
      <c r="AH845" s="422"/>
      <c r="AI845" s="422"/>
      <c r="AJ845" s="422"/>
      <c r="AK845" s="422"/>
      <c r="AL845" s="422"/>
      <c r="AM845" s="306"/>
    </row>
    <row r="846" spans="1:39" ht="30" outlineLevel="1">
      <c r="A846" s="526">
        <v>24</v>
      </c>
      <c r="B846" s="425"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3"/>
      <c r="Z846" s="413"/>
      <c r="AA846" s="413"/>
      <c r="AB846" s="413"/>
      <c r="AC846" s="413"/>
      <c r="AD846" s="413"/>
      <c r="AE846" s="413"/>
      <c r="AF846" s="408"/>
      <c r="AG846" s="408"/>
      <c r="AH846" s="408"/>
      <c r="AI846" s="408"/>
      <c r="AJ846" s="408"/>
      <c r="AK846" s="408"/>
      <c r="AL846" s="408"/>
      <c r="AM846" s="296">
        <f>SUM(Y846:AL846)</f>
        <v>0</v>
      </c>
    </row>
    <row r="847" spans="1:39" outlineLevel="1">
      <c r="A847" s="526"/>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09">
        <f>Y846</f>
        <v>0</v>
      </c>
      <c r="Z847" s="409">
        <f t="shared" ref="Z847" si="2198">Z846</f>
        <v>0</v>
      </c>
      <c r="AA847" s="409">
        <f t="shared" ref="AA847" si="2199">AA846</f>
        <v>0</v>
      </c>
      <c r="AB847" s="409">
        <f t="shared" ref="AB847" si="2200">AB846</f>
        <v>0</v>
      </c>
      <c r="AC847" s="409">
        <f t="shared" ref="AC847" si="2201">AC846</f>
        <v>0</v>
      </c>
      <c r="AD847" s="409">
        <f t="shared" ref="AD847" si="2202">AD846</f>
        <v>0</v>
      </c>
      <c r="AE847" s="409">
        <f t="shared" ref="AE847" si="2203">AE846</f>
        <v>0</v>
      </c>
      <c r="AF847" s="409">
        <f t="shared" ref="AF847" si="2204">AF846</f>
        <v>0</v>
      </c>
      <c r="AG847" s="409">
        <f t="shared" ref="AG847" si="2205">AG846</f>
        <v>0</v>
      </c>
      <c r="AH847" s="409">
        <f t="shared" ref="AH847" si="2206">AH846</f>
        <v>0</v>
      </c>
      <c r="AI847" s="409">
        <f t="shared" ref="AI847" si="2207">AI846</f>
        <v>0</v>
      </c>
      <c r="AJ847" s="409">
        <f t="shared" ref="AJ847" si="2208">AJ846</f>
        <v>0</v>
      </c>
      <c r="AK847" s="409">
        <f t="shared" ref="AK847" si="2209">AK846</f>
        <v>0</v>
      </c>
      <c r="AL847" s="409">
        <f t="shared" ref="AL847" si="2210">AL846</f>
        <v>0</v>
      </c>
      <c r="AM847" s="306"/>
    </row>
    <row r="848" spans="1:39" outlineLevel="1">
      <c r="A848" s="526"/>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0"/>
      <c r="Z848" s="422"/>
      <c r="AA848" s="422"/>
      <c r="AB848" s="422"/>
      <c r="AC848" s="422"/>
      <c r="AD848" s="422"/>
      <c r="AE848" s="422"/>
      <c r="AF848" s="422"/>
      <c r="AG848" s="422"/>
      <c r="AH848" s="422"/>
      <c r="AI848" s="422"/>
      <c r="AJ848" s="422"/>
      <c r="AK848" s="422"/>
      <c r="AL848" s="422"/>
      <c r="AM848" s="306"/>
    </row>
    <row r="849" spans="1:39" ht="15.75" outlineLevel="1">
      <c r="A849" s="526"/>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0"/>
      <c r="Z849" s="422"/>
      <c r="AA849" s="422"/>
      <c r="AB849" s="422"/>
      <c r="AC849" s="422"/>
      <c r="AD849" s="422"/>
      <c r="AE849" s="422"/>
      <c r="AF849" s="422"/>
      <c r="AG849" s="422"/>
      <c r="AH849" s="422"/>
      <c r="AI849" s="422"/>
      <c r="AJ849" s="422"/>
      <c r="AK849" s="422"/>
      <c r="AL849" s="422"/>
      <c r="AM849" s="306"/>
    </row>
    <row r="850" spans="1:39" outlineLevel="1">
      <c r="A850" s="526">
        <v>25</v>
      </c>
      <c r="B850" s="425"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3"/>
      <c r="Z850" s="413"/>
      <c r="AA850" s="413"/>
      <c r="AB850" s="413"/>
      <c r="AC850" s="413"/>
      <c r="AD850" s="413"/>
      <c r="AE850" s="413"/>
      <c r="AF850" s="413"/>
      <c r="AG850" s="413"/>
      <c r="AH850" s="413"/>
      <c r="AI850" s="413"/>
      <c r="AJ850" s="413"/>
      <c r="AK850" s="413"/>
      <c r="AL850" s="413"/>
      <c r="AM850" s="296">
        <f>SUM(Y850:AL850)</f>
        <v>0</v>
      </c>
    </row>
    <row r="851" spans="1:39" outlineLevel="1">
      <c r="A851" s="526"/>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09">
        <f>Y850</f>
        <v>0</v>
      </c>
      <c r="Z851" s="409">
        <f t="shared" ref="Z851" si="2211">Z850</f>
        <v>0</v>
      </c>
      <c r="AA851" s="409">
        <f t="shared" ref="AA851" si="2212">AA850</f>
        <v>0</v>
      </c>
      <c r="AB851" s="409">
        <f t="shared" ref="AB851" si="2213">AB850</f>
        <v>0</v>
      </c>
      <c r="AC851" s="409">
        <f t="shared" ref="AC851" si="2214">AC850</f>
        <v>0</v>
      </c>
      <c r="AD851" s="409">
        <f t="shared" ref="AD851" si="2215">AD850</f>
        <v>0</v>
      </c>
      <c r="AE851" s="409">
        <f t="shared" ref="AE851" si="2216">AE850</f>
        <v>0</v>
      </c>
      <c r="AF851" s="409">
        <f t="shared" ref="AF851" si="2217">AF850</f>
        <v>0</v>
      </c>
      <c r="AG851" s="409">
        <f t="shared" ref="AG851" si="2218">AG850</f>
        <v>0</v>
      </c>
      <c r="AH851" s="409">
        <f t="shared" ref="AH851" si="2219">AH850</f>
        <v>0</v>
      </c>
      <c r="AI851" s="409">
        <f t="shared" ref="AI851" si="2220">AI850</f>
        <v>0</v>
      </c>
      <c r="AJ851" s="409">
        <f t="shared" ref="AJ851" si="2221">AJ850</f>
        <v>0</v>
      </c>
      <c r="AK851" s="409">
        <f t="shared" ref="AK851" si="2222">AK850</f>
        <v>0</v>
      </c>
      <c r="AL851" s="409">
        <f t="shared" ref="AL851" si="2223">AL850</f>
        <v>0</v>
      </c>
      <c r="AM851" s="306"/>
    </row>
    <row r="852" spans="1:39" outlineLevel="1">
      <c r="A852" s="526"/>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0"/>
      <c r="Z852" s="422"/>
      <c r="AA852" s="422"/>
      <c r="AB852" s="422"/>
      <c r="AC852" s="422"/>
      <c r="AD852" s="422"/>
      <c r="AE852" s="422"/>
      <c r="AF852" s="422"/>
      <c r="AG852" s="422"/>
      <c r="AH852" s="422"/>
      <c r="AI852" s="422"/>
      <c r="AJ852" s="422"/>
      <c r="AK852" s="422"/>
      <c r="AL852" s="422"/>
      <c r="AM852" s="306"/>
    </row>
    <row r="853" spans="1:39" outlineLevel="1">
      <c r="A853" s="526">
        <v>26</v>
      </c>
      <c r="B853" s="425"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3"/>
      <c r="Z853" s="413"/>
      <c r="AA853" s="413"/>
      <c r="AB853" s="413"/>
      <c r="AC853" s="413"/>
      <c r="AD853" s="413"/>
      <c r="AE853" s="413"/>
      <c r="AF853" s="413"/>
      <c r="AG853" s="413"/>
      <c r="AH853" s="413"/>
      <c r="AI853" s="413"/>
      <c r="AJ853" s="413"/>
      <c r="AK853" s="413"/>
      <c r="AL853" s="413"/>
      <c r="AM853" s="296">
        <f>SUM(Y853:AL853)</f>
        <v>0</v>
      </c>
    </row>
    <row r="854" spans="1:39" outlineLevel="1">
      <c r="A854" s="526"/>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09">
        <f>Y853</f>
        <v>0</v>
      </c>
      <c r="Z854" s="409">
        <f t="shared" ref="Z854" si="2224">Z853</f>
        <v>0</v>
      </c>
      <c r="AA854" s="409">
        <f t="shared" ref="AA854" si="2225">AA853</f>
        <v>0</v>
      </c>
      <c r="AB854" s="409">
        <f t="shared" ref="AB854" si="2226">AB853</f>
        <v>0</v>
      </c>
      <c r="AC854" s="409">
        <f t="shared" ref="AC854" si="2227">AC853</f>
        <v>0</v>
      </c>
      <c r="AD854" s="409">
        <f t="shared" ref="AD854" si="2228">AD853</f>
        <v>0</v>
      </c>
      <c r="AE854" s="409">
        <f t="shared" ref="AE854" si="2229">AE853</f>
        <v>0</v>
      </c>
      <c r="AF854" s="409">
        <f t="shared" ref="AF854" si="2230">AF853</f>
        <v>0</v>
      </c>
      <c r="AG854" s="409">
        <f t="shared" ref="AG854" si="2231">AG853</f>
        <v>0</v>
      </c>
      <c r="AH854" s="409">
        <f t="shared" ref="AH854" si="2232">AH853</f>
        <v>0</v>
      </c>
      <c r="AI854" s="409">
        <f t="shared" ref="AI854" si="2233">AI853</f>
        <v>0</v>
      </c>
      <c r="AJ854" s="409">
        <f t="shared" ref="AJ854" si="2234">AJ853</f>
        <v>0</v>
      </c>
      <c r="AK854" s="409">
        <f t="shared" ref="AK854" si="2235">AK853</f>
        <v>0</v>
      </c>
      <c r="AL854" s="409">
        <f t="shared" ref="AL854" si="2236">AL853</f>
        <v>0</v>
      </c>
      <c r="AM854" s="306"/>
    </row>
    <row r="855" spans="1:39" outlineLevel="1">
      <c r="A855" s="526"/>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0"/>
      <c r="Z855" s="422"/>
      <c r="AA855" s="422"/>
      <c r="AB855" s="422"/>
      <c r="AC855" s="422"/>
      <c r="AD855" s="422"/>
      <c r="AE855" s="422"/>
      <c r="AF855" s="422"/>
      <c r="AG855" s="422"/>
      <c r="AH855" s="422"/>
      <c r="AI855" s="422"/>
      <c r="AJ855" s="422"/>
      <c r="AK855" s="422"/>
      <c r="AL855" s="422"/>
      <c r="AM855" s="306"/>
    </row>
    <row r="856" spans="1:39" ht="30" outlineLevel="1">
      <c r="A856" s="526">
        <v>27</v>
      </c>
      <c r="B856" s="425"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3"/>
      <c r="Z856" s="413"/>
      <c r="AA856" s="413"/>
      <c r="AB856" s="413"/>
      <c r="AC856" s="413"/>
      <c r="AD856" s="413"/>
      <c r="AE856" s="413"/>
      <c r="AF856" s="413"/>
      <c r="AG856" s="413"/>
      <c r="AH856" s="413"/>
      <c r="AI856" s="413"/>
      <c r="AJ856" s="413"/>
      <c r="AK856" s="413"/>
      <c r="AL856" s="413"/>
      <c r="AM856" s="296">
        <f>SUM(Y856:AL856)</f>
        <v>0</v>
      </c>
    </row>
    <row r="857" spans="1:39" outlineLevel="1">
      <c r="A857" s="526"/>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09">
        <f>Y856</f>
        <v>0</v>
      </c>
      <c r="Z857" s="409">
        <f t="shared" ref="Z857" si="2237">Z856</f>
        <v>0</v>
      </c>
      <c r="AA857" s="409">
        <f t="shared" ref="AA857" si="2238">AA856</f>
        <v>0</v>
      </c>
      <c r="AB857" s="409">
        <f t="shared" ref="AB857" si="2239">AB856</f>
        <v>0</v>
      </c>
      <c r="AC857" s="409">
        <f t="shared" ref="AC857" si="2240">AC856</f>
        <v>0</v>
      </c>
      <c r="AD857" s="409">
        <f t="shared" ref="AD857" si="2241">AD856</f>
        <v>0</v>
      </c>
      <c r="AE857" s="409">
        <f t="shared" ref="AE857" si="2242">AE856</f>
        <v>0</v>
      </c>
      <c r="AF857" s="409">
        <f t="shared" ref="AF857" si="2243">AF856</f>
        <v>0</v>
      </c>
      <c r="AG857" s="409">
        <f t="shared" ref="AG857" si="2244">AG856</f>
        <v>0</v>
      </c>
      <c r="AH857" s="409">
        <f t="shared" ref="AH857" si="2245">AH856</f>
        <v>0</v>
      </c>
      <c r="AI857" s="409">
        <f t="shared" ref="AI857" si="2246">AI856</f>
        <v>0</v>
      </c>
      <c r="AJ857" s="409">
        <f t="shared" ref="AJ857" si="2247">AJ856</f>
        <v>0</v>
      </c>
      <c r="AK857" s="409">
        <f t="shared" ref="AK857" si="2248">AK856</f>
        <v>0</v>
      </c>
      <c r="AL857" s="409">
        <f t="shared" ref="AL857" si="2249">AL856</f>
        <v>0</v>
      </c>
      <c r="AM857" s="306"/>
    </row>
    <row r="858" spans="1:39" outlineLevel="1">
      <c r="A858" s="526"/>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0"/>
      <c r="Z858" s="422"/>
      <c r="AA858" s="422"/>
      <c r="AB858" s="422"/>
      <c r="AC858" s="422"/>
      <c r="AD858" s="422"/>
      <c r="AE858" s="422"/>
      <c r="AF858" s="422"/>
      <c r="AG858" s="422"/>
      <c r="AH858" s="422"/>
      <c r="AI858" s="422"/>
      <c r="AJ858" s="422"/>
      <c r="AK858" s="422"/>
      <c r="AL858" s="422"/>
      <c r="AM858" s="306"/>
    </row>
    <row r="859" spans="1:39" ht="30" outlineLevel="1">
      <c r="A859" s="526">
        <v>28</v>
      </c>
      <c r="B859" s="425"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3"/>
      <c r="Z859" s="413"/>
      <c r="AA859" s="413"/>
      <c r="AB859" s="413"/>
      <c r="AC859" s="413"/>
      <c r="AD859" s="413"/>
      <c r="AE859" s="413"/>
      <c r="AF859" s="413"/>
      <c r="AG859" s="413"/>
      <c r="AH859" s="413"/>
      <c r="AI859" s="413"/>
      <c r="AJ859" s="413"/>
      <c r="AK859" s="413"/>
      <c r="AL859" s="413"/>
      <c r="AM859" s="296">
        <f>SUM(Y859:AL859)</f>
        <v>0</v>
      </c>
    </row>
    <row r="860" spans="1:39" outlineLevel="1">
      <c r="A860" s="526"/>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09">
        <f>Y859</f>
        <v>0</v>
      </c>
      <c r="Z860" s="409">
        <f t="shared" ref="Z860" si="2250">Z859</f>
        <v>0</v>
      </c>
      <c r="AA860" s="409">
        <f t="shared" ref="AA860" si="2251">AA859</f>
        <v>0</v>
      </c>
      <c r="AB860" s="409">
        <f t="shared" ref="AB860" si="2252">AB859</f>
        <v>0</v>
      </c>
      <c r="AC860" s="409">
        <f t="shared" ref="AC860" si="2253">AC859</f>
        <v>0</v>
      </c>
      <c r="AD860" s="409">
        <f t="shared" ref="AD860" si="2254">AD859</f>
        <v>0</v>
      </c>
      <c r="AE860" s="409">
        <f t="shared" ref="AE860" si="2255">AE859</f>
        <v>0</v>
      </c>
      <c r="AF860" s="409">
        <f t="shared" ref="AF860" si="2256">AF859</f>
        <v>0</v>
      </c>
      <c r="AG860" s="409">
        <f t="shared" ref="AG860" si="2257">AG859</f>
        <v>0</v>
      </c>
      <c r="AH860" s="409">
        <f t="shared" ref="AH860" si="2258">AH859</f>
        <v>0</v>
      </c>
      <c r="AI860" s="409">
        <f t="shared" ref="AI860" si="2259">AI859</f>
        <v>0</v>
      </c>
      <c r="AJ860" s="409">
        <f t="shared" ref="AJ860" si="2260">AJ859</f>
        <v>0</v>
      </c>
      <c r="AK860" s="409">
        <f t="shared" ref="AK860" si="2261">AK859</f>
        <v>0</v>
      </c>
      <c r="AL860" s="409">
        <f t="shared" ref="AL860" si="2262">AL859</f>
        <v>0</v>
      </c>
      <c r="AM860" s="306"/>
    </row>
    <row r="861" spans="1:39" outlineLevel="1">
      <c r="A861" s="526"/>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0"/>
      <c r="Z861" s="422"/>
      <c r="AA861" s="422"/>
      <c r="AB861" s="422"/>
      <c r="AC861" s="422"/>
      <c r="AD861" s="422"/>
      <c r="AE861" s="422"/>
      <c r="AF861" s="422"/>
      <c r="AG861" s="422"/>
      <c r="AH861" s="422"/>
      <c r="AI861" s="422"/>
      <c r="AJ861" s="422"/>
      <c r="AK861" s="422"/>
      <c r="AL861" s="422"/>
      <c r="AM861" s="306"/>
    </row>
    <row r="862" spans="1:39" ht="30" outlineLevel="1">
      <c r="A862" s="526">
        <v>29</v>
      </c>
      <c r="B862" s="425"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3"/>
      <c r="Z862" s="413"/>
      <c r="AA862" s="413"/>
      <c r="AB862" s="413"/>
      <c r="AC862" s="413"/>
      <c r="AD862" s="413"/>
      <c r="AE862" s="413"/>
      <c r="AF862" s="413"/>
      <c r="AG862" s="413"/>
      <c r="AH862" s="413"/>
      <c r="AI862" s="413"/>
      <c r="AJ862" s="413"/>
      <c r="AK862" s="413"/>
      <c r="AL862" s="413"/>
      <c r="AM862" s="296">
        <f>SUM(Y862:AL862)</f>
        <v>0</v>
      </c>
    </row>
    <row r="863" spans="1:39" outlineLevel="1">
      <c r="A863" s="526"/>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09">
        <f>Y862</f>
        <v>0</v>
      </c>
      <c r="Z863" s="409">
        <f t="shared" ref="Z863" si="2263">Z862</f>
        <v>0</v>
      </c>
      <c r="AA863" s="409">
        <f t="shared" ref="AA863" si="2264">AA862</f>
        <v>0</v>
      </c>
      <c r="AB863" s="409">
        <f t="shared" ref="AB863" si="2265">AB862</f>
        <v>0</v>
      </c>
      <c r="AC863" s="409">
        <f t="shared" ref="AC863" si="2266">AC862</f>
        <v>0</v>
      </c>
      <c r="AD863" s="409">
        <f t="shared" ref="AD863" si="2267">AD862</f>
        <v>0</v>
      </c>
      <c r="AE863" s="409">
        <f t="shared" ref="AE863" si="2268">AE862</f>
        <v>0</v>
      </c>
      <c r="AF863" s="409">
        <f t="shared" ref="AF863" si="2269">AF862</f>
        <v>0</v>
      </c>
      <c r="AG863" s="409">
        <f t="shared" ref="AG863" si="2270">AG862</f>
        <v>0</v>
      </c>
      <c r="AH863" s="409">
        <f t="shared" ref="AH863" si="2271">AH862</f>
        <v>0</v>
      </c>
      <c r="AI863" s="409">
        <f t="shared" ref="AI863" si="2272">AI862</f>
        <v>0</v>
      </c>
      <c r="AJ863" s="409">
        <f t="shared" ref="AJ863" si="2273">AJ862</f>
        <v>0</v>
      </c>
      <c r="AK863" s="409">
        <f t="shared" ref="AK863" si="2274">AK862</f>
        <v>0</v>
      </c>
      <c r="AL863" s="409">
        <f t="shared" ref="AL863" si="2275">AL862</f>
        <v>0</v>
      </c>
      <c r="AM863" s="306"/>
    </row>
    <row r="864" spans="1:39" outlineLevel="1">
      <c r="A864" s="526"/>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0"/>
      <c r="Z864" s="422"/>
      <c r="AA864" s="422"/>
      <c r="AB864" s="422"/>
      <c r="AC864" s="422"/>
      <c r="AD864" s="422"/>
      <c r="AE864" s="422"/>
      <c r="AF864" s="422"/>
      <c r="AG864" s="422"/>
      <c r="AH864" s="422"/>
      <c r="AI864" s="422"/>
      <c r="AJ864" s="422"/>
      <c r="AK864" s="422"/>
      <c r="AL864" s="422"/>
      <c r="AM864" s="306"/>
    </row>
    <row r="865" spans="1:39" ht="30" outlineLevel="1">
      <c r="A865" s="526">
        <v>30</v>
      </c>
      <c r="B865" s="425"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3"/>
      <c r="Z865" s="413"/>
      <c r="AA865" s="413"/>
      <c r="AB865" s="413"/>
      <c r="AC865" s="413"/>
      <c r="AD865" s="413"/>
      <c r="AE865" s="413"/>
      <c r="AF865" s="413"/>
      <c r="AG865" s="413"/>
      <c r="AH865" s="413"/>
      <c r="AI865" s="413"/>
      <c r="AJ865" s="413"/>
      <c r="AK865" s="413"/>
      <c r="AL865" s="413"/>
      <c r="AM865" s="296">
        <f>SUM(Y865:AL865)</f>
        <v>0</v>
      </c>
    </row>
    <row r="866" spans="1:39" outlineLevel="1">
      <c r="A866" s="526"/>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09">
        <f>Y865</f>
        <v>0</v>
      </c>
      <c r="Z866" s="409">
        <f t="shared" ref="Z866" si="2276">Z865</f>
        <v>0</v>
      </c>
      <c r="AA866" s="409">
        <f t="shared" ref="AA866" si="2277">AA865</f>
        <v>0</v>
      </c>
      <c r="AB866" s="409">
        <f t="shared" ref="AB866" si="2278">AB865</f>
        <v>0</v>
      </c>
      <c r="AC866" s="409">
        <f t="shared" ref="AC866" si="2279">AC865</f>
        <v>0</v>
      </c>
      <c r="AD866" s="409">
        <f t="shared" ref="AD866" si="2280">AD865</f>
        <v>0</v>
      </c>
      <c r="AE866" s="409">
        <f t="shared" ref="AE866" si="2281">AE865</f>
        <v>0</v>
      </c>
      <c r="AF866" s="409">
        <f t="shared" ref="AF866" si="2282">AF865</f>
        <v>0</v>
      </c>
      <c r="AG866" s="409">
        <f t="shared" ref="AG866" si="2283">AG865</f>
        <v>0</v>
      </c>
      <c r="AH866" s="409">
        <f t="shared" ref="AH866" si="2284">AH865</f>
        <v>0</v>
      </c>
      <c r="AI866" s="409">
        <f t="shared" ref="AI866" si="2285">AI865</f>
        <v>0</v>
      </c>
      <c r="AJ866" s="409">
        <f t="shared" ref="AJ866" si="2286">AJ865</f>
        <v>0</v>
      </c>
      <c r="AK866" s="409">
        <f t="shared" ref="AK866" si="2287">AK865</f>
        <v>0</v>
      </c>
      <c r="AL866" s="409">
        <f t="shared" ref="AL866" si="2288">AL865</f>
        <v>0</v>
      </c>
      <c r="AM866" s="306"/>
    </row>
    <row r="867" spans="1:39" outlineLevel="1">
      <c r="A867" s="526"/>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0"/>
      <c r="Z867" s="422"/>
      <c r="AA867" s="422"/>
      <c r="AB867" s="422"/>
      <c r="AC867" s="422"/>
      <c r="AD867" s="422"/>
      <c r="AE867" s="422"/>
      <c r="AF867" s="422"/>
      <c r="AG867" s="422"/>
      <c r="AH867" s="422"/>
      <c r="AI867" s="422"/>
      <c r="AJ867" s="422"/>
      <c r="AK867" s="422"/>
      <c r="AL867" s="422"/>
      <c r="AM867" s="306"/>
    </row>
    <row r="868" spans="1:39" ht="30" outlineLevel="1">
      <c r="A868" s="526">
        <v>31</v>
      </c>
      <c r="B868" s="425"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3"/>
      <c r="Z868" s="413"/>
      <c r="AA868" s="413"/>
      <c r="AB868" s="413"/>
      <c r="AC868" s="413"/>
      <c r="AD868" s="413"/>
      <c r="AE868" s="413"/>
      <c r="AF868" s="413"/>
      <c r="AG868" s="413"/>
      <c r="AH868" s="413"/>
      <c r="AI868" s="413"/>
      <c r="AJ868" s="413"/>
      <c r="AK868" s="413"/>
      <c r="AL868" s="413"/>
      <c r="AM868" s="296">
        <f>SUM(Y868:AL868)</f>
        <v>0</v>
      </c>
    </row>
    <row r="869" spans="1:39" outlineLevel="1">
      <c r="A869" s="526"/>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09">
        <f>Y868</f>
        <v>0</v>
      </c>
      <c r="Z869" s="409">
        <f t="shared" ref="Z869" si="2289">Z868</f>
        <v>0</v>
      </c>
      <c r="AA869" s="409">
        <f t="shared" ref="AA869" si="2290">AA868</f>
        <v>0</v>
      </c>
      <c r="AB869" s="409">
        <f t="shared" ref="AB869" si="2291">AB868</f>
        <v>0</v>
      </c>
      <c r="AC869" s="409">
        <f t="shared" ref="AC869" si="2292">AC868</f>
        <v>0</v>
      </c>
      <c r="AD869" s="409">
        <f t="shared" ref="AD869" si="2293">AD868</f>
        <v>0</v>
      </c>
      <c r="AE869" s="409">
        <f t="shared" ref="AE869" si="2294">AE868</f>
        <v>0</v>
      </c>
      <c r="AF869" s="409">
        <f t="shared" ref="AF869" si="2295">AF868</f>
        <v>0</v>
      </c>
      <c r="AG869" s="409">
        <f t="shared" ref="AG869" si="2296">AG868</f>
        <v>0</v>
      </c>
      <c r="AH869" s="409">
        <f t="shared" ref="AH869" si="2297">AH868</f>
        <v>0</v>
      </c>
      <c r="AI869" s="409">
        <f t="shared" ref="AI869" si="2298">AI868</f>
        <v>0</v>
      </c>
      <c r="AJ869" s="409">
        <f t="shared" ref="AJ869" si="2299">AJ868</f>
        <v>0</v>
      </c>
      <c r="AK869" s="409">
        <f t="shared" ref="AK869" si="2300">AK868</f>
        <v>0</v>
      </c>
      <c r="AL869" s="409">
        <f t="shared" ref="AL869" si="2301">AL868</f>
        <v>0</v>
      </c>
      <c r="AM869" s="306"/>
    </row>
    <row r="870" spans="1:39" outlineLevel="1">
      <c r="A870" s="526"/>
      <c r="B870" s="425"/>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0"/>
      <c r="Z870" s="422"/>
      <c r="AA870" s="422"/>
      <c r="AB870" s="422"/>
      <c r="AC870" s="422"/>
      <c r="AD870" s="422"/>
      <c r="AE870" s="422"/>
      <c r="AF870" s="422"/>
      <c r="AG870" s="422"/>
      <c r="AH870" s="422"/>
      <c r="AI870" s="422"/>
      <c r="AJ870" s="422"/>
      <c r="AK870" s="422"/>
      <c r="AL870" s="422"/>
      <c r="AM870" s="306"/>
    </row>
    <row r="871" spans="1:39" ht="30" outlineLevel="1">
      <c r="A871" s="526">
        <v>32</v>
      </c>
      <c r="B871" s="425"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3"/>
      <c r="Z871" s="413"/>
      <c r="AA871" s="413"/>
      <c r="AB871" s="413"/>
      <c r="AC871" s="413"/>
      <c r="AD871" s="413"/>
      <c r="AE871" s="413"/>
      <c r="AF871" s="413"/>
      <c r="AG871" s="413"/>
      <c r="AH871" s="413"/>
      <c r="AI871" s="413"/>
      <c r="AJ871" s="413"/>
      <c r="AK871" s="413"/>
      <c r="AL871" s="413"/>
      <c r="AM871" s="296">
        <f>SUM(Y871:AL871)</f>
        <v>0</v>
      </c>
    </row>
    <row r="872" spans="1:39" outlineLevel="1">
      <c r="A872" s="526"/>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09">
        <f>Y871</f>
        <v>0</v>
      </c>
      <c r="Z872" s="409">
        <f t="shared" ref="Z872" si="2302">Z871</f>
        <v>0</v>
      </c>
      <c r="AA872" s="409">
        <f t="shared" ref="AA872" si="2303">AA871</f>
        <v>0</v>
      </c>
      <c r="AB872" s="409">
        <f t="shared" ref="AB872" si="2304">AB871</f>
        <v>0</v>
      </c>
      <c r="AC872" s="409">
        <f t="shared" ref="AC872" si="2305">AC871</f>
        <v>0</v>
      </c>
      <c r="AD872" s="409">
        <f t="shared" ref="AD872" si="2306">AD871</f>
        <v>0</v>
      </c>
      <c r="AE872" s="409">
        <f t="shared" ref="AE872" si="2307">AE871</f>
        <v>0</v>
      </c>
      <c r="AF872" s="409">
        <f t="shared" ref="AF872" si="2308">AF871</f>
        <v>0</v>
      </c>
      <c r="AG872" s="409">
        <f t="shared" ref="AG872" si="2309">AG871</f>
        <v>0</v>
      </c>
      <c r="AH872" s="409">
        <f t="shared" ref="AH872" si="2310">AH871</f>
        <v>0</v>
      </c>
      <c r="AI872" s="409">
        <f t="shared" ref="AI872" si="2311">AI871</f>
        <v>0</v>
      </c>
      <c r="AJ872" s="409">
        <f t="shared" ref="AJ872" si="2312">AJ871</f>
        <v>0</v>
      </c>
      <c r="AK872" s="409">
        <f t="shared" ref="AK872" si="2313">AK871</f>
        <v>0</v>
      </c>
      <c r="AL872" s="409">
        <f>AL871</f>
        <v>0</v>
      </c>
      <c r="AM872" s="306"/>
    </row>
    <row r="873" spans="1:39" outlineLevel="1">
      <c r="A873" s="526"/>
      <c r="B873" s="425"/>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0"/>
      <c r="Z873" s="422"/>
      <c r="AA873" s="422"/>
      <c r="AB873" s="422"/>
      <c r="AC873" s="422"/>
      <c r="AD873" s="422"/>
      <c r="AE873" s="422"/>
      <c r="AF873" s="422"/>
      <c r="AG873" s="422"/>
      <c r="AH873" s="422"/>
      <c r="AI873" s="422"/>
      <c r="AJ873" s="422"/>
      <c r="AK873" s="422"/>
      <c r="AL873" s="422"/>
      <c r="AM873" s="306"/>
    </row>
    <row r="874" spans="1:39" ht="15.75" outlineLevel="1">
      <c r="A874" s="526"/>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0"/>
      <c r="Z874" s="422"/>
      <c r="AA874" s="422"/>
      <c r="AB874" s="422"/>
      <c r="AC874" s="422"/>
      <c r="AD874" s="422"/>
      <c r="AE874" s="422"/>
      <c r="AF874" s="422"/>
      <c r="AG874" s="422"/>
      <c r="AH874" s="422"/>
      <c r="AI874" s="422"/>
      <c r="AJ874" s="422"/>
      <c r="AK874" s="422"/>
      <c r="AL874" s="422"/>
      <c r="AM874" s="306"/>
    </row>
    <row r="875" spans="1:39" outlineLevel="1">
      <c r="A875" s="526">
        <v>33</v>
      </c>
      <c r="B875" s="425"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3"/>
      <c r="Z875" s="413"/>
      <c r="AA875" s="413"/>
      <c r="AB875" s="413"/>
      <c r="AC875" s="413"/>
      <c r="AD875" s="413"/>
      <c r="AE875" s="413"/>
      <c r="AF875" s="413"/>
      <c r="AG875" s="413"/>
      <c r="AH875" s="413"/>
      <c r="AI875" s="413"/>
      <c r="AJ875" s="413"/>
      <c r="AK875" s="413"/>
      <c r="AL875" s="413"/>
      <c r="AM875" s="296">
        <f>SUM(Y875:AL875)</f>
        <v>0</v>
      </c>
    </row>
    <row r="876" spans="1:39" outlineLevel="1">
      <c r="A876" s="526"/>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09">
        <f>Y875</f>
        <v>0</v>
      </c>
      <c r="Z876" s="409">
        <f t="shared" ref="Z876" si="2314">Z875</f>
        <v>0</v>
      </c>
      <c r="AA876" s="409">
        <f t="shared" ref="AA876" si="2315">AA875</f>
        <v>0</v>
      </c>
      <c r="AB876" s="409">
        <f t="shared" ref="AB876" si="2316">AB875</f>
        <v>0</v>
      </c>
      <c r="AC876" s="409">
        <f t="shared" ref="AC876" si="2317">AC875</f>
        <v>0</v>
      </c>
      <c r="AD876" s="409">
        <f t="shared" ref="AD876" si="2318">AD875</f>
        <v>0</v>
      </c>
      <c r="AE876" s="409">
        <f t="shared" ref="AE876" si="2319">AE875</f>
        <v>0</v>
      </c>
      <c r="AF876" s="409">
        <f t="shared" ref="AF876" si="2320">AF875</f>
        <v>0</v>
      </c>
      <c r="AG876" s="409">
        <f t="shared" ref="AG876" si="2321">AG875</f>
        <v>0</v>
      </c>
      <c r="AH876" s="409">
        <f t="shared" ref="AH876" si="2322">AH875</f>
        <v>0</v>
      </c>
      <c r="AI876" s="409">
        <f t="shared" ref="AI876" si="2323">AI875</f>
        <v>0</v>
      </c>
      <c r="AJ876" s="409">
        <f t="shared" ref="AJ876" si="2324">AJ875</f>
        <v>0</v>
      </c>
      <c r="AK876" s="409">
        <f t="shared" ref="AK876" si="2325">AK875</f>
        <v>0</v>
      </c>
      <c r="AL876" s="409">
        <f t="shared" ref="AL876" si="2326">AL875</f>
        <v>0</v>
      </c>
      <c r="AM876" s="306"/>
    </row>
    <row r="877" spans="1:39" outlineLevel="1">
      <c r="A877" s="526"/>
      <c r="B877" s="425"/>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0"/>
      <c r="Z877" s="422"/>
      <c r="AA877" s="422"/>
      <c r="AB877" s="422"/>
      <c r="AC877" s="422"/>
      <c r="AD877" s="422"/>
      <c r="AE877" s="422"/>
      <c r="AF877" s="422"/>
      <c r="AG877" s="422"/>
      <c r="AH877" s="422"/>
      <c r="AI877" s="422"/>
      <c r="AJ877" s="422"/>
      <c r="AK877" s="422"/>
      <c r="AL877" s="422"/>
      <c r="AM877" s="306"/>
    </row>
    <row r="878" spans="1:39" outlineLevel="1">
      <c r="A878" s="526">
        <v>34</v>
      </c>
      <c r="B878" s="425"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3"/>
      <c r="Z878" s="413"/>
      <c r="AA878" s="413"/>
      <c r="AB878" s="413"/>
      <c r="AC878" s="413"/>
      <c r="AD878" s="413"/>
      <c r="AE878" s="413"/>
      <c r="AF878" s="413"/>
      <c r="AG878" s="413"/>
      <c r="AH878" s="413"/>
      <c r="AI878" s="413"/>
      <c r="AJ878" s="413"/>
      <c r="AK878" s="413"/>
      <c r="AL878" s="413"/>
      <c r="AM878" s="296">
        <f>SUM(Y878:AL878)</f>
        <v>0</v>
      </c>
    </row>
    <row r="879" spans="1:39" outlineLevel="1">
      <c r="A879" s="526"/>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09">
        <f>Y878</f>
        <v>0</v>
      </c>
      <c r="Z879" s="409">
        <f t="shared" ref="Z879" si="2327">Z878</f>
        <v>0</v>
      </c>
      <c r="AA879" s="409">
        <f t="shared" ref="AA879" si="2328">AA878</f>
        <v>0</v>
      </c>
      <c r="AB879" s="409">
        <f t="shared" ref="AB879" si="2329">AB878</f>
        <v>0</v>
      </c>
      <c r="AC879" s="409">
        <f t="shared" ref="AC879" si="2330">AC878</f>
        <v>0</v>
      </c>
      <c r="AD879" s="409">
        <f t="shared" ref="AD879" si="2331">AD878</f>
        <v>0</v>
      </c>
      <c r="AE879" s="409">
        <f t="shared" ref="AE879" si="2332">AE878</f>
        <v>0</v>
      </c>
      <c r="AF879" s="409">
        <f t="shared" ref="AF879" si="2333">AF878</f>
        <v>0</v>
      </c>
      <c r="AG879" s="409">
        <f t="shared" ref="AG879" si="2334">AG878</f>
        <v>0</v>
      </c>
      <c r="AH879" s="409">
        <f t="shared" ref="AH879" si="2335">AH878</f>
        <v>0</v>
      </c>
      <c r="AI879" s="409">
        <f t="shared" ref="AI879" si="2336">AI878</f>
        <v>0</v>
      </c>
      <c r="AJ879" s="409">
        <f t="shared" ref="AJ879" si="2337">AJ878</f>
        <v>0</v>
      </c>
      <c r="AK879" s="409">
        <f t="shared" ref="AK879" si="2338">AK878</f>
        <v>0</v>
      </c>
      <c r="AL879" s="409">
        <f t="shared" ref="AL879" si="2339">AL878</f>
        <v>0</v>
      </c>
      <c r="AM879" s="306"/>
    </row>
    <row r="880" spans="1:39" outlineLevel="1">
      <c r="A880" s="526"/>
      <c r="B880" s="425"/>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0"/>
      <c r="Z880" s="422"/>
      <c r="AA880" s="422"/>
      <c r="AB880" s="422"/>
      <c r="AC880" s="422"/>
      <c r="AD880" s="422"/>
      <c r="AE880" s="422"/>
      <c r="AF880" s="422"/>
      <c r="AG880" s="422"/>
      <c r="AH880" s="422"/>
      <c r="AI880" s="422"/>
      <c r="AJ880" s="422"/>
      <c r="AK880" s="422"/>
      <c r="AL880" s="422"/>
      <c r="AM880" s="306"/>
    </row>
    <row r="881" spans="1:39" outlineLevel="1">
      <c r="A881" s="526">
        <v>35</v>
      </c>
      <c r="B881" s="425"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3"/>
      <c r="Z881" s="413"/>
      <c r="AA881" s="413"/>
      <c r="AB881" s="413"/>
      <c r="AC881" s="413"/>
      <c r="AD881" s="413"/>
      <c r="AE881" s="413"/>
      <c r="AF881" s="413"/>
      <c r="AG881" s="413"/>
      <c r="AH881" s="413"/>
      <c r="AI881" s="413"/>
      <c r="AJ881" s="413"/>
      <c r="AK881" s="413"/>
      <c r="AL881" s="413"/>
      <c r="AM881" s="296">
        <f>SUM(Y881:AL881)</f>
        <v>0</v>
      </c>
    </row>
    <row r="882" spans="1:39" outlineLevel="1">
      <c r="A882" s="526"/>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09">
        <f>Y881</f>
        <v>0</v>
      </c>
      <c r="Z882" s="409">
        <f t="shared" ref="Z882" si="2340">Z881</f>
        <v>0</v>
      </c>
      <c r="AA882" s="409">
        <f t="shared" ref="AA882" si="2341">AA881</f>
        <v>0</v>
      </c>
      <c r="AB882" s="409">
        <f t="shared" ref="AB882" si="2342">AB881</f>
        <v>0</v>
      </c>
      <c r="AC882" s="409">
        <f t="shared" ref="AC882" si="2343">AC881</f>
        <v>0</v>
      </c>
      <c r="AD882" s="409">
        <f t="shared" ref="AD882" si="2344">AD881</f>
        <v>0</v>
      </c>
      <c r="AE882" s="409">
        <f t="shared" ref="AE882" si="2345">AE881</f>
        <v>0</v>
      </c>
      <c r="AF882" s="409">
        <f t="shared" ref="AF882" si="2346">AF881</f>
        <v>0</v>
      </c>
      <c r="AG882" s="409">
        <f t="shared" ref="AG882" si="2347">AG881</f>
        <v>0</v>
      </c>
      <c r="AH882" s="409">
        <f t="shared" ref="AH882" si="2348">AH881</f>
        <v>0</v>
      </c>
      <c r="AI882" s="409">
        <f t="shared" ref="AI882" si="2349">AI881</f>
        <v>0</v>
      </c>
      <c r="AJ882" s="409">
        <f t="shared" ref="AJ882" si="2350">AJ881</f>
        <v>0</v>
      </c>
      <c r="AK882" s="409">
        <f t="shared" ref="AK882" si="2351">AK881</f>
        <v>0</v>
      </c>
      <c r="AL882" s="409">
        <f t="shared" ref="AL882" si="2352">AL881</f>
        <v>0</v>
      </c>
      <c r="AM882" s="306"/>
    </row>
    <row r="883" spans="1:39" outlineLevel="1">
      <c r="A883" s="526"/>
      <c r="B883" s="428"/>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0"/>
      <c r="Z883" s="422"/>
      <c r="AA883" s="422"/>
      <c r="AB883" s="422"/>
      <c r="AC883" s="422"/>
      <c r="AD883" s="422"/>
      <c r="AE883" s="422"/>
      <c r="AF883" s="422"/>
      <c r="AG883" s="422"/>
      <c r="AH883" s="422"/>
      <c r="AI883" s="422"/>
      <c r="AJ883" s="422"/>
      <c r="AK883" s="422"/>
      <c r="AL883" s="422"/>
      <c r="AM883" s="306"/>
    </row>
    <row r="884" spans="1:39" ht="15.75" outlineLevel="1">
      <c r="A884" s="526"/>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0"/>
      <c r="Z884" s="422"/>
      <c r="AA884" s="422"/>
      <c r="AB884" s="422"/>
      <c r="AC884" s="422"/>
      <c r="AD884" s="422"/>
      <c r="AE884" s="422"/>
      <c r="AF884" s="422"/>
      <c r="AG884" s="422"/>
      <c r="AH884" s="422"/>
      <c r="AI884" s="422"/>
      <c r="AJ884" s="422"/>
      <c r="AK884" s="422"/>
      <c r="AL884" s="422"/>
      <c r="AM884" s="306"/>
    </row>
    <row r="885" spans="1:39" ht="45" outlineLevel="1">
      <c r="A885" s="526">
        <v>36</v>
      </c>
      <c r="B885" s="425"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3"/>
      <c r="Z885" s="413"/>
      <c r="AA885" s="413"/>
      <c r="AB885" s="413"/>
      <c r="AC885" s="413"/>
      <c r="AD885" s="413"/>
      <c r="AE885" s="413"/>
      <c r="AF885" s="413"/>
      <c r="AG885" s="413"/>
      <c r="AH885" s="413"/>
      <c r="AI885" s="413"/>
      <c r="AJ885" s="413"/>
      <c r="AK885" s="413"/>
      <c r="AL885" s="413"/>
      <c r="AM885" s="296">
        <f>SUM(Y885:AL885)</f>
        <v>0</v>
      </c>
    </row>
    <row r="886" spans="1:39" outlineLevel="1">
      <c r="A886" s="526"/>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09">
        <f>Y885</f>
        <v>0</v>
      </c>
      <c r="Z886" s="409">
        <f t="shared" ref="Z886" si="2353">Z885</f>
        <v>0</v>
      </c>
      <c r="AA886" s="409">
        <f t="shared" ref="AA886" si="2354">AA885</f>
        <v>0</v>
      </c>
      <c r="AB886" s="409">
        <f t="shared" ref="AB886" si="2355">AB885</f>
        <v>0</v>
      </c>
      <c r="AC886" s="409">
        <f t="shared" ref="AC886" si="2356">AC885</f>
        <v>0</v>
      </c>
      <c r="AD886" s="409">
        <f t="shared" ref="AD886" si="2357">AD885</f>
        <v>0</v>
      </c>
      <c r="AE886" s="409">
        <f t="shared" ref="AE886" si="2358">AE885</f>
        <v>0</v>
      </c>
      <c r="AF886" s="409">
        <f t="shared" ref="AF886" si="2359">AF885</f>
        <v>0</v>
      </c>
      <c r="AG886" s="409">
        <f t="shared" ref="AG886" si="2360">AG885</f>
        <v>0</v>
      </c>
      <c r="AH886" s="409">
        <f t="shared" ref="AH886" si="2361">AH885</f>
        <v>0</v>
      </c>
      <c r="AI886" s="409">
        <f t="shared" ref="AI886" si="2362">AI885</f>
        <v>0</v>
      </c>
      <c r="AJ886" s="409">
        <f t="shared" ref="AJ886" si="2363">AJ885</f>
        <v>0</v>
      </c>
      <c r="AK886" s="409">
        <f t="shared" ref="AK886" si="2364">AK885</f>
        <v>0</v>
      </c>
      <c r="AL886" s="409">
        <f t="shared" ref="AL886" si="2365">AL885</f>
        <v>0</v>
      </c>
      <c r="AM886" s="306"/>
    </row>
    <row r="887" spans="1:39" outlineLevel="1">
      <c r="A887" s="526"/>
      <c r="B887" s="425"/>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0"/>
      <c r="Z887" s="422"/>
      <c r="AA887" s="422"/>
      <c r="AB887" s="422"/>
      <c r="AC887" s="422"/>
      <c r="AD887" s="422"/>
      <c r="AE887" s="422"/>
      <c r="AF887" s="422"/>
      <c r="AG887" s="422"/>
      <c r="AH887" s="422"/>
      <c r="AI887" s="422"/>
      <c r="AJ887" s="422"/>
      <c r="AK887" s="422"/>
      <c r="AL887" s="422"/>
      <c r="AM887" s="306"/>
    </row>
    <row r="888" spans="1:39" ht="30" outlineLevel="1">
      <c r="A888" s="526">
        <v>37</v>
      </c>
      <c r="B888" s="425"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3"/>
      <c r="Z888" s="413"/>
      <c r="AA888" s="413"/>
      <c r="AB888" s="413"/>
      <c r="AC888" s="413"/>
      <c r="AD888" s="413"/>
      <c r="AE888" s="413"/>
      <c r="AF888" s="413"/>
      <c r="AG888" s="413"/>
      <c r="AH888" s="413"/>
      <c r="AI888" s="413"/>
      <c r="AJ888" s="413"/>
      <c r="AK888" s="413"/>
      <c r="AL888" s="413"/>
      <c r="AM888" s="296">
        <f>SUM(Y888:AL888)</f>
        <v>0</v>
      </c>
    </row>
    <row r="889" spans="1:39" outlineLevel="1">
      <c r="A889" s="526"/>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09">
        <f>Y888</f>
        <v>0</v>
      </c>
      <c r="Z889" s="409">
        <f t="shared" ref="Z889" si="2366">Z888</f>
        <v>0</v>
      </c>
      <c r="AA889" s="409">
        <f t="shared" ref="AA889" si="2367">AA888</f>
        <v>0</v>
      </c>
      <c r="AB889" s="409">
        <f t="shared" ref="AB889" si="2368">AB888</f>
        <v>0</v>
      </c>
      <c r="AC889" s="409">
        <f t="shared" ref="AC889" si="2369">AC888</f>
        <v>0</v>
      </c>
      <c r="AD889" s="409">
        <f t="shared" ref="AD889" si="2370">AD888</f>
        <v>0</v>
      </c>
      <c r="AE889" s="409">
        <f t="shared" ref="AE889" si="2371">AE888</f>
        <v>0</v>
      </c>
      <c r="AF889" s="409">
        <f t="shared" ref="AF889" si="2372">AF888</f>
        <v>0</v>
      </c>
      <c r="AG889" s="409">
        <f t="shared" ref="AG889" si="2373">AG888</f>
        <v>0</v>
      </c>
      <c r="AH889" s="409">
        <f t="shared" ref="AH889" si="2374">AH888</f>
        <v>0</v>
      </c>
      <c r="AI889" s="409">
        <f t="shared" ref="AI889" si="2375">AI888</f>
        <v>0</v>
      </c>
      <c r="AJ889" s="409">
        <f t="shared" ref="AJ889" si="2376">AJ888</f>
        <v>0</v>
      </c>
      <c r="AK889" s="409">
        <f t="shared" ref="AK889" si="2377">AK888</f>
        <v>0</v>
      </c>
      <c r="AL889" s="409">
        <f t="shared" ref="AL889" si="2378">AL888</f>
        <v>0</v>
      </c>
      <c r="AM889" s="306"/>
    </row>
    <row r="890" spans="1:39" outlineLevel="1">
      <c r="A890" s="526"/>
      <c r="B890" s="425"/>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0"/>
      <c r="Z890" s="422"/>
      <c r="AA890" s="422"/>
      <c r="AB890" s="422"/>
      <c r="AC890" s="422"/>
      <c r="AD890" s="422"/>
      <c r="AE890" s="422"/>
      <c r="AF890" s="422"/>
      <c r="AG890" s="422"/>
      <c r="AH890" s="422"/>
      <c r="AI890" s="422"/>
      <c r="AJ890" s="422"/>
      <c r="AK890" s="422"/>
      <c r="AL890" s="422"/>
      <c r="AM890" s="306"/>
    </row>
    <row r="891" spans="1:39" outlineLevel="1">
      <c r="A891" s="526">
        <v>38</v>
      </c>
      <c r="B891" s="425"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3"/>
      <c r="Z891" s="413"/>
      <c r="AA891" s="413"/>
      <c r="AB891" s="413"/>
      <c r="AC891" s="413"/>
      <c r="AD891" s="413"/>
      <c r="AE891" s="413"/>
      <c r="AF891" s="413"/>
      <c r="AG891" s="413"/>
      <c r="AH891" s="413"/>
      <c r="AI891" s="413"/>
      <c r="AJ891" s="413"/>
      <c r="AK891" s="413"/>
      <c r="AL891" s="413"/>
      <c r="AM891" s="296">
        <f>SUM(Y891:AL891)</f>
        <v>0</v>
      </c>
    </row>
    <row r="892" spans="1:39" outlineLevel="1">
      <c r="A892" s="526"/>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09">
        <f>Y891</f>
        <v>0</v>
      </c>
      <c r="Z892" s="409">
        <f t="shared" ref="Z892" si="2379">Z891</f>
        <v>0</v>
      </c>
      <c r="AA892" s="409">
        <f t="shared" ref="AA892" si="2380">AA891</f>
        <v>0</v>
      </c>
      <c r="AB892" s="409">
        <f t="shared" ref="AB892" si="2381">AB891</f>
        <v>0</v>
      </c>
      <c r="AC892" s="409">
        <f t="shared" ref="AC892" si="2382">AC891</f>
        <v>0</v>
      </c>
      <c r="AD892" s="409">
        <f t="shared" ref="AD892" si="2383">AD891</f>
        <v>0</v>
      </c>
      <c r="AE892" s="409">
        <f t="shared" ref="AE892" si="2384">AE891</f>
        <v>0</v>
      </c>
      <c r="AF892" s="409">
        <f t="shared" ref="AF892" si="2385">AF891</f>
        <v>0</v>
      </c>
      <c r="AG892" s="409">
        <f t="shared" ref="AG892" si="2386">AG891</f>
        <v>0</v>
      </c>
      <c r="AH892" s="409">
        <f t="shared" ref="AH892" si="2387">AH891</f>
        <v>0</v>
      </c>
      <c r="AI892" s="409">
        <f t="shared" ref="AI892" si="2388">AI891</f>
        <v>0</v>
      </c>
      <c r="AJ892" s="409">
        <f t="shared" ref="AJ892" si="2389">AJ891</f>
        <v>0</v>
      </c>
      <c r="AK892" s="409">
        <f t="shared" ref="AK892" si="2390">AK891</f>
        <v>0</v>
      </c>
      <c r="AL892" s="409">
        <f t="shared" ref="AL892" si="2391">AL891</f>
        <v>0</v>
      </c>
      <c r="AM892" s="306"/>
    </row>
    <row r="893" spans="1:39" outlineLevel="1">
      <c r="A893" s="526"/>
      <c r="B893" s="425"/>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0"/>
      <c r="Z893" s="422"/>
      <c r="AA893" s="422"/>
      <c r="AB893" s="422"/>
      <c r="AC893" s="422"/>
      <c r="AD893" s="422"/>
      <c r="AE893" s="422"/>
      <c r="AF893" s="422"/>
      <c r="AG893" s="422"/>
      <c r="AH893" s="422"/>
      <c r="AI893" s="422"/>
      <c r="AJ893" s="422"/>
      <c r="AK893" s="422"/>
      <c r="AL893" s="422"/>
      <c r="AM893" s="306"/>
    </row>
    <row r="894" spans="1:39" ht="30" outlineLevel="1">
      <c r="A894" s="526">
        <v>39</v>
      </c>
      <c r="B894" s="425"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3"/>
      <c r="Z894" s="413"/>
      <c r="AA894" s="413"/>
      <c r="AB894" s="413"/>
      <c r="AC894" s="413"/>
      <c r="AD894" s="413"/>
      <c r="AE894" s="413"/>
      <c r="AF894" s="413"/>
      <c r="AG894" s="413"/>
      <c r="AH894" s="413"/>
      <c r="AI894" s="413"/>
      <c r="AJ894" s="413"/>
      <c r="AK894" s="413"/>
      <c r="AL894" s="413"/>
      <c r="AM894" s="296">
        <f>SUM(Y894:AL894)</f>
        <v>0</v>
      </c>
    </row>
    <row r="895" spans="1:39" outlineLevel="1">
      <c r="A895" s="526"/>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09">
        <f>Y894</f>
        <v>0</v>
      </c>
      <c r="Z895" s="409">
        <f t="shared" ref="Z895" si="2392">Z894</f>
        <v>0</v>
      </c>
      <c r="AA895" s="409">
        <f t="shared" ref="AA895" si="2393">AA894</f>
        <v>0</v>
      </c>
      <c r="AB895" s="409">
        <f t="shared" ref="AB895" si="2394">AB894</f>
        <v>0</v>
      </c>
      <c r="AC895" s="409">
        <f t="shared" ref="AC895" si="2395">AC894</f>
        <v>0</v>
      </c>
      <c r="AD895" s="409">
        <f t="shared" ref="AD895" si="2396">AD894</f>
        <v>0</v>
      </c>
      <c r="AE895" s="409">
        <f t="shared" ref="AE895" si="2397">AE894</f>
        <v>0</v>
      </c>
      <c r="AF895" s="409">
        <f t="shared" ref="AF895" si="2398">AF894</f>
        <v>0</v>
      </c>
      <c r="AG895" s="409">
        <f t="shared" ref="AG895" si="2399">AG894</f>
        <v>0</v>
      </c>
      <c r="AH895" s="409">
        <f t="shared" ref="AH895" si="2400">AH894</f>
        <v>0</v>
      </c>
      <c r="AI895" s="409">
        <f t="shared" ref="AI895" si="2401">AI894</f>
        <v>0</v>
      </c>
      <c r="AJ895" s="409">
        <f t="shared" ref="AJ895" si="2402">AJ894</f>
        <v>0</v>
      </c>
      <c r="AK895" s="409">
        <f t="shared" ref="AK895" si="2403">AK894</f>
        <v>0</v>
      </c>
      <c r="AL895" s="409">
        <f t="shared" ref="AL895" si="2404">AL894</f>
        <v>0</v>
      </c>
      <c r="AM895" s="306"/>
    </row>
    <row r="896" spans="1:39" outlineLevel="1">
      <c r="A896" s="526"/>
      <c r="B896" s="425"/>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0"/>
      <c r="Z896" s="422"/>
      <c r="AA896" s="422"/>
      <c r="AB896" s="422"/>
      <c r="AC896" s="422"/>
      <c r="AD896" s="422"/>
      <c r="AE896" s="422"/>
      <c r="AF896" s="422"/>
      <c r="AG896" s="422"/>
      <c r="AH896" s="422"/>
      <c r="AI896" s="422"/>
      <c r="AJ896" s="422"/>
      <c r="AK896" s="422"/>
      <c r="AL896" s="422"/>
      <c r="AM896" s="306"/>
    </row>
    <row r="897" spans="1:39" ht="30" outlineLevel="1">
      <c r="A897" s="526">
        <v>40</v>
      </c>
      <c r="B897" s="425"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3"/>
      <c r="Z897" s="413"/>
      <c r="AA897" s="413"/>
      <c r="AB897" s="413"/>
      <c r="AC897" s="413"/>
      <c r="AD897" s="413"/>
      <c r="AE897" s="413"/>
      <c r="AF897" s="413"/>
      <c r="AG897" s="413"/>
      <c r="AH897" s="413"/>
      <c r="AI897" s="413"/>
      <c r="AJ897" s="413"/>
      <c r="AK897" s="413"/>
      <c r="AL897" s="413"/>
      <c r="AM897" s="296">
        <f>SUM(Y897:AL897)</f>
        <v>0</v>
      </c>
    </row>
    <row r="898" spans="1:39" outlineLevel="1">
      <c r="A898" s="526"/>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09">
        <f>Y897</f>
        <v>0</v>
      </c>
      <c r="Z898" s="409">
        <f t="shared" ref="Z898" si="2405">Z897</f>
        <v>0</v>
      </c>
      <c r="AA898" s="409">
        <f t="shared" ref="AA898" si="2406">AA897</f>
        <v>0</v>
      </c>
      <c r="AB898" s="409">
        <f t="shared" ref="AB898" si="2407">AB897</f>
        <v>0</v>
      </c>
      <c r="AC898" s="409">
        <f t="shared" ref="AC898" si="2408">AC897</f>
        <v>0</v>
      </c>
      <c r="AD898" s="409">
        <f t="shared" ref="AD898" si="2409">AD897</f>
        <v>0</v>
      </c>
      <c r="AE898" s="409">
        <f t="shared" ref="AE898" si="2410">AE897</f>
        <v>0</v>
      </c>
      <c r="AF898" s="409">
        <f t="shared" ref="AF898" si="2411">AF897</f>
        <v>0</v>
      </c>
      <c r="AG898" s="409">
        <f t="shared" ref="AG898" si="2412">AG897</f>
        <v>0</v>
      </c>
      <c r="AH898" s="409">
        <f t="shared" ref="AH898" si="2413">AH897</f>
        <v>0</v>
      </c>
      <c r="AI898" s="409">
        <f t="shared" ref="AI898" si="2414">AI897</f>
        <v>0</v>
      </c>
      <c r="AJ898" s="409">
        <f t="shared" ref="AJ898" si="2415">AJ897</f>
        <v>0</v>
      </c>
      <c r="AK898" s="409">
        <f t="shared" ref="AK898" si="2416">AK897</f>
        <v>0</v>
      </c>
      <c r="AL898" s="409">
        <f t="shared" ref="AL898" si="2417">AL897</f>
        <v>0</v>
      </c>
      <c r="AM898" s="306"/>
    </row>
    <row r="899" spans="1:39" outlineLevel="1">
      <c r="A899" s="526"/>
      <c r="B899" s="425"/>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0"/>
      <c r="Z899" s="422"/>
      <c r="AA899" s="422"/>
      <c r="AB899" s="422"/>
      <c r="AC899" s="422"/>
      <c r="AD899" s="422"/>
      <c r="AE899" s="422"/>
      <c r="AF899" s="422"/>
      <c r="AG899" s="422"/>
      <c r="AH899" s="422"/>
      <c r="AI899" s="422"/>
      <c r="AJ899" s="422"/>
      <c r="AK899" s="422"/>
      <c r="AL899" s="422"/>
      <c r="AM899" s="306"/>
    </row>
    <row r="900" spans="1:39" ht="45" outlineLevel="1">
      <c r="A900" s="526">
        <v>41</v>
      </c>
      <c r="B900" s="425"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3"/>
      <c r="Z900" s="413"/>
      <c r="AA900" s="413"/>
      <c r="AB900" s="413"/>
      <c r="AC900" s="413"/>
      <c r="AD900" s="413"/>
      <c r="AE900" s="413"/>
      <c r="AF900" s="413"/>
      <c r="AG900" s="413"/>
      <c r="AH900" s="413"/>
      <c r="AI900" s="413"/>
      <c r="AJ900" s="413"/>
      <c r="AK900" s="413"/>
      <c r="AL900" s="413"/>
      <c r="AM900" s="296">
        <f>SUM(Y900:AL900)</f>
        <v>0</v>
      </c>
    </row>
    <row r="901" spans="1:39" outlineLevel="1">
      <c r="A901" s="526"/>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09">
        <f>Y900</f>
        <v>0</v>
      </c>
      <c r="Z901" s="409">
        <f t="shared" ref="Z901" si="2418">Z900</f>
        <v>0</v>
      </c>
      <c r="AA901" s="409">
        <f t="shared" ref="AA901" si="2419">AA900</f>
        <v>0</v>
      </c>
      <c r="AB901" s="409">
        <f t="shared" ref="AB901" si="2420">AB900</f>
        <v>0</v>
      </c>
      <c r="AC901" s="409">
        <f t="shared" ref="AC901" si="2421">AC900</f>
        <v>0</v>
      </c>
      <c r="AD901" s="409">
        <f t="shared" ref="AD901" si="2422">AD900</f>
        <v>0</v>
      </c>
      <c r="AE901" s="409">
        <f t="shared" ref="AE901" si="2423">AE900</f>
        <v>0</v>
      </c>
      <c r="AF901" s="409">
        <f t="shared" ref="AF901" si="2424">AF900</f>
        <v>0</v>
      </c>
      <c r="AG901" s="409">
        <f t="shared" ref="AG901" si="2425">AG900</f>
        <v>0</v>
      </c>
      <c r="AH901" s="409">
        <f t="shared" ref="AH901" si="2426">AH900</f>
        <v>0</v>
      </c>
      <c r="AI901" s="409">
        <f t="shared" ref="AI901" si="2427">AI900</f>
        <v>0</v>
      </c>
      <c r="AJ901" s="409">
        <f t="shared" ref="AJ901" si="2428">AJ900</f>
        <v>0</v>
      </c>
      <c r="AK901" s="409">
        <f t="shared" ref="AK901" si="2429">AK900</f>
        <v>0</v>
      </c>
      <c r="AL901" s="409">
        <f t="shared" ref="AL901" si="2430">AL900</f>
        <v>0</v>
      </c>
      <c r="AM901" s="306"/>
    </row>
    <row r="902" spans="1:39" outlineLevel="1">
      <c r="A902" s="526"/>
      <c r="B902" s="425"/>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0"/>
      <c r="Z902" s="422"/>
      <c r="AA902" s="422"/>
      <c r="AB902" s="422"/>
      <c r="AC902" s="422"/>
      <c r="AD902" s="422"/>
      <c r="AE902" s="422"/>
      <c r="AF902" s="422"/>
      <c r="AG902" s="422"/>
      <c r="AH902" s="422"/>
      <c r="AI902" s="422"/>
      <c r="AJ902" s="422"/>
      <c r="AK902" s="422"/>
      <c r="AL902" s="422"/>
      <c r="AM902" s="306"/>
    </row>
    <row r="903" spans="1:39" ht="45" outlineLevel="1">
      <c r="A903" s="526">
        <v>42</v>
      </c>
      <c r="B903" s="425"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3"/>
      <c r="Z903" s="413"/>
      <c r="AA903" s="413"/>
      <c r="AB903" s="413"/>
      <c r="AC903" s="413"/>
      <c r="AD903" s="413"/>
      <c r="AE903" s="413"/>
      <c r="AF903" s="413"/>
      <c r="AG903" s="413"/>
      <c r="AH903" s="413"/>
      <c r="AI903" s="413"/>
      <c r="AJ903" s="413"/>
      <c r="AK903" s="413"/>
      <c r="AL903" s="413"/>
      <c r="AM903" s="296">
        <f>SUM(Y903:AL903)</f>
        <v>0</v>
      </c>
    </row>
    <row r="904" spans="1:39" outlineLevel="1">
      <c r="A904" s="526"/>
      <c r="B904" s="294" t="s">
        <v>342</v>
      </c>
      <c r="C904" s="291" t="s">
        <v>163</v>
      </c>
      <c r="D904" s="295"/>
      <c r="E904" s="295"/>
      <c r="F904" s="295"/>
      <c r="G904" s="295"/>
      <c r="H904" s="295"/>
      <c r="I904" s="295"/>
      <c r="J904" s="295"/>
      <c r="K904" s="295"/>
      <c r="L904" s="295"/>
      <c r="M904" s="295"/>
      <c r="N904" s="464"/>
      <c r="O904" s="295"/>
      <c r="P904" s="295"/>
      <c r="Q904" s="295"/>
      <c r="R904" s="295"/>
      <c r="S904" s="295"/>
      <c r="T904" s="295"/>
      <c r="U904" s="295"/>
      <c r="V904" s="295"/>
      <c r="W904" s="295"/>
      <c r="X904" s="295"/>
      <c r="Y904" s="409">
        <f>Y903</f>
        <v>0</v>
      </c>
      <c r="Z904" s="409">
        <f t="shared" ref="Z904" si="2431">Z903</f>
        <v>0</v>
      </c>
      <c r="AA904" s="409">
        <f t="shared" ref="AA904" si="2432">AA903</f>
        <v>0</v>
      </c>
      <c r="AB904" s="409">
        <f t="shared" ref="AB904" si="2433">AB903</f>
        <v>0</v>
      </c>
      <c r="AC904" s="409">
        <f t="shared" ref="AC904" si="2434">AC903</f>
        <v>0</v>
      </c>
      <c r="AD904" s="409">
        <f t="shared" ref="AD904" si="2435">AD903</f>
        <v>0</v>
      </c>
      <c r="AE904" s="409">
        <f t="shared" ref="AE904" si="2436">AE903</f>
        <v>0</v>
      </c>
      <c r="AF904" s="409">
        <f t="shared" ref="AF904" si="2437">AF903</f>
        <v>0</v>
      </c>
      <c r="AG904" s="409">
        <f t="shared" ref="AG904" si="2438">AG903</f>
        <v>0</v>
      </c>
      <c r="AH904" s="409">
        <f t="shared" ref="AH904" si="2439">AH903</f>
        <v>0</v>
      </c>
      <c r="AI904" s="409">
        <f t="shared" ref="AI904" si="2440">AI903</f>
        <v>0</v>
      </c>
      <c r="AJ904" s="409">
        <f t="shared" ref="AJ904" si="2441">AJ903</f>
        <v>0</v>
      </c>
      <c r="AK904" s="409">
        <f t="shared" ref="AK904" si="2442">AK903</f>
        <v>0</v>
      </c>
      <c r="AL904" s="409">
        <f t="shared" ref="AL904" si="2443">AL903</f>
        <v>0</v>
      </c>
      <c r="AM904" s="306"/>
    </row>
    <row r="905" spans="1:39" outlineLevel="1">
      <c r="A905" s="526"/>
      <c r="B905" s="425"/>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0"/>
      <c r="Z905" s="422"/>
      <c r="AA905" s="422"/>
      <c r="AB905" s="422"/>
      <c r="AC905" s="422"/>
      <c r="AD905" s="422"/>
      <c r="AE905" s="422"/>
      <c r="AF905" s="422"/>
      <c r="AG905" s="422"/>
      <c r="AH905" s="422"/>
      <c r="AI905" s="422"/>
      <c r="AJ905" s="422"/>
      <c r="AK905" s="422"/>
      <c r="AL905" s="422"/>
      <c r="AM905" s="306"/>
    </row>
    <row r="906" spans="1:39" ht="30" outlineLevel="1">
      <c r="A906" s="526">
        <v>43</v>
      </c>
      <c r="B906" s="425"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3"/>
      <c r="Z906" s="413"/>
      <c r="AA906" s="413"/>
      <c r="AB906" s="413"/>
      <c r="AC906" s="413"/>
      <c r="AD906" s="413"/>
      <c r="AE906" s="413"/>
      <c r="AF906" s="413"/>
      <c r="AG906" s="413"/>
      <c r="AH906" s="413"/>
      <c r="AI906" s="413"/>
      <c r="AJ906" s="413"/>
      <c r="AK906" s="413"/>
      <c r="AL906" s="413"/>
      <c r="AM906" s="296">
        <f>SUM(Y906:AL906)</f>
        <v>0</v>
      </c>
    </row>
    <row r="907" spans="1:39" outlineLevel="1">
      <c r="A907" s="526"/>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09">
        <f>Y906</f>
        <v>0</v>
      </c>
      <c r="Z907" s="409">
        <f t="shared" ref="Z907" si="2444">Z906</f>
        <v>0</v>
      </c>
      <c r="AA907" s="409">
        <f t="shared" ref="AA907" si="2445">AA906</f>
        <v>0</v>
      </c>
      <c r="AB907" s="409">
        <f t="shared" ref="AB907" si="2446">AB906</f>
        <v>0</v>
      </c>
      <c r="AC907" s="409">
        <f t="shared" ref="AC907" si="2447">AC906</f>
        <v>0</v>
      </c>
      <c r="AD907" s="409">
        <f t="shared" ref="AD907" si="2448">AD906</f>
        <v>0</v>
      </c>
      <c r="AE907" s="409">
        <f t="shared" ref="AE907" si="2449">AE906</f>
        <v>0</v>
      </c>
      <c r="AF907" s="409">
        <f t="shared" ref="AF907" si="2450">AF906</f>
        <v>0</v>
      </c>
      <c r="AG907" s="409">
        <f t="shared" ref="AG907" si="2451">AG906</f>
        <v>0</v>
      </c>
      <c r="AH907" s="409">
        <f t="shared" ref="AH907" si="2452">AH906</f>
        <v>0</v>
      </c>
      <c r="AI907" s="409">
        <f t="shared" ref="AI907" si="2453">AI906</f>
        <v>0</v>
      </c>
      <c r="AJ907" s="409">
        <f t="shared" ref="AJ907" si="2454">AJ906</f>
        <v>0</v>
      </c>
      <c r="AK907" s="409">
        <f t="shared" ref="AK907" si="2455">AK906</f>
        <v>0</v>
      </c>
      <c r="AL907" s="409">
        <f t="shared" ref="AL907" si="2456">AL906</f>
        <v>0</v>
      </c>
      <c r="AM907" s="306"/>
    </row>
    <row r="908" spans="1:39" outlineLevel="1">
      <c r="A908" s="526"/>
      <c r="B908" s="425"/>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0"/>
      <c r="Z908" s="422"/>
      <c r="AA908" s="422"/>
      <c r="AB908" s="422"/>
      <c r="AC908" s="422"/>
      <c r="AD908" s="422"/>
      <c r="AE908" s="422"/>
      <c r="AF908" s="422"/>
      <c r="AG908" s="422"/>
      <c r="AH908" s="422"/>
      <c r="AI908" s="422"/>
      <c r="AJ908" s="422"/>
      <c r="AK908" s="422"/>
      <c r="AL908" s="422"/>
      <c r="AM908" s="306"/>
    </row>
    <row r="909" spans="1:39" ht="45" outlineLevel="1">
      <c r="A909" s="526">
        <v>44</v>
      </c>
      <c r="B909" s="425"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3"/>
      <c r="Z909" s="413"/>
      <c r="AA909" s="413"/>
      <c r="AB909" s="413"/>
      <c r="AC909" s="413"/>
      <c r="AD909" s="413"/>
      <c r="AE909" s="413"/>
      <c r="AF909" s="413"/>
      <c r="AG909" s="413"/>
      <c r="AH909" s="413"/>
      <c r="AI909" s="413"/>
      <c r="AJ909" s="413"/>
      <c r="AK909" s="413"/>
      <c r="AL909" s="413"/>
      <c r="AM909" s="296">
        <f>SUM(Y909:AL909)</f>
        <v>0</v>
      </c>
    </row>
    <row r="910" spans="1:39" outlineLevel="1">
      <c r="A910" s="526"/>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09">
        <f>Y909</f>
        <v>0</v>
      </c>
      <c r="Z910" s="409">
        <f t="shared" ref="Z910" si="2457">Z909</f>
        <v>0</v>
      </c>
      <c r="AA910" s="409">
        <f t="shared" ref="AA910" si="2458">AA909</f>
        <v>0</v>
      </c>
      <c r="AB910" s="409">
        <f t="shared" ref="AB910" si="2459">AB909</f>
        <v>0</v>
      </c>
      <c r="AC910" s="409">
        <f t="shared" ref="AC910" si="2460">AC909</f>
        <v>0</v>
      </c>
      <c r="AD910" s="409">
        <f t="shared" ref="AD910" si="2461">AD909</f>
        <v>0</v>
      </c>
      <c r="AE910" s="409">
        <f t="shared" ref="AE910" si="2462">AE909</f>
        <v>0</v>
      </c>
      <c r="AF910" s="409">
        <f t="shared" ref="AF910" si="2463">AF909</f>
        <v>0</v>
      </c>
      <c r="AG910" s="409">
        <f t="shared" ref="AG910" si="2464">AG909</f>
        <v>0</v>
      </c>
      <c r="AH910" s="409">
        <f t="shared" ref="AH910" si="2465">AH909</f>
        <v>0</v>
      </c>
      <c r="AI910" s="409">
        <f t="shared" ref="AI910" si="2466">AI909</f>
        <v>0</v>
      </c>
      <c r="AJ910" s="409">
        <f t="shared" ref="AJ910" si="2467">AJ909</f>
        <v>0</v>
      </c>
      <c r="AK910" s="409">
        <f t="shared" ref="AK910" si="2468">AK909</f>
        <v>0</v>
      </c>
      <c r="AL910" s="409">
        <f t="shared" ref="AL910" si="2469">AL909</f>
        <v>0</v>
      </c>
      <c r="AM910" s="306"/>
    </row>
    <row r="911" spans="1:39" outlineLevel="1">
      <c r="A911" s="526"/>
      <c r="B911" s="425"/>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0"/>
      <c r="Z911" s="422"/>
      <c r="AA911" s="422"/>
      <c r="AB911" s="422"/>
      <c r="AC911" s="422"/>
      <c r="AD911" s="422"/>
      <c r="AE911" s="422"/>
      <c r="AF911" s="422"/>
      <c r="AG911" s="422"/>
      <c r="AH911" s="422"/>
      <c r="AI911" s="422"/>
      <c r="AJ911" s="422"/>
      <c r="AK911" s="422"/>
      <c r="AL911" s="422"/>
      <c r="AM911" s="306"/>
    </row>
    <row r="912" spans="1:39" ht="30" outlineLevel="1">
      <c r="A912" s="526">
        <v>45</v>
      </c>
      <c r="B912" s="425"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3"/>
      <c r="Z912" s="413"/>
      <c r="AA912" s="413"/>
      <c r="AB912" s="413"/>
      <c r="AC912" s="413"/>
      <c r="AD912" s="413"/>
      <c r="AE912" s="413"/>
      <c r="AF912" s="413"/>
      <c r="AG912" s="413"/>
      <c r="AH912" s="413"/>
      <c r="AI912" s="413"/>
      <c r="AJ912" s="413"/>
      <c r="AK912" s="413"/>
      <c r="AL912" s="413"/>
      <c r="AM912" s="296">
        <f>SUM(Y912:AL912)</f>
        <v>0</v>
      </c>
    </row>
    <row r="913" spans="1:39" outlineLevel="1">
      <c r="A913" s="526"/>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09">
        <f>Y912</f>
        <v>0</v>
      </c>
      <c r="Z913" s="409">
        <f t="shared" ref="Z913" si="2470">Z912</f>
        <v>0</v>
      </c>
      <c r="AA913" s="409">
        <f t="shared" ref="AA913" si="2471">AA912</f>
        <v>0</v>
      </c>
      <c r="AB913" s="409">
        <f t="shared" ref="AB913" si="2472">AB912</f>
        <v>0</v>
      </c>
      <c r="AC913" s="409">
        <f t="shared" ref="AC913" si="2473">AC912</f>
        <v>0</v>
      </c>
      <c r="AD913" s="409">
        <f t="shared" ref="AD913" si="2474">AD912</f>
        <v>0</v>
      </c>
      <c r="AE913" s="409">
        <f t="shared" ref="AE913" si="2475">AE912</f>
        <v>0</v>
      </c>
      <c r="AF913" s="409">
        <f t="shared" ref="AF913" si="2476">AF912</f>
        <v>0</v>
      </c>
      <c r="AG913" s="409">
        <f t="shared" ref="AG913" si="2477">AG912</f>
        <v>0</v>
      </c>
      <c r="AH913" s="409">
        <f t="shared" ref="AH913" si="2478">AH912</f>
        <v>0</v>
      </c>
      <c r="AI913" s="409">
        <f t="shared" ref="AI913" si="2479">AI912</f>
        <v>0</v>
      </c>
      <c r="AJ913" s="409">
        <f t="shared" ref="AJ913" si="2480">AJ912</f>
        <v>0</v>
      </c>
      <c r="AK913" s="409">
        <f t="shared" ref="AK913" si="2481">AK912</f>
        <v>0</v>
      </c>
      <c r="AL913" s="409">
        <f t="shared" ref="AL913" si="2482">AL912</f>
        <v>0</v>
      </c>
      <c r="AM913" s="306"/>
    </row>
    <row r="914" spans="1:39" outlineLevel="1">
      <c r="A914" s="526"/>
      <c r="B914" s="425"/>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0"/>
      <c r="Z914" s="422"/>
      <c r="AA914" s="422"/>
      <c r="AB914" s="422"/>
      <c r="AC914" s="422"/>
      <c r="AD914" s="422"/>
      <c r="AE914" s="422"/>
      <c r="AF914" s="422"/>
      <c r="AG914" s="422"/>
      <c r="AH914" s="422"/>
      <c r="AI914" s="422"/>
      <c r="AJ914" s="422"/>
      <c r="AK914" s="422"/>
      <c r="AL914" s="422"/>
      <c r="AM914" s="306"/>
    </row>
    <row r="915" spans="1:39" ht="30" outlineLevel="1">
      <c r="A915" s="526">
        <v>46</v>
      </c>
      <c r="B915" s="425"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3"/>
      <c r="Z915" s="413"/>
      <c r="AA915" s="413"/>
      <c r="AB915" s="413"/>
      <c r="AC915" s="413"/>
      <c r="AD915" s="413"/>
      <c r="AE915" s="413"/>
      <c r="AF915" s="413"/>
      <c r="AG915" s="413"/>
      <c r="AH915" s="413"/>
      <c r="AI915" s="413"/>
      <c r="AJ915" s="413"/>
      <c r="AK915" s="413"/>
      <c r="AL915" s="413"/>
      <c r="AM915" s="296">
        <f>SUM(Y915:AL915)</f>
        <v>0</v>
      </c>
    </row>
    <row r="916" spans="1:39" outlineLevel="1">
      <c r="A916" s="526"/>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09">
        <f>Y915</f>
        <v>0</v>
      </c>
      <c r="Z916" s="409">
        <f t="shared" ref="Z916" si="2483">Z915</f>
        <v>0</v>
      </c>
      <c r="AA916" s="409">
        <f t="shared" ref="AA916" si="2484">AA915</f>
        <v>0</v>
      </c>
      <c r="AB916" s="409">
        <f t="shared" ref="AB916" si="2485">AB915</f>
        <v>0</v>
      </c>
      <c r="AC916" s="409">
        <f t="shared" ref="AC916" si="2486">AC915</f>
        <v>0</v>
      </c>
      <c r="AD916" s="409">
        <f t="shared" ref="AD916" si="2487">AD915</f>
        <v>0</v>
      </c>
      <c r="AE916" s="409">
        <f t="shared" ref="AE916" si="2488">AE915</f>
        <v>0</v>
      </c>
      <c r="AF916" s="409">
        <f t="shared" ref="AF916" si="2489">AF915</f>
        <v>0</v>
      </c>
      <c r="AG916" s="409">
        <f t="shared" ref="AG916" si="2490">AG915</f>
        <v>0</v>
      </c>
      <c r="AH916" s="409">
        <f t="shared" ref="AH916" si="2491">AH915</f>
        <v>0</v>
      </c>
      <c r="AI916" s="409">
        <f t="shared" ref="AI916" si="2492">AI915</f>
        <v>0</v>
      </c>
      <c r="AJ916" s="409">
        <f t="shared" ref="AJ916" si="2493">AJ915</f>
        <v>0</v>
      </c>
      <c r="AK916" s="409">
        <f t="shared" ref="AK916" si="2494">AK915</f>
        <v>0</v>
      </c>
      <c r="AL916" s="409">
        <f t="shared" ref="AL916" si="2495">AL915</f>
        <v>0</v>
      </c>
      <c r="AM916" s="306"/>
    </row>
    <row r="917" spans="1:39" outlineLevel="1">
      <c r="A917" s="526"/>
      <c r="B917" s="425"/>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0"/>
      <c r="Z917" s="422"/>
      <c r="AA917" s="422"/>
      <c r="AB917" s="422"/>
      <c r="AC917" s="422"/>
      <c r="AD917" s="422"/>
      <c r="AE917" s="422"/>
      <c r="AF917" s="422"/>
      <c r="AG917" s="422"/>
      <c r="AH917" s="422"/>
      <c r="AI917" s="422"/>
      <c r="AJ917" s="422"/>
      <c r="AK917" s="422"/>
      <c r="AL917" s="422"/>
      <c r="AM917" s="306"/>
    </row>
    <row r="918" spans="1:39" ht="30" outlineLevel="1">
      <c r="A918" s="526">
        <v>47</v>
      </c>
      <c r="B918" s="425"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3"/>
      <c r="Z918" s="413"/>
      <c r="AA918" s="413"/>
      <c r="AB918" s="413"/>
      <c r="AC918" s="413"/>
      <c r="AD918" s="413"/>
      <c r="AE918" s="413"/>
      <c r="AF918" s="413"/>
      <c r="AG918" s="413"/>
      <c r="AH918" s="413"/>
      <c r="AI918" s="413"/>
      <c r="AJ918" s="413"/>
      <c r="AK918" s="413"/>
      <c r="AL918" s="413"/>
      <c r="AM918" s="296">
        <f>SUM(Y918:AL918)</f>
        <v>0</v>
      </c>
    </row>
    <row r="919" spans="1:39" outlineLevel="1">
      <c r="A919" s="526"/>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09">
        <f>Y918</f>
        <v>0</v>
      </c>
      <c r="Z919" s="409">
        <f t="shared" ref="Z919" si="2496">Z918</f>
        <v>0</v>
      </c>
      <c r="AA919" s="409">
        <f t="shared" ref="AA919" si="2497">AA918</f>
        <v>0</v>
      </c>
      <c r="AB919" s="409">
        <f t="shared" ref="AB919" si="2498">AB918</f>
        <v>0</v>
      </c>
      <c r="AC919" s="409">
        <f t="shared" ref="AC919" si="2499">AC918</f>
        <v>0</v>
      </c>
      <c r="AD919" s="409">
        <f t="shared" ref="AD919" si="2500">AD918</f>
        <v>0</v>
      </c>
      <c r="AE919" s="409">
        <f t="shared" ref="AE919" si="2501">AE918</f>
        <v>0</v>
      </c>
      <c r="AF919" s="409">
        <f t="shared" ref="AF919" si="2502">AF918</f>
        <v>0</v>
      </c>
      <c r="AG919" s="409">
        <f t="shared" ref="AG919" si="2503">AG918</f>
        <v>0</v>
      </c>
      <c r="AH919" s="409">
        <f t="shared" ref="AH919" si="2504">AH918</f>
        <v>0</v>
      </c>
      <c r="AI919" s="409">
        <f t="shared" ref="AI919" si="2505">AI918</f>
        <v>0</v>
      </c>
      <c r="AJ919" s="409">
        <f t="shared" ref="AJ919" si="2506">AJ918</f>
        <v>0</v>
      </c>
      <c r="AK919" s="409">
        <f t="shared" ref="AK919" si="2507">AK918</f>
        <v>0</v>
      </c>
      <c r="AL919" s="409">
        <f t="shared" ref="AL919" si="2508">AL918</f>
        <v>0</v>
      </c>
      <c r="AM919" s="306"/>
    </row>
    <row r="920" spans="1:39" outlineLevel="1">
      <c r="A920" s="526"/>
      <c r="B920" s="425"/>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0"/>
      <c r="Z920" s="422"/>
      <c r="AA920" s="422"/>
      <c r="AB920" s="422"/>
      <c r="AC920" s="422"/>
      <c r="AD920" s="422"/>
      <c r="AE920" s="422"/>
      <c r="AF920" s="422"/>
      <c r="AG920" s="422"/>
      <c r="AH920" s="422"/>
      <c r="AI920" s="422"/>
      <c r="AJ920" s="422"/>
      <c r="AK920" s="422"/>
      <c r="AL920" s="422"/>
      <c r="AM920" s="306"/>
    </row>
    <row r="921" spans="1:39" ht="45" outlineLevel="1">
      <c r="A921" s="526">
        <v>48</v>
      </c>
      <c r="B921" s="425"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3"/>
      <c r="Z921" s="413"/>
      <c r="AA921" s="413"/>
      <c r="AB921" s="413"/>
      <c r="AC921" s="413"/>
      <c r="AD921" s="413"/>
      <c r="AE921" s="413"/>
      <c r="AF921" s="413"/>
      <c r="AG921" s="413"/>
      <c r="AH921" s="413"/>
      <c r="AI921" s="413"/>
      <c r="AJ921" s="413"/>
      <c r="AK921" s="413"/>
      <c r="AL921" s="413"/>
      <c r="AM921" s="296">
        <f>SUM(Y921:AL921)</f>
        <v>0</v>
      </c>
    </row>
    <row r="922" spans="1:39" outlineLevel="1">
      <c r="A922" s="526"/>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09">
        <f>Y921</f>
        <v>0</v>
      </c>
      <c r="Z922" s="409">
        <f t="shared" ref="Z922" si="2509">Z921</f>
        <v>0</v>
      </c>
      <c r="AA922" s="409">
        <f t="shared" ref="AA922" si="2510">AA921</f>
        <v>0</v>
      </c>
      <c r="AB922" s="409">
        <f t="shared" ref="AB922" si="2511">AB921</f>
        <v>0</v>
      </c>
      <c r="AC922" s="409">
        <f t="shared" ref="AC922" si="2512">AC921</f>
        <v>0</v>
      </c>
      <c r="AD922" s="409">
        <f t="shared" ref="AD922" si="2513">AD921</f>
        <v>0</v>
      </c>
      <c r="AE922" s="409">
        <f t="shared" ref="AE922" si="2514">AE921</f>
        <v>0</v>
      </c>
      <c r="AF922" s="409">
        <f t="shared" ref="AF922" si="2515">AF921</f>
        <v>0</v>
      </c>
      <c r="AG922" s="409">
        <f t="shared" ref="AG922" si="2516">AG921</f>
        <v>0</v>
      </c>
      <c r="AH922" s="409">
        <f t="shared" ref="AH922" si="2517">AH921</f>
        <v>0</v>
      </c>
      <c r="AI922" s="409">
        <f t="shared" ref="AI922" si="2518">AI921</f>
        <v>0</v>
      </c>
      <c r="AJ922" s="409">
        <f t="shared" ref="AJ922" si="2519">AJ921</f>
        <v>0</v>
      </c>
      <c r="AK922" s="409">
        <f t="shared" ref="AK922" si="2520">AK921</f>
        <v>0</v>
      </c>
      <c r="AL922" s="409">
        <f t="shared" ref="AL922" si="2521">AL921</f>
        <v>0</v>
      </c>
      <c r="AM922" s="306"/>
    </row>
    <row r="923" spans="1:39" outlineLevel="1">
      <c r="A923" s="526"/>
      <c r="B923" s="425"/>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0"/>
      <c r="Z923" s="422"/>
      <c r="AA923" s="422"/>
      <c r="AB923" s="422"/>
      <c r="AC923" s="422"/>
      <c r="AD923" s="422"/>
      <c r="AE923" s="422"/>
      <c r="AF923" s="422"/>
      <c r="AG923" s="422"/>
      <c r="AH923" s="422"/>
      <c r="AI923" s="422"/>
      <c r="AJ923" s="422"/>
      <c r="AK923" s="422"/>
      <c r="AL923" s="422"/>
      <c r="AM923" s="306"/>
    </row>
    <row r="924" spans="1:39" ht="30" outlineLevel="1">
      <c r="A924" s="526">
        <v>49</v>
      </c>
      <c r="B924" s="425"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3"/>
      <c r="Z924" s="413"/>
      <c r="AA924" s="413"/>
      <c r="AB924" s="413"/>
      <c r="AC924" s="413"/>
      <c r="AD924" s="413"/>
      <c r="AE924" s="413"/>
      <c r="AF924" s="413"/>
      <c r="AG924" s="413"/>
      <c r="AH924" s="413"/>
      <c r="AI924" s="413"/>
      <c r="AJ924" s="413"/>
      <c r="AK924" s="413"/>
      <c r="AL924" s="413"/>
      <c r="AM924" s="296">
        <f>SUM(Y924:AL924)</f>
        <v>0</v>
      </c>
    </row>
    <row r="925" spans="1:39" outlineLevel="1">
      <c r="A925" s="526"/>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09">
        <f>Y924</f>
        <v>0</v>
      </c>
      <c r="Z925" s="409">
        <f t="shared" ref="Z925" si="2522">Z924</f>
        <v>0</v>
      </c>
      <c r="AA925" s="409">
        <f t="shared" ref="AA925" si="2523">AA924</f>
        <v>0</v>
      </c>
      <c r="AB925" s="409">
        <f t="shared" ref="AB925" si="2524">AB924</f>
        <v>0</v>
      </c>
      <c r="AC925" s="409">
        <f t="shared" ref="AC925" si="2525">AC924</f>
        <v>0</v>
      </c>
      <c r="AD925" s="409">
        <f t="shared" ref="AD925" si="2526">AD924</f>
        <v>0</v>
      </c>
      <c r="AE925" s="409">
        <f t="shared" ref="AE925" si="2527">AE924</f>
        <v>0</v>
      </c>
      <c r="AF925" s="409">
        <f t="shared" ref="AF925" si="2528">AF924</f>
        <v>0</v>
      </c>
      <c r="AG925" s="409">
        <f t="shared" ref="AG925" si="2529">AG924</f>
        <v>0</v>
      </c>
      <c r="AH925" s="409">
        <f t="shared" ref="AH925" si="2530">AH924</f>
        <v>0</v>
      </c>
      <c r="AI925" s="409">
        <f t="shared" ref="AI925" si="2531">AI924</f>
        <v>0</v>
      </c>
      <c r="AJ925" s="409">
        <f t="shared" ref="AJ925" si="2532">AJ924</f>
        <v>0</v>
      </c>
      <c r="AK925" s="409">
        <f t="shared" ref="AK925" si="2533">AK924</f>
        <v>0</v>
      </c>
      <c r="AL925" s="409">
        <f t="shared" ref="AL925" si="2534">AL924</f>
        <v>0</v>
      </c>
      <c r="AM925" s="306"/>
    </row>
    <row r="926" spans="1:39" outlineLevel="1">
      <c r="A926" s="526"/>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5" t="s">
        <v>328</v>
      </c>
      <c r="C927" s="327"/>
      <c r="D927" s="327">
        <f>SUM(D770:D925)</f>
        <v>0</v>
      </c>
      <c r="E927" s="327"/>
      <c r="F927" s="327"/>
      <c r="G927" s="327"/>
      <c r="H927" s="327"/>
      <c r="I927" s="327"/>
      <c r="J927" s="327"/>
      <c r="K927" s="327"/>
      <c r="L927" s="327"/>
      <c r="M927" s="327"/>
      <c r="N927" s="327"/>
      <c r="O927" s="327">
        <f>SUM(O770:O925)</f>
        <v>0</v>
      </c>
      <c r="P927" s="327"/>
      <c r="Q927" s="327"/>
      <c r="R927" s="327"/>
      <c r="S927" s="327"/>
      <c r="T927" s="327"/>
      <c r="U927" s="327"/>
      <c r="V927" s="327"/>
      <c r="W927" s="327"/>
      <c r="X927" s="327"/>
      <c r="Y927" s="327">
        <f>IF(Y768="kWh",SUMPRODUCT(D770:D925,Y770:Y925))</f>
        <v>0</v>
      </c>
      <c r="Z927" s="327">
        <f>IF(Z768="kWh",SUMPRODUCT(D770:D925,Z770:Z925))</f>
        <v>0</v>
      </c>
      <c r="AA927" s="327">
        <f>IF(AA768="kw",SUMPRODUCT(N770:N925,O770:O925,AA770:AA925),SUMPRODUCT(D770:D925,AA770:AA925))</f>
        <v>0</v>
      </c>
      <c r="AB927" s="327">
        <f>IF(AB768="kw",SUMPRODUCT(N770:N925,O770:O925,AB770:AB925),SUMPRODUCT(D770:D925,AB770:AB925))</f>
        <v>0</v>
      </c>
      <c r="AC927" s="327">
        <f>IF(AC768="kw",SUMPRODUCT(N770:N925,O770:O925,AC770:AC925),SUMPRODUCT(D770:D925,AC770:AC925))</f>
        <v>0</v>
      </c>
      <c r="AD927" s="327">
        <f>IF(AD768="kw",SUMPRODUCT(N770:N925,O770:O925,AD770:AD925),SUMPRODUCT(D770:D925,AD770:AD925))</f>
        <v>0</v>
      </c>
      <c r="AE927" s="327">
        <f>IF(AE768="kw",SUMPRODUCT(N770:N925,O770:O925,AE770:AE925),SUMPRODUCT(D770:D925,AE770:AE925))</f>
        <v>0</v>
      </c>
      <c r="AF927" s="327">
        <f>IF(AF768="kw",SUMPRODUCT(N770:N925,O770:O925,AF770:AF925),SUMPRODUCT(D770:D925,AF770:AF925))</f>
        <v>0</v>
      </c>
      <c r="AG927" s="327">
        <f>IF(AG768="kw",SUMPRODUCT(N770:N925,O770:O925,AG770:AG925),SUMPRODUCT(D770:D925,AG770:AG925))</f>
        <v>0</v>
      </c>
      <c r="AH927" s="327">
        <f>IF(AH768="kw",SUMPRODUCT(N770:N925,O770:O925,AH770:AH925),SUMPRODUCT(D770:D925,AH770:AH925))</f>
        <v>0</v>
      </c>
      <c r="AI927" s="327">
        <f>IF(AI768="kw",SUMPRODUCT(N770:N925,O770:O925,AI770:AI925),SUMPRODUCT(D770:D925,AI770:AI925))</f>
        <v>0</v>
      </c>
      <c r="AJ927" s="327">
        <f>IF(AJ768="kw",SUMPRODUCT(N770:N925,O770:O925,AJ770:AJ925),SUMPRODUCT(D770:D925,AJ770:AJ925))</f>
        <v>0</v>
      </c>
      <c r="AK927" s="327">
        <f>IF(AK768="kw",SUMPRODUCT(N770:N925,O770:O925,AK770:AK925),SUMPRODUCT(D770:D925,AK770:AK925))</f>
        <v>0</v>
      </c>
      <c r="AL927" s="327">
        <f>IF(AL768="kw",SUMPRODUCT(N770:N925,O770:O925,AL770:AL925),SUMPRODUCT(D770:D925,AL770:AL925))</f>
        <v>0</v>
      </c>
      <c r="AM927" s="328"/>
    </row>
    <row r="928" spans="1:39" ht="15.75">
      <c r="B928" s="389" t="s">
        <v>329</v>
      </c>
      <c r="C928" s="390"/>
      <c r="D928" s="390"/>
      <c r="E928" s="390"/>
      <c r="F928" s="390"/>
      <c r="G928" s="390"/>
      <c r="H928" s="390"/>
      <c r="I928" s="390"/>
      <c r="J928" s="390"/>
      <c r="K928" s="390"/>
      <c r="L928" s="390"/>
      <c r="M928" s="390"/>
      <c r="N928" s="390"/>
      <c r="O928" s="390"/>
      <c r="P928" s="390"/>
      <c r="Q928" s="390"/>
      <c r="R928" s="390"/>
      <c r="S928" s="390"/>
      <c r="T928" s="390"/>
      <c r="U928" s="390"/>
      <c r="V928" s="390"/>
      <c r="W928" s="390"/>
      <c r="X928" s="390"/>
      <c r="Y928" s="390">
        <f>HLOOKUP(Y584,'2. LRAMVA Threshold'!$B$42:$Q$53,11,FALSE)</f>
        <v>0</v>
      </c>
      <c r="Z928" s="390">
        <f>HLOOKUP(Z584,'2. LRAMVA Threshold'!$B$42:$Q$53,11,FALSE)</f>
        <v>0</v>
      </c>
      <c r="AA928" s="390">
        <f>HLOOKUP(AA584,'2. LRAMVA Threshold'!$B$42:$Q$53,11,FALSE)</f>
        <v>0</v>
      </c>
      <c r="AB928" s="390">
        <f>HLOOKUP(AB584,'2. LRAMVA Threshold'!$B$42:$Q$53,11,FALSE)</f>
        <v>0</v>
      </c>
      <c r="AC928" s="390">
        <f>HLOOKUP(AC584,'2. LRAMVA Threshold'!$B$42:$Q$53,11,FALSE)</f>
        <v>0</v>
      </c>
      <c r="AD928" s="390">
        <f>HLOOKUP(AD584,'2. LRAMVA Threshold'!$B$42:$Q$53,11,FALSE)</f>
        <v>0</v>
      </c>
      <c r="AE928" s="390">
        <f>HLOOKUP(AE584,'2. LRAMVA Threshold'!$B$42:$Q$53,11,FALSE)</f>
        <v>0</v>
      </c>
      <c r="AF928" s="390">
        <f>HLOOKUP(AF584,'2. LRAMVA Threshold'!$B$42:$Q$53,11,FALSE)</f>
        <v>0</v>
      </c>
      <c r="AG928" s="390">
        <f>HLOOKUP(AG584,'2. LRAMVA Threshold'!$B$42:$Q$53,11,FALSE)</f>
        <v>0</v>
      </c>
      <c r="AH928" s="390">
        <f>HLOOKUP(AH584,'2. LRAMVA Threshold'!$B$42:$Q$53,11,FALSE)</f>
        <v>0</v>
      </c>
      <c r="AI928" s="390">
        <f>HLOOKUP(AI584,'2. LRAMVA Threshold'!$B$42:$Q$53,11,FALSE)</f>
        <v>0</v>
      </c>
      <c r="AJ928" s="390">
        <f>HLOOKUP(AJ584,'2. LRAMVA Threshold'!$B$42:$Q$53,11,FALSE)</f>
        <v>0</v>
      </c>
      <c r="AK928" s="390">
        <f>HLOOKUP(AK584,'2. LRAMVA Threshold'!$B$42:$Q$53,11,FALSE)</f>
        <v>0</v>
      </c>
      <c r="AL928" s="390">
        <f>HLOOKUP(AL584,'2. LRAMVA Threshold'!$B$42:$Q$53,11,FALSE)</f>
        <v>0</v>
      </c>
      <c r="AM928" s="439"/>
    </row>
    <row r="929" spans="2:39">
      <c r="B929" s="392"/>
      <c r="C929" s="429"/>
      <c r="D929" s="430"/>
      <c r="E929" s="430"/>
      <c r="F929" s="430"/>
      <c r="G929" s="430"/>
      <c r="H929" s="430"/>
      <c r="I929" s="430"/>
      <c r="J929" s="430"/>
      <c r="K929" s="430"/>
      <c r="L929" s="430"/>
      <c r="M929" s="430"/>
      <c r="N929" s="430"/>
      <c r="O929" s="431"/>
      <c r="P929" s="430"/>
      <c r="Q929" s="430"/>
      <c r="R929" s="430"/>
      <c r="S929" s="432"/>
      <c r="T929" s="432"/>
      <c r="U929" s="432"/>
      <c r="V929" s="432"/>
      <c r="W929" s="430"/>
      <c r="X929" s="430"/>
      <c r="Y929" s="433"/>
      <c r="Z929" s="433"/>
      <c r="AA929" s="433"/>
      <c r="AB929" s="433"/>
      <c r="AC929" s="433"/>
      <c r="AD929" s="433"/>
      <c r="AE929" s="433"/>
      <c r="AF929" s="397"/>
      <c r="AG929" s="397"/>
      <c r="AH929" s="397"/>
      <c r="AI929" s="397"/>
      <c r="AJ929" s="397"/>
      <c r="AK929" s="397"/>
      <c r="AL929" s="397"/>
      <c r="AM929" s="398"/>
    </row>
    <row r="930" spans="2:39">
      <c r="B930" s="322" t="s">
        <v>330</v>
      </c>
      <c r="C930" s="336"/>
      <c r="D930" s="336"/>
      <c r="E930" s="374"/>
      <c r="F930" s="374"/>
      <c r="G930" s="374"/>
      <c r="H930" s="374"/>
      <c r="I930" s="374"/>
      <c r="J930" s="374"/>
      <c r="K930" s="374"/>
      <c r="L930" s="374"/>
      <c r="M930" s="374"/>
      <c r="N930" s="374"/>
      <c r="O930" s="291"/>
      <c r="P930" s="338"/>
      <c r="Q930" s="338"/>
      <c r="R930" s="338"/>
      <c r="S930" s="337"/>
      <c r="T930" s="337"/>
      <c r="U930" s="337"/>
      <c r="V930" s="337"/>
      <c r="W930" s="338"/>
      <c r="X930" s="338"/>
      <c r="Y930" s="339">
        <f>HLOOKUP(Y$35,'3.  Distribution Rates'!$C$122:$P$133,11,FALSE)</f>
        <v>0</v>
      </c>
      <c r="Z930" s="339">
        <f>HLOOKUP(Z$35,'3.  Distribution Rates'!$C$122:$P$133,11,FALSE)</f>
        <v>0</v>
      </c>
      <c r="AA930" s="339">
        <f>HLOOKUP(AA$35,'3.  Distribution Rates'!$C$122:$P$133,11,FALSE)</f>
        <v>0</v>
      </c>
      <c r="AB930" s="339">
        <f>HLOOKUP(AB$35,'3.  Distribution Rates'!$C$122:$P$133,11,FALSE)</f>
        <v>0</v>
      </c>
      <c r="AC930" s="339">
        <f>HLOOKUP(AC$35,'3.  Distribution Rates'!$C$122:$P$133,11,FALSE)</f>
        <v>0</v>
      </c>
      <c r="AD930" s="339">
        <f>HLOOKUP(AD$35,'3.  Distribution Rates'!$C$122:$P$133,11,FALSE)</f>
        <v>0</v>
      </c>
      <c r="AE930" s="339">
        <f>HLOOKUP(AE$35,'3.  Distribution Rates'!$C$122:$P$133,11,FALSE)</f>
        <v>0</v>
      </c>
      <c r="AF930" s="339">
        <f>HLOOKUP(AF$35,'3.  Distribution Rates'!$C$122:$P$133,11,FALSE)</f>
        <v>0</v>
      </c>
      <c r="AG930" s="339">
        <f>HLOOKUP(AG$35,'3.  Distribution Rates'!$C$122:$P$133,11,FALSE)</f>
        <v>0</v>
      </c>
      <c r="AH930" s="339">
        <f>HLOOKUP(AH$35,'3.  Distribution Rates'!$C$122:$P$133,11,FALSE)</f>
        <v>0</v>
      </c>
      <c r="AI930" s="339">
        <f>HLOOKUP(AI$35,'3.  Distribution Rates'!$C$122:$P$133,11,FALSE)</f>
        <v>0</v>
      </c>
      <c r="AJ930" s="339">
        <f>HLOOKUP(AJ$35,'3.  Distribution Rates'!$C$122:$P$133,11,FALSE)</f>
        <v>0</v>
      </c>
      <c r="AK930" s="339">
        <f>HLOOKUP(AK$35,'3.  Distribution Rates'!$C$122:$P$133,11,FALSE)</f>
        <v>0</v>
      </c>
      <c r="AL930" s="339">
        <f>HLOOKUP(AL$35,'3.  Distribution Rates'!$C$122:$P$133,11,FALSE)</f>
        <v>0</v>
      </c>
      <c r="AM930" s="375"/>
    </row>
    <row r="931" spans="2:39">
      <c r="B931" s="322" t="s">
        <v>331</v>
      </c>
      <c r="C931" s="343"/>
      <c r="D931" s="308"/>
      <c r="E931" s="279"/>
      <c r="F931" s="279"/>
      <c r="G931" s="279"/>
      <c r="H931" s="279"/>
      <c r="I931" s="279"/>
      <c r="J931" s="279"/>
      <c r="K931" s="279"/>
      <c r="L931" s="279"/>
      <c r="M931" s="279"/>
      <c r="N931" s="279"/>
      <c r="O931" s="291"/>
      <c r="P931" s="279"/>
      <c r="Q931" s="279"/>
      <c r="R931" s="279"/>
      <c r="S931" s="308"/>
      <c r="T931" s="308"/>
      <c r="U931" s="308"/>
      <c r="V931" s="308"/>
      <c r="W931" s="279"/>
      <c r="X931" s="279"/>
      <c r="Y931" s="376">
        <f>'4.  2011-2014 LRAM'!Y142*Y930</f>
        <v>0</v>
      </c>
      <c r="Z931" s="376">
        <f>'4.  2011-2014 LRAM'!Z142*Z930</f>
        <v>0</v>
      </c>
      <c r="AA931" s="376">
        <f>'4.  2011-2014 LRAM'!AA142*AA930</f>
        <v>0</v>
      </c>
      <c r="AB931" s="376">
        <f>'4.  2011-2014 LRAM'!AB142*AB930</f>
        <v>0</v>
      </c>
      <c r="AC931" s="376">
        <f>'4.  2011-2014 LRAM'!AC142*AC930</f>
        <v>0</v>
      </c>
      <c r="AD931" s="376">
        <f>'4.  2011-2014 LRAM'!AD142*AD930</f>
        <v>0</v>
      </c>
      <c r="AE931" s="376">
        <f>'4.  2011-2014 LRAM'!AE142*AE930</f>
        <v>0</v>
      </c>
      <c r="AF931" s="376">
        <f>'4.  2011-2014 LRAM'!AF142*AF930</f>
        <v>0</v>
      </c>
      <c r="AG931" s="376">
        <f>'4.  2011-2014 LRAM'!AG142*AG930</f>
        <v>0</v>
      </c>
      <c r="AH931" s="376">
        <f>'4.  2011-2014 LRAM'!AH142*AH930</f>
        <v>0</v>
      </c>
      <c r="AI931" s="376">
        <f>'4.  2011-2014 LRAM'!AI142*AI930</f>
        <v>0</v>
      </c>
      <c r="AJ931" s="376">
        <f>'4.  2011-2014 LRAM'!AJ142*AJ930</f>
        <v>0</v>
      </c>
      <c r="AK931" s="376">
        <f>'4.  2011-2014 LRAM'!AK142*AK930</f>
        <v>0</v>
      </c>
      <c r="AL931" s="376">
        <f>'4.  2011-2014 LRAM'!AL142*AL930</f>
        <v>0</v>
      </c>
      <c r="AM931" s="623">
        <f t="shared" ref="AM931:AM939" si="2535">SUM(Y931:AL931)</f>
        <v>0</v>
      </c>
    </row>
    <row r="932" spans="2:39">
      <c r="B932" s="322" t="s">
        <v>332</v>
      </c>
      <c r="C932" s="343"/>
      <c r="D932" s="308"/>
      <c r="E932" s="279"/>
      <c r="F932" s="279"/>
      <c r="G932" s="279"/>
      <c r="H932" s="279"/>
      <c r="I932" s="279"/>
      <c r="J932" s="279"/>
      <c r="K932" s="279"/>
      <c r="L932" s="279"/>
      <c r="M932" s="279"/>
      <c r="N932" s="279"/>
      <c r="O932" s="291"/>
      <c r="P932" s="279"/>
      <c r="Q932" s="279"/>
      <c r="R932" s="279"/>
      <c r="S932" s="308"/>
      <c r="T932" s="308"/>
      <c r="U932" s="308"/>
      <c r="V932" s="308"/>
      <c r="W932" s="279"/>
      <c r="X932" s="279"/>
      <c r="Y932" s="376">
        <f>'4.  2011-2014 LRAM'!Y271*Y930</f>
        <v>0</v>
      </c>
      <c r="Z932" s="376">
        <f>'4.  2011-2014 LRAM'!Z271*Z930</f>
        <v>0</v>
      </c>
      <c r="AA932" s="376">
        <f>'4.  2011-2014 LRAM'!AA271*AA930</f>
        <v>0</v>
      </c>
      <c r="AB932" s="376">
        <f>'4.  2011-2014 LRAM'!AB271*AB930</f>
        <v>0</v>
      </c>
      <c r="AC932" s="376">
        <f>'4.  2011-2014 LRAM'!AC271*AC930</f>
        <v>0</v>
      </c>
      <c r="AD932" s="376">
        <f>'4.  2011-2014 LRAM'!AD271*AD930</f>
        <v>0</v>
      </c>
      <c r="AE932" s="376">
        <f>'4.  2011-2014 LRAM'!AE271*AE930</f>
        <v>0</v>
      </c>
      <c r="AF932" s="376">
        <f>'4.  2011-2014 LRAM'!AF271*AF930</f>
        <v>0</v>
      </c>
      <c r="AG932" s="376">
        <f>'4.  2011-2014 LRAM'!AG271*AG930</f>
        <v>0</v>
      </c>
      <c r="AH932" s="376">
        <f>'4.  2011-2014 LRAM'!AH271*AH930</f>
        <v>0</v>
      </c>
      <c r="AI932" s="376">
        <f>'4.  2011-2014 LRAM'!AI271*AI930</f>
        <v>0</v>
      </c>
      <c r="AJ932" s="376">
        <f>'4.  2011-2014 LRAM'!AJ271*AJ930</f>
        <v>0</v>
      </c>
      <c r="AK932" s="376">
        <f>'4.  2011-2014 LRAM'!AK271*AK930</f>
        <v>0</v>
      </c>
      <c r="AL932" s="376">
        <f>'4.  2011-2014 LRAM'!AL271*AL930</f>
        <v>0</v>
      </c>
      <c r="AM932" s="623">
        <f t="shared" si="2535"/>
        <v>0</v>
      </c>
    </row>
    <row r="933" spans="2:39">
      <c r="B933" s="322" t="s">
        <v>333</v>
      </c>
      <c r="C933" s="343"/>
      <c r="D933" s="308"/>
      <c r="E933" s="279"/>
      <c r="F933" s="279"/>
      <c r="G933" s="279"/>
      <c r="H933" s="279"/>
      <c r="I933" s="279"/>
      <c r="J933" s="279"/>
      <c r="K933" s="279"/>
      <c r="L933" s="279"/>
      <c r="M933" s="279"/>
      <c r="N933" s="279"/>
      <c r="O933" s="291"/>
      <c r="P933" s="279"/>
      <c r="Q933" s="279"/>
      <c r="R933" s="279"/>
      <c r="S933" s="308"/>
      <c r="T933" s="308"/>
      <c r="U933" s="308"/>
      <c r="V933" s="308"/>
      <c r="W933" s="279"/>
      <c r="X933" s="279"/>
      <c r="Y933" s="376">
        <f>'4.  2011-2014 LRAM'!Y400*Y930</f>
        <v>0</v>
      </c>
      <c r="Z933" s="376">
        <f>'4.  2011-2014 LRAM'!Z400*Z930</f>
        <v>0</v>
      </c>
      <c r="AA933" s="376">
        <f>'4.  2011-2014 LRAM'!AA400*AA930</f>
        <v>0</v>
      </c>
      <c r="AB933" s="376">
        <f>'4.  2011-2014 LRAM'!AB400*AB930</f>
        <v>0</v>
      </c>
      <c r="AC933" s="376">
        <f>'4.  2011-2014 LRAM'!AC400*AC930</f>
        <v>0</v>
      </c>
      <c r="AD933" s="376">
        <f>'4.  2011-2014 LRAM'!AD400*AD930</f>
        <v>0</v>
      </c>
      <c r="AE933" s="376">
        <f>'4.  2011-2014 LRAM'!AE400*AE930</f>
        <v>0</v>
      </c>
      <c r="AF933" s="376">
        <f>'4.  2011-2014 LRAM'!AF400*AF930</f>
        <v>0</v>
      </c>
      <c r="AG933" s="376">
        <f>'4.  2011-2014 LRAM'!AG400*AG930</f>
        <v>0</v>
      </c>
      <c r="AH933" s="376">
        <f>'4.  2011-2014 LRAM'!AH400*AH930</f>
        <v>0</v>
      </c>
      <c r="AI933" s="376">
        <f>'4.  2011-2014 LRAM'!AI400*AI930</f>
        <v>0</v>
      </c>
      <c r="AJ933" s="376">
        <f>'4.  2011-2014 LRAM'!AJ400*AJ930</f>
        <v>0</v>
      </c>
      <c r="AK933" s="376">
        <f>'4.  2011-2014 LRAM'!AK400*AK930</f>
        <v>0</v>
      </c>
      <c r="AL933" s="376">
        <f>'4.  2011-2014 LRAM'!AL400*AL930</f>
        <v>0</v>
      </c>
      <c r="AM933" s="623">
        <f t="shared" si="2535"/>
        <v>0</v>
      </c>
    </row>
    <row r="934" spans="2:39">
      <c r="B934" s="322" t="s">
        <v>334</v>
      </c>
      <c r="C934" s="343"/>
      <c r="D934" s="308"/>
      <c r="E934" s="279"/>
      <c r="F934" s="279"/>
      <c r="G934" s="279"/>
      <c r="H934" s="279"/>
      <c r="I934" s="279"/>
      <c r="J934" s="279"/>
      <c r="K934" s="279"/>
      <c r="L934" s="279"/>
      <c r="M934" s="279"/>
      <c r="N934" s="279"/>
      <c r="O934" s="291"/>
      <c r="P934" s="279"/>
      <c r="Q934" s="279"/>
      <c r="R934" s="279"/>
      <c r="S934" s="308"/>
      <c r="T934" s="308"/>
      <c r="U934" s="308"/>
      <c r="V934" s="308"/>
      <c r="W934" s="279"/>
      <c r="X934" s="279"/>
      <c r="Y934" s="376">
        <f>'4.  2011-2014 LRAM'!Y530*Y930</f>
        <v>0</v>
      </c>
      <c r="Z934" s="376">
        <f>'4.  2011-2014 LRAM'!Z530*Z930</f>
        <v>0</v>
      </c>
      <c r="AA934" s="376">
        <f>'4.  2011-2014 LRAM'!AA530*AA930</f>
        <v>0</v>
      </c>
      <c r="AB934" s="376">
        <f>'4.  2011-2014 LRAM'!AB530*AB930</f>
        <v>0</v>
      </c>
      <c r="AC934" s="376">
        <f>'4.  2011-2014 LRAM'!AC530*AC930</f>
        <v>0</v>
      </c>
      <c r="AD934" s="376">
        <f>'4.  2011-2014 LRAM'!AD530*AD930</f>
        <v>0</v>
      </c>
      <c r="AE934" s="376">
        <f>'4.  2011-2014 LRAM'!AE530*AE930</f>
        <v>0</v>
      </c>
      <c r="AF934" s="376">
        <f>'4.  2011-2014 LRAM'!AF530*AF930</f>
        <v>0</v>
      </c>
      <c r="AG934" s="376">
        <f>'4.  2011-2014 LRAM'!AG530*AG930</f>
        <v>0</v>
      </c>
      <c r="AH934" s="376">
        <f>'4.  2011-2014 LRAM'!AH530*AH930</f>
        <v>0</v>
      </c>
      <c r="AI934" s="376">
        <f>'4.  2011-2014 LRAM'!AI530*AI930</f>
        <v>0</v>
      </c>
      <c r="AJ934" s="376">
        <f>'4.  2011-2014 LRAM'!AJ530*AJ930</f>
        <v>0</v>
      </c>
      <c r="AK934" s="376">
        <f>'4.  2011-2014 LRAM'!AK530*AK930</f>
        <v>0</v>
      </c>
      <c r="AL934" s="376">
        <f>'4.  2011-2014 LRAM'!AL530*AL930</f>
        <v>0</v>
      </c>
      <c r="AM934" s="623">
        <f t="shared" si="2535"/>
        <v>0</v>
      </c>
    </row>
    <row r="935" spans="2:39">
      <c r="B935" s="322" t="s">
        <v>335</v>
      </c>
      <c r="C935" s="343"/>
      <c r="D935" s="308"/>
      <c r="E935" s="279"/>
      <c r="F935" s="279"/>
      <c r="G935" s="279"/>
      <c r="H935" s="279"/>
      <c r="I935" s="279"/>
      <c r="J935" s="279"/>
      <c r="K935" s="279"/>
      <c r="L935" s="279"/>
      <c r="M935" s="279"/>
      <c r="N935" s="279"/>
      <c r="O935" s="291"/>
      <c r="P935" s="279"/>
      <c r="Q935" s="279"/>
      <c r="R935" s="279"/>
      <c r="S935" s="308"/>
      <c r="T935" s="308"/>
      <c r="U935" s="308"/>
      <c r="V935" s="308"/>
      <c r="W935" s="279"/>
      <c r="X935" s="279"/>
      <c r="Y935" s="376">
        <f t="shared" ref="Y935:AL935" si="2536">Y211*Y930</f>
        <v>0</v>
      </c>
      <c r="Z935" s="376">
        <f t="shared" si="2536"/>
        <v>0</v>
      </c>
      <c r="AA935" s="376">
        <f t="shared" si="2536"/>
        <v>0</v>
      </c>
      <c r="AB935" s="376">
        <f t="shared" si="2536"/>
        <v>0</v>
      </c>
      <c r="AC935" s="376">
        <f t="shared" si="2536"/>
        <v>0</v>
      </c>
      <c r="AD935" s="376">
        <f t="shared" si="2536"/>
        <v>0</v>
      </c>
      <c r="AE935" s="376">
        <f t="shared" si="2536"/>
        <v>0</v>
      </c>
      <c r="AF935" s="376">
        <f t="shared" si="2536"/>
        <v>0</v>
      </c>
      <c r="AG935" s="376">
        <f t="shared" si="2536"/>
        <v>0</v>
      </c>
      <c r="AH935" s="376">
        <f t="shared" si="2536"/>
        <v>0</v>
      </c>
      <c r="AI935" s="376">
        <f t="shared" si="2536"/>
        <v>0</v>
      </c>
      <c r="AJ935" s="376">
        <f t="shared" si="2536"/>
        <v>0</v>
      </c>
      <c r="AK935" s="376">
        <f t="shared" si="2536"/>
        <v>0</v>
      </c>
      <c r="AL935" s="376">
        <f t="shared" si="2536"/>
        <v>0</v>
      </c>
      <c r="AM935" s="623">
        <f t="shared" si="2535"/>
        <v>0</v>
      </c>
    </row>
    <row r="936" spans="2:39">
      <c r="B936" s="322" t="s">
        <v>336</v>
      </c>
      <c r="C936" s="343"/>
      <c r="D936" s="308"/>
      <c r="E936" s="279"/>
      <c r="F936" s="279"/>
      <c r="G936" s="279"/>
      <c r="H936" s="279"/>
      <c r="I936" s="279"/>
      <c r="J936" s="279"/>
      <c r="K936" s="279"/>
      <c r="L936" s="279"/>
      <c r="M936" s="279"/>
      <c r="N936" s="279"/>
      <c r="O936" s="291"/>
      <c r="P936" s="279"/>
      <c r="Q936" s="279"/>
      <c r="R936" s="279"/>
      <c r="S936" s="308"/>
      <c r="T936" s="308"/>
      <c r="U936" s="308"/>
      <c r="V936" s="308"/>
      <c r="W936" s="279"/>
      <c r="X936" s="279"/>
      <c r="Y936" s="376">
        <f t="shared" ref="Y936:AL936" si="2537">Y394*Y930</f>
        <v>0</v>
      </c>
      <c r="Z936" s="376">
        <f t="shared" si="2537"/>
        <v>0</v>
      </c>
      <c r="AA936" s="376">
        <f t="shared" si="2537"/>
        <v>0</v>
      </c>
      <c r="AB936" s="376">
        <f t="shared" si="2537"/>
        <v>0</v>
      </c>
      <c r="AC936" s="376">
        <f t="shared" si="2537"/>
        <v>0</v>
      </c>
      <c r="AD936" s="376">
        <f t="shared" si="2537"/>
        <v>0</v>
      </c>
      <c r="AE936" s="376">
        <f t="shared" si="2537"/>
        <v>0</v>
      </c>
      <c r="AF936" s="376">
        <f t="shared" si="2537"/>
        <v>0</v>
      </c>
      <c r="AG936" s="376">
        <f t="shared" si="2537"/>
        <v>0</v>
      </c>
      <c r="AH936" s="376">
        <f t="shared" si="2537"/>
        <v>0</v>
      </c>
      <c r="AI936" s="376">
        <f t="shared" si="2537"/>
        <v>0</v>
      </c>
      <c r="AJ936" s="376">
        <f t="shared" si="2537"/>
        <v>0</v>
      </c>
      <c r="AK936" s="376">
        <f t="shared" si="2537"/>
        <v>0</v>
      </c>
      <c r="AL936" s="376">
        <f t="shared" si="2537"/>
        <v>0</v>
      </c>
      <c r="AM936" s="623">
        <f t="shared" si="2535"/>
        <v>0</v>
      </c>
    </row>
    <row r="937" spans="2:39">
      <c r="B937" s="322" t="s">
        <v>337</v>
      </c>
      <c r="C937" s="343"/>
      <c r="D937" s="308"/>
      <c r="E937" s="279"/>
      <c r="F937" s="279"/>
      <c r="G937" s="279"/>
      <c r="H937" s="279"/>
      <c r="I937" s="279"/>
      <c r="J937" s="279"/>
      <c r="K937" s="279"/>
      <c r="L937" s="279"/>
      <c r="M937" s="279"/>
      <c r="N937" s="279"/>
      <c r="O937" s="291"/>
      <c r="P937" s="279"/>
      <c r="Q937" s="279"/>
      <c r="R937" s="279"/>
      <c r="S937" s="308"/>
      <c r="T937" s="308"/>
      <c r="U937" s="308"/>
      <c r="V937" s="308"/>
      <c r="W937" s="279"/>
      <c r="X937" s="279"/>
      <c r="Y937" s="376">
        <f t="shared" ref="Y937:AL937" si="2538">Y577*Y930</f>
        <v>0</v>
      </c>
      <c r="Z937" s="376">
        <f t="shared" si="2538"/>
        <v>0</v>
      </c>
      <c r="AA937" s="376">
        <f t="shared" si="2538"/>
        <v>0</v>
      </c>
      <c r="AB937" s="376">
        <f t="shared" si="2538"/>
        <v>0</v>
      </c>
      <c r="AC937" s="376">
        <f t="shared" si="2538"/>
        <v>0</v>
      </c>
      <c r="AD937" s="376">
        <f t="shared" si="2538"/>
        <v>0</v>
      </c>
      <c r="AE937" s="376">
        <f t="shared" si="2538"/>
        <v>0</v>
      </c>
      <c r="AF937" s="376">
        <f t="shared" si="2538"/>
        <v>0</v>
      </c>
      <c r="AG937" s="376">
        <f t="shared" si="2538"/>
        <v>0</v>
      </c>
      <c r="AH937" s="376">
        <f t="shared" si="2538"/>
        <v>0</v>
      </c>
      <c r="AI937" s="376">
        <f t="shared" si="2538"/>
        <v>0</v>
      </c>
      <c r="AJ937" s="376">
        <f t="shared" si="2538"/>
        <v>0</v>
      </c>
      <c r="AK937" s="376">
        <f t="shared" si="2538"/>
        <v>0</v>
      </c>
      <c r="AL937" s="376">
        <f t="shared" si="2538"/>
        <v>0</v>
      </c>
      <c r="AM937" s="623">
        <f t="shared" si="2535"/>
        <v>0</v>
      </c>
    </row>
    <row r="938" spans="2:39">
      <c r="B938" s="322" t="s">
        <v>338</v>
      </c>
      <c r="C938" s="343"/>
      <c r="D938" s="308"/>
      <c r="E938" s="279"/>
      <c r="F938" s="279"/>
      <c r="G938" s="279"/>
      <c r="H938" s="279"/>
      <c r="I938" s="279"/>
      <c r="J938" s="279"/>
      <c r="K938" s="279"/>
      <c r="L938" s="279"/>
      <c r="M938" s="279"/>
      <c r="N938" s="279"/>
      <c r="O938" s="291"/>
      <c r="P938" s="279"/>
      <c r="Q938" s="279"/>
      <c r="R938" s="279"/>
      <c r="S938" s="308"/>
      <c r="T938" s="308"/>
      <c r="U938" s="308"/>
      <c r="V938" s="308"/>
      <c r="W938" s="279"/>
      <c r="X938" s="279"/>
      <c r="Y938" s="376">
        <f t="shared" ref="Y938:AL938" si="2539">Y760*Y930</f>
        <v>0</v>
      </c>
      <c r="Z938" s="376">
        <f t="shared" si="2539"/>
        <v>0</v>
      </c>
      <c r="AA938" s="376">
        <f t="shared" si="2539"/>
        <v>0</v>
      </c>
      <c r="AB938" s="376">
        <f t="shared" si="2539"/>
        <v>0</v>
      </c>
      <c r="AC938" s="376">
        <f t="shared" si="2539"/>
        <v>0</v>
      </c>
      <c r="AD938" s="376">
        <f t="shared" si="2539"/>
        <v>0</v>
      </c>
      <c r="AE938" s="376">
        <f t="shared" si="2539"/>
        <v>0</v>
      </c>
      <c r="AF938" s="376">
        <f t="shared" si="2539"/>
        <v>0</v>
      </c>
      <c r="AG938" s="376">
        <f t="shared" si="2539"/>
        <v>0</v>
      </c>
      <c r="AH938" s="376">
        <f t="shared" si="2539"/>
        <v>0</v>
      </c>
      <c r="AI938" s="376">
        <f t="shared" si="2539"/>
        <v>0</v>
      </c>
      <c r="AJ938" s="376">
        <f t="shared" si="2539"/>
        <v>0</v>
      </c>
      <c r="AK938" s="376">
        <f t="shared" si="2539"/>
        <v>0</v>
      </c>
      <c r="AL938" s="376">
        <f t="shared" si="2539"/>
        <v>0</v>
      </c>
      <c r="AM938" s="623">
        <f t="shared" si="2535"/>
        <v>0</v>
      </c>
    </row>
    <row r="939" spans="2:39">
      <c r="B939" s="322" t="s">
        <v>339</v>
      </c>
      <c r="C939" s="343"/>
      <c r="D939" s="308"/>
      <c r="E939" s="279"/>
      <c r="F939" s="279"/>
      <c r="G939" s="279"/>
      <c r="H939" s="279"/>
      <c r="I939" s="279"/>
      <c r="J939" s="279"/>
      <c r="K939" s="279"/>
      <c r="L939" s="279"/>
      <c r="M939" s="279"/>
      <c r="N939" s="279"/>
      <c r="O939" s="291"/>
      <c r="P939" s="279"/>
      <c r="Q939" s="279"/>
      <c r="R939" s="279"/>
      <c r="S939" s="308"/>
      <c r="T939" s="308"/>
      <c r="U939" s="308"/>
      <c r="V939" s="308"/>
      <c r="W939" s="279"/>
      <c r="X939" s="279"/>
      <c r="Y939" s="376">
        <f>Y927*Y930</f>
        <v>0</v>
      </c>
      <c r="Z939" s="376">
        <f t="shared" ref="Z939:AL939" si="2540">Z927*Z930</f>
        <v>0</v>
      </c>
      <c r="AA939" s="376">
        <f t="shared" si="2540"/>
        <v>0</v>
      </c>
      <c r="AB939" s="376">
        <f t="shared" si="2540"/>
        <v>0</v>
      </c>
      <c r="AC939" s="376">
        <f t="shared" si="2540"/>
        <v>0</v>
      </c>
      <c r="AD939" s="376">
        <f t="shared" si="2540"/>
        <v>0</v>
      </c>
      <c r="AE939" s="376">
        <f t="shared" si="2540"/>
        <v>0</v>
      </c>
      <c r="AF939" s="376">
        <f t="shared" si="2540"/>
        <v>0</v>
      </c>
      <c r="AG939" s="376">
        <f t="shared" si="2540"/>
        <v>0</v>
      </c>
      <c r="AH939" s="376">
        <f t="shared" si="2540"/>
        <v>0</v>
      </c>
      <c r="AI939" s="376">
        <f t="shared" si="2540"/>
        <v>0</v>
      </c>
      <c r="AJ939" s="376">
        <f t="shared" si="2540"/>
        <v>0</v>
      </c>
      <c r="AK939" s="376">
        <f t="shared" si="2540"/>
        <v>0</v>
      </c>
      <c r="AL939" s="376">
        <f t="shared" si="2540"/>
        <v>0</v>
      </c>
      <c r="AM939" s="623">
        <f t="shared" si="2535"/>
        <v>0</v>
      </c>
    </row>
    <row r="940" spans="2:39" ht="15.75">
      <c r="B940" s="347" t="s">
        <v>343</v>
      </c>
      <c r="C940" s="343"/>
      <c r="D940" s="334"/>
      <c r="E940" s="332"/>
      <c r="F940" s="332"/>
      <c r="G940" s="332"/>
      <c r="H940" s="332"/>
      <c r="I940" s="332"/>
      <c r="J940" s="332"/>
      <c r="K940" s="332"/>
      <c r="L940" s="332"/>
      <c r="M940" s="332"/>
      <c r="N940" s="332"/>
      <c r="O940" s="300"/>
      <c r="P940" s="332"/>
      <c r="Q940" s="332"/>
      <c r="R940" s="332"/>
      <c r="S940" s="334"/>
      <c r="T940" s="334"/>
      <c r="U940" s="334"/>
      <c r="V940" s="334"/>
      <c r="W940" s="332"/>
      <c r="X940" s="332"/>
      <c r="Y940" s="344">
        <f>SUM(Y931:Y939)</f>
        <v>0</v>
      </c>
      <c r="Z940" s="344">
        <f t="shared" ref="Z940:AE940" si="2541">SUM(Z931:Z939)</f>
        <v>0</v>
      </c>
      <c r="AA940" s="344">
        <f t="shared" si="2541"/>
        <v>0</v>
      </c>
      <c r="AB940" s="344">
        <f t="shared" si="2541"/>
        <v>0</v>
      </c>
      <c r="AC940" s="344">
        <f t="shared" si="2541"/>
        <v>0</v>
      </c>
      <c r="AD940" s="344">
        <f t="shared" si="2541"/>
        <v>0</v>
      </c>
      <c r="AE940" s="344">
        <f t="shared" si="2541"/>
        <v>0</v>
      </c>
      <c r="AF940" s="344">
        <f>SUM(AF931:AF939)</f>
        <v>0</v>
      </c>
      <c r="AG940" s="344">
        <f t="shared" ref="AG940:AL940" si="2542">SUM(AG931:AG939)</f>
        <v>0</v>
      </c>
      <c r="AH940" s="344">
        <f t="shared" si="2542"/>
        <v>0</v>
      </c>
      <c r="AI940" s="344">
        <f t="shared" si="2542"/>
        <v>0</v>
      </c>
      <c r="AJ940" s="344">
        <f t="shared" si="2542"/>
        <v>0</v>
      </c>
      <c r="AK940" s="344">
        <f t="shared" si="2542"/>
        <v>0</v>
      </c>
      <c r="AL940" s="344">
        <f t="shared" si="2542"/>
        <v>0</v>
      </c>
      <c r="AM940" s="405">
        <f>SUM(AM931:AM939)</f>
        <v>0</v>
      </c>
    </row>
    <row r="941" spans="2:39" ht="15.75">
      <c r="B941" s="347" t="s">
        <v>344</v>
      </c>
      <c r="C941" s="343"/>
      <c r="D941" s="348"/>
      <c r="E941" s="332"/>
      <c r="F941" s="332"/>
      <c r="G941" s="332"/>
      <c r="H941" s="332"/>
      <c r="I941" s="332"/>
      <c r="J941" s="332"/>
      <c r="K941" s="332"/>
      <c r="L941" s="332"/>
      <c r="M941" s="332"/>
      <c r="N941" s="332"/>
      <c r="O941" s="300"/>
      <c r="P941" s="332"/>
      <c r="Q941" s="332"/>
      <c r="R941" s="332"/>
      <c r="S941" s="334"/>
      <c r="T941" s="334"/>
      <c r="U941" s="334"/>
      <c r="V941" s="334"/>
      <c r="W941" s="332"/>
      <c r="X941" s="332"/>
      <c r="Y941" s="345">
        <f>Y928*Y930</f>
        <v>0</v>
      </c>
      <c r="Z941" s="345">
        <f t="shared" ref="Z941:AE941" si="2543">Z928*Z930</f>
        <v>0</v>
      </c>
      <c r="AA941" s="345">
        <f t="shared" si="2543"/>
        <v>0</v>
      </c>
      <c r="AB941" s="345">
        <f t="shared" si="2543"/>
        <v>0</v>
      </c>
      <c r="AC941" s="345">
        <f t="shared" si="2543"/>
        <v>0</v>
      </c>
      <c r="AD941" s="345">
        <f t="shared" si="2543"/>
        <v>0</v>
      </c>
      <c r="AE941" s="345">
        <f t="shared" si="2543"/>
        <v>0</v>
      </c>
      <c r="AF941" s="345">
        <f>AF928*AF930</f>
        <v>0</v>
      </c>
      <c r="AG941" s="345">
        <f t="shared" ref="AG941:AL941" si="2544">AG928*AG930</f>
        <v>0</v>
      </c>
      <c r="AH941" s="345">
        <f t="shared" si="2544"/>
        <v>0</v>
      </c>
      <c r="AI941" s="345">
        <f t="shared" si="2544"/>
        <v>0</v>
      </c>
      <c r="AJ941" s="345">
        <f t="shared" si="2544"/>
        <v>0</v>
      </c>
      <c r="AK941" s="345">
        <f t="shared" si="2544"/>
        <v>0</v>
      </c>
      <c r="AL941" s="345">
        <f t="shared" si="2544"/>
        <v>0</v>
      </c>
      <c r="AM941" s="405">
        <f>SUM(Y941:AL941)</f>
        <v>0</v>
      </c>
    </row>
    <row r="942" spans="2:39" ht="15.75">
      <c r="B942" s="347" t="s">
        <v>345</v>
      </c>
      <c r="C942" s="343"/>
      <c r="D942" s="348"/>
      <c r="E942" s="332"/>
      <c r="F942" s="332"/>
      <c r="G942" s="332"/>
      <c r="H942" s="332"/>
      <c r="I942" s="332"/>
      <c r="J942" s="332"/>
      <c r="K942" s="332"/>
      <c r="L942" s="332"/>
      <c r="M942" s="332"/>
      <c r="N942" s="332"/>
      <c r="O942" s="300"/>
      <c r="P942" s="332"/>
      <c r="Q942" s="332"/>
      <c r="R942" s="332"/>
      <c r="S942" s="348"/>
      <c r="T942" s="348"/>
      <c r="U942" s="348"/>
      <c r="V942" s="348"/>
      <c r="W942" s="332"/>
      <c r="X942" s="332"/>
      <c r="Y942" s="349"/>
      <c r="Z942" s="349"/>
      <c r="AA942" s="349"/>
      <c r="AB942" s="349"/>
      <c r="AC942" s="349"/>
      <c r="AD942" s="349"/>
      <c r="AE942" s="349"/>
      <c r="AF942" s="349"/>
      <c r="AG942" s="349"/>
      <c r="AH942" s="349"/>
      <c r="AI942" s="349"/>
      <c r="AJ942" s="349"/>
      <c r="AK942" s="349"/>
      <c r="AL942" s="349"/>
      <c r="AM942" s="405">
        <f>AM940-AM941</f>
        <v>0</v>
      </c>
    </row>
    <row r="943" spans="2:39">
      <c r="B943" s="322"/>
      <c r="C943" s="348"/>
      <c r="D943" s="348"/>
      <c r="E943" s="332"/>
      <c r="F943" s="332"/>
      <c r="G943" s="332"/>
      <c r="H943" s="332"/>
      <c r="I943" s="332"/>
      <c r="J943" s="332"/>
      <c r="K943" s="332"/>
      <c r="L943" s="332"/>
      <c r="M943" s="332"/>
      <c r="N943" s="332"/>
      <c r="O943" s="300"/>
      <c r="P943" s="332"/>
      <c r="Q943" s="332"/>
      <c r="R943" s="332"/>
      <c r="S943" s="348"/>
      <c r="T943" s="343"/>
      <c r="U943" s="348"/>
      <c r="V943" s="348"/>
      <c r="W943" s="332"/>
      <c r="X943" s="332"/>
      <c r="Y943" s="350"/>
      <c r="Z943" s="350"/>
      <c r="AA943" s="350"/>
      <c r="AB943" s="350"/>
      <c r="AC943" s="350"/>
      <c r="AD943" s="350"/>
      <c r="AE943" s="350"/>
      <c r="AF943" s="350"/>
      <c r="AG943" s="350"/>
      <c r="AH943" s="350"/>
      <c r="AI943" s="350"/>
      <c r="AJ943" s="350"/>
      <c r="AK943" s="350"/>
      <c r="AL943" s="350"/>
      <c r="AM943" s="335"/>
    </row>
    <row r="944" spans="2:39">
      <c r="B944" s="437" t="s">
        <v>340</v>
      </c>
      <c r="C944" s="362"/>
      <c r="D944" s="382"/>
      <c r="E944" s="382"/>
      <c r="F944" s="382"/>
      <c r="G944" s="382"/>
      <c r="H944" s="382"/>
      <c r="I944" s="382"/>
      <c r="J944" s="382"/>
      <c r="K944" s="382"/>
      <c r="L944" s="382"/>
      <c r="M944" s="382"/>
      <c r="N944" s="382"/>
      <c r="O944" s="381"/>
      <c r="P944" s="382"/>
      <c r="Q944" s="382"/>
      <c r="R944" s="382"/>
      <c r="S944" s="362"/>
      <c r="T944" s="383"/>
      <c r="U944" s="383"/>
      <c r="V944" s="382"/>
      <c r="W944" s="382"/>
      <c r="X944" s="383"/>
      <c r="Y944" s="324">
        <f>SUMPRODUCT(E770:E925,Y770:Y925)</f>
        <v>0</v>
      </c>
      <c r="Z944" s="324">
        <f>SUMPRODUCT(E770:E925,Z770:Z925)</f>
        <v>0</v>
      </c>
      <c r="AA944" s="324">
        <f t="shared" ref="AA944:AL944" si="2545">IF(AA768="kw",SUMPRODUCT($N$770:$N$925,$P$770:$P$925,AA770:AA925),SUMPRODUCT($E$770:$E$925,AA770:AA925))</f>
        <v>0</v>
      </c>
      <c r="AB944" s="324">
        <f t="shared" si="2545"/>
        <v>0</v>
      </c>
      <c r="AC944" s="324">
        <f t="shared" si="2545"/>
        <v>0</v>
      </c>
      <c r="AD944" s="324">
        <f t="shared" si="2545"/>
        <v>0</v>
      </c>
      <c r="AE944" s="324">
        <f t="shared" si="2545"/>
        <v>0</v>
      </c>
      <c r="AF944" s="324">
        <f t="shared" si="2545"/>
        <v>0</v>
      </c>
      <c r="AG944" s="324">
        <f t="shared" si="2545"/>
        <v>0</v>
      </c>
      <c r="AH944" s="324">
        <f t="shared" si="2545"/>
        <v>0</v>
      </c>
      <c r="AI944" s="324">
        <f t="shared" si="2545"/>
        <v>0</v>
      </c>
      <c r="AJ944" s="324">
        <f t="shared" si="2545"/>
        <v>0</v>
      </c>
      <c r="AK944" s="324">
        <f t="shared" si="2545"/>
        <v>0</v>
      </c>
      <c r="AL944" s="324">
        <f t="shared" si="2545"/>
        <v>0</v>
      </c>
      <c r="AM944" s="384"/>
    </row>
    <row r="945" spans="1:39" ht="18.75" customHeight="1">
      <c r="B945" s="366" t="s">
        <v>592</v>
      </c>
      <c r="C945" s="385"/>
      <c r="D945" s="386"/>
      <c r="E945" s="386"/>
      <c r="F945" s="386"/>
      <c r="G945" s="386"/>
      <c r="H945" s="386"/>
      <c r="I945" s="386"/>
      <c r="J945" s="386"/>
      <c r="K945" s="386"/>
      <c r="L945" s="386"/>
      <c r="M945" s="386"/>
      <c r="N945" s="386"/>
      <c r="O945" s="386"/>
      <c r="P945" s="386"/>
      <c r="Q945" s="386"/>
      <c r="R945" s="386"/>
      <c r="S945" s="369"/>
      <c r="T945" s="370"/>
      <c r="U945" s="386"/>
      <c r="V945" s="386"/>
      <c r="W945" s="386"/>
      <c r="X945" s="386"/>
      <c r="Y945" s="407"/>
      <c r="Z945" s="407"/>
      <c r="AA945" s="407"/>
      <c r="AB945" s="407"/>
      <c r="AC945" s="407"/>
      <c r="AD945" s="407"/>
      <c r="AE945" s="407"/>
      <c r="AF945" s="407"/>
      <c r="AG945" s="407"/>
      <c r="AH945" s="407"/>
      <c r="AI945" s="407"/>
      <c r="AJ945" s="407"/>
      <c r="AK945" s="407"/>
      <c r="AL945" s="407"/>
      <c r="AM945" s="387"/>
    </row>
    <row r="946" spans="1:39" collapsed="1"/>
    <row r="948" spans="1:39" ht="15.75">
      <c r="B948" s="280" t="s">
        <v>341</v>
      </c>
      <c r="C948" s="281"/>
      <c r="D948" s="584" t="s">
        <v>526</v>
      </c>
      <c r="E948" s="253"/>
      <c r="F948" s="584"/>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47" t="s">
        <v>211</v>
      </c>
      <c r="C949" s="849" t="s">
        <v>33</v>
      </c>
      <c r="D949" s="284" t="s">
        <v>422</v>
      </c>
      <c r="E949" s="851" t="s">
        <v>209</v>
      </c>
      <c r="F949" s="852"/>
      <c r="G949" s="852"/>
      <c r="H949" s="852"/>
      <c r="I949" s="852"/>
      <c r="J949" s="852"/>
      <c r="K949" s="852"/>
      <c r="L949" s="852"/>
      <c r="M949" s="853"/>
      <c r="N949" s="854" t="s">
        <v>213</v>
      </c>
      <c r="O949" s="284" t="s">
        <v>423</v>
      </c>
      <c r="P949" s="851" t="s">
        <v>212</v>
      </c>
      <c r="Q949" s="852"/>
      <c r="R949" s="852"/>
      <c r="S949" s="852"/>
      <c r="T949" s="852"/>
      <c r="U949" s="852"/>
      <c r="V949" s="852"/>
      <c r="W949" s="852"/>
      <c r="X949" s="853"/>
      <c r="Y949" s="844" t="s">
        <v>243</v>
      </c>
      <c r="Z949" s="845"/>
      <c r="AA949" s="845"/>
      <c r="AB949" s="845"/>
      <c r="AC949" s="845"/>
      <c r="AD949" s="845"/>
      <c r="AE949" s="845"/>
      <c r="AF949" s="845"/>
      <c r="AG949" s="845"/>
      <c r="AH949" s="845"/>
      <c r="AI949" s="845"/>
      <c r="AJ949" s="845"/>
      <c r="AK949" s="845"/>
      <c r="AL949" s="845"/>
      <c r="AM949" s="846"/>
    </row>
    <row r="950" spans="1:39" ht="65.25" customHeight="1">
      <c r="B950" s="848"/>
      <c r="C950" s="850"/>
      <c r="D950" s="285">
        <v>2020</v>
      </c>
      <c r="E950" s="285">
        <v>2021</v>
      </c>
      <c r="F950" s="285">
        <v>2022</v>
      </c>
      <c r="G950" s="285">
        <v>2023</v>
      </c>
      <c r="H950" s="285">
        <v>2024</v>
      </c>
      <c r="I950" s="285">
        <v>2025</v>
      </c>
      <c r="J950" s="285">
        <v>2026</v>
      </c>
      <c r="K950" s="285">
        <v>2027</v>
      </c>
      <c r="L950" s="285">
        <v>2028</v>
      </c>
      <c r="M950" s="285">
        <v>2029</v>
      </c>
      <c r="N950" s="855"/>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50-499 kW</v>
      </c>
      <c r="AB950" s="285" t="str">
        <f>'1.  LRAMVA Summary'!G52</f>
        <v>GS 500-4999 kW</v>
      </c>
      <c r="AC950" s="285" t="str">
        <f>'1.  LRAMVA Summary'!H52</f>
        <v>Large Use</v>
      </c>
      <c r="AD950" s="285" t="str">
        <f>'1.  LRAMVA Summary'!I52</f>
        <v>Street Lighting</v>
      </c>
      <c r="AE950" s="285" t="str">
        <f>'1.  LRAMVA Summary'!J52</f>
        <v>Unmetered Scattered Load</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26"/>
      <c r="B951" s="512"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t="str">
        <f>'1.  LRAMVA Summary'!J53</f>
        <v>kWh</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26"/>
      <c r="B952" s="498"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26">
        <v>1</v>
      </c>
      <c r="B953" s="425"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3"/>
      <c r="Z953" s="413"/>
      <c r="AA953" s="413"/>
      <c r="AB953" s="413"/>
      <c r="AC953" s="413"/>
      <c r="AD953" s="413"/>
      <c r="AE953" s="413"/>
      <c r="AF953" s="408"/>
      <c r="AG953" s="408"/>
      <c r="AH953" s="408"/>
      <c r="AI953" s="408"/>
      <c r="AJ953" s="408"/>
      <c r="AK953" s="408"/>
      <c r="AL953" s="408"/>
      <c r="AM953" s="296">
        <f>SUM(Y953:AL953)</f>
        <v>0</v>
      </c>
    </row>
    <row r="954" spans="1:39" ht="15" hidden="1" customHeight="1" outlineLevel="1">
      <c r="A954" s="526"/>
      <c r="B954" s="294" t="s">
        <v>346</v>
      </c>
      <c r="C954" s="291" t="s">
        <v>163</v>
      </c>
      <c r="D954" s="295"/>
      <c r="E954" s="295"/>
      <c r="F954" s="295"/>
      <c r="G954" s="295"/>
      <c r="H954" s="295"/>
      <c r="I954" s="295"/>
      <c r="J954" s="295"/>
      <c r="K954" s="295"/>
      <c r="L954" s="295"/>
      <c r="M954" s="295"/>
      <c r="N954" s="464"/>
      <c r="O954" s="295"/>
      <c r="P954" s="295"/>
      <c r="Q954" s="295"/>
      <c r="R954" s="295"/>
      <c r="S954" s="295"/>
      <c r="T954" s="295"/>
      <c r="U954" s="295"/>
      <c r="V954" s="295"/>
      <c r="W954" s="295"/>
      <c r="X954" s="295"/>
      <c r="Y954" s="409">
        <f>Y953</f>
        <v>0</v>
      </c>
      <c r="Z954" s="409">
        <f t="shared" ref="Z954" si="2546">Z953</f>
        <v>0</v>
      </c>
      <c r="AA954" s="409">
        <f t="shared" ref="AA954" si="2547">AA953</f>
        <v>0</v>
      </c>
      <c r="AB954" s="409">
        <f t="shared" ref="AB954" si="2548">AB953</f>
        <v>0</v>
      </c>
      <c r="AC954" s="409">
        <f t="shared" ref="AC954" si="2549">AC953</f>
        <v>0</v>
      </c>
      <c r="AD954" s="409">
        <f t="shared" ref="AD954" si="2550">AD953</f>
        <v>0</v>
      </c>
      <c r="AE954" s="409">
        <f t="shared" ref="AE954" si="2551">AE953</f>
        <v>0</v>
      </c>
      <c r="AF954" s="409">
        <f t="shared" ref="AF954" si="2552">AF953</f>
        <v>0</v>
      </c>
      <c r="AG954" s="409">
        <f t="shared" ref="AG954" si="2553">AG953</f>
        <v>0</v>
      </c>
      <c r="AH954" s="409">
        <f t="shared" ref="AH954" si="2554">AH953</f>
        <v>0</v>
      </c>
      <c r="AI954" s="409">
        <f t="shared" ref="AI954" si="2555">AI953</f>
        <v>0</v>
      </c>
      <c r="AJ954" s="409">
        <f t="shared" ref="AJ954" si="2556">AJ953</f>
        <v>0</v>
      </c>
      <c r="AK954" s="409">
        <f t="shared" ref="AK954" si="2557">AK953</f>
        <v>0</v>
      </c>
      <c r="AL954" s="409">
        <f t="shared" ref="AL954" si="2558">AL953</f>
        <v>0</v>
      </c>
      <c r="AM954" s="297"/>
    </row>
    <row r="955" spans="1:39" ht="15" hidden="1" customHeight="1" outlineLevel="1">
      <c r="A955" s="526"/>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0"/>
      <c r="Z955" s="411"/>
      <c r="AA955" s="411"/>
      <c r="AB955" s="411"/>
      <c r="AC955" s="411"/>
      <c r="AD955" s="411"/>
      <c r="AE955" s="411"/>
      <c r="AF955" s="411"/>
      <c r="AG955" s="411"/>
      <c r="AH955" s="411"/>
      <c r="AI955" s="411"/>
      <c r="AJ955" s="411"/>
      <c r="AK955" s="411"/>
      <c r="AL955" s="411"/>
      <c r="AM955" s="302"/>
    </row>
    <row r="956" spans="1:39" ht="15" hidden="1" customHeight="1" outlineLevel="1">
      <c r="A956" s="526">
        <v>2</v>
      </c>
      <c r="B956" s="425"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3"/>
      <c r="Z956" s="413"/>
      <c r="AA956" s="413"/>
      <c r="AB956" s="413"/>
      <c r="AC956" s="413"/>
      <c r="AD956" s="413"/>
      <c r="AE956" s="413"/>
      <c r="AF956" s="408"/>
      <c r="AG956" s="408"/>
      <c r="AH956" s="408"/>
      <c r="AI956" s="408"/>
      <c r="AJ956" s="408"/>
      <c r="AK956" s="408"/>
      <c r="AL956" s="408"/>
      <c r="AM956" s="296">
        <f>SUM(Y956:AL956)</f>
        <v>0</v>
      </c>
    </row>
    <row r="957" spans="1:39" ht="15" hidden="1" customHeight="1" outlineLevel="1">
      <c r="A957" s="526"/>
      <c r="B957" s="294" t="s">
        <v>346</v>
      </c>
      <c r="C957" s="291" t="s">
        <v>163</v>
      </c>
      <c r="D957" s="295"/>
      <c r="E957" s="295"/>
      <c r="F957" s="295"/>
      <c r="G957" s="295"/>
      <c r="H957" s="295"/>
      <c r="I957" s="295"/>
      <c r="J957" s="295"/>
      <c r="K957" s="295"/>
      <c r="L957" s="295"/>
      <c r="M957" s="295"/>
      <c r="N957" s="464"/>
      <c r="O957" s="295"/>
      <c r="P957" s="295"/>
      <c r="Q957" s="295"/>
      <c r="R957" s="295"/>
      <c r="S957" s="295"/>
      <c r="T957" s="295"/>
      <c r="U957" s="295"/>
      <c r="V957" s="295"/>
      <c r="W957" s="295"/>
      <c r="X957" s="295"/>
      <c r="Y957" s="409">
        <f>Y956</f>
        <v>0</v>
      </c>
      <c r="Z957" s="409">
        <f t="shared" ref="Z957" si="2559">Z956</f>
        <v>0</v>
      </c>
      <c r="AA957" s="409">
        <f t="shared" ref="AA957" si="2560">AA956</f>
        <v>0</v>
      </c>
      <c r="AB957" s="409">
        <f t="shared" ref="AB957" si="2561">AB956</f>
        <v>0</v>
      </c>
      <c r="AC957" s="409">
        <f t="shared" ref="AC957" si="2562">AC956</f>
        <v>0</v>
      </c>
      <c r="AD957" s="409">
        <f t="shared" ref="AD957" si="2563">AD956</f>
        <v>0</v>
      </c>
      <c r="AE957" s="409">
        <f t="shared" ref="AE957" si="2564">AE956</f>
        <v>0</v>
      </c>
      <c r="AF957" s="409">
        <f t="shared" ref="AF957" si="2565">AF956</f>
        <v>0</v>
      </c>
      <c r="AG957" s="409">
        <f t="shared" ref="AG957" si="2566">AG956</f>
        <v>0</v>
      </c>
      <c r="AH957" s="409">
        <f t="shared" ref="AH957" si="2567">AH956</f>
        <v>0</v>
      </c>
      <c r="AI957" s="409">
        <f t="shared" ref="AI957" si="2568">AI956</f>
        <v>0</v>
      </c>
      <c r="AJ957" s="409">
        <f t="shared" ref="AJ957" si="2569">AJ956</f>
        <v>0</v>
      </c>
      <c r="AK957" s="409">
        <f t="shared" ref="AK957" si="2570">AK956</f>
        <v>0</v>
      </c>
      <c r="AL957" s="409">
        <f t="shared" ref="AL957" si="2571">AL956</f>
        <v>0</v>
      </c>
      <c r="AM957" s="297"/>
    </row>
    <row r="958" spans="1:39" ht="15" hidden="1" customHeight="1" outlineLevel="1">
      <c r="A958" s="526"/>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0"/>
      <c r="Z958" s="411"/>
      <c r="AA958" s="411"/>
      <c r="AB958" s="411"/>
      <c r="AC958" s="411"/>
      <c r="AD958" s="411"/>
      <c r="AE958" s="411"/>
      <c r="AF958" s="411"/>
      <c r="AG958" s="411"/>
      <c r="AH958" s="411"/>
      <c r="AI958" s="411"/>
      <c r="AJ958" s="411"/>
      <c r="AK958" s="411"/>
      <c r="AL958" s="411"/>
      <c r="AM958" s="302"/>
    </row>
    <row r="959" spans="1:39" ht="15" hidden="1" customHeight="1" outlineLevel="1">
      <c r="A959" s="526">
        <v>3</v>
      </c>
      <c r="B959" s="425"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3"/>
      <c r="Z959" s="413"/>
      <c r="AA959" s="413"/>
      <c r="AB959" s="413"/>
      <c r="AC959" s="413"/>
      <c r="AD959" s="413"/>
      <c r="AE959" s="413"/>
      <c r="AF959" s="408"/>
      <c r="AG959" s="408"/>
      <c r="AH959" s="408"/>
      <c r="AI959" s="408"/>
      <c r="AJ959" s="408"/>
      <c r="AK959" s="408"/>
      <c r="AL959" s="408"/>
      <c r="AM959" s="296">
        <f>SUM(Y959:AL959)</f>
        <v>0</v>
      </c>
    </row>
    <row r="960" spans="1:39" ht="15" hidden="1" customHeight="1" outlineLevel="1">
      <c r="A960" s="526"/>
      <c r="B960" s="294" t="s">
        <v>346</v>
      </c>
      <c r="C960" s="291" t="s">
        <v>163</v>
      </c>
      <c r="D960" s="295"/>
      <c r="E960" s="295"/>
      <c r="F960" s="295"/>
      <c r="G960" s="295"/>
      <c r="H960" s="295"/>
      <c r="I960" s="295"/>
      <c r="J960" s="295"/>
      <c r="K960" s="295"/>
      <c r="L960" s="295"/>
      <c r="M960" s="295"/>
      <c r="N960" s="464"/>
      <c r="O960" s="295"/>
      <c r="P960" s="295"/>
      <c r="Q960" s="295"/>
      <c r="R960" s="295"/>
      <c r="S960" s="295"/>
      <c r="T960" s="295"/>
      <c r="U960" s="295"/>
      <c r="V960" s="295"/>
      <c r="W960" s="295"/>
      <c r="X960" s="295"/>
      <c r="Y960" s="409">
        <f>Y959</f>
        <v>0</v>
      </c>
      <c r="Z960" s="409">
        <f t="shared" ref="Z960" si="2572">Z959</f>
        <v>0</v>
      </c>
      <c r="AA960" s="409">
        <f t="shared" ref="AA960" si="2573">AA959</f>
        <v>0</v>
      </c>
      <c r="AB960" s="409">
        <f t="shared" ref="AB960" si="2574">AB959</f>
        <v>0</v>
      </c>
      <c r="AC960" s="409">
        <f t="shared" ref="AC960" si="2575">AC959</f>
        <v>0</v>
      </c>
      <c r="AD960" s="409">
        <f t="shared" ref="AD960" si="2576">AD959</f>
        <v>0</v>
      </c>
      <c r="AE960" s="409">
        <f t="shared" ref="AE960" si="2577">AE959</f>
        <v>0</v>
      </c>
      <c r="AF960" s="409">
        <f t="shared" ref="AF960" si="2578">AF959</f>
        <v>0</v>
      </c>
      <c r="AG960" s="409">
        <f t="shared" ref="AG960" si="2579">AG959</f>
        <v>0</v>
      </c>
      <c r="AH960" s="409">
        <f t="shared" ref="AH960" si="2580">AH959</f>
        <v>0</v>
      </c>
      <c r="AI960" s="409">
        <f t="shared" ref="AI960" si="2581">AI959</f>
        <v>0</v>
      </c>
      <c r="AJ960" s="409">
        <f t="shared" ref="AJ960" si="2582">AJ959</f>
        <v>0</v>
      </c>
      <c r="AK960" s="409">
        <f t="shared" ref="AK960" si="2583">AK959</f>
        <v>0</v>
      </c>
      <c r="AL960" s="409">
        <f t="shared" ref="AL960" si="2584">AL959</f>
        <v>0</v>
      </c>
      <c r="AM960" s="297"/>
    </row>
    <row r="961" spans="1:39" ht="15" hidden="1" customHeight="1" outlineLevel="1">
      <c r="A961" s="526"/>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0"/>
      <c r="Z961" s="410"/>
      <c r="AA961" s="410"/>
      <c r="AB961" s="410"/>
      <c r="AC961" s="410"/>
      <c r="AD961" s="410"/>
      <c r="AE961" s="410"/>
      <c r="AF961" s="410"/>
      <c r="AG961" s="410"/>
      <c r="AH961" s="410"/>
      <c r="AI961" s="410"/>
      <c r="AJ961" s="410"/>
      <c r="AK961" s="410"/>
      <c r="AL961" s="410"/>
      <c r="AM961" s="306"/>
    </row>
    <row r="962" spans="1:39" ht="15" hidden="1" customHeight="1" outlineLevel="1">
      <c r="A962" s="526">
        <v>4</v>
      </c>
      <c r="B962" s="514" t="s">
        <v>682</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3"/>
      <c r="Z962" s="413"/>
      <c r="AA962" s="413"/>
      <c r="AB962" s="413"/>
      <c r="AC962" s="413"/>
      <c r="AD962" s="413"/>
      <c r="AE962" s="413"/>
      <c r="AF962" s="408"/>
      <c r="AG962" s="408"/>
      <c r="AH962" s="408"/>
      <c r="AI962" s="408"/>
      <c r="AJ962" s="408"/>
      <c r="AK962" s="408"/>
      <c r="AL962" s="408"/>
      <c r="AM962" s="296">
        <f>SUM(Y962:AL962)</f>
        <v>0</v>
      </c>
    </row>
    <row r="963" spans="1:39" ht="15" hidden="1" customHeight="1" outlineLevel="1">
      <c r="A963" s="526"/>
      <c r="B963" s="294" t="s">
        <v>346</v>
      </c>
      <c r="C963" s="291" t="s">
        <v>163</v>
      </c>
      <c r="D963" s="295"/>
      <c r="E963" s="295"/>
      <c r="F963" s="295"/>
      <c r="G963" s="295"/>
      <c r="H963" s="295"/>
      <c r="I963" s="295"/>
      <c r="J963" s="295"/>
      <c r="K963" s="295"/>
      <c r="L963" s="295"/>
      <c r="M963" s="295"/>
      <c r="N963" s="464"/>
      <c r="O963" s="295"/>
      <c r="P963" s="295"/>
      <c r="Q963" s="295"/>
      <c r="R963" s="295"/>
      <c r="S963" s="295"/>
      <c r="T963" s="295"/>
      <c r="U963" s="295"/>
      <c r="V963" s="295"/>
      <c r="W963" s="295"/>
      <c r="X963" s="295"/>
      <c r="Y963" s="409">
        <f>Y962</f>
        <v>0</v>
      </c>
      <c r="Z963" s="409">
        <f t="shared" ref="Z963" si="2585">Z962</f>
        <v>0</v>
      </c>
      <c r="AA963" s="409">
        <f t="shared" ref="AA963" si="2586">AA962</f>
        <v>0</v>
      </c>
      <c r="AB963" s="409">
        <f t="shared" ref="AB963" si="2587">AB962</f>
        <v>0</v>
      </c>
      <c r="AC963" s="409">
        <f t="shared" ref="AC963" si="2588">AC962</f>
        <v>0</v>
      </c>
      <c r="AD963" s="409">
        <f t="shared" ref="AD963" si="2589">AD962</f>
        <v>0</v>
      </c>
      <c r="AE963" s="409">
        <f t="shared" ref="AE963" si="2590">AE962</f>
        <v>0</v>
      </c>
      <c r="AF963" s="409">
        <f t="shared" ref="AF963" si="2591">AF962</f>
        <v>0</v>
      </c>
      <c r="AG963" s="409">
        <f t="shared" ref="AG963" si="2592">AG962</f>
        <v>0</v>
      </c>
      <c r="AH963" s="409">
        <f t="shared" ref="AH963" si="2593">AH962</f>
        <v>0</v>
      </c>
      <c r="AI963" s="409">
        <f t="shared" ref="AI963" si="2594">AI962</f>
        <v>0</v>
      </c>
      <c r="AJ963" s="409">
        <f t="shared" ref="AJ963" si="2595">AJ962</f>
        <v>0</v>
      </c>
      <c r="AK963" s="409">
        <f t="shared" ref="AK963" si="2596">AK962</f>
        <v>0</v>
      </c>
      <c r="AL963" s="409">
        <f t="shared" ref="AL963" si="2597">AL962</f>
        <v>0</v>
      </c>
      <c r="AM963" s="297"/>
    </row>
    <row r="964" spans="1:39" ht="15" hidden="1" customHeight="1" outlineLevel="1">
      <c r="A964" s="526"/>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0"/>
      <c r="Z964" s="410"/>
      <c r="AA964" s="410"/>
      <c r="AB964" s="410"/>
      <c r="AC964" s="410"/>
      <c r="AD964" s="410"/>
      <c r="AE964" s="410"/>
      <c r="AF964" s="410"/>
      <c r="AG964" s="410"/>
      <c r="AH964" s="410"/>
      <c r="AI964" s="410"/>
      <c r="AJ964" s="410"/>
      <c r="AK964" s="410"/>
      <c r="AL964" s="410"/>
      <c r="AM964" s="306"/>
    </row>
    <row r="965" spans="1:39" ht="15" hidden="1" customHeight="1" outlineLevel="1">
      <c r="A965" s="526">
        <v>5</v>
      </c>
      <c r="B965" s="425"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3"/>
      <c r="Z965" s="413"/>
      <c r="AA965" s="413"/>
      <c r="AB965" s="413"/>
      <c r="AC965" s="413"/>
      <c r="AD965" s="413"/>
      <c r="AE965" s="413"/>
      <c r="AF965" s="408"/>
      <c r="AG965" s="408"/>
      <c r="AH965" s="408"/>
      <c r="AI965" s="408"/>
      <c r="AJ965" s="408"/>
      <c r="AK965" s="408"/>
      <c r="AL965" s="408"/>
      <c r="AM965" s="296">
        <f>SUM(Y965:AL965)</f>
        <v>0</v>
      </c>
    </row>
    <row r="966" spans="1:39" ht="15" hidden="1" customHeight="1" outlineLevel="1">
      <c r="A966" s="526"/>
      <c r="B966" s="294" t="s">
        <v>346</v>
      </c>
      <c r="C966" s="291" t="s">
        <v>163</v>
      </c>
      <c r="D966" s="295"/>
      <c r="E966" s="295"/>
      <c r="F966" s="295"/>
      <c r="G966" s="295"/>
      <c r="H966" s="295"/>
      <c r="I966" s="295"/>
      <c r="J966" s="295"/>
      <c r="K966" s="295"/>
      <c r="L966" s="295"/>
      <c r="M966" s="295"/>
      <c r="N966" s="464"/>
      <c r="O966" s="295"/>
      <c r="P966" s="295"/>
      <c r="Q966" s="295"/>
      <c r="R966" s="295"/>
      <c r="S966" s="295"/>
      <c r="T966" s="295"/>
      <c r="U966" s="295"/>
      <c r="V966" s="295"/>
      <c r="W966" s="295"/>
      <c r="X966" s="295"/>
      <c r="Y966" s="409">
        <f>Y965</f>
        <v>0</v>
      </c>
      <c r="Z966" s="409">
        <f t="shared" ref="Z966" si="2598">Z965</f>
        <v>0</v>
      </c>
      <c r="AA966" s="409">
        <f t="shared" ref="AA966" si="2599">AA965</f>
        <v>0</v>
      </c>
      <c r="AB966" s="409">
        <f t="shared" ref="AB966" si="2600">AB965</f>
        <v>0</v>
      </c>
      <c r="AC966" s="409">
        <f t="shared" ref="AC966" si="2601">AC965</f>
        <v>0</v>
      </c>
      <c r="AD966" s="409">
        <f t="shared" ref="AD966" si="2602">AD965</f>
        <v>0</v>
      </c>
      <c r="AE966" s="409">
        <f t="shared" ref="AE966" si="2603">AE965</f>
        <v>0</v>
      </c>
      <c r="AF966" s="409">
        <f t="shared" ref="AF966" si="2604">AF965</f>
        <v>0</v>
      </c>
      <c r="AG966" s="409">
        <f t="shared" ref="AG966" si="2605">AG965</f>
        <v>0</v>
      </c>
      <c r="AH966" s="409">
        <f t="shared" ref="AH966" si="2606">AH965</f>
        <v>0</v>
      </c>
      <c r="AI966" s="409">
        <f t="shared" ref="AI966" si="2607">AI965</f>
        <v>0</v>
      </c>
      <c r="AJ966" s="409">
        <f t="shared" ref="AJ966" si="2608">AJ965</f>
        <v>0</v>
      </c>
      <c r="AK966" s="409">
        <f t="shared" ref="AK966" si="2609">AK965</f>
        <v>0</v>
      </c>
      <c r="AL966" s="409">
        <f t="shared" ref="AL966" si="2610">AL965</f>
        <v>0</v>
      </c>
      <c r="AM966" s="297"/>
    </row>
    <row r="967" spans="1:39" ht="15" hidden="1" customHeight="1" outlineLevel="1">
      <c r="A967" s="526"/>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19"/>
      <c r="Z967" s="420"/>
      <c r="AA967" s="420"/>
      <c r="AB967" s="420"/>
      <c r="AC967" s="420"/>
      <c r="AD967" s="420"/>
      <c r="AE967" s="420"/>
      <c r="AF967" s="420"/>
      <c r="AG967" s="420"/>
      <c r="AH967" s="420"/>
      <c r="AI967" s="420"/>
      <c r="AJ967" s="420"/>
      <c r="AK967" s="420"/>
      <c r="AL967" s="420"/>
      <c r="AM967" s="297"/>
    </row>
    <row r="968" spans="1:39" ht="15.75" hidden="1" outlineLevel="1">
      <c r="A968" s="526"/>
      <c r="B968" s="317"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2"/>
      <c r="Z968" s="412"/>
      <c r="AA968" s="412"/>
      <c r="AB968" s="412"/>
      <c r="AC968" s="412"/>
      <c r="AD968" s="412"/>
      <c r="AE968" s="412"/>
      <c r="AF968" s="412"/>
      <c r="AG968" s="412"/>
      <c r="AH968" s="412"/>
      <c r="AI968" s="412"/>
      <c r="AJ968" s="412"/>
      <c r="AK968" s="412"/>
      <c r="AL968" s="412"/>
      <c r="AM968" s="292"/>
    </row>
    <row r="969" spans="1:39" ht="15" hidden="1" customHeight="1" outlineLevel="1">
      <c r="A969" s="526">
        <v>6</v>
      </c>
      <c r="B969" s="425"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3"/>
      <c r="Z969" s="413"/>
      <c r="AA969" s="413"/>
      <c r="AB969" s="413"/>
      <c r="AC969" s="413"/>
      <c r="AD969" s="413"/>
      <c r="AE969" s="413"/>
      <c r="AF969" s="413"/>
      <c r="AG969" s="413"/>
      <c r="AH969" s="413"/>
      <c r="AI969" s="413"/>
      <c r="AJ969" s="413"/>
      <c r="AK969" s="413"/>
      <c r="AL969" s="413"/>
      <c r="AM969" s="296">
        <f>SUM(Y969:AL969)</f>
        <v>0</v>
      </c>
    </row>
    <row r="970" spans="1:39" ht="15" hidden="1" customHeight="1" outlineLevel="1">
      <c r="A970" s="526"/>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09">
        <f>Y969</f>
        <v>0</v>
      </c>
      <c r="Z970" s="409">
        <f t="shared" ref="Z970" si="2611">Z969</f>
        <v>0</v>
      </c>
      <c r="AA970" s="409">
        <f t="shared" ref="AA970" si="2612">AA969</f>
        <v>0</v>
      </c>
      <c r="AB970" s="409">
        <f t="shared" ref="AB970" si="2613">AB969</f>
        <v>0</v>
      </c>
      <c r="AC970" s="409">
        <f t="shared" ref="AC970" si="2614">AC969</f>
        <v>0</v>
      </c>
      <c r="AD970" s="409">
        <f t="shared" ref="AD970" si="2615">AD969</f>
        <v>0</v>
      </c>
      <c r="AE970" s="409">
        <f t="shared" ref="AE970" si="2616">AE969</f>
        <v>0</v>
      </c>
      <c r="AF970" s="409">
        <f t="shared" ref="AF970" si="2617">AF969</f>
        <v>0</v>
      </c>
      <c r="AG970" s="409">
        <f t="shared" ref="AG970" si="2618">AG969</f>
        <v>0</v>
      </c>
      <c r="AH970" s="409">
        <f t="shared" ref="AH970" si="2619">AH969</f>
        <v>0</v>
      </c>
      <c r="AI970" s="409">
        <f t="shared" ref="AI970" si="2620">AI969</f>
        <v>0</v>
      </c>
      <c r="AJ970" s="409">
        <f t="shared" ref="AJ970" si="2621">AJ969</f>
        <v>0</v>
      </c>
      <c r="AK970" s="409">
        <f t="shared" ref="AK970" si="2622">AK969</f>
        <v>0</v>
      </c>
      <c r="AL970" s="409">
        <f t="shared" ref="AL970" si="2623">AL969</f>
        <v>0</v>
      </c>
      <c r="AM970" s="310"/>
    </row>
    <row r="971" spans="1:39" ht="15" hidden="1" customHeight="1" outlineLevel="1">
      <c r="A971" s="526"/>
      <c r="B971" s="309"/>
      <c r="C971" s="311"/>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4"/>
      <c r="Z971" s="414"/>
      <c r="AA971" s="414"/>
      <c r="AB971" s="414"/>
      <c r="AC971" s="414"/>
      <c r="AD971" s="414"/>
      <c r="AE971" s="414"/>
      <c r="AF971" s="414"/>
      <c r="AG971" s="414"/>
      <c r="AH971" s="414"/>
      <c r="AI971" s="414"/>
      <c r="AJ971" s="414"/>
      <c r="AK971" s="414"/>
      <c r="AL971" s="414"/>
      <c r="AM971" s="312"/>
    </row>
    <row r="972" spans="1:39" ht="15" hidden="1" customHeight="1" outlineLevel="1">
      <c r="A972" s="526">
        <v>7</v>
      </c>
      <c r="B972" s="425"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3"/>
      <c r="Z972" s="413"/>
      <c r="AA972" s="413"/>
      <c r="AB972" s="413"/>
      <c r="AC972" s="413"/>
      <c r="AD972" s="413"/>
      <c r="AE972" s="413"/>
      <c r="AF972" s="413"/>
      <c r="AG972" s="413"/>
      <c r="AH972" s="413"/>
      <c r="AI972" s="413"/>
      <c r="AJ972" s="413"/>
      <c r="AK972" s="413"/>
      <c r="AL972" s="413"/>
      <c r="AM972" s="296">
        <f>SUM(Y972:AL972)</f>
        <v>0</v>
      </c>
    </row>
    <row r="973" spans="1:39" ht="15" hidden="1" customHeight="1" outlineLevel="1">
      <c r="A973" s="526"/>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09">
        <f>Y972</f>
        <v>0</v>
      </c>
      <c r="Z973" s="409">
        <f t="shared" ref="Z973" si="2624">Z972</f>
        <v>0</v>
      </c>
      <c r="AA973" s="409">
        <f t="shared" ref="AA973" si="2625">AA972</f>
        <v>0</v>
      </c>
      <c r="AB973" s="409">
        <f t="shared" ref="AB973" si="2626">AB972</f>
        <v>0</v>
      </c>
      <c r="AC973" s="409">
        <f t="shared" ref="AC973" si="2627">AC972</f>
        <v>0</v>
      </c>
      <c r="AD973" s="409">
        <f t="shared" ref="AD973" si="2628">AD972</f>
        <v>0</v>
      </c>
      <c r="AE973" s="409">
        <f t="shared" ref="AE973" si="2629">AE972</f>
        <v>0</v>
      </c>
      <c r="AF973" s="409">
        <f t="shared" ref="AF973" si="2630">AF972</f>
        <v>0</v>
      </c>
      <c r="AG973" s="409">
        <f t="shared" ref="AG973" si="2631">AG972</f>
        <v>0</v>
      </c>
      <c r="AH973" s="409">
        <f t="shared" ref="AH973" si="2632">AH972</f>
        <v>0</v>
      </c>
      <c r="AI973" s="409">
        <f t="shared" ref="AI973" si="2633">AI972</f>
        <v>0</v>
      </c>
      <c r="AJ973" s="409">
        <f t="shared" ref="AJ973" si="2634">AJ972</f>
        <v>0</v>
      </c>
      <c r="AK973" s="409">
        <f t="shared" ref="AK973" si="2635">AK972</f>
        <v>0</v>
      </c>
      <c r="AL973" s="409">
        <f t="shared" ref="AL973" si="2636">AL972</f>
        <v>0</v>
      </c>
      <c r="AM973" s="310"/>
    </row>
    <row r="974" spans="1:39" ht="15" hidden="1" customHeight="1" outlineLevel="1">
      <c r="A974" s="526"/>
      <c r="B974" s="313"/>
      <c r="C974" s="311"/>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4"/>
      <c r="Z974" s="415"/>
      <c r="AA974" s="414"/>
      <c r="AB974" s="414"/>
      <c r="AC974" s="414"/>
      <c r="AD974" s="414"/>
      <c r="AE974" s="414"/>
      <c r="AF974" s="414"/>
      <c r="AG974" s="414"/>
      <c r="AH974" s="414"/>
      <c r="AI974" s="414"/>
      <c r="AJ974" s="414"/>
      <c r="AK974" s="414"/>
      <c r="AL974" s="414"/>
      <c r="AM974" s="312"/>
    </row>
    <row r="975" spans="1:39" ht="15" hidden="1" customHeight="1" outlineLevel="1">
      <c r="A975" s="526">
        <v>8</v>
      </c>
      <c r="B975" s="425"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3"/>
      <c r="Z975" s="413"/>
      <c r="AA975" s="413"/>
      <c r="AB975" s="413"/>
      <c r="AC975" s="413"/>
      <c r="AD975" s="413"/>
      <c r="AE975" s="413"/>
      <c r="AF975" s="413"/>
      <c r="AG975" s="413"/>
      <c r="AH975" s="413"/>
      <c r="AI975" s="413"/>
      <c r="AJ975" s="413"/>
      <c r="AK975" s="413"/>
      <c r="AL975" s="413"/>
      <c r="AM975" s="296">
        <f>SUM(Y975:AL975)</f>
        <v>0</v>
      </c>
    </row>
    <row r="976" spans="1:39" ht="15" hidden="1" customHeight="1" outlineLevel="1">
      <c r="A976" s="526"/>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09">
        <f>Y975</f>
        <v>0</v>
      </c>
      <c r="Z976" s="409">
        <f t="shared" ref="Z976" si="2637">Z975</f>
        <v>0</v>
      </c>
      <c r="AA976" s="409">
        <f t="shared" ref="AA976" si="2638">AA975</f>
        <v>0</v>
      </c>
      <c r="AB976" s="409">
        <f t="shared" ref="AB976" si="2639">AB975</f>
        <v>0</v>
      </c>
      <c r="AC976" s="409">
        <f t="shared" ref="AC976" si="2640">AC975</f>
        <v>0</v>
      </c>
      <c r="AD976" s="409">
        <f t="shared" ref="AD976" si="2641">AD975</f>
        <v>0</v>
      </c>
      <c r="AE976" s="409">
        <f t="shared" ref="AE976" si="2642">AE975</f>
        <v>0</v>
      </c>
      <c r="AF976" s="409">
        <f t="shared" ref="AF976" si="2643">AF975</f>
        <v>0</v>
      </c>
      <c r="AG976" s="409">
        <f t="shared" ref="AG976" si="2644">AG975</f>
        <v>0</v>
      </c>
      <c r="AH976" s="409">
        <f t="shared" ref="AH976" si="2645">AH975</f>
        <v>0</v>
      </c>
      <c r="AI976" s="409">
        <f t="shared" ref="AI976" si="2646">AI975</f>
        <v>0</v>
      </c>
      <c r="AJ976" s="409">
        <f t="shared" ref="AJ976" si="2647">AJ975</f>
        <v>0</v>
      </c>
      <c r="AK976" s="409">
        <f t="shared" ref="AK976" si="2648">AK975</f>
        <v>0</v>
      </c>
      <c r="AL976" s="409">
        <f t="shared" ref="AL976" si="2649">AL975</f>
        <v>0</v>
      </c>
      <c r="AM976" s="310"/>
    </row>
    <row r="977" spans="1:39" ht="15" hidden="1" customHeight="1" outlineLevel="1">
      <c r="A977" s="526"/>
      <c r="B977" s="313"/>
      <c r="C977" s="311"/>
      <c r="D977" s="315"/>
      <c r="E977" s="315"/>
      <c r="F977" s="315"/>
      <c r="G977" s="315"/>
      <c r="H977" s="315"/>
      <c r="I977" s="315"/>
      <c r="J977" s="315"/>
      <c r="K977" s="315"/>
      <c r="L977" s="315"/>
      <c r="M977" s="315"/>
      <c r="N977" s="291"/>
      <c r="O977" s="315"/>
      <c r="P977" s="315"/>
      <c r="Q977" s="315"/>
      <c r="R977" s="315"/>
      <c r="S977" s="315"/>
      <c r="T977" s="315"/>
      <c r="U977" s="315"/>
      <c r="V977" s="315"/>
      <c r="W977" s="315"/>
      <c r="X977" s="315"/>
      <c r="Y977" s="414"/>
      <c r="Z977" s="415"/>
      <c r="AA977" s="414"/>
      <c r="AB977" s="414"/>
      <c r="AC977" s="414"/>
      <c r="AD977" s="414"/>
      <c r="AE977" s="414"/>
      <c r="AF977" s="414"/>
      <c r="AG977" s="414"/>
      <c r="AH977" s="414"/>
      <c r="AI977" s="414"/>
      <c r="AJ977" s="414"/>
      <c r="AK977" s="414"/>
      <c r="AL977" s="414"/>
      <c r="AM977" s="312"/>
    </row>
    <row r="978" spans="1:39" ht="15" hidden="1" customHeight="1" outlineLevel="1">
      <c r="A978" s="526">
        <v>9</v>
      </c>
      <c r="B978" s="425"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3"/>
      <c r="Z978" s="413"/>
      <c r="AA978" s="413"/>
      <c r="AB978" s="413"/>
      <c r="AC978" s="413"/>
      <c r="AD978" s="413"/>
      <c r="AE978" s="413"/>
      <c r="AF978" s="413"/>
      <c r="AG978" s="413"/>
      <c r="AH978" s="413"/>
      <c r="AI978" s="413"/>
      <c r="AJ978" s="413"/>
      <c r="AK978" s="413"/>
      <c r="AL978" s="413"/>
      <c r="AM978" s="296">
        <f>SUM(Y978:AL978)</f>
        <v>0</v>
      </c>
    </row>
    <row r="979" spans="1:39" ht="15" hidden="1" customHeight="1" outlineLevel="1">
      <c r="A979" s="526"/>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09">
        <f>Y978</f>
        <v>0</v>
      </c>
      <c r="Z979" s="409">
        <f t="shared" ref="Z979" si="2650">Z978</f>
        <v>0</v>
      </c>
      <c r="AA979" s="409">
        <f t="shared" ref="AA979" si="2651">AA978</f>
        <v>0</v>
      </c>
      <c r="AB979" s="409">
        <f t="shared" ref="AB979" si="2652">AB978</f>
        <v>0</v>
      </c>
      <c r="AC979" s="409">
        <f t="shared" ref="AC979" si="2653">AC978</f>
        <v>0</v>
      </c>
      <c r="AD979" s="409">
        <f t="shared" ref="AD979" si="2654">AD978</f>
        <v>0</v>
      </c>
      <c r="AE979" s="409">
        <f t="shared" ref="AE979" si="2655">AE978</f>
        <v>0</v>
      </c>
      <c r="AF979" s="409">
        <f t="shared" ref="AF979" si="2656">AF978</f>
        <v>0</v>
      </c>
      <c r="AG979" s="409">
        <f t="shared" ref="AG979" si="2657">AG978</f>
        <v>0</v>
      </c>
      <c r="AH979" s="409">
        <f t="shared" ref="AH979" si="2658">AH978</f>
        <v>0</v>
      </c>
      <c r="AI979" s="409">
        <f t="shared" ref="AI979" si="2659">AI978</f>
        <v>0</v>
      </c>
      <c r="AJ979" s="409">
        <f t="shared" ref="AJ979" si="2660">AJ978</f>
        <v>0</v>
      </c>
      <c r="AK979" s="409">
        <f t="shared" ref="AK979" si="2661">AK978</f>
        <v>0</v>
      </c>
      <c r="AL979" s="409">
        <f t="shared" ref="AL979" si="2662">AL978</f>
        <v>0</v>
      </c>
      <c r="AM979" s="310"/>
    </row>
    <row r="980" spans="1:39" ht="15" hidden="1" customHeight="1" outlineLevel="1">
      <c r="A980" s="526"/>
      <c r="B980" s="313"/>
      <c r="C980" s="311"/>
      <c r="D980" s="315"/>
      <c r="E980" s="315"/>
      <c r="F980" s="315"/>
      <c r="G980" s="315"/>
      <c r="H980" s="315"/>
      <c r="I980" s="315"/>
      <c r="J980" s="315"/>
      <c r="K980" s="315"/>
      <c r="L980" s="315"/>
      <c r="M980" s="315"/>
      <c r="N980" s="291"/>
      <c r="O980" s="315"/>
      <c r="P980" s="315"/>
      <c r="Q980" s="315"/>
      <c r="R980" s="315"/>
      <c r="S980" s="315"/>
      <c r="T980" s="315"/>
      <c r="U980" s="315"/>
      <c r="V980" s="315"/>
      <c r="W980" s="315"/>
      <c r="X980" s="315"/>
      <c r="Y980" s="414"/>
      <c r="Z980" s="414"/>
      <c r="AA980" s="414"/>
      <c r="AB980" s="414"/>
      <c r="AC980" s="414"/>
      <c r="AD980" s="414"/>
      <c r="AE980" s="414"/>
      <c r="AF980" s="414"/>
      <c r="AG980" s="414"/>
      <c r="AH980" s="414"/>
      <c r="AI980" s="414"/>
      <c r="AJ980" s="414"/>
      <c r="AK980" s="414"/>
      <c r="AL980" s="414"/>
      <c r="AM980" s="312"/>
    </row>
    <row r="981" spans="1:39" ht="15" hidden="1" customHeight="1" outlineLevel="1">
      <c r="A981" s="526">
        <v>10</v>
      </c>
      <c r="B981" s="425"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3"/>
      <c r="Z981" s="413"/>
      <c r="AA981" s="413"/>
      <c r="AB981" s="413"/>
      <c r="AC981" s="413"/>
      <c r="AD981" s="413"/>
      <c r="AE981" s="413"/>
      <c r="AF981" s="413"/>
      <c r="AG981" s="413"/>
      <c r="AH981" s="413"/>
      <c r="AI981" s="413"/>
      <c r="AJ981" s="413"/>
      <c r="AK981" s="413"/>
      <c r="AL981" s="413"/>
      <c r="AM981" s="296">
        <f>SUM(Y981:AL981)</f>
        <v>0</v>
      </c>
    </row>
    <row r="982" spans="1:39" ht="15" hidden="1" customHeight="1" outlineLevel="1">
      <c r="A982" s="526"/>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09">
        <f>Y981</f>
        <v>0</v>
      </c>
      <c r="Z982" s="409">
        <f t="shared" ref="Z982" si="2663">Z981</f>
        <v>0</v>
      </c>
      <c r="AA982" s="409">
        <f t="shared" ref="AA982" si="2664">AA981</f>
        <v>0</v>
      </c>
      <c r="AB982" s="409">
        <f t="shared" ref="AB982" si="2665">AB981</f>
        <v>0</v>
      </c>
      <c r="AC982" s="409">
        <f t="shared" ref="AC982" si="2666">AC981</f>
        <v>0</v>
      </c>
      <c r="AD982" s="409">
        <f t="shared" ref="AD982" si="2667">AD981</f>
        <v>0</v>
      </c>
      <c r="AE982" s="409">
        <f t="shared" ref="AE982" si="2668">AE981</f>
        <v>0</v>
      </c>
      <c r="AF982" s="409">
        <f t="shared" ref="AF982" si="2669">AF981</f>
        <v>0</v>
      </c>
      <c r="AG982" s="409">
        <f t="shared" ref="AG982" si="2670">AG981</f>
        <v>0</v>
      </c>
      <c r="AH982" s="409">
        <f t="shared" ref="AH982" si="2671">AH981</f>
        <v>0</v>
      </c>
      <c r="AI982" s="409">
        <f t="shared" ref="AI982" si="2672">AI981</f>
        <v>0</v>
      </c>
      <c r="AJ982" s="409">
        <f t="shared" ref="AJ982" si="2673">AJ981</f>
        <v>0</v>
      </c>
      <c r="AK982" s="409">
        <f t="shared" ref="AK982" si="2674">AK981</f>
        <v>0</v>
      </c>
      <c r="AL982" s="409">
        <f t="shared" ref="AL982" si="2675">AL981</f>
        <v>0</v>
      </c>
      <c r="AM982" s="310"/>
    </row>
    <row r="983" spans="1:39" ht="15" hidden="1" customHeight="1" outlineLevel="1">
      <c r="A983" s="526"/>
      <c r="B983" s="313"/>
      <c r="C983" s="311"/>
      <c r="D983" s="315"/>
      <c r="E983" s="315"/>
      <c r="F983" s="315"/>
      <c r="G983" s="315"/>
      <c r="H983" s="315"/>
      <c r="I983" s="315"/>
      <c r="J983" s="315"/>
      <c r="K983" s="315"/>
      <c r="L983" s="315"/>
      <c r="M983" s="315"/>
      <c r="N983" s="291"/>
      <c r="O983" s="315"/>
      <c r="P983" s="315"/>
      <c r="Q983" s="315"/>
      <c r="R983" s="315"/>
      <c r="S983" s="315"/>
      <c r="T983" s="315"/>
      <c r="U983" s="315"/>
      <c r="V983" s="315"/>
      <c r="W983" s="315"/>
      <c r="X983" s="315"/>
      <c r="Y983" s="414"/>
      <c r="Z983" s="415"/>
      <c r="AA983" s="414"/>
      <c r="AB983" s="414"/>
      <c r="AC983" s="414"/>
      <c r="AD983" s="414"/>
      <c r="AE983" s="414"/>
      <c r="AF983" s="414"/>
      <c r="AG983" s="414"/>
      <c r="AH983" s="414"/>
      <c r="AI983" s="414"/>
      <c r="AJ983" s="414"/>
      <c r="AK983" s="414"/>
      <c r="AL983" s="414"/>
      <c r="AM983" s="312"/>
    </row>
    <row r="984" spans="1:39" ht="15" hidden="1" customHeight="1" outlineLevel="1">
      <c r="A984" s="526"/>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2"/>
      <c r="Z984" s="412"/>
      <c r="AA984" s="412"/>
      <c r="AB984" s="412"/>
      <c r="AC984" s="412"/>
      <c r="AD984" s="412"/>
      <c r="AE984" s="412"/>
      <c r="AF984" s="412"/>
      <c r="AG984" s="412"/>
      <c r="AH984" s="412"/>
      <c r="AI984" s="412"/>
      <c r="AJ984" s="412"/>
      <c r="AK984" s="412"/>
      <c r="AL984" s="412"/>
      <c r="AM984" s="292"/>
    </row>
    <row r="985" spans="1:39" ht="15" hidden="1" customHeight="1" outlineLevel="1">
      <c r="A985" s="526">
        <v>11</v>
      </c>
      <c r="B985" s="425"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3"/>
      <c r="Z985" s="413"/>
      <c r="AA985" s="413"/>
      <c r="AB985" s="413"/>
      <c r="AC985" s="413"/>
      <c r="AD985" s="413"/>
      <c r="AE985" s="413"/>
      <c r="AF985" s="413"/>
      <c r="AG985" s="413"/>
      <c r="AH985" s="413"/>
      <c r="AI985" s="413"/>
      <c r="AJ985" s="413"/>
      <c r="AK985" s="413"/>
      <c r="AL985" s="413"/>
      <c r="AM985" s="296">
        <f>SUM(Y985:AL985)</f>
        <v>0</v>
      </c>
    </row>
    <row r="986" spans="1:39" ht="15" hidden="1" customHeight="1" outlineLevel="1">
      <c r="A986" s="526"/>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09">
        <f>Y985</f>
        <v>0</v>
      </c>
      <c r="Z986" s="409">
        <f t="shared" ref="Z986" si="2676">Z985</f>
        <v>0</v>
      </c>
      <c r="AA986" s="409">
        <f t="shared" ref="AA986" si="2677">AA985</f>
        <v>0</v>
      </c>
      <c r="AB986" s="409">
        <f t="shared" ref="AB986" si="2678">AB985</f>
        <v>0</v>
      </c>
      <c r="AC986" s="409">
        <f t="shared" ref="AC986" si="2679">AC985</f>
        <v>0</v>
      </c>
      <c r="AD986" s="409">
        <f t="shared" ref="AD986" si="2680">AD985</f>
        <v>0</v>
      </c>
      <c r="AE986" s="409">
        <f t="shared" ref="AE986" si="2681">AE985</f>
        <v>0</v>
      </c>
      <c r="AF986" s="409">
        <f t="shared" ref="AF986" si="2682">AF985</f>
        <v>0</v>
      </c>
      <c r="AG986" s="409">
        <f t="shared" ref="AG986" si="2683">AG985</f>
        <v>0</v>
      </c>
      <c r="AH986" s="409">
        <f t="shared" ref="AH986" si="2684">AH985</f>
        <v>0</v>
      </c>
      <c r="AI986" s="409">
        <f t="shared" ref="AI986" si="2685">AI985</f>
        <v>0</v>
      </c>
      <c r="AJ986" s="409">
        <f t="shared" ref="AJ986" si="2686">AJ985</f>
        <v>0</v>
      </c>
      <c r="AK986" s="409">
        <f t="shared" ref="AK986" si="2687">AK985</f>
        <v>0</v>
      </c>
      <c r="AL986" s="409">
        <f t="shared" ref="AL986" si="2688">AL985</f>
        <v>0</v>
      </c>
      <c r="AM986" s="297"/>
    </row>
    <row r="987" spans="1:39" ht="15" hidden="1" customHeight="1" outlineLevel="1">
      <c r="A987" s="526"/>
      <c r="B987" s="314"/>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0"/>
      <c r="Z987" s="418"/>
      <c r="AA987" s="418"/>
      <c r="AB987" s="418"/>
      <c r="AC987" s="418"/>
      <c r="AD987" s="418"/>
      <c r="AE987" s="418"/>
      <c r="AF987" s="418"/>
      <c r="AG987" s="418"/>
      <c r="AH987" s="418"/>
      <c r="AI987" s="418"/>
      <c r="AJ987" s="418"/>
      <c r="AK987" s="418"/>
      <c r="AL987" s="418"/>
      <c r="AM987" s="306"/>
    </row>
    <row r="988" spans="1:39" ht="28.5" hidden="1" customHeight="1" outlineLevel="1">
      <c r="A988" s="526">
        <v>12</v>
      </c>
      <c r="B988" s="425"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08"/>
      <c r="Z988" s="413"/>
      <c r="AA988" s="413"/>
      <c r="AB988" s="413"/>
      <c r="AC988" s="413"/>
      <c r="AD988" s="413"/>
      <c r="AE988" s="413"/>
      <c r="AF988" s="413"/>
      <c r="AG988" s="413"/>
      <c r="AH988" s="413"/>
      <c r="AI988" s="413"/>
      <c r="AJ988" s="413"/>
      <c r="AK988" s="413"/>
      <c r="AL988" s="413"/>
      <c r="AM988" s="296">
        <f>SUM(Y988:AL988)</f>
        <v>0</v>
      </c>
    </row>
    <row r="989" spans="1:39" ht="15" hidden="1" customHeight="1" outlineLevel="1">
      <c r="A989" s="526"/>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09">
        <f>Y988</f>
        <v>0</v>
      </c>
      <c r="Z989" s="409">
        <f t="shared" ref="Z989" si="2689">Z988</f>
        <v>0</v>
      </c>
      <c r="AA989" s="409">
        <f t="shared" ref="AA989" si="2690">AA988</f>
        <v>0</v>
      </c>
      <c r="AB989" s="409">
        <f t="shared" ref="AB989" si="2691">AB988</f>
        <v>0</v>
      </c>
      <c r="AC989" s="409">
        <f t="shared" ref="AC989" si="2692">AC988</f>
        <v>0</v>
      </c>
      <c r="AD989" s="409">
        <f t="shared" ref="AD989" si="2693">AD988</f>
        <v>0</v>
      </c>
      <c r="AE989" s="409">
        <f t="shared" ref="AE989" si="2694">AE988</f>
        <v>0</v>
      </c>
      <c r="AF989" s="409">
        <f t="shared" ref="AF989" si="2695">AF988</f>
        <v>0</v>
      </c>
      <c r="AG989" s="409">
        <f t="shared" ref="AG989" si="2696">AG988</f>
        <v>0</v>
      </c>
      <c r="AH989" s="409">
        <f t="shared" ref="AH989" si="2697">AH988</f>
        <v>0</v>
      </c>
      <c r="AI989" s="409">
        <f t="shared" ref="AI989" si="2698">AI988</f>
        <v>0</v>
      </c>
      <c r="AJ989" s="409">
        <f t="shared" ref="AJ989" si="2699">AJ988</f>
        <v>0</v>
      </c>
      <c r="AK989" s="409">
        <f t="shared" ref="AK989" si="2700">AK988</f>
        <v>0</v>
      </c>
      <c r="AL989" s="409">
        <f t="shared" ref="AL989" si="2701">AL988</f>
        <v>0</v>
      </c>
      <c r="AM989" s="297"/>
    </row>
    <row r="990" spans="1:39" ht="15" hidden="1" customHeight="1" outlineLevel="1">
      <c r="A990" s="526"/>
      <c r="B990" s="314"/>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9"/>
      <c r="Z990" s="419"/>
      <c r="AA990" s="410"/>
      <c r="AB990" s="410"/>
      <c r="AC990" s="410"/>
      <c r="AD990" s="410"/>
      <c r="AE990" s="410"/>
      <c r="AF990" s="410"/>
      <c r="AG990" s="410"/>
      <c r="AH990" s="410"/>
      <c r="AI990" s="410"/>
      <c r="AJ990" s="410"/>
      <c r="AK990" s="410"/>
      <c r="AL990" s="410"/>
      <c r="AM990" s="306"/>
    </row>
    <row r="991" spans="1:39" ht="15" hidden="1" customHeight="1" outlineLevel="1">
      <c r="A991" s="526">
        <v>13</v>
      </c>
      <c r="B991" s="425"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08"/>
      <c r="Z991" s="413"/>
      <c r="AA991" s="413"/>
      <c r="AB991" s="413"/>
      <c r="AC991" s="413"/>
      <c r="AD991" s="413"/>
      <c r="AE991" s="413"/>
      <c r="AF991" s="413"/>
      <c r="AG991" s="413"/>
      <c r="AH991" s="413"/>
      <c r="AI991" s="413"/>
      <c r="AJ991" s="413"/>
      <c r="AK991" s="413"/>
      <c r="AL991" s="413"/>
      <c r="AM991" s="296">
        <f>SUM(Y991:AL991)</f>
        <v>0</v>
      </c>
    </row>
    <row r="992" spans="1:39" ht="15" hidden="1" customHeight="1" outlineLevel="1">
      <c r="A992" s="526"/>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09">
        <f>Y991</f>
        <v>0</v>
      </c>
      <c r="Z992" s="409">
        <f t="shared" ref="Z992" si="2702">Z991</f>
        <v>0</v>
      </c>
      <c r="AA992" s="409">
        <f t="shared" ref="AA992" si="2703">AA991</f>
        <v>0</v>
      </c>
      <c r="AB992" s="409">
        <f t="shared" ref="AB992" si="2704">AB991</f>
        <v>0</v>
      </c>
      <c r="AC992" s="409">
        <f t="shared" ref="AC992" si="2705">AC991</f>
        <v>0</v>
      </c>
      <c r="AD992" s="409">
        <f t="shared" ref="AD992" si="2706">AD991</f>
        <v>0</v>
      </c>
      <c r="AE992" s="409">
        <f t="shared" ref="AE992" si="2707">AE991</f>
        <v>0</v>
      </c>
      <c r="AF992" s="409">
        <f t="shared" ref="AF992" si="2708">AF991</f>
        <v>0</v>
      </c>
      <c r="AG992" s="409">
        <f t="shared" ref="AG992" si="2709">AG991</f>
        <v>0</v>
      </c>
      <c r="AH992" s="409">
        <f t="shared" ref="AH992" si="2710">AH991</f>
        <v>0</v>
      </c>
      <c r="AI992" s="409">
        <f t="shared" ref="AI992" si="2711">AI991</f>
        <v>0</v>
      </c>
      <c r="AJ992" s="409">
        <f t="shared" ref="AJ992" si="2712">AJ991</f>
        <v>0</v>
      </c>
      <c r="AK992" s="409">
        <f t="shared" ref="AK992" si="2713">AK991</f>
        <v>0</v>
      </c>
      <c r="AL992" s="409">
        <f t="shared" ref="AL992" si="2714">AL991</f>
        <v>0</v>
      </c>
      <c r="AM992" s="306"/>
    </row>
    <row r="993" spans="1:40" ht="15" hidden="1" customHeight="1" outlineLevel="1">
      <c r="A993" s="526"/>
      <c r="B993" s="314"/>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0"/>
      <c r="Z993" s="410"/>
      <c r="AA993" s="410"/>
      <c r="AB993" s="410"/>
      <c r="AC993" s="410"/>
      <c r="AD993" s="410"/>
      <c r="AE993" s="410"/>
      <c r="AF993" s="410"/>
      <c r="AG993" s="410"/>
      <c r="AH993" s="410"/>
      <c r="AI993" s="410"/>
      <c r="AJ993" s="410"/>
      <c r="AK993" s="410"/>
      <c r="AL993" s="410"/>
      <c r="AM993" s="306"/>
    </row>
    <row r="994" spans="1:40" ht="15" hidden="1" customHeight="1" outlineLevel="1">
      <c r="A994" s="526"/>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2"/>
      <c r="Z994" s="412"/>
      <c r="AA994" s="412"/>
      <c r="AB994" s="412"/>
      <c r="AC994" s="412"/>
      <c r="AD994" s="412"/>
      <c r="AE994" s="412"/>
      <c r="AF994" s="412"/>
      <c r="AG994" s="412"/>
      <c r="AH994" s="412"/>
      <c r="AI994" s="412"/>
      <c r="AJ994" s="412"/>
      <c r="AK994" s="412"/>
      <c r="AL994" s="412"/>
      <c r="AM994" s="292"/>
    </row>
    <row r="995" spans="1:40" ht="15" hidden="1" customHeight="1" outlineLevel="1">
      <c r="A995" s="526">
        <v>14</v>
      </c>
      <c r="B995" s="314"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08"/>
      <c r="Z995" s="408"/>
      <c r="AA995" s="408"/>
      <c r="AB995" s="408"/>
      <c r="AC995" s="408"/>
      <c r="AD995" s="408"/>
      <c r="AE995" s="408"/>
      <c r="AF995" s="408"/>
      <c r="AG995" s="408"/>
      <c r="AH995" s="408"/>
      <c r="AI995" s="408"/>
      <c r="AJ995" s="408"/>
      <c r="AK995" s="408"/>
      <c r="AL995" s="408"/>
      <c r="AM995" s="296">
        <f>SUM(Y995:AL995)</f>
        <v>0</v>
      </c>
    </row>
    <row r="996" spans="1:40" ht="15" hidden="1" customHeight="1" outlineLevel="1">
      <c r="A996" s="526"/>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09">
        <f>Y995</f>
        <v>0</v>
      </c>
      <c r="Z996" s="409">
        <f t="shared" ref="Z996" si="2715">Z995</f>
        <v>0</v>
      </c>
      <c r="AA996" s="409">
        <f t="shared" ref="AA996" si="2716">AA995</f>
        <v>0</v>
      </c>
      <c r="AB996" s="409">
        <f t="shared" ref="AB996" si="2717">AB995</f>
        <v>0</v>
      </c>
      <c r="AC996" s="409">
        <f t="shared" ref="AC996" si="2718">AC995</f>
        <v>0</v>
      </c>
      <c r="AD996" s="409">
        <f t="shared" ref="AD996" si="2719">AD995</f>
        <v>0</v>
      </c>
      <c r="AE996" s="409">
        <f t="shared" ref="AE996" si="2720">AE995</f>
        <v>0</v>
      </c>
      <c r="AF996" s="409">
        <f t="shared" ref="AF996" si="2721">AF995</f>
        <v>0</v>
      </c>
      <c r="AG996" s="409">
        <f t="shared" ref="AG996" si="2722">AG995</f>
        <v>0</v>
      </c>
      <c r="AH996" s="409">
        <f t="shared" ref="AH996" si="2723">AH995</f>
        <v>0</v>
      </c>
      <c r="AI996" s="409">
        <f t="shared" ref="AI996" si="2724">AI995</f>
        <v>0</v>
      </c>
      <c r="AJ996" s="409">
        <f t="shared" ref="AJ996" si="2725">AJ995</f>
        <v>0</v>
      </c>
      <c r="AK996" s="409">
        <f t="shared" ref="AK996" si="2726">AK995</f>
        <v>0</v>
      </c>
      <c r="AL996" s="409">
        <f t="shared" ref="AL996" si="2727">AL995</f>
        <v>0</v>
      </c>
      <c r="AM996" s="297"/>
    </row>
    <row r="997" spans="1:40" ht="15" hidden="1" customHeight="1" outlineLevel="1">
      <c r="A997" s="526"/>
      <c r="B997" s="314"/>
      <c r="C997" s="305"/>
      <c r="D997" s="291"/>
      <c r="E997" s="291"/>
      <c r="F997" s="291"/>
      <c r="G997" s="291"/>
      <c r="H997" s="291"/>
      <c r="I997" s="291"/>
      <c r="J997" s="291"/>
      <c r="K997" s="291"/>
      <c r="L997" s="291"/>
      <c r="M997" s="291"/>
      <c r="N997" s="464"/>
      <c r="O997" s="291"/>
      <c r="P997" s="291"/>
      <c r="Q997" s="291"/>
      <c r="R997" s="291"/>
      <c r="S997" s="291"/>
      <c r="T997" s="291"/>
      <c r="U997" s="291"/>
      <c r="V997" s="291"/>
      <c r="W997" s="291"/>
      <c r="X997" s="291"/>
      <c r="Y997" s="410"/>
      <c r="Z997" s="410"/>
      <c r="AA997" s="410"/>
      <c r="AB997" s="410"/>
      <c r="AC997" s="410"/>
      <c r="AD997" s="410"/>
      <c r="AE997" s="410"/>
      <c r="AF997" s="410"/>
      <c r="AG997" s="410"/>
      <c r="AH997" s="410"/>
      <c r="AI997" s="410"/>
      <c r="AJ997" s="410"/>
      <c r="AK997" s="410"/>
      <c r="AL997" s="410"/>
      <c r="AM997" s="301"/>
      <c r="AN997" s="624"/>
    </row>
    <row r="998" spans="1:40" s="308" customFormat="1" ht="15.75" hidden="1" outlineLevel="1">
      <c r="A998" s="526"/>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0"/>
      <c r="Z998" s="410"/>
      <c r="AA998" s="410"/>
      <c r="AB998" s="410"/>
      <c r="AC998" s="410"/>
      <c r="AD998" s="410"/>
      <c r="AE998" s="414"/>
      <c r="AF998" s="414"/>
      <c r="AG998" s="414"/>
      <c r="AH998" s="414"/>
      <c r="AI998" s="414"/>
      <c r="AJ998" s="414"/>
      <c r="AK998" s="414"/>
      <c r="AL998" s="414"/>
      <c r="AM998" s="511"/>
      <c r="AN998" s="625"/>
    </row>
    <row r="999" spans="1:40" hidden="1" outlineLevel="1">
      <c r="A999" s="526">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08"/>
      <c r="Z999" s="408"/>
      <c r="AA999" s="408"/>
      <c r="AB999" s="408"/>
      <c r="AC999" s="408"/>
      <c r="AD999" s="408"/>
      <c r="AE999" s="408"/>
      <c r="AF999" s="408"/>
      <c r="AG999" s="408"/>
      <c r="AH999" s="408"/>
      <c r="AI999" s="408"/>
      <c r="AJ999" s="408"/>
      <c r="AK999" s="408"/>
      <c r="AL999" s="408"/>
      <c r="AM999" s="626">
        <f>SUM(Y999:AL999)</f>
        <v>0</v>
      </c>
      <c r="AN999" s="624"/>
    </row>
    <row r="1000" spans="1:40" hidden="1" outlineLevel="1">
      <c r="A1000" s="526"/>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09">
        <f>Y999</f>
        <v>0</v>
      </c>
      <c r="Z1000" s="409">
        <f>Z999</f>
        <v>0</v>
      </c>
      <c r="AA1000" s="409">
        <f t="shared" ref="AA1000:AL1000" si="2728">AA999</f>
        <v>0</v>
      </c>
      <c r="AB1000" s="409">
        <f t="shared" si="2728"/>
        <v>0</v>
      </c>
      <c r="AC1000" s="409">
        <f t="shared" si="2728"/>
        <v>0</v>
      </c>
      <c r="AD1000" s="409">
        <f>AD999</f>
        <v>0</v>
      </c>
      <c r="AE1000" s="409">
        <f t="shared" si="2728"/>
        <v>0</v>
      </c>
      <c r="AF1000" s="409">
        <f t="shared" si="2728"/>
        <v>0</v>
      </c>
      <c r="AG1000" s="409">
        <f t="shared" si="2728"/>
        <v>0</v>
      </c>
      <c r="AH1000" s="409">
        <f t="shared" si="2728"/>
        <v>0</v>
      </c>
      <c r="AI1000" s="409">
        <f t="shared" si="2728"/>
        <v>0</v>
      </c>
      <c r="AJ1000" s="409">
        <f t="shared" si="2728"/>
        <v>0</v>
      </c>
      <c r="AK1000" s="409">
        <f t="shared" si="2728"/>
        <v>0</v>
      </c>
      <c r="AL1000" s="409">
        <f t="shared" si="2728"/>
        <v>0</v>
      </c>
      <c r="AM1000" s="297"/>
    </row>
    <row r="1001" spans="1:40" hidden="1" outlineLevel="1">
      <c r="A1001" s="526"/>
      <c r="B1001" s="314"/>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0"/>
      <c r="Z1001" s="410"/>
      <c r="AA1001" s="410"/>
      <c r="AB1001" s="410"/>
      <c r="AC1001" s="410"/>
      <c r="AD1001" s="410"/>
      <c r="AE1001" s="410"/>
      <c r="AF1001" s="410"/>
      <c r="AG1001" s="410"/>
      <c r="AH1001" s="410"/>
      <c r="AI1001" s="410"/>
      <c r="AJ1001" s="410"/>
      <c r="AK1001" s="410"/>
      <c r="AL1001" s="410"/>
      <c r="AM1001" s="306"/>
    </row>
    <row r="1002" spans="1:40" s="283" customFormat="1" hidden="1" outlineLevel="1">
      <c r="A1002" s="526">
        <v>16</v>
      </c>
      <c r="B1002" s="322"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08"/>
      <c r="Z1002" s="408"/>
      <c r="AA1002" s="408"/>
      <c r="AB1002" s="408"/>
      <c r="AC1002" s="408"/>
      <c r="AD1002" s="408"/>
      <c r="AE1002" s="408"/>
      <c r="AF1002" s="408"/>
      <c r="AG1002" s="408"/>
      <c r="AH1002" s="408"/>
      <c r="AI1002" s="408"/>
      <c r="AJ1002" s="408"/>
      <c r="AK1002" s="408"/>
      <c r="AL1002" s="408"/>
      <c r="AM1002" s="296">
        <f>SUM(Y1002:AL1002)</f>
        <v>0</v>
      </c>
    </row>
    <row r="1003" spans="1:40" s="283" customFormat="1" hidden="1" outlineLevel="1">
      <c r="A1003" s="526"/>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09">
        <f>Y1002</f>
        <v>0</v>
      </c>
      <c r="Z1003" s="409">
        <f t="shared" ref="Z1003:AK1003" si="2729">Z1002</f>
        <v>0</v>
      </c>
      <c r="AA1003" s="409">
        <f t="shared" si="2729"/>
        <v>0</v>
      </c>
      <c r="AB1003" s="409">
        <f t="shared" si="2729"/>
        <v>0</v>
      </c>
      <c r="AC1003" s="409">
        <f t="shared" si="2729"/>
        <v>0</v>
      </c>
      <c r="AD1003" s="409">
        <f t="shared" si="2729"/>
        <v>0</v>
      </c>
      <c r="AE1003" s="409">
        <f t="shared" si="2729"/>
        <v>0</v>
      </c>
      <c r="AF1003" s="409">
        <f t="shared" si="2729"/>
        <v>0</v>
      </c>
      <c r="AG1003" s="409">
        <f t="shared" si="2729"/>
        <v>0</v>
      </c>
      <c r="AH1003" s="409">
        <f t="shared" si="2729"/>
        <v>0</v>
      </c>
      <c r="AI1003" s="409">
        <f t="shared" si="2729"/>
        <v>0</v>
      </c>
      <c r="AJ1003" s="409">
        <f t="shared" si="2729"/>
        <v>0</v>
      </c>
      <c r="AK1003" s="409">
        <f t="shared" si="2729"/>
        <v>0</v>
      </c>
      <c r="AL1003" s="409">
        <f>AL1002</f>
        <v>0</v>
      </c>
      <c r="AM1003" s="297"/>
    </row>
    <row r="1004" spans="1:40" s="283" customFormat="1" hidden="1" outlineLevel="1">
      <c r="A1004" s="526"/>
      <c r="B1004" s="322"/>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0"/>
      <c r="Z1004" s="410"/>
      <c r="AA1004" s="410"/>
      <c r="AB1004" s="410"/>
      <c r="AC1004" s="410"/>
      <c r="AD1004" s="410"/>
      <c r="AE1004" s="414"/>
      <c r="AF1004" s="414"/>
      <c r="AG1004" s="414"/>
      <c r="AH1004" s="414"/>
      <c r="AI1004" s="414"/>
      <c r="AJ1004" s="414"/>
      <c r="AK1004" s="414"/>
      <c r="AL1004" s="414"/>
      <c r="AM1004" s="312"/>
    </row>
    <row r="1005" spans="1:40" ht="15.75" hidden="1" outlineLevel="1">
      <c r="A1005" s="526"/>
      <c r="B1005" s="513" t="s">
        <v>496</v>
      </c>
      <c r="C1005" s="318"/>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2"/>
      <c r="Z1005" s="412"/>
      <c r="AA1005" s="412"/>
      <c r="AB1005" s="412"/>
      <c r="AC1005" s="412"/>
      <c r="AD1005" s="412"/>
      <c r="AE1005" s="412"/>
      <c r="AF1005" s="412"/>
      <c r="AG1005" s="412"/>
      <c r="AH1005" s="412"/>
      <c r="AI1005" s="412"/>
      <c r="AJ1005" s="412"/>
      <c r="AK1005" s="412"/>
      <c r="AL1005" s="412"/>
      <c r="AM1005" s="292"/>
    </row>
    <row r="1006" spans="1:40" hidden="1" outlineLevel="1">
      <c r="A1006" s="526">
        <v>17</v>
      </c>
      <c r="B1006" s="425"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3"/>
      <c r="Z1006" s="408"/>
      <c r="AA1006" s="408"/>
      <c r="AB1006" s="408"/>
      <c r="AC1006" s="408"/>
      <c r="AD1006" s="408"/>
      <c r="AE1006" s="408"/>
      <c r="AF1006" s="413"/>
      <c r="AG1006" s="413"/>
      <c r="AH1006" s="413"/>
      <c r="AI1006" s="413"/>
      <c r="AJ1006" s="413"/>
      <c r="AK1006" s="413"/>
      <c r="AL1006" s="413"/>
      <c r="AM1006" s="296">
        <f>SUM(Y1006:AL1006)</f>
        <v>0</v>
      </c>
    </row>
    <row r="1007" spans="1:40" hidden="1" outlineLevel="1">
      <c r="A1007" s="526"/>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09">
        <f>Y1006</f>
        <v>0</v>
      </c>
      <c r="Z1007" s="409">
        <f t="shared" ref="Z1007:AL1007" si="2730">Z1006</f>
        <v>0</v>
      </c>
      <c r="AA1007" s="409">
        <f t="shared" si="2730"/>
        <v>0</v>
      </c>
      <c r="AB1007" s="409">
        <f t="shared" si="2730"/>
        <v>0</v>
      </c>
      <c r="AC1007" s="409">
        <f t="shared" si="2730"/>
        <v>0</v>
      </c>
      <c r="AD1007" s="409">
        <f t="shared" si="2730"/>
        <v>0</v>
      </c>
      <c r="AE1007" s="409">
        <f t="shared" si="2730"/>
        <v>0</v>
      </c>
      <c r="AF1007" s="409">
        <f t="shared" si="2730"/>
        <v>0</v>
      </c>
      <c r="AG1007" s="409">
        <f t="shared" si="2730"/>
        <v>0</v>
      </c>
      <c r="AH1007" s="409">
        <f t="shared" si="2730"/>
        <v>0</v>
      </c>
      <c r="AI1007" s="409">
        <f t="shared" si="2730"/>
        <v>0</v>
      </c>
      <c r="AJ1007" s="409">
        <f t="shared" si="2730"/>
        <v>0</v>
      </c>
      <c r="AK1007" s="409">
        <f t="shared" si="2730"/>
        <v>0</v>
      </c>
      <c r="AL1007" s="409">
        <f t="shared" si="2730"/>
        <v>0</v>
      </c>
      <c r="AM1007" s="306"/>
    </row>
    <row r="1008" spans="1:40" hidden="1" outlineLevel="1">
      <c r="A1008" s="526"/>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19"/>
      <c r="Z1008" s="422"/>
      <c r="AA1008" s="422"/>
      <c r="AB1008" s="422"/>
      <c r="AC1008" s="422"/>
      <c r="AD1008" s="422"/>
      <c r="AE1008" s="422"/>
      <c r="AF1008" s="422"/>
      <c r="AG1008" s="422"/>
      <c r="AH1008" s="422"/>
      <c r="AI1008" s="422"/>
      <c r="AJ1008" s="422"/>
      <c r="AK1008" s="422"/>
      <c r="AL1008" s="422"/>
      <c r="AM1008" s="306"/>
    </row>
    <row r="1009" spans="1:39" hidden="1" outlineLevel="1">
      <c r="A1009" s="526">
        <v>18</v>
      </c>
      <c r="B1009" s="425"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3"/>
      <c r="Z1009" s="408"/>
      <c r="AA1009" s="408"/>
      <c r="AB1009" s="408"/>
      <c r="AC1009" s="408"/>
      <c r="AD1009" s="408"/>
      <c r="AE1009" s="408"/>
      <c r="AF1009" s="413"/>
      <c r="AG1009" s="413"/>
      <c r="AH1009" s="413"/>
      <c r="AI1009" s="413"/>
      <c r="AJ1009" s="413"/>
      <c r="AK1009" s="413"/>
      <c r="AL1009" s="413"/>
      <c r="AM1009" s="296">
        <f>SUM(Y1009:AL1009)</f>
        <v>0</v>
      </c>
    </row>
    <row r="1010" spans="1:39" hidden="1" outlineLevel="1">
      <c r="A1010" s="526"/>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09">
        <f>Y1009</f>
        <v>0</v>
      </c>
      <c r="Z1010" s="409">
        <f t="shared" ref="Z1010:AL1010" si="2731">Z1009</f>
        <v>0</v>
      </c>
      <c r="AA1010" s="409">
        <f t="shared" si="2731"/>
        <v>0</v>
      </c>
      <c r="AB1010" s="409">
        <f t="shared" si="2731"/>
        <v>0</v>
      </c>
      <c r="AC1010" s="409">
        <f t="shared" si="2731"/>
        <v>0</v>
      </c>
      <c r="AD1010" s="409">
        <f t="shared" si="2731"/>
        <v>0</v>
      </c>
      <c r="AE1010" s="409">
        <f t="shared" si="2731"/>
        <v>0</v>
      </c>
      <c r="AF1010" s="409">
        <f t="shared" si="2731"/>
        <v>0</v>
      </c>
      <c r="AG1010" s="409">
        <f t="shared" si="2731"/>
        <v>0</v>
      </c>
      <c r="AH1010" s="409">
        <f t="shared" si="2731"/>
        <v>0</v>
      </c>
      <c r="AI1010" s="409">
        <f t="shared" si="2731"/>
        <v>0</v>
      </c>
      <c r="AJ1010" s="409">
        <f t="shared" si="2731"/>
        <v>0</v>
      </c>
      <c r="AK1010" s="409">
        <f t="shared" si="2731"/>
        <v>0</v>
      </c>
      <c r="AL1010" s="409">
        <f t="shared" si="2731"/>
        <v>0</v>
      </c>
      <c r="AM1010" s="306"/>
    </row>
    <row r="1011" spans="1:39" hidden="1" outlineLevel="1">
      <c r="A1011" s="526"/>
      <c r="B1011" s="320"/>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0"/>
      <c r="Z1011" s="421"/>
      <c r="AA1011" s="421"/>
      <c r="AB1011" s="421"/>
      <c r="AC1011" s="421"/>
      <c r="AD1011" s="421"/>
      <c r="AE1011" s="421"/>
      <c r="AF1011" s="421"/>
      <c r="AG1011" s="421"/>
      <c r="AH1011" s="421"/>
      <c r="AI1011" s="421"/>
      <c r="AJ1011" s="421"/>
      <c r="AK1011" s="421"/>
      <c r="AL1011" s="421"/>
      <c r="AM1011" s="297"/>
    </row>
    <row r="1012" spans="1:39" hidden="1" outlineLevel="1">
      <c r="A1012" s="526">
        <v>19</v>
      </c>
      <c r="B1012" s="425"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3"/>
      <c r="Z1012" s="408"/>
      <c r="AA1012" s="408"/>
      <c r="AB1012" s="408"/>
      <c r="AC1012" s="408"/>
      <c r="AD1012" s="408"/>
      <c r="AE1012" s="408"/>
      <c r="AF1012" s="413"/>
      <c r="AG1012" s="413"/>
      <c r="AH1012" s="413"/>
      <c r="AI1012" s="413"/>
      <c r="AJ1012" s="413"/>
      <c r="AK1012" s="413"/>
      <c r="AL1012" s="413"/>
      <c r="AM1012" s="296">
        <f>SUM(Y1012:AL1012)</f>
        <v>0</v>
      </c>
    </row>
    <row r="1013" spans="1:39" hidden="1" outlineLevel="1">
      <c r="A1013" s="526"/>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09">
        <f>Y1012</f>
        <v>0</v>
      </c>
      <c r="Z1013" s="409">
        <f t="shared" ref="Z1013:AL1013" si="2732">Z1012</f>
        <v>0</v>
      </c>
      <c r="AA1013" s="409">
        <f t="shared" si="2732"/>
        <v>0</v>
      </c>
      <c r="AB1013" s="409">
        <f t="shared" si="2732"/>
        <v>0</v>
      </c>
      <c r="AC1013" s="409">
        <f t="shared" si="2732"/>
        <v>0</v>
      </c>
      <c r="AD1013" s="409">
        <f t="shared" si="2732"/>
        <v>0</v>
      </c>
      <c r="AE1013" s="409">
        <f t="shared" si="2732"/>
        <v>0</v>
      </c>
      <c r="AF1013" s="409">
        <f t="shared" si="2732"/>
        <v>0</v>
      </c>
      <c r="AG1013" s="409">
        <f t="shared" si="2732"/>
        <v>0</v>
      </c>
      <c r="AH1013" s="409">
        <f t="shared" si="2732"/>
        <v>0</v>
      </c>
      <c r="AI1013" s="409">
        <f t="shared" si="2732"/>
        <v>0</v>
      </c>
      <c r="AJ1013" s="409">
        <f t="shared" si="2732"/>
        <v>0</v>
      </c>
      <c r="AK1013" s="409">
        <f t="shared" si="2732"/>
        <v>0</v>
      </c>
      <c r="AL1013" s="409">
        <f t="shared" si="2732"/>
        <v>0</v>
      </c>
      <c r="AM1013" s="297"/>
    </row>
    <row r="1014" spans="1:39" hidden="1" outlineLevel="1">
      <c r="A1014" s="526"/>
      <c r="B1014" s="320"/>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0"/>
      <c r="Z1014" s="410"/>
      <c r="AA1014" s="410"/>
      <c r="AB1014" s="410"/>
      <c r="AC1014" s="410"/>
      <c r="AD1014" s="410"/>
      <c r="AE1014" s="410"/>
      <c r="AF1014" s="410"/>
      <c r="AG1014" s="410"/>
      <c r="AH1014" s="410"/>
      <c r="AI1014" s="410"/>
      <c r="AJ1014" s="410"/>
      <c r="AK1014" s="410"/>
      <c r="AL1014" s="410"/>
      <c r="AM1014" s="306"/>
    </row>
    <row r="1015" spans="1:39" hidden="1" outlineLevel="1">
      <c r="A1015" s="526">
        <v>20</v>
      </c>
      <c r="B1015" s="425"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3"/>
      <c r="Z1015" s="408"/>
      <c r="AA1015" s="408"/>
      <c r="AB1015" s="408"/>
      <c r="AC1015" s="408"/>
      <c r="AD1015" s="408"/>
      <c r="AE1015" s="408"/>
      <c r="AF1015" s="413"/>
      <c r="AG1015" s="413"/>
      <c r="AH1015" s="413"/>
      <c r="AI1015" s="413"/>
      <c r="AJ1015" s="413"/>
      <c r="AK1015" s="413"/>
      <c r="AL1015" s="413"/>
      <c r="AM1015" s="296">
        <f>SUM(Y1015:AL1015)</f>
        <v>0</v>
      </c>
    </row>
    <row r="1016" spans="1:39" hidden="1" outlineLevel="1">
      <c r="A1016" s="526"/>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09">
        <f t="shared" ref="Y1016:AL1016" si="2733">Y1015</f>
        <v>0</v>
      </c>
      <c r="Z1016" s="409">
        <f t="shared" si="2733"/>
        <v>0</v>
      </c>
      <c r="AA1016" s="409">
        <f t="shared" si="2733"/>
        <v>0</v>
      </c>
      <c r="AB1016" s="409">
        <f t="shared" si="2733"/>
        <v>0</v>
      </c>
      <c r="AC1016" s="409">
        <f t="shared" si="2733"/>
        <v>0</v>
      </c>
      <c r="AD1016" s="409">
        <f t="shared" si="2733"/>
        <v>0</v>
      </c>
      <c r="AE1016" s="409">
        <f t="shared" si="2733"/>
        <v>0</v>
      </c>
      <c r="AF1016" s="409">
        <f t="shared" si="2733"/>
        <v>0</v>
      </c>
      <c r="AG1016" s="409">
        <f t="shared" si="2733"/>
        <v>0</v>
      </c>
      <c r="AH1016" s="409">
        <f t="shared" si="2733"/>
        <v>0</v>
      </c>
      <c r="AI1016" s="409">
        <f t="shared" si="2733"/>
        <v>0</v>
      </c>
      <c r="AJ1016" s="409">
        <f t="shared" si="2733"/>
        <v>0</v>
      </c>
      <c r="AK1016" s="409">
        <f t="shared" si="2733"/>
        <v>0</v>
      </c>
      <c r="AL1016" s="409">
        <f t="shared" si="2733"/>
        <v>0</v>
      </c>
      <c r="AM1016" s="306"/>
    </row>
    <row r="1017" spans="1:39" ht="15.75" hidden="1" outlineLevel="1">
      <c r="A1017" s="526"/>
      <c r="B1017" s="321"/>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0"/>
      <c r="Z1017" s="410"/>
      <c r="AA1017" s="410"/>
      <c r="AB1017" s="410"/>
      <c r="AC1017" s="410"/>
      <c r="AD1017" s="410"/>
      <c r="AE1017" s="410"/>
      <c r="AF1017" s="410"/>
      <c r="AG1017" s="410"/>
      <c r="AH1017" s="410"/>
      <c r="AI1017" s="410"/>
      <c r="AJ1017" s="410"/>
      <c r="AK1017" s="410"/>
      <c r="AL1017" s="410"/>
      <c r="AM1017" s="306"/>
    </row>
    <row r="1018" spans="1:39" ht="15.75" hidden="1" outlineLevel="1">
      <c r="A1018" s="526"/>
      <c r="B1018" s="512"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19"/>
      <c r="Z1018" s="422"/>
      <c r="AA1018" s="422"/>
      <c r="AB1018" s="422"/>
      <c r="AC1018" s="422"/>
      <c r="AD1018" s="422"/>
      <c r="AE1018" s="422"/>
      <c r="AF1018" s="422"/>
      <c r="AG1018" s="422"/>
      <c r="AH1018" s="422"/>
      <c r="AI1018" s="422"/>
      <c r="AJ1018" s="422"/>
      <c r="AK1018" s="422"/>
      <c r="AL1018" s="422"/>
      <c r="AM1018" s="306"/>
    </row>
    <row r="1019" spans="1:39" ht="15.75" hidden="1" outlineLevel="1">
      <c r="A1019" s="526"/>
      <c r="B1019" s="498"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19"/>
      <c r="Z1019" s="422"/>
      <c r="AA1019" s="422"/>
      <c r="AB1019" s="422"/>
      <c r="AC1019" s="422"/>
      <c r="AD1019" s="422"/>
      <c r="AE1019" s="422"/>
      <c r="AF1019" s="422"/>
      <c r="AG1019" s="422"/>
      <c r="AH1019" s="422"/>
      <c r="AI1019" s="422"/>
      <c r="AJ1019" s="422"/>
      <c r="AK1019" s="422"/>
      <c r="AL1019" s="422"/>
      <c r="AM1019" s="306"/>
    </row>
    <row r="1020" spans="1:39" ht="15" hidden="1" customHeight="1" outlineLevel="1">
      <c r="A1020" s="526">
        <v>21</v>
      </c>
      <c r="B1020" s="425"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08"/>
      <c r="Z1020" s="408"/>
      <c r="AA1020" s="408"/>
      <c r="AB1020" s="408"/>
      <c r="AC1020" s="408"/>
      <c r="AD1020" s="408"/>
      <c r="AE1020" s="408"/>
      <c r="AF1020" s="408"/>
      <c r="AG1020" s="408"/>
      <c r="AH1020" s="408"/>
      <c r="AI1020" s="408"/>
      <c r="AJ1020" s="408"/>
      <c r="AK1020" s="408"/>
      <c r="AL1020" s="408"/>
      <c r="AM1020" s="296">
        <f>SUM(Y1020:AL1020)</f>
        <v>0</v>
      </c>
    </row>
    <row r="1021" spans="1:39" ht="15" hidden="1" customHeight="1" outlineLevel="1">
      <c r="A1021" s="526"/>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09">
        <f>Y1020</f>
        <v>0</v>
      </c>
      <c r="Z1021" s="409">
        <f t="shared" ref="Z1021" si="2734">Z1020</f>
        <v>0</v>
      </c>
      <c r="AA1021" s="409">
        <f t="shared" ref="AA1021" si="2735">AA1020</f>
        <v>0</v>
      </c>
      <c r="AB1021" s="409">
        <f t="shared" ref="AB1021" si="2736">AB1020</f>
        <v>0</v>
      </c>
      <c r="AC1021" s="409">
        <f t="shared" ref="AC1021" si="2737">AC1020</f>
        <v>0</v>
      </c>
      <c r="AD1021" s="409">
        <f t="shared" ref="AD1021" si="2738">AD1020</f>
        <v>0</v>
      </c>
      <c r="AE1021" s="409">
        <f t="shared" ref="AE1021" si="2739">AE1020</f>
        <v>0</v>
      </c>
      <c r="AF1021" s="409">
        <f t="shared" ref="AF1021" si="2740">AF1020</f>
        <v>0</v>
      </c>
      <c r="AG1021" s="409">
        <f t="shared" ref="AG1021" si="2741">AG1020</f>
        <v>0</v>
      </c>
      <c r="AH1021" s="409">
        <f t="shared" ref="AH1021" si="2742">AH1020</f>
        <v>0</v>
      </c>
      <c r="AI1021" s="409">
        <f t="shared" ref="AI1021" si="2743">AI1020</f>
        <v>0</v>
      </c>
      <c r="AJ1021" s="409">
        <f t="shared" ref="AJ1021" si="2744">AJ1020</f>
        <v>0</v>
      </c>
      <c r="AK1021" s="409">
        <f t="shared" ref="AK1021" si="2745">AK1020</f>
        <v>0</v>
      </c>
      <c r="AL1021" s="409">
        <f t="shared" ref="AL1021" si="2746">AL1020</f>
        <v>0</v>
      </c>
      <c r="AM1021" s="306"/>
    </row>
    <row r="1022" spans="1:39" ht="15" hidden="1" customHeight="1" outlineLevel="1">
      <c r="A1022" s="526"/>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19"/>
      <c r="Z1022" s="422"/>
      <c r="AA1022" s="422"/>
      <c r="AB1022" s="422"/>
      <c r="AC1022" s="422"/>
      <c r="AD1022" s="422"/>
      <c r="AE1022" s="422"/>
      <c r="AF1022" s="422"/>
      <c r="AG1022" s="422"/>
      <c r="AH1022" s="422"/>
      <c r="AI1022" s="422"/>
      <c r="AJ1022" s="422"/>
      <c r="AK1022" s="422"/>
      <c r="AL1022" s="422"/>
      <c r="AM1022" s="306"/>
    </row>
    <row r="1023" spans="1:39" ht="15" hidden="1" customHeight="1" outlineLevel="1">
      <c r="A1023" s="526">
        <v>22</v>
      </c>
      <c r="B1023" s="425"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08"/>
      <c r="Z1023" s="408"/>
      <c r="AA1023" s="408"/>
      <c r="AB1023" s="408"/>
      <c r="AC1023" s="408"/>
      <c r="AD1023" s="408"/>
      <c r="AE1023" s="408"/>
      <c r="AF1023" s="408"/>
      <c r="AG1023" s="408"/>
      <c r="AH1023" s="408"/>
      <c r="AI1023" s="408"/>
      <c r="AJ1023" s="408"/>
      <c r="AK1023" s="408"/>
      <c r="AL1023" s="408"/>
      <c r="AM1023" s="296">
        <f>SUM(Y1023:AL1023)</f>
        <v>0</v>
      </c>
    </row>
    <row r="1024" spans="1:39" ht="15" hidden="1" customHeight="1" outlineLevel="1">
      <c r="A1024" s="526"/>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09">
        <f>Y1023</f>
        <v>0</v>
      </c>
      <c r="Z1024" s="409">
        <f t="shared" ref="Z1024" si="2747">Z1023</f>
        <v>0</v>
      </c>
      <c r="AA1024" s="409">
        <f t="shared" ref="AA1024" si="2748">AA1023</f>
        <v>0</v>
      </c>
      <c r="AB1024" s="409">
        <f t="shared" ref="AB1024" si="2749">AB1023</f>
        <v>0</v>
      </c>
      <c r="AC1024" s="409">
        <f t="shared" ref="AC1024" si="2750">AC1023</f>
        <v>0</v>
      </c>
      <c r="AD1024" s="409">
        <f t="shared" ref="AD1024" si="2751">AD1023</f>
        <v>0</v>
      </c>
      <c r="AE1024" s="409">
        <f t="shared" ref="AE1024" si="2752">AE1023</f>
        <v>0</v>
      </c>
      <c r="AF1024" s="409">
        <f t="shared" ref="AF1024" si="2753">AF1023</f>
        <v>0</v>
      </c>
      <c r="AG1024" s="409">
        <f t="shared" ref="AG1024" si="2754">AG1023</f>
        <v>0</v>
      </c>
      <c r="AH1024" s="409">
        <f t="shared" ref="AH1024" si="2755">AH1023</f>
        <v>0</v>
      </c>
      <c r="AI1024" s="409">
        <f t="shared" ref="AI1024" si="2756">AI1023</f>
        <v>0</v>
      </c>
      <c r="AJ1024" s="409">
        <f t="shared" ref="AJ1024" si="2757">AJ1023</f>
        <v>0</v>
      </c>
      <c r="AK1024" s="409">
        <f t="shared" ref="AK1024" si="2758">AK1023</f>
        <v>0</v>
      </c>
      <c r="AL1024" s="409">
        <f t="shared" ref="AL1024" si="2759">AL1023</f>
        <v>0</v>
      </c>
      <c r="AM1024" s="306"/>
    </row>
    <row r="1025" spans="1:39" ht="15" hidden="1" customHeight="1" outlineLevel="1">
      <c r="A1025" s="526"/>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19"/>
      <c r="Z1025" s="422"/>
      <c r="AA1025" s="422"/>
      <c r="AB1025" s="422"/>
      <c r="AC1025" s="422"/>
      <c r="AD1025" s="422"/>
      <c r="AE1025" s="422"/>
      <c r="AF1025" s="422"/>
      <c r="AG1025" s="422"/>
      <c r="AH1025" s="422"/>
      <c r="AI1025" s="422"/>
      <c r="AJ1025" s="422"/>
      <c r="AK1025" s="422"/>
      <c r="AL1025" s="422"/>
      <c r="AM1025" s="306"/>
    </row>
    <row r="1026" spans="1:39" ht="15" hidden="1" customHeight="1" outlineLevel="1">
      <c r="A1026" s="526">
        <v>23</v>
      </c>
      <c r="B1026" s="425"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08"/>
      <c r="Z1026" s="408"/>
      <c r="AA1026" s="408"/>
      <c r="AB1026" s="408"/>
      <c r="AC1026" s="408"/>
      <c r="AD1026" s="408"/>
      <c r="AE1026" s="408"/>
      <c r="AF1026" s="408"/>
      <c r="AG1026" s="408"/>
      <c r="AH1026" s="408"/>
      <c r="AI1026" s="408"/>
      <c r="AJ1026" s="408"/>
      <c r="AK1026" s="408"/>
      <c r="AL1026" s="408"/>
      <c r="AM1026" s="296">
        <f>SUM(Y1026:AL1026)</f>
        <v>0</v>
      </c>
    </row>
    <row r="1027" spans="1:39" ht="15" hidden="1" customHeight="1" outlineLevel="1">
      <c r="A1027" s="526"/>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09">
        <f>Y1026</f>
        <v>0</v>
      </c>
      <c r="Z1027" s="409">
        <f t="shared" ref="Z1027" si="2760">Z1026</f>
        <v>0</v>
      </c>
      <c r="AA1027" s="409">
        <f t="shared" ref="AA1027" si="2761">AA1026</f>
        <v>0</v>
      </c>
      <c r="AB1027" s="409">
        <f t="shared" ref="AB1027" si="2762">AB1026</f>
        <v>0</v>
      </c>
      <c r="AC1027" s="409">
        <f t="shared" ref="AC1027" si="2763">AC1026</f>
        <v>0</v>
      </c>
      <c r="AD1027" s="409">
        <f t="shared" ref="AD1027" si="2764">AD1026</f>
        <v>0</v>
      </c>
      <c r="AE1027" s="409">
        <f t="shared" ref="AE1027" si="2765">AE1026</f>
        <v>0</v>
      </c>
      <c r="AF1027" s="409">
        <f t="shared" ref="AF1027" si="2766">AF1026</f>
        <v>0</v>
      </c>
      <c r="AG1027" s="409">
        <f t="shared" ref="AG1027" si="2767">AG1026</f>
        <v>0</v>
      </c>
      <c r="AH1027" s="409">
        <f t="shared" ref="AH1027" si="2768">AH1026</f>
        <v>0</v>
      </c>
      <c r="AI1027" s="409">
        <f t="shared" ref="AI1027" si="2769">AI1026</f>
        <v>0</v>
      </c>
      <c r="AJ1027" s="409">
        <f t="shared" ref="AJ1027" si="2770">AJ1026</f>
        <v>0</v>
      </c>
      <c r="AK1027" s="409">
        <f t="shared" ref="AK1027" si="2771">AK1026</f>
        <v>0</v>
      </c>
      <c r="AL1027" s="409">
        <f t="shared" ref="AL1027" si="2772">AL1026</f>
        <v>0</v>
      </c>
      <c r="AM1027" s="306"/>
    </row>
    <row r="1028" spans="1:39" ht="15" hidden="1" customHeight="1" outlineLevel="1">
      <c r="A1028" s="526"/>
      <c r="B1028" s="427"/>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19"/>
      <c r="Z1028" s="422"/>
      <c r="AA1028" s="422"/>
      <c r="AB1028" s="422"/>
      <c r="AC1028" s="422"/>
      <c r="AD1028" s="422"/>
      <c r="AE1028" s="422"/>
      <c r="AF1028" s="422"/>
      <c r="AG1028" s="422"/>
      <c r="AH1028" s="422"/>
      <c r="AI1028" s="422"/>
      <c r="AJ1028" s="422"/>
      <c r="AK1028" s="422"/>
      <c r="AL1028" s="422"/>
      <c r="AM1028" s="306"/>
    </row>
    <row r="1029" spans="1:39" ht="15" hidden="1" customHeight="1" outlineLevel="1">
      <c r="A1029" s="526">
        <v>24</v>
      </c>
      <c r="B1029" s="425"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08"/>
      <c r="Z1029" s="408"/>
      <c r="AA1029" s="408"/>
      <c r="AB1029" s="408"/>
      <c r="AC1029" s="408"/>
      <c r="AD1029" s="408"/>
      <c r="AE1029" s="408"/>
      <c r="AF1029" s="408"/>
      <c r="AG1029" s="408"/>
      <c r="AH1029" s="408"/>
      <c r="AI1029" s="408"/>
      <c r="AJ1029" s="408"/>
      <c r="AK1029" s="408"/>
      <c r="AL1029" s="408"/>
      <c r="AM1029" s="296">
        <f>SUM(Y1029:AL1029)</f>
        <v>0</v>
      </c>
    </row>
    <row r="1030" spans="1:39" ht="15" hidden="1" customHeight="1" outlineLevel="1">
      <c r="A1030" s="526"/>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09">
        <f>Y1029</f>
        <v>0</v>
      </c>
      <c r="Z1030" s="409">
        <f t="shared" ref="Z1030" si="2773">Z1029</f>
        <v>0</v>
      </c>
      <c r="AA1030" s="409">
        <f t="shared" ref="AA1030" si="2774">AA1029</f>
        <v>0</v>
      </c>
      <c r="AB1030" s="409">
        <f t="shared" ref="AB1030" si="2775">AB1029</f>
        <v>0</v>
      </c>
      <c r="AC1030" s="409">
        <f t="shared" ref="AC1030" si="2776">AC1029</f>
        <v>0</v>
      </c>
      <c r="AD1030" s="409">
        <f t="shared" ref="AD1030" si="2777">AD1029</f>
        <v>0</v>
      </c>
      <c r="AE1030" s="409">
        <f t="shared" ref="AE1030" si="2778">AE1029</f>
        <v>0</v>
      </c>
      <c r="AF1030" s="409">
        <f t="shared" ref="AF1030" si="2779">AF1029</f>
        <v>0</v>
      </c>
      <c r="AG1030" s="409">
        <f t="shared" ref="AG1030" si="2780">AG1029</f>
        <v>0</v>
      </c>
      <c r="AH1030" s="409">
        <f t="shared" ref="AH1030" si="2781">AH1029</f>
        <v>0</v>
      </c>
      <c r="AI1030" s="409">
        <f t="shared" ref="AI1030" si="2782">AI1029</f>
        <v>0</v>
      </c>
      <c r="AJ1030" s="409">
        <f t="shared" ref="AJ1030" si="2783">AJ1029</f>
        <v>0</v>
      </c>
      <c r="AK1030" s="409">
        <f t="shared" ref="AK1030" si="2784">AK1029</f>
        <v>0</v>
      </c>
      <c r="AL1030" s="409">
        <f t="shared" ref="AL1030" si="2785">AL1029</f>
        <v>0</v>
      </c>
      <c r="AM1030" s="306"/>
    </row>
    <row r="1031" spans="1:39" ht="15" hidden="1" customHeight="1" outlineLevel="1">
      <c r="A1031" s="526"/>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0"/>
      <c r="Z1031" s="422"/>
      <c r="AA1031" s="422"/>
      <c r="AB1031" s="422"/>
      <c r="AC1031" s="422"/>
      <c r="AD1031" s="422"/>
      <c r="AE1031" s="422"/>
      <c r="AF1031" s="422"/>
      <c r="AG1031" s="422"/>
      <c r="AH1031" s="422"/>
      <c r="AI1031" s="422"/>
      <c r="AJ1031" s="422"/>
      <c r="AK1031" s="422"/>
      <c r="AL1031" s="422"/>
      <c r="AM1031" s="306"/>
    </row>
    <row r="1032" spans="1:39" ht="15" hidden="1" customHeight="1" outlineLevel="1">
      <c r="A1032" s="526"/>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0"/>
      <c r="Z1032" s="422"/>
      <c r="AA1032" s="422"/>
      <c r="AB1032" s="422"/>
      <c r="AC1032" s="422"/>
      <c r="AD1032" s="422"/>
      <c r="AE1032" s="422"/>
      <c r="AF1032" s="422"/>
      <c r="AG1032" s="422"/>
      <c r="AH1032" s="422"/>
      <c r="AI1032" s="422"/>
      <c r="AJ1032" s="422"/>
      <c r="AK1032" s="422"/>
      <c r="AL1032" s="422"/>
      <c r="AM1032" s="306"/>
    </row>
    <row r="1033" spans="1:39" ht="15" hidden="1" customHeight="1" outlineLevel="1">
      <c r="A1033" s="526">
        <v>25</v>
      </c>
      <c r="B1033" s="425"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3"/>
      <c r="Z1033" s="413"/>
      <c r="AA1033" s="413"/>
      <c r="AB1033" s="413"/>
      <c r="AC1033" s="413"/>
      <c r="AD1033" s="413"/>
      <c r="AE1033" s="413"/>
      <c r="AF1033" s="413"/>
      <c r="AG1033" s="413"/>
      <c r="AH1033" s="413"/>
      <c r="AI1033" s="413"/>
      <c r="AJ1033" s="413"/>
      <c r="AK1033" s="413"/>
      <c r="AL1033" s="413"/>
      <c r="AM1033" s="296">
        <f>SUM(Y1033:AL1033)</f>
        <v>0</v>
      </c>
    </row>
    <row r="1034" spans="1:39" ht="15" hidden="1" customHeight="1" outlineLevel="1">
      <c r="A1034" s="526"/>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09">
        <f>Y1033</f>
        <v>0</v>
      </c>
      <c r="Z1034" s="409">
        <f t="shared" ref="Z1034" si="2786">Z1033</f>
        <v>0</v>
      </c>
      <c r="AA1034" s="409">
        <f t="shared" ref="AA1034" si="2787">AA1033</f>
        <v>0</v>
      </c>
      <c r="AB1034" s="409">
        <f t="shared" ref="AB1034" si="2788">AB1033</f>
        <v>0</v>
      </c>
      <c r="AC1034" s="409">
        <f t="shared" ref="AC1034" si="2789">AC1033</f>
        <v>0</v>
      </c>
      <c r="AD1034" s="409">
        <f t="shared" ref="AD1034" si="2790">AD1033</f>
        <v>0</v>
      </c>
      <c r="AE1034" s="409">
        <f t="shared" ref="AE1034" si="2791">AE1033</f>
        <v>0</v>
      </c>
      <c r="AF1034" s="409">
        <f t="shared" ref="AF1034" si="2792">AF1033</f>
        <v>0</v>
      </c>
      <c r="AG1034" s="409">
        <f t="shared" ref="AG1034" si="2793">AG1033</f>
        <v>0</v>
      </c>
      <c r="AH1034" s="409">
        <f t="shared" ref="AH1034" si="2794">AH1033</f>
        <v>0</v>
      </c>
      <c r="AI1034" s="409">
        <f t="shared" ref="AI1034" si="2795">AI1033</f>
        <v>0</v>
      </c>
      <c r="AJ1034" s="409">
        <f t="shared" ref="AJ1034" si="2796">AJ1033</f>
        <v>0</v>
      </c>
      <c r="AK1034" s="409">
        <f t="shared" ref="AK1034" si="2797">AK1033</f>
        <v>0</v>
      </c>
      <c r="AL1034" s="409">
        <f t="shared" ref="AL1034" si="2798">AL1033</f>
        <v>0</v>
      </c>
      <c r="AM1034" s="306"/>
    </row>
    <row r="1035" spans="1:39" ht="15" hidden="1" customHeight="1" outlineLevel="1">
      <c r="A1035" s="526"/>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0"/>
      <c r="Z1035" s="422"/>
      <c r="AA1035" s="422"/>
      <c r="AB1035" s="422"/>
      <c r="AC1035" s="422"/>
      <c r="AD1035" s="422"/>
      <c r="AE1035" s="422"/>
      <c r="AF1035" s="422"/>
      <c r="AG1035" s="422"/>
      <c r="AH1035" s="422"/>
      <c r="AI1035" s="422"/>
      <c r="AJ1035" s="422"/>
      <c r="AK1035" s="422"/>
      <c r="AL1035" s="422"/>
      <c r="AM1035" s="306"/>
    </row>
    <row r="1036" spans="1:39" ht="15" hidden="1" customHeight="1" outlineLevel="1">
      <c r="A1036" s="526">
        <v>26</v>
      </c>
      <c r="B1036" s="425"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3"/>
      <c r="Z1036" s="413"/>
      <c r="AA1036" s="413"/>
      <c r="AB1036" s="413"/>
      <c r="AC1036" s="413"/>
      <c r="AD1036" s="413"/>
      <c r="AE1036" s="413"/>
      <c r="AF1036" s="413"/>
      <c r="AG1036" s="413"/>
      <c r="AH1036" s="413"/>
      <c r="AI1036" s="413"/>
      <c r="AJ1036" s="413"/>
      <c r="AK1036" s="413"/>
      <c r="AL1036" s="413"/>
      <c r="AM1036" s="296">
        <f>SUM(Y1036:AL1036)</f>
        <v>0</v>
      </c>
    </row>
    <row r="1037" spans="1:39" ht="15" hidden="1" customHeight="1" outlineLevel="1">
      <c r="A1037" s="526"/>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09">
        <f>Y1036</f>
        <v>0</v>
      </c>
      <c r="Z1037" s="409">
        <f t="shared" ref="Z1037" si="2799">Z1036</f>
        <v>0</v>
      </c>
      <c r="AA1037" s="409">
        <f t="shared" ref="AA1037" si="2800">AA1036</f>
        <v>0</v>
      </c>
      <c r="AB1037" s="409">
        <f t="shared" ref="AB1037" si="2801">AB1036</f>
        <v>0</v>
      </c>
      <c r="AC1037" s="409">
        <f t="shared" ref="AC1037" si="2802">AC1036</f>
        <v>0</v>
      </c>
      <c r="AD1037" s="409">
        <f t="shared" ref="AD1037" si="2803">AD1036</f>
        <v>0</v>
      </c>
      <c r="AE1037" s="409">
        <f t="shared" ref="AE1037" si="2804">AE1036</f>
        <v>0</v>
      </c>
      <c r="AF1037" s="409">
        <f t="shared" ref="AF1037" si="2805">AF1036</f>
        <v>0</v>
      </c>
      <c r="AG1037" s="409">
        <f t="shared" ref="AG1037" si="2806">AG1036</f>
        <v>0</v>
      </c>
      <c r="AH1037" s="409">
        <f t="shared" ref="AH1037" si="2807">AH1036</f>
        <v>0</v>
      </c>
      <c r="AI1037" s="409">
        <f t="shared" ref="AI1037" si="2808">AI1036</f>
        <v>0</v>
      </c>
      <c r="AJ1037" s="409">
        <f t="shared" ref="AJ1037" si="2809">AJ1036</f>
        <v>0</v>
      </c>
      <c r="AK1037" s="409">
        <f t="shared" ref="AK1037" si="2810">AK1036</f>
        <v>0</v>
      </c>
      <c r="AL1037" s="409">
        <f t="shared" ref="AL1037" si="2811">AL1036</f>
        <v>0</v>
      </c>
      <c r="AM1037" s="306"/>
    </row>
    <row r="1038" spans="1:39" ht="15" hidden="1" customHeight="1" outlineLevel="1">
      <c r="A1038" s="526"/>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0"/>
      <c r="Z1038" s="422"/>
      <c r="AA1038" s="422"/>
      <c r="AB1038" s="422"/>
      <c r="AC1038" s="422"/>
      <c r="AD1038" s="422"/>
      <c r="AE1038" s="422"/>
      <c r="AF1038" s="422"/>
      <c r="AG1038" s="422"/>
      <c r="AH1038" s="422"/>
      <c r="AI1038" s="422"/>
      <c r="AJ1038" s="422"/>
      <c r="AK1038" s="422"/>
      <c r="AL1038" s="422"/>
      <c r="AM1038" s="306"/>
    </row>
    <row r="1039" spans="1:39" ht="15" hidden="1" customHeight="1" outlineLevel="1">
      <c r="A1039" s="526">
        <v>27</v>
      </c>
      <c r="B1039" s="425"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3"/>
      <c r="Z1039" s="413"/>
      <c r="AA1039" s="413"/>
      <c r="AB1039" s="413"/>
      <c r="AC1039" s="413"/>
      <c r="AD1039" s="413"/>
      <c r="AE1039" s="413"/>
      <c r="AF1039" s="413"/>
      <c r="AG1039" s="413"/>
      <c r="AH1039" s="413"/>
      <c r="AI1039" s="413"/>
      <c r="AJ1039" s="413"/>
      <c r="AK1039" s="413"/>
      <c r="AL1039" s="413"/>
      <c r="AM1039" s="296">
        <f>SUM(Y1039:AL1039)</f>
        <v>0</v>
      </c>
    </row>
    <row r="1040" spans="1:39" ht="15" hidden="1" customHeight="1" outlineLevel="1">
      <c r="A1040" s="526"/>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09">
        <f>Y1039</f>
        <v>0</v>
      </c>
      <c r="Z1040" s="409">
        <f t="shared" ref="Z1040" si="2812">Z1039</f>
        <v>0</v>
      </c>
      <c r="AA1040" s="409">
        <f t="shared" ref="AA1040" si="2813">AA1039</f>
        <v>0</v>
      </c>
      <c r="AB1040" s="409">
        <f t="shared" ref="AB1040" si="2814">AB1039</f>
        <v>0</v>
      </c>
      <c r="AC1040" s="409">
        <f t="shared" ref="AC1040" si="2815">AC1039</f>
        <v>0</v>
      </c>
      <c r="AD1040" s="409">
        <f t="shared" ref="AD1040" si="2816">AD1039</f>
        <v>0</v>
      </c>
      <c r="AE1040" s="409">
        <f t="shared" ref="AE1040" si="2817">AE1039</f>
        <v>0</v>
      </c>
      <c r="AF1040" s="409">
        <f t="shared" ref="AF1040" si="2818">AF1039</f>
        <v>0</v>
      </c>
      <c r="AG1040" s="409">
        <f t="shared" ref="AG1040" si="2819">AG1039</f>
        <v>0</v>
      </c>
      <c r="AH1040" s="409">
        <f t="shared" ref="AH1040" si="2820">AH1039</f>
        <v>0</v>
      </c>
      <c r="AI1040" s="409">
        <f t="shared" ref="AI1040" si="2821">AI1039</f>
        <v>0</v>
      </c>
      <c r="AJ1040" s="409">
        <f t="shared" ref="AJ1040" si="2822">AJ1039</f>
        <v>0</v>
      </c>
      <c r="AK1040" s="409">
        <f t="shared" ref="AK1040" si="2823">AK1039</f>
        <v>0</v>
      </c>
      <c r="AL1040" s="409">
        <f t="shared" ref="AL1040" si="2824">AL1039</f>
        <v>0</v>
      </c>
      <c r="AM1040" s="306"/>
    </row>
    <row r="1041" spans="1:39" ht="15" hidden="1" customHeight="1" outlineLevel="1">
      <c r="A1041" s="526"/>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0"/>
      <c r="Z1041" s="422"/>
      <c r="AA1041" s="422"/>
      <c r="AB1041" s="422"/>
      <c r="AC1041" s="422"/>
      <c r="AD1041" s="422"/>
      <c r="AE1041" s="422"/>
      <c r="AF1041" s="422"/>
      <c r="AG1041" s="422"/>
      <c r="AH1041" s="422"/>
      <c r="AI1041" s="422"/>
      <c r="AJ1041" s="422"/>
      <c r="AK1041" s="422"/>
      <c r="AL1041" s="422"/>
      <c r="AM1041" s="306"/>
    </row>
    <row r="1042" spans="1:39" ht="15" hidden="1" customHeight="1" outlineLevel="1">
      <c r="A1042" s="526">
        <v>28</v>
      </c>
      <c r="B1042" s="425"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3"/>
      <c r="Z1042" s="413"/>
      <c r="AA1042" s="413"/>
      <c r="AB1042" s="413"/>
      <c r="AC1042" s="413"/>
      <c r="AD1042" s="413"/>
      <c r="AE1042" s="413"/>
      <c r="AF1042" s="413"/>
      <c r="AG1042" s="413"/>
      <c r="AH1042" s="413"/>
      <c r="AI1042" s="413"/>
      <c r="AJ1042" s="413"/>
      <c r="AK1042" s="413"/>
      <c r="AL1042" s="413"/>
      <c r="AM1042" s="296">
        <f>SUM(Y1042:AL1042)</f>
        <v>0</v>
      </c>
    </row>
    <row r="1043" spans="1:39" ht="15" hidden="1" customHeight="1" outlineLevel="1">
      <c r="A1043" s="526"/>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09">
        <f>Y1042</f>
        <v>0</v>
      </c>
      <c r="Z1043" s="409">
        <f>Z1042</f>
        <v>0</v>
      </c>
      <c r="AA1043" s="409">
        <f t="shared" ref="AA1043" si="2825">AA1042</f>
        <v>0</v>
      </c>
      <c r="AB1043" s="409">
        <f t="shared" ref="AB1043" si="2826">AB1042</f>
        <v>0</v>
      </c>
      <c r="AC1043" s="409">
        <f t="shared" ref="AC1043" si="2827">AC1042</f>
        <v>0</v>
      </c>
      <c r="AD1043" s="409">
        <f t="shared" ref="AD1043" si="2828">AD1042</f>
        <v>0</v>
      </c>
      <c r="AE1043" s="409">
        <f>AE1042</f>
        <v>0</v>
      </c>
      <c r="AF1043" s="409">
        <f t="shared" ref="AF1043" si="2829">AF1042</f>
        <v>0</v>
      </c>
      <c r="AG1043" s="409">
        <f t="shared" ref="AG1043" si="2830">AG1042</f>
        <v>0</v>
      </c>
      <c r="AH1043" s="409">
        <f t="shared" ref="AH1043" si="2831">AH1042</f>
        <v>0</v>
      </c>
      <c r="AI1043" s="409">
        <f t="shared" ref="AI1043" si="2832">AI1042</f>
        <v>0</v>
      </c>
      <c r="AJ1043" s="409">
        <f t="shared" ref="AJ1043" si="2833">AJ1042</f>
        <v>0</v>
      </c>
      <c r="AK1043" s="409">
        <f t="shared" ref="AK1043" si="2834">AK1042</f>
        <v>0</v>
      </c>
      <c r="AL1043" s="409">
        <f t="shared" ref="AL1043" si="2835">AL1042</f>
        <v>0</v>
      </c>
      <c r="AM1043" s="306"/>
    </row>
    <row r="1044" spans="1:39" ht="15" hidden="1" customHeight="1" outlineLevel="1">
      <c r="A1044" s="526"/>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0"/>
      <c r="Z1044" s="422"/>
      <c r="AA1044" s="422"/>
      <c r="AB1044" s="422"/>
      <c r="AC1044" s="422"/>
      <c r="AD1044" s="422"/>
      <c r="AE1044" s="422"/>
      <c r="AF1044" s="422"/>
      <c r="AG1044" s="422"/>
      <c r="AH1044" s="422"/>
      <c r="AI1044" s="422"/>
      <c r="AJ1044" s="422"/>
      <c r="AK1044" s="422"/>
      <c r="AL1044" s="422"/>
      <c r="AM1044" s="306"/>
    </row>
    <row r="1045" spans="1:39" ht="15" hidden="1" customHeight="1" outlineLevel="1">
      <c r="A1045" s="526">
        <v>29</v>
      </c>
      <c r="B1045" s="425"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3"/>
      <c r="Z1045" s="413"/>
      <c r="AA1045" s="413"/>
      <c r="AB1045" s="413"/>
      <c r="AC1045" s="413"/>
      <c r="AD1045" s="413"/>
      <c r="AE1045" s="413"/>
      <c r="AF1045" s="413"/>
      <c r="AG1045" s="413"/>
      <c r="AH1045" s="413"/>
      <c r="AI1045" s="413"/>
      <c r="AJ1045" s="413"/>
      <c r="AK1045" s="413"/>
      <c r="AL1045" s="413"/>
      <c r="AM1045" s="296">
        <f>SUM(Y1045:AL1045)</f>
        <v>0</v>
      </c>
    </row>
    <row r="1046" spans="1:39" ht="15" hidden="1" customHeight="1" outlineLevel="1">
      <c r="A1046" s="526"/>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09">
        <f>Y1045</f>
        <v>0</v>
      </c>
      <c r="Z1046" s="409">
        <f t="shared" ref="Z1046" si="2836">Z1045</f>
        <v>0</v>
      </c>
      <c r="AA1046" s="409">
        <f t="shared" ref="AA1046" si="2837">AA1045</f>
        <v>0</v>
      </c>
      <c r="AB1046" s="409">
        <f t="shared" ref="AB1046" si="2838">AB1045</f>
        <v>0</v>
      </c>
      <c r="AC1046" s="409">
        <f t="shared" ref="AC1046" si="2839">AC1045</f>
        <v>0</v>
      </c>
      <c r="AD1046" s="409">
        <f t="shared" ref="AD1046" si="2840">AD1045</f>
        <v>0</v>
      </c>
      <c r="AE1046" s="409">
        <f t="shared" ref="AE1046" si="2841">AE1045</f>
        <v>0</v>
      </c>
      <c r="AF1046" s="409">
        <f t="shared" ref="AF1046" si="2842">AF1045</f>
        <v>0</v>
      </c>
      <c r="AG1046" s="409">
        <f t="shared" ref="AG1046" si="2843">AG1045</f>
        <v>0</v>
      </c>
      <c r="AH1046" s="409">
        <f t="shared" ref="AH1046" si="2844">AH1045</f>
        <v>0</v>
      </c>
      <c r="AI1046" s="409">
        <f t="shared" ref="AI1046" si="2845">AI1045</f>
        <v>0</v>
      </c>
      <c r="AJ1046" s="409">
        <f t="shared" ref="AJ1046" si="2846">AJ1045</f>
        <v>0</v>
      </c>
      <c r="AK1046" s="409">
        <f t="shared" ref="AK1046" si="2847">AK1045</f>
        <v>0</v>
      </c>
      <c r="AL1046" s="409">
        <f t="shared" ref="AL1046" si="2848">AL1045</f>
        <v>0</v>
      </c>
      <c r="AM1046" s="306"/>
    </row>
    <row r="1047" spans="1:39" ht="15" hidden="1" customHeight="1" outlineLevel="1">
      <c r="A1047" s="526"/>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0"/>
      <c r="Z1047" s="422"/>
      <c r="AA1047" s="422"/>
      <c r="AB1047" s="422"/>
      <c r="AC1047" s="422"/>
      <c r="AD1047" s="422"/>
      <c r="AE1047" s="422"/>
      <c r="AF1047" s="422"/>
      <c r="AG1047" s="422"/>
      <c r="AH1047" s="422"/>
      <c r="AI1047" s="422"/>
      <c r="AJ1047" s="422"/>
      <c r="AK1047" s="422"/>
      <c r="AL1047" s="422"/>
      <c r="AM1047" s="306"/>
    </row>
    <row r="1048" spans="1:39" ht="15" hidden="1" customHeight="1" outlineLevel="1">
      <c r="A1048" s="526">
        <v>30</v>
      </c>
      <c r="B1048" s="425"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3"/>
      <c r="Z1048" s="413"/>
      <c r="AA1048" s="413"/>
      <c r="AB1048" s="413"/>
      <c r="AC1048" s="413"/>
      <c r="AD1048" s="413"/>
      <c r="AE1048" s="413"/>
      <c r="AF1048" s="413"/>
      <c r="AG1048" s="413"/>
      <c r="AH1048" s="413"/>
      <c r="AI1048" s="413"/>
      <c r="AJ1048" s="413"/>
      <c r="AK1048" s="413"/>
      <c r="AL1048" s="413"/>
      <c r="AM1048" s="296">
        <f>SUM(Y1048:AL1048)</f>
        <v>0</v>
      </c>
    </row>
    <row r="1049" spans="1:39" ht="15" hidden="1" customHeight="1" outlineLevel="1">
      <c r="A1049" s="526"/>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09">
        <f>Y1048</f>
        <v>0</v>
      </c>
      <c r="Z1049" s="409">
        <f t="shared" ref="Z1049" si="2849">Z1048</f>
        <v>0</v>
      </c>
      <c r="AA1049" s="409">
        <f t="shared" ref="AA1049" si="2850">AA1048</f>
        <v>0</v>
      </c>
      <c r="AB1049" s="409">
        <f t="shared" ref="AB1049" si="2851">AB1048</f>
        <v>0</v>
      </c>
      <c r="AC1049" s="409">
        <f t="shared" ref="AC1049" si="2852">AC1048</f>
        <v>0</v>
      </c>
      <c r="AD1049" s="409">
        <f t="shared" ref="AD1049" si="2853">AD1048</f>
        <v>0</v>
      </c>
      <c r="AE1049" s="409">
        <f t="shared" ref="AE1049" si="2854">AE1048</f>
        <v>0</v>
      </c>
      <c r="AF1049" s="409">
        <f t="shared" ref="AF1049" si="2855">AF1048</f>
        <v>0</v>
      </c>
      <c r="AG1049" s="409">
        <f t="shared" ref="AG1049" si="2856">AG1048</f>
        <v>0</v>
      </c>
      <c r="AH1049" s="409">
        <f t="shared" ref="AH1049" si="2857">AH1048</f>
        <v>0</v>
      </c>
      <c r="AI1049" s="409">
        <f t="shared" ref="AI1049" si="2858">AI1048</f>
        <v>0</v>
      </c>
      <c r="AJ1049" s="409">
        <f t="shared" ref="AJ1049" si="2859">AJ1048</f>
        <v>0</v>
      </c>
      <c r="AK1049" s="409">
        <f t="shared" ref="AK1049" si="2860">AK1048</f>
        <v>0</v>
      </c>
      <c r="AL1049" s="409">
        <f t="shared" ref="AL1049" si="2861">AL1048</f>
        <v>0</v>
      </c>
      <c r="AM1049" s="306"/>
    </row>
    <row r="1050" spans="1:39" ht="15" hidden="1" customHeight="1" outlineLevel="1">
      <c r="A1050" s="526"/>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0"/>
      <c r="Z1050" s="422"/>
      <c r="AA1050" s="422"/>
      <c r="AB1050" s="422"/>
      <c r="AC1050" s="422"/>
      <c r="AD1050" s="422"/>
      <c r="AE1050" s="422"/>
      <c r="AF1050" s="422"/>
      <c r="AG1050" s="422"/>
      <c r="AH1050" s="422"/>
      <c r="AI1050" s="422"/>
      <c r="AJ1050" s="422"/>
      <c r="AK1050" s="422"/>
      <c r="AL1050" s="422"/>
      <c r="AM1050" s="306"/>
    </row>
    <row r="1051" spans="1:39" ht="15" hidden="1" customHeight="1" outlineLevel="1">
      <c r="A1051" s="526">
        <v>31</v>
      </c>
      <c r="B1051" s="425"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3"/>
      <c r="Z1051" s="413"/>
      <c r="AA1051" s="413"/>
      <c r="AB1051" s="413"/>
      <c r="AC1051" s="413"/>
      <c r="AD1051" s="413"/>
      <c r="AE1051" s="413"/>
      <c r="AF1051" s="413"/>
      <c r="AG1051" s="413"/>
      <c r="AH1051" s="413"/>
      <c r="AI1051" s="413"/>
      <c r="AJ1051" s="413"/>
      <c r="AK1051" s="413"/>
      <c r="AL1051" s="413"/>
      <c r="AM1051" s="296">
        <f>SUM(Y1051:AL1051)</f>
        <v>0</v>
      </c>
    </row>
    <row r="1052" spans="1:39" ht="15" hidden="1" customHeight="1" outlineLevel="1">
      <c r="A1052" s="526"/>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09">
        <f>Y1051</f>
        <v>0</v>
      </c>
      <c r="Z1052" s="409">
        <f t="shared" ref="Z1052" si="2862">Z1051</f>
        <v>0</v>
      </c>
      <c r="AA1052" s="409">
        <f t="shared" ref="AA1052" si="2863">AA1051</f>
        <v>0</v>
      </c>
      <c r="AB1052" s="409">
        <f t="shared" ref="AB1052" si="2864">AB1051</f>
        <v>0</v>
      </c>
      <c r="AC1052" s="409">
        <f t="shared" ref="AC1052" si="2865">AC1051</f>
        <v>0</v>
      </c>
      <c r="AD1052" s="409">
        <f t="shared" ref="AD1052" si="2866">AD1051</f>
        <v>0</v>
      </c>
      <c r="AE1052" s="409">
        <f t="shared" ref="AE1052" si="2867">AE1051</f>
        <v>0</v>
      </c>
      <c r="AF1052" s="409">
        <f t="shared" ref="AF1052" si="2868">AF1051</f>
        <v>0</v>
      </c>
      <c r="AG1052" s="409">
        <f t="shared" ref="AG1052" si="2869">AG1051</f>
        <v>0</v>
      </c>
      <c r="AH1052" s="409">
        <f t="shared" ref="AH1052" si="2870">AH1051</f>
        <v>0</v>
      </c>
      <c r="AI1052" s="409">
        <f t="shared" ref="AI1052" si="2871">AI1051</f>
        <v>0</v>
      </c>
      <c r="AJ1052" s="409">
        <f t="shared" ref="AJ1052" si="2872">AJ1051</f>
        <v>0</v>
      </c>
      <c r="AK1052" s="409">
        <f t="shared" ref="AK1052" si="2873">AK1051</f>
        <v>0</v>
      </c>
      <c r="AL1052" s="409">
        <f t="shared" ref="AL1052" si="2874">AL1051</f>
        <v>0</v>
      </c>
      <c r="AM1052" s="306"/>
    </row>
    <row r="1053" spans="1:39" ht="15" hidden="1" customHeight="1" outlineLevel="1">
      <c r="A1053" s="526"/>
      <c r="B1053" s="425"/>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0"/>
      <c r="Z1053" s="422"/>
      <c r="AA1053" s="422"/>
      <c r="AB1053" s="422"/>
      <c r="AC1053" s="422"/>
      <c r="AD1053" s="422"/>
      <c r="AE1053" s="422"/>
      <c r="AF1053" s="422"/>
      <c r="AG1053" s="422"/>
      <c r="AH1053" s="422"/>
      <c r="AI1053" s="422"/>
      <c r="AJ1053" s="422"/>
      <c r="AK1053" s="422"/>
      <c r="AL1053" s="422"/>
      <c r="AM1053" s="306"/>
    </row>
    <row r="1054" spans="1:39" ht="15" hidden="1" customHeight="1" outlineLevel="1">
      <c r="A1054" s="526">
        <v>32</v>
      </c>
      <c r="B1054" s="425"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3"/>
      <c r="Z1054" s="413"/>
      <c r="AA1054" s="413"/>
      <c r="AB1054" s="413"/>
      <c r="AC1054" s="413"/>
      <c r="AD1054" s="413"/>
      <c r="AE1054" s="413"/>
      <c r="AF1054" s="413"/>
      <c r="AG1054" s="413"/>
      <c r="AH1054" s="413"/>
      <c r="AI1054" s="413"/>
      <c r="AJ1054" s="413"/>
      <c r="AK1054" s="413"/>
      <c r="AL1054" s="413"/>
      <c r="AM1054" s="296">
        <f>SUM(Y1054:AL1054)</f>
        <v>0</v>
      </c>
    </row>
    <row r="1055" spans="1:39" ht="15" hidden="1" customHeight="1" outlineLevel="1">
      <c r="A1055" s="526"/>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09">
        <f>Y1054</f>
        <v>0</v>
      </c>
      <c r="Z1055" s="409">
        <f t="shared" ref="Z1055" si="2875">Z1054</f>
        <v>0</v>
      </c>
      <c r="AA1055" s="409">
        <f t="shared" ref="AA1055" si="2876">AA1054</f>
        <v>0</v>
      </c>
      <c r="AB1055" s="409">
        <f t="shared" ref="AB1055" si="2877">AB1054</f>
        <v>0</v>
      </c>
      <c r="AC1055" s="409">
        <f t="shared" ref="AC1055" si="2878">AC1054</f>
        <v>0</v>
      </c>
      <c r="AD1055" s="409">
        <f t="shared" ref="AD1055" si="2879">AD1054</f>
        <v>0</v>
      </c>
      <c r="AE1055" s="409">
        <f t="shared" ref="AE1055" si="2880">AE1054</f>
        <v>0</v>
      </c>
      <c r="AF1055" s="409">
        <f t="shared" ref="AF1055" si="2881">AF1054</f>
        <v>0</v>
      </c>
      <c r="AG1055" s="409">
        <f t="shared" ref="AG1055" si="2882">AG1054</f>
        <v>0</v>
      </c>
      <c r="AH1055" s="409">
        <f t="shared" ref="AH1055" si="2883">AH1054</f>
        <v>0</v>
      </c>
      <c r="AI1055" s="409">
        <f t="shared" ref="AI1055" si="2884">AI1054</f>
        <v>0</v>
      </c>
      <c r="AJ1055" s="409">
        <f t="shared" ref="AJ1055" si="2885">AJ1054</f>
        <v>0</v>
      </c>
      <c r="AK1055" s="409">
        <f t="shared" ref="AK1055" si="2886">AK1054</f>
        <v>0</v>
      </c>
      <c r="AL1055" s="409">
        <f t="shared" ref="AL1055" si="2887">AL1054</f>
        <v>0</v>
      </c>
      <c r="AM1055" s="306"/>
    </row>
    <row r="1056" spans="1:39" ht="15" hidden="1" customHeight="1" outlineLevel="1">
      <c r="A1056" s="526"/>
      <c r="B1056" s="425"/>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0"/>
      <c r="Z1056" s="422"/>
      <c r="AA1056" s="422"/>
      <c r="AB1056" s="422"/>
      <c r="AC1056" s="422"/>
      <c r="AD1056" s="422"/>
      <c r="AE1056" s="422"/>
      <c r="AF1056" s="422"/>
      <c r="AG1056" s="422"/>
      <c r="AH1056" s="422"/>
      <c r="AI1056" s="422"/>
      <c r="AJ1056" s="422"/>
      <c r="AK1056" s="422"/>
      <c r="AL1056" s="422"/>
      <c r="AM1056" s="306"/>
    </row>
    <row r="1057" spans="1:39" ht="15" hidden="1" customHeight="1" outlineLevel="1">
      <c r="A1057" s="526"/>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0"/>
      <c r="Z1057" s="422"/>
      <c r="AA1057" s="422"/>
      <c r="AB1057" s="422"/>
      <c r="AC1057" s="422"/>
      <c r="AD1057" s="422"/>
      <c r="AE1057" s="422"/>
      <c r="AF1057" s="422"/>
      <c r="AG1057" s="422"/>
      <c r="AH1057" s="422"/>
      <c r="AI1057" s="422"/>
      <c r="AJ1057" s="422"/>
      <c r="AK1057" s="422"/>
      <c r="AL1057" s="422"/>
      <c r="AM1057" s="306"/>
    </row>
    <row r="1058" spans="1:39" ht="15" hidden="1" customHeight="1" outlineLevel="1">
      <c r="A1058" s="526">
        <v>33</v>
      </c>
      <c r="B1058" s="425"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3"/>
      <c r="Z1058" s="413"/>
      <c r="AA1058" s="413"/>
      <c r="AB1058" s="413"/>
      <c r="AC1058" s="413"/>
      <c r="AD1058" s="413"/>
      <c r="AE1058" s="413"/>
      <c r="AF1058" s="413"/>
      <c r="AG1058" s="413"/>
      <c r="AH1058" s="413"/>
      <c r="AI1058" s="413"/>
      <c r="AJ1058" s="413"/>
      <c r="AK1058" s="413"/>
      <c r="AL1058" s="413"/>
      <c r="AM1058" s="296">
        <f>SUM(Y1058:AL1058)</f>
        <v>0</v>
      </c>
    </row>
    <row r="1059" spans="1:39" ht="15" hidden="1" customHeight="1" outlineLevel="1">
      <c r="A1059" s="526"/>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09">
        <f>Y1058</f>
        <v>0</v>
      </c>
      <c r="Z1059" s="409">
        <f t="shared" ref="Z1059" si="2888">Z1058</f>
        <v>0</v>
      </c>
      <c r="AA1059" s="409">
        <f t="shared" ref="AA1059" si="2889">AA1058</f>
        <v>0</v>
      </c>
      <c r="AB1059" s="409">
        <f t="shared" ref="AB1059" si="2890">AB1058</f>
        <v>0</v>
      </c>
      <c r="AC1059" s="409">
        <f t="shared" ref="AC1059" si="2891">AC1058</f>
        <v>0</v>
      </c>
      <c r="AD1059" s="409">
        <f t="shared" ref="AD1059" si="2892">AD1058</f>
        <v>0</v>
      </c>
      <c r="AE1059" s="409">
        <f t="shared" ref="AE1059" si="2893">AE1058</f>
        <v>0</v>
      </c>
      <c r="AF1059" s="409">
        <f t="shared" ref="AF1059" si="2894">AF1058</f>
        <v>0</v>
      </c>
      <c r="AG1059" s="409">
        <f t="shared" ref="AG1059" si="2895">AG1058</f>
        <v>0</v>
      </c>
      <c r="AH1059" s="409">
        <f t="shared" ref="AH1059" si="2896">AH1058</f>
        <v>0</v>
      </c>
      <c r="AI1059" s="409">
        <f t="shared" ref="AI1059" si="2897">AI1058</f>
        <v>0</v>
      </c>
      <c r="AJ1059" s="409">
        <f t="shared" ref="AJ1059" si="2898">AJ1058</f>
        <v>0</v>
      </c>
      <c r="AK1059" s="409">
        <f t="shared" ref="AK1059" si="2899">AK1058</f>
        <v>0</v>
      </c>
      <c r="AL1059" s="409">
        <f t="shared" ref="AL1059" si="2900">AL1058</f>
        <v>0</v>
      </c>
      <c r="AM1059" s="306"/>
    </row>
    <row r="1060" spans="1:39" ht="15" hidden="1" customHeight="1" outlineLevel="1">
      <c r="A1060" s="526"/>
      <c r="B1060" s="425"/>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0"/>
      <c r="Z1060" s="422"/>
      <c r="AA1060" s="422"/>
      <c r="AB1060" s="422"/>
      <c r="AC1060" s="422"/>
      <c r="AD1060" s="422"/>
      <c r="AE1060" s="422"/>
      <c r="AF1060" s="422"/>
      <c r="AG1060" s="422"/>
      <c r="AH1060" s="422"/>
      <c r="AI1060" s="422"/>
      <c r="AJ1060" s="422"/>
      <c r="AK1060" s="422"/>
      <c r="AL1060" s="422"/>
      <c r="AM1060" s="306"/>
    </row>
    <row r="1061" spans="1:39" ht="15" hidden="1" customHeight="1" outlineLevel="1">
      <c r="A1061" s="526">
        <v>34</v>
      </c>
      <c r="B1061" s="425"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3"/>
      <c r="Z1061" s="413"/>
      <c r="AA1061" s="413"/>
      <c r="AB1061" s="413"/>
      <c r="AC1061" s="413"/>
      <c r="AD1061" s="413"/>
      <c r="AE1061" s="413"/>
      <c r="AF1061" s="413"/>
      <c r="AG1061" s="413"/>
      <c r="AH1061" s="413"/>
      <c r="AI1061" s="413"/>
      <c r="AJ1061" s="413"/>
      <c r="AK1061" s="413"/>
      <c r="AL1061" s="413"/>
      <c r="AM1061" s="296">
        <f>SUM(Y1061:AL1061)</f>
        <v>0</v>
      </c>
    </row>
    <row r="1062" spans="1:39" ht="15" hidden="1" customHeight="1" outlineLevel="1">
      <c r="A1062" s="526"/>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09">
        <f>Y1061</f>
        <v>0</v>
      </c>
      <c r="Z1062" s="409">
        <f t="shared" ref="Z1062" si="2901">Z1061</f>
        <v>0</v>
      </c>
      <c r="AA1062" s="409">
        <f t="shared" ref="AA1062" si="2902">AA1061</f>
        <v>0</v>
      </c>
      <c r="AB1062" s="409">
        <f t="shared" ref="AB1062" si="2903">AB1061</f>
        <v>0</v>
      </c>
      <c r="AC1062" s="409">
        <f t="shared" ref="AC1062" si="2904">AC1061</f>
        <v>0</v>
      </c>
      <c r="AD1062" s="409">
        <f t="shared" ref="AD1062" si="2905">AD1061</f>
        <v>0</v>
      </c>
      <c r="AE1062" s="409">
        <f t="shared" ref="AE1062" si="2906">AE1061</f>
        <v>0</v>
      </c>
      <c r="AF1062" s="409">
        <f t="shared" ref="AF1062" si="2907">AF1061</f>
        <v>0</v>
      </c>
      <c r="AG1062" s="409">
        <f t="shared" ref="AG1062" si="2908">AG1061</f>
        <v>0</v>
      </c>
      <c r="AH1062" s="409">
        <f t="shared" ref="AH1062" si="2909">AH1061</f>
        <v>0</v>
      </c>
      <c r="AI1062" s="409">
        <f t="shared" ref="AI1062" si="2910">AI1061</f>
        <v>0</v>
      </c>
      <c r="AJ1062" s="409">
        <f t="shared" ref="AJ1062" si="2911">AJ1061</f>
        <v>0</v>
      </c>
      <c r="AK1062" s="409">
        <f t="shared" ref="AK1062" si="2912">AK1061</f>
        <v>0</v>
      </c>
      <c r="AL1062" s="409">
        <f t="shared" ref="AL1062" si="2913">AL1061</f>
        <v>0</v>
      </c>
      <c r="AM1062" s="306"/>
    </row>
    <row r="1063" spans="1:39" ht="15" hidden="1" customHeight="1" outlineLevel="1">
      <c r="A1063" s="526"/>
      <c r="B1063" s="425"/>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0"/>
      <c r="Z1063" s="422"/>
      <c r="AA1063" s="422"/>
      <c r="AB1063" s="422"/>
      <c r="AC1063" s="422"/>
      <c r="AD1063" s="422"/>
      <c r="AE1063" s="422"/>
      <c r="AF1063" s="422"/>
      <c r="AG1063" s="422"/>
      <c r="AH1063" s="422"/>
      <c r="AI1063" s="422"/>
      <c r="AJ1063" s="422"/>
      <c r="AK1063" s="422"/>
      <c r="AL1063" s="422"/>
      <c r="AM1063" s="306"/>
    </row>
    <row r="1064" spans="1:39" ht="15" hidden="1" customHeight="1" outlineLevel="1">
      <c r="A1064" s="526">
        <v>35</v>
      </c>
      <c r="B1064" s="425"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3"/>
      <c r="Z1064" s="413"/>
      <c r="AA1064" s="413"/>
      <c r="AB1064" s="413"/>
      <c r="AC1064" s="413"/>
      <c r="AD1064" s="413"/>
      <c r="AE1064" s="413"/>
      <c r="AF1064" s="413"/>
      <c r="AG1064" s="413"/>
      <c r="AH1064" s="413"/>
      <c r="AI1064" s="413"/>
      <c r="AJ1064" s="413"/>
      <c r="AK1064" s="413"/>
      <c r="AL1064" s="413"/>
      <c r="AM1064" s="296">
        <f>SUM(Y1064:AL1064)</f>
        <v>0</v>
      </c>
    </row>
    <row r="1065" spans="1:39" ht="15" hidden="1" customHeight="1" outlineLevel="1">
      <c r="A1065" s="526"/>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09">
        <f>Y1064</f>
        <v>0</v>
      </c>
      <c r="Z1065" s="409">
        <f t="shared" ref="Z1065" si="2914">Z1064</f>
        <v>0</v>
      </c>
      <c r="AA1065" s="409">
        <f t="shared" ref="AA1065" si="2915">AA1064</f>
        <v>0</v>
      </c>
      <c r="AB1065" s="409">
        <f t="shared" ref="AB1065" si="2916">AB1064</f>
        <v>0</v>
      </c>
      <c r="AC1065" s="409">
        <f t="shared" ref="AC1065" si="2917">AC1064</f>
        <v>0</v>
      </c>
      <c r="AD1065" s="409">
        <f t="shared" ref="AD1065" si="2918">AD1064</f>
        <v>0</v>
      </c>
      <c r="AE1065" s="409">
        <f t="shared" ref="AE1065" si="2919">AE1064</f>
        <v>0</v>
      </c>
      <c r="AF1065" s="409">
        <f t="shared" ref="AF1065" si="2920">AF1064</f>
        <v>0</v>
      </c>
      <c r="AG1065" s="409">
        <f t="shared" ref="AG1065" si="2921">AG1064</f>
        <v>0</v>
      </c>
      <c r="AH1065" s="409">
        <f t="shared" ref="AH1065" si="2922">AH1064</f>
        <v>0</v>
      </c>
      <c r="AI1065" s="409">
        <f t="shared" ref="AI1065" si="2923">AI1064</f>
        <v>0</v>
      </c>
      <c r="AJ1065" s="409">
        <f t="shared" ref="AJ1065" si="2924">AJ1064</f>
        <v>0</v>
      </c>
      <c r="AK1065" s="409">
        <f t="shared" ref="AK1065" si="2925">AK1064</f>
        <v>0</v>
      </c>
      <c r="AL1065" s="409">
        <f t="shared" ref="AL1065" si="2926">AL1064</f>
        <v>0</v>
      </c>
      <c r="AM1065" s="306"/>
    </row>
    <row r="1066" spans="1:39" ht="15" hidden="1" customHeight="1" outlineLevel="1">
      <c r="A1066" s="526"/>
      <c r="B1066" s="428"/>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0"/>
      <c r="Z1066" s="422"/>
      <c r="AA1066" s="422"/>
      <c r="AB1066" s="422"/>
      <c r="AC1066" s="422"/>
      <c r="AD1066" s="422"/>
      <c r="AE1066" s="422"/>
      <c r="AF1066" s="422"/>
      <c r="AG1066" s="422"/>
      <c r="AH1066" s="422"/>
      <c r="AI1066" s="422"/>
      <c r="AJ1066" s="422"/>
      <c r="AK1066" s="422"/>
      <c r="AL1066" s="422"/>
      <c r="AM1066" s="306"/>
    </row>
    <row r="1067" spans="1:39" ht="15" hidden="1" customHeight="1" outlineLevel="1">
      <c r="A1067" s="526"/>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0"/>
      <c r="Z1067" s="422"/>
      <c r="AA1067" s="422"/>
      <c r="AB1067" s="422"/>
      <c r="AC1067" s="422"/>
      <c r="AD1067" s="422"/>
      <c r="AE1067" s="422"/>
      <c r="AF1067" s="422"/>
      <c r="AG1067" s="422"/>
      <c r="AH1067" s="422"/>
      <c r="AI1067" s="422"/>
      <c r="AJ1067" s="422"/>
      <c r="AK1067" s="422"/>
      <c r="AL1067" s="422"/>
      <c r="AM1067" s="306"/>
    </row>
    <row r="1068" spans="1:39" ht="28.5" hidden="1" customHeight="1" outlineLevel="1">
      <c r="A1068" s="526">
        <v>36</v>
      </c>
      <c r="B1068" s="425"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3"/>
      <c r="Z1068" s="413"/>
      <c r="AA1068" s="413"/>
      <c r="AB1068" s="413"/>
      <c r="AC1068" s="413"/>
      <c r="AD1068" s="413"/>
      <c r="AE1068" s="413"/>
      <c r="AF1068" s="413"/>
      <c r="AG1068" s="413"/>
      <c r="AH1068" s="413"/>
      <c r="AI1068" s="413"/>
      <c r="AJ1068" s="413"/>
      <c r="AK1068" s="413"/>
      <c r="AL1068" s="413"/>
      <c r="AM1068" s="296">
        <f>SUM(Y1068:AL1068)</f>
        <v>0</v>
      </c>
    </row>
    <row r="1069" spans="1:39" ht="15" hidden="1" customHeight="1" outlineLevel="1">
      <c r="A1069" s="526"/>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09">
        <f>Y1068</f>
        <v>0</v>
      </c>
      <c r="Z1069" s="409">
        <f t="shared" ref="Z1069" si="2927">Z1068</f>
        <v>0</v>
      </c>
      <c r="AA1069" s="409">
        <f t="shared" ref="AA1069" si="2928">AA1068</f>
        <v>0</v>
      </c>
      <c r="AB1069" s="409">
        <f t="shared" ref="AB1069" si="2929">AB1068</f>
        <v>0</v>
      </c>
      <c r="AC1069" s="409">
        <f t="shared" ref="AC1069" si="2930">AC1068</f>
        <v>0</v>
      </c>
      <c r="AD1069" s="409">
        <f t="shared" ref="AD1069" si="2931">AD1068</f>
        <v>0</v>
      </c>
      <c r="AE1069" s="409">
        <f t="shared" ref="AE1069" si="2932">AE1068</f>
        <v>0</v>
      </c>
      <c r="AF1069" s="409">
        <f t="shared" ref="AF1069" si="2933">AF1068</f>
        <v>0</v>
      </c>
      <c r="AG1069" s="409">
        <f t="shared" ref="AG1069" si="2934">AG1068</f>
        <v>0</v>
      </c>
      <c r="AH1069" s="409">
        <f t="shared" ref="AH1069" si="2935">AH1068</f>
        <v>0</v>
      </c>
      <c r="AI1069" s="409">
        <f t="shared" ref="AI1069" si="2936">AI1068</f>
        <v>0</v>
      </c>
      <c r="AJ1069" s="409">
        <f t="shared" ref="AJ1069" si="2937">AJ1068</f>
        <v>0</v>
      </c>
      <c r="AK1069" s="409">
        <f t="shared" ref="AK1069" si="2938">AK1068</f>
        <v>0</v>
      </c>
      <c r="AL1069" s="409">
        <f t="shared" ref="AL1069" si="2939">AL1068</f>
        <v>0</v>
      </c>
      <c r="AM1069" s="306"/>
    </row>
    <row r="1070" spans="1:39" ht="15" hidden="1" customHeight="1" outlineLevel="1">
      <c r="A1070" s="526"/>
      <c r="B1070" s="425"/>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0"/>
      <c r="Z1070" s="422"/>
      <c r="AA1070" s="422"/>
      <c r="AB1070" s="422"/>
      <c r="AC1070" s="422"/>
      <c r="AD1070" s="422"/>
      <c r="AE1070" s="422"/>
      <c r="AF1070" s="422"/>
      <c r="AG1070" s="422"/>
      <c r="AH1070" s="422"/>
      <c r="AI1070" s="422"/>
      <c r="AJ1070" s="422"/>
      <c r="AK1070" s="422"/>
      <c r="AL1070" s="422"/>
      <c r="AM1070" s="306"/>
    </row>
    <row r="1071" spans="1:39" ht="15" hidden="1" customHeight="1" outlineLevel="1">
      <c r="A1071" s="526">
        <v>37</v>
      </c>
      <c r="B1071" s="425"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3"/>
      <c r="Z1071" s="413"/>
      <c r="AA1071" s="413"/>
      <c r="AB1071" s="413"/>
      <c r="AC1071" s="413"/>
      <c r="AD1071" s="413"/>
      <c r="AE1071" s="413"/>
      <c r="AF1071" s="413"/>
      <c r="AG1071" s="413"/>
      <c r="AH1071" s="413"/>
      <c r="AI1071" s="413"/>
      <c r="AJ1071" s="413"/>
      <c r="AK1071" s="413"/>
      <c r="AL1071" s="413"/>
      <c r="AM1071" s="296">
        <f>SUM(Y1071:AL1071)</f>
        <v>0</v>
      </c>
    </row>
    <row r="1072" spans="1:39" ht="15" hidden="1" customHeight="1" outlineLevel="1">
      <c r="A1072" s="526"/>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09">
        <f>Y1071</f>
        <v>0</v>
      </c>
      <c r="Z1072" s="409">
        <f t="shared" ref="Z1072" si="2940">Z1071</f>
        <v>0</v>
      </c>
      <c r="AA1072" s="409">
        <f t="shared" ref="AA1072" si="2941">AA1071</f>
        <v>0</v>
      </c>
      <c r="AB1072" s="409">
        <f t="shared" ref="AB1072" si="2942">AB1071</f>
        <v>0</v>
      </c>
      <c r="AC1072" s="409">
        <f t="shared" ref="AC1072" si="2943">AC1071</f>
        <v>0</v>
      </c>
      <c r="AD1072" s="409">
        <f t="shared" ref="AD1072" si="2944">AD1071</f>
        <v>0</v>
      </c>
      <c r="AE1072" s="409">
        <f t="shared" ref="AE1072" si="2945">AE1071</f>
        <v>0</v>
      </c>
      <c r="AF1072" s="409">
        <f t="shared" ref="AF1072" si="2946">AF1071</f>
        <v>0</v>
      </c>
      <c r="AG1072" s="409">
        <f t="shared" ref="AG1072" si="2947">AG1071</f>
        <v>0</v>
      </c>
      <c r="AH1072" s="409">
        <f t="shared" ref="AH1072" si="2948">AH1071</f>
        <v>0</v>
      </c>
      <c r="AI1072" s="409">
        <f t="shared" ref="AI1072" si="2949">AI1071</f>
        <v>0</v>
      </c>
      <c r="AJ1072" s="409">
        <f t="shared" ref="AJ1072" si="2950">AJ1071</f>
        <v>0</v>
      </c>
      <c r="AK1072" s="409">
        <f t="shared" ref="AK1072" si="2951">AK1071</f>
        <v>0</v>
      </c>
      <c r="AL1072" s="409">
        <f t="shared" ref="AL1072" si="2952">AL1071</f>
        <v>0</v>
      </c>
      <c r="AM1072" s="306"/>
    </row>
    <row r="1073" spans="1:39" ht="15" hidden="1" customHeight="1" outlineLevel="1">
      <c r="A1073" s="526"/>
      <c r="B1073" s="425"/>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0"/>
      <c r="Z1073" s="422"/>
      <c r="AA1073" s="422"/>
      <c r="AB1073" s="422"/>
      <c r="AC1073" s="422"/>
      <c r="AD1073" s="422"/>
      <c r="AE1073" s="422"/>
      <c r="AF1073" s="422"/>
      <c r="AG1073" s="422"/>
      <c r="AH1073" s="422"/>
      <c r="AI1073" s="422"/>
      <c r="AJ1073" s="422"/>
      <c r="AK1073" s="422"/>
      <c r="AL1073" s="422"/>
      <c r="AM1073" s="306"/>
    </row>
    <row r="1074" spans="1:39" ht="15" hidden="1" customHeight="1" outlineLevel="1">
      <c r="A1074" s="526">
        <v>38</v>
      </c>
      <c r="B1074" s="425"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3"/>
      <c r="Z1074" s="413"/>
      <c r="AA1074" s="413"/>
      <c r="AB1074" s="413"/>
      <c r="AC1074" s="413"/>
      <c r="AD1074" s="413"/>
      <c r="AE1074" s="413"/>
      <c r="AF1074" s="413"/>
      <c r="AG1074" s="413"/>
      <c r="AH1074" s="413"/>
      <c r="AI1074" s="413"/>
      <c r="AJ1074" s="413"/>
      <c r="AK1074" s="413"/>
      <c r="AL1074" s="413"/>
      <c r="AM1074" s="296">
        <f>SUM(Y1074:AL1074)</f>
        <v>0</v>
      </c>
    </row>
    <row r="1075" spans="1:39" ht="15" hidden="1" customHeight="1" outlineLevel="1">
      <c r="A1075" s="526"/>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09">
        <f>Y1074</f>
        <v>0</v>
      </c>
      <c r="Z1075" s="409">
        <f t="shared" ref="Z1075" si="2953">Z1074</f>
        <v>0</v>
      </c>
      <c r="AA1075" s="409">
        <f t="shared" ref="AA1075" si="2954">AA1074</f>
        <v>0</v>
      </c>
      <c r="AB1075" s="409">
        <f t="shared" ref="AB1075" si="2955">AB1074</f>
        <v>0</v>
      </c>
      <c r="AC1075" s="409">
        <f t="shared" ref="AC1075" si="2956">AC1074</f>
        <v>0</v>
      </c>
      <c r="AD1075" s="409">
        <f t="shared" ref="AD1075" si="2957">AD1074</f>
        <v>0</v>
      </c>
      <c r="AE1075" s="409">
        <f t="shared" ref="AE1075" si="2958">AE1074</f>
        <v>0</v>
      </c>
      <c r="AF1075" s="409">
        <f t="shared" ref="AF1075" si="2959">AF1074</f>
        <v>0</v>
      </c>
      <c r="AG1075" s="409">
        <f t="shared" ref="AG1075" si="2960">AG1074</f>
        <v>0</v>
      </c>
      <c r="AH1075" s="409">
        <f t="shared" ref="AH1075" si="2961">AH1074</f>
        <v>0</v>
      </c>
      <c r="AI1075" s="409">
        <f t="shared" ref="AI1075" si="2962">AI1074</f>
        <v>0</v>
      </c>
      <c r="AJ1075" s="409">
        <f t="shared" ref="AJ1075" si="2963">AJ1074</f>
        <v>0</v>
      </c>
      <c r="AK1075" s="409">
        <f t="shared" ref="AK1075" si="2964">AK1074</f>
        <v>0</v>
      </c>
      <c r="AL1075" s="409">
        <f t="shared" ref="AL1075" si="2965">AL1074</f>
        <v>0</v>
      </c>
      <c r="AM1075" s="306"/>
    </row>
    <row r="1076" spans="1:39" ht="15" hidden="1" customHeight="1" outlineLevel="1">
      <c r="A1076" s="526"/>
      <c r="B1076" s="425"/>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0"/>
      <c r="Z1076" s="422"/>
      <c r="AA1076" s="422"/>
      <c r="AB1076" s="422"/>
      <c r="AC1076" s="422"/>
      <c r="AD1076" s="422"/>
      <c r="AE1076" s="422"/>
      <c r="AF1076" s="422"/>
      <c r="AG1076" s="422"/>
      <c r="AH1076" s="422"/>
      <c r="AI1076" s="422"/>
      <c r="AJ1076" s="422"/>
      <c r="AK1076" s="422"/>
      <c r="AL1076" s="422"/>
      <c r="AM1076" s="306"/>
    </row>
    <row r="1077" spans="1:39" ht="15" hidden="1" customHeight="1" outlineLevel="1">
      <c r="A1077" s="526">
        <v>39</v>
      </c>
      <c r="B1077" s="425"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3"/>
      <c r="Z1077" s="413"/>
      <c r="AA1077" s="413"/>
      <c r="AB1077" s="413"/>
      <c r="AC1077" s="413"/>
      <c r="AD1077" s="413"/>
      <c r="AE1077" s="413"/>
      <c r="AF1077" s="413"/>
      <c r="AG1077" s="413"/>
      <c r="AH1077" s="413"/>
      <c r="AI1077" s="413"/>
      <c r="AJ1077" s="413"/>
      <c r="AK1077" s="413"/>
      <c r="AL1077" s="413"/>
      <c r="AM1077" s="296">
        <f>SUM(Y1077:AL1077)</f>
        <v>0</v>
      </c>
    </row>
    <row r="1078" spans="1:39" ht="15" hidden="1" customHeight="1" outlineLevel="1">
      <c r="A1078" s="526"/>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09">
        <f>Y1077</f>
        <v>0</v>
      </c>
      <c r="Z1078" s="409">
        <f t="shared" ref="Z1078" si="2966">Z1077</f>
        <v>0</v>
      </c>
      <c r="AA1078" s="409">
        <f t="shared" ref="AA1078" si="2967">AA1077</f>
        <v>0</v>
      </c>
      <c r="AB1078" s="409">
        <f t="shared" ref="AB1078" si="2968">AB1077</f>
        <v>0</v>
      </c>
      <c r="AC1078" s="409">
        <f t="shared" ref="AC1078" si="2969">AC1077</f>
        <v>0</v>
      </c>
      <c r="AD1078" s="409">
        <f t="shared" ref="AD1078" si="2970">AD1077</f>
        <v>0</v>
      </c>
      <c r="AE1078" s="409">
        <f t="shared" ref="AE1078" si="2971">AE1077</f>
        <v>0</v>
      </c>
      <c r="AF1078" s="409">
        <f t="shared" ref="AF1078" si="2972">AF1077</f>
        <v>0</v>
      </c>
      <c r="AG1078" s="409">
        <f t="shared" ref="AG1078" si="2973">AG1077</f>
        <v>0</v>
      </c>
      <c r="AH1078" s="409">
        <f t="shared" ref="AH1078" si="2974">AH1077</f>
        <v>0</v>
      </c>
      <c r="AI1078" s="409">
        <f t="shared" ref="AI1078" si="2975">AI1077</f>
        <v>0</v>
      </c>
      <c r="AJ1078" s="409">
        <f t="shared" ref="AJ1078" si="2976">AJ1077</f>
        <v>0</v>
      </c>
      <c r="AK1078" s="409">
        <f t="shared" ref="AK1078" si="2977">AK1077</f>
        <v>0</v>
      </c>
      <c r="AL1078" s="409">
        <f t="shared" ref="AL1078" si="2978">AL1077</f>
        <v>0</v>
      </c>
      <c r="AM1078" s="306"/>
    </row>
    <row r="1079" spans="1:39" ht="15" hidden="1" customHeight="1" outlineLevel="1">
      <c r="A1079" s="526"/>
      <c r="B1079" s="425"/>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0"/>
      <c r="Z1079" s="422"/>
      <c r="AA1079" s="422"/>
      <c r="AB1079" s="422"/>
      <c r="AC1079" s="422"/>
      <c r="AD1079" s="422"/>
      <c r="AE1079" s="422"/>
      <c r="AF1079" s="422"/>
      <c r="AG1079" s="422"/>
      <c r="AH1079" s="422"/>
      <c r="AI1079" s="422"/>
      <c r="AJ1079" s="422"/>
      <c r="AK1079" s="422"/>
      <c r="AL1079" s="422"/>
      <c r="AM1079" s="306"/>
    </row>
    <row r="1080" spans="1:39" ht="15" hidden="1" customHeight="1" outlineLevel="1">
      <c r="A1080" s="526">
        <v>40</v>
      </c>
      <c r="B1080" s="425"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3"/>
      <c r="Z1080" s="413"/>
      <c r="AA1080" s="413"/>
      <c r="AB1080" s="413"/>
      <c r="AC1080" s="413"/>
      <c r="AD1080" s="413"/>
      <c r="AE1080" s="413"/>
      <c r="AF1080" s="413"/>
      <c r="AG1080" s="413"/>
      <c r="AH1080" s="413"/>
      <c r="AI1080" s="413"/>
      <c r="AJ1080" s="413"/>
      <c r="AK1080" s="413"/>
      <c r="AL1080" s="413"/>
      <c r="AM1080" s="296">
        <f>SUM(Y1080:AL1080)</f>
        <v>0</v>
      </c>
    </row>
    <row r="1081" spans="1:39" ht="15" hidden="1" customHeight="1" outlineLevel="1">
      <c r="A1081" s="526"/>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09">
        <f>Y1080</f>
        <v>0</v>
      </c>
      <c r="Z1081" s="409">
        <f t="shared" ref="Z1081" si="2979">Z1080</f>
        <v>0</v>
      </c>
      <c r="AA1081" s="409">
        <f t="shared" ref="AA1081" si="2980">AA1080</f>
        <v>0</v>
      </c>
      <c r="AB1081" s="409">
        <f t="shared" ref="AB1081" si="2981">AB1080</f>
        <v>0</v>
      </c>
      <c r="AC1081" s="409">
        <f t="shared" ref="AC1081" si="2982">AC1080</f>
        <v>0</v>
      </c>
      <c r="AD1081" s="409">
        <f t="shared" ref="AD1081" si="2983">AD1080</f>
        <v>0</v>
      </c>
      <c r="AE1081" s="409">
        <f t="shared" ref="AE1081" si="2984">AE1080</f>
        <v>0</v>
      </c>
      <c r="AF1081" s="409">
        <f t="shared" ref="AF1081" si="2985">AF1080</f>
        <v>0</v>
      </c>
      <c r="AG1081" s="409">
        <f t="shared" ref="AG1081" si="2986">AG1080</f>
        <v>0</v>
      </c>
      <c r="AH1081" s="409">
        <f t="shared" ref="AH1081" si="2987">AH1080</f>
        <v>0</v>
      </c>
      <c r="AI1081" s="409">
        <f t="shared" ref="AI1081" si="2988">AI1080</f>
        <v>0</v>
      </c>
      <c r="AJ1081" s="409">
        <f t="shared" ref="AJ1081" si="2989">AJ1080</f>
        <v>0</v>
      </c>
      <c r="AK1081" s="409">
        <f t="shared" ref="AK1081" si="2990">AK1080</f>
        <v>0</v>
      </c>
      <c r="AL1081" s="409">
        <f t="shared" ref="AL1081" si="2991">AL1080</f>
        <v>0</v>
      </c>
      <c r="AM1081" s="306"/>
    </row>
    <row r="1082" spans="1:39" ht="15" hidden="1" customHeight="1" outlineLevel="1">
      <c r="A1082" s="526"/>
      <c r="B1082" s="425"/>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0"/>
      <c r="Z1082" s="422"/>
      <c r="AA1082" s="422"/>
      <c r="AB1082" s="422"/>
      <c r="AC1082" s="422"/>
      <c r="AD1082" s="422"/>
      <c r="AE1082" s="422"/>
      <c r="AF1082" s="422"/>
      <c r="AG1082" s="422"/>
      <c r="AH1082" s="422"/>
      <c r="AI1082" s="422"/>
      <c r="AJ1082" s="422"/>
      <c r="AK1082" s="422"/>
      <c r="AL1082" s="422"/>
      <c r="AM1082" s="306"/>
    </row>
    <row r="1083" spans="1:39" ht="28.5" hidden="1" customHeight="1" outlineLevel="1">
      <c r="A1083" s="526">
        <v>41</v>
      </c>
      <c r="B1083" s="425"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3"/>
      <c r="Z1083" s="413"/>
      <c r="AA1083" s="413"/>
      <c r="AB1083" s="413"/>
      <c r="AC1083" s="413"/>
      <c r="AD1083" s="413"/>
      <c r="AE1083" s="413"/>
      <c r="AF1083" s="413"/>
      <c r="AG1083" s="413"/>
      <c r="AH1083" s="413"/>
      <c r="AI1083" s="413"/>
      <c r="AJ1083" s="413"/>
      <c r="AK1083" s="413"/>
      <c r="AL1083" s="413"/>
      <c r="AM1083" s="296">
        <f>SUM(Y1083:AL1083)</f>
        <v>0</v>
      </c>
    </row>
    <row r="1084" spans="1:39" ht="15" hidden="1" customHeight="1" outlineLevel="1">
      <c r="A1084" s="526"/>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09">
        <f>Y1083</f>
        <v>0</v>
      </c>
      <c r="Z1084" s="409">
        <f t="shared" ref="Z1084" si="2992">Z1083</f>
        <v>0</v>
      </c>
      <c r="AA1084" s="409">
        <f t="shared" ref="AA1084" si="2993">AA1083</f>
        <v>0</v>
      </c>
      <c r="AB1084" s="409">
        <f t="shared" ref="AB1084" si="2994">AB1083</f>
        <v>0</v>
      </c>
      <c r="AC1084" s="409">
        <f t="shared" ref="AC1084" si="2995">AC1083</f>
        <v>0</v>
      </c>
      <c r="AD1084" s="409">
        <f t="shared" ref="AD1084" si="2996">AD1083</f>
        <v>0</v>
      </c>
      <c r="AE1084" s="409">
        <f t="shared" ref="AE1084" si="2997">AE1083</f>
        <v>0</v>
      </c>
      <c r="AF1084" s="409">
        <f t="shared" ref="AF1084" si="2998">AF1083</f>
        <v>0</v>
      </c>
      <c r="AG1084" s="409">
        <f t="shared" ref="AG1084" si="2999">AG1083</f>
        <v>0</v>
      </c>
      <c r="AH1084" s="409">
        <f t="shared" ref="AH1084" si="3000">AH1083</f>
        <v>0</v>
      </c>
      <c r="AI1084" s="409">
        <f t="shared" ref="AI1084" si="3001">AI1083</f>
        <v>0</v>
      </c>
      <c r="AJ1084" s="409">
        <f t="shared" ref="AJ1084" si="3002">AJ1083</f>
        <v>0</v>
      </c>
      <c r="AK1084" s="409">
        <f t="shared" ref="AK1084" si="3003">AK1083</f>
        <v>0</v>
      </c>
      <c r="AL1084" s="409">
        <f t="shared" ref="AL1084" si="3004">AL1083</f>
        <v>0</v>
      </c>
      <c r="AM1084" s="306"/>
    </row>
    <row r="1085" spans="1:39" ht="15" hidden="1" customHeight="1" outlineLevel="1">
      <c r="A1085" s="526"/>
      <c r="B1085" s="425"/>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0"/>
      <c r="Z1085" s="422"/>
      <c r="AA1085" s="422"/>
      <c r="AB1085" s="422"/>
      <c r="AC1085" s="422"/>
      <c r="AD1085" s="422"/>
      <c r="AE1085" s="422"/>
      <c r="AF1085" s="422"/>
      <c r="AG1085" s="422"/>
      <c r="AH1085" s="422"/>
      <c r="AI1085" s="422"/>
      <c r="AJ1085" s="422"/>
      <c r="AK1085" s="422"/>
      <c r="AL1085" s="422"/>
      <c r="AM1085" s="306"/>
    </row>
    <row r="1086" spans="1:39" ht="28.5" hidden="1" customHeight="1" outlineLevel="1">
      <c r="A1086" s="526">
        <v>42</v>
      </c>
      <c r="B1086" s="425"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3"/>
      <c r="Z1086" s="413"/>
      <c r="AA1086" s="413"/>
      <c r="AB1086" s="413"/>
      <c r="AC1086" s="413"/>
      <c r="AD1086" s="413"/>
      <c r="AE1086" s="413"/>
      <c r="AF1086" s="413"/>
      <c r="AG1086" s="413"/>
      <c r="AH1086" s="413"/>
      <c r="AI1086" s="413"/>
      <c r="AJ1086" s="413"/>
      <c r="AK1086" s="413"/>
      <c r="AL1086" s="413"/>
      <c r="AM1086" s="296">
        <f>SUM(Y1086:AL1086)</f>
        <v>0</v>
      </c>
    </row>
    <row r="1087" spans="1:39" ht="15" hidden="1" customHeight="1" outlineLevel="1">
      <c r="A1087" s="526"/>
      <c r="B1087" s="294" t="s">
        <v>346</v>
      </c>
      <c r="C1087" s="291" t="s">
        <v>163</v>
      </c>
      <c r="D1087" s="295"/>
      <c r="E1087" s="295"/>
      <c r="F1087" s="295"/>
      <c r="G1087" s="295"/>
      <c r="H1087" s="295"/>
      <c r="I1087" s="295"/>
      <c r="J1087" s="295"/>
      <c r="K1087" s="295"/>
      <c r="L1087" s="295"/>
      <c r="M1087" s="295"/>
      <c r="N1087" s="464"/>
      <c r="O1087" s="295"/>
      <c r="P1087" s="295"/>
      <c r="Q1087" s="295"/>
      <c r="R1087" s="295"/>
      <c r="S1087" s="295"/>
      <c r="T1087" s="295"/>
      <c r="U1087" s="295"/>
      <c r="V1087" s="295"/>
      <c r="W1087" s="295"/>
      <c r="X1087" s="295"/>
      <c r="Y1087" s="409">
        <f>Y1086</f>
        <v>0</v>
      </c>
      <c r="Z1087" s="409">
        <f t="shared" ref="Z1087" si="3005">Z1086</f>
        <v>0</v>
      </c>
      <c r="AA1087" s="409">
        <f t="shared" ref="AA1087" si="3006">AA1086</f>
        <v>0</v>
      </c>
      <c r="AB1087" s="409">
        <f t="shared" ref="AB1087" si="3007">AB1086</f>
        <v>0</v>
      </c>
      <c r="AC1087" s="409">
        <f t="shared" ref="AC1087" si="3008">AC1086</f>
        <v>0</v>
      </c>
      <c r="AD1087" s="409">
        <f t="shared" ref="AD1087" si="3009">AD1086</f>
        <v>0</v>
      </c>
      <c r="AE1087" s="409">
        <f t="shared" ref="AE1087" si="3010">AE1086</f>
        <v>0</v>
      </c>
      <c r="AF1087" s="409">
        <f t="shared" ref="AF1087" si="3011">AF1086</f>
        <v>0</v>
      </c>
      <c r="AG1087" s="409">
        <f t="shared" ref="AG1087" si="3012">AG1086</f>
        <v>0</v>
      </c>
      <c r="AH1087" s="409">
        <f t="shared" ref="AH1087" si="3013">AH1086</f>
        <v>0</v>
      </c>
      <c r="AI1087" s="409">
        <f t="shared" ref="AI1087" si="3014">AI1086</f>
        <v>0</v>
      </c>
      <c r="AJ1087" s="409">
        <f t="shared" ref="AJ1087" si="3015">AJ1086</f>
        <v>0</v>
      </c>
      <c r="AK1087" s="409">
        <f t="shared" ref="AK1087" si="3016">AK1086</f>
        <v>0</v>
      </c>
      <c r="AL1087" s="409">
        <f t="shared" ref="AL1087" si="3017">AL1086</f>
        <v>0</v>
      </c>
      <c r="AM1087" s="306"/>
    </row>
    <row r="1088" spans="1:39" ht="15" hidden="1" customHeight="1" outlineLevel="1">
      <c r="A1088" s="526"/>
      <c r="B1088" s="425"/>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0"/>
      <c r="Z1088" s="422"/>
      <c r="AA1088" s="422"/>
      <c r="AB1088" s="422"/>
      <c r="AC1088" s="422"/>
      <c r="AD1088" s="422"/>
      <c r="AE1088" s="422"/>
      <c r="AF1088" s="422"/>
      <c r="AG1088" s="422"/>
      <c r="AH1088" s="422"/>
      <c r="AI1088" s="422"/>
      <c r="AJ1088" s="422"/>
      <c r="AK1088" s="422"/>
      <c r="AL1088" s="422"/>
      <c r="AM1088" s="306"/>
    </row>
    <row r="1089" spans="1:39" ht="15" hidden="1" customHeight="1" outlineLevel="1">
      <c r="A1089" s="526">
        <v>43</v>
      </c>
      <c r="B1089" s="425"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3"/>
      <c r="Z1089" s="413"/>
      <c r="AA1089" s="413"/>
      <c r="AB1089" s="413"/>
      <c r="AC1089" s="413"/>
      <c r="AD1089" s="413"/>
      <c r="AE1089" s="413"/>
      <c r="AF1089" s="413"/>
      <c r="AG1089" s="413"/>
      <c r="AH1089" s="413"/>
      <c r="AI1089" s="413"/>
      <c r="AJ1089" s="413"/>
      <c r="AK1089" s="413"/>
      <c r="AL1089" s="413"/>
      <c r="AM1089" s="296">
        <f>SUM(Y1089:AL1089)</f>
        <v>0</v>
      </c>
    </row>
    <row r="1090" spans="1:39" ht="15" hidden="1" customHeight="1" outlineLevel="1">
      <c r="A1090" s="526"/>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09">
        <f>Y1089</f>
        <v>0</v>
      </c>
      <c r="Z1090" s="409">
        <f t="shared" ref="Z1090" si="3018">Z1089</f>
        <v>0</v>
      </c>
      <c r="AA1090" s="409">
        <f t="shared" ref="AA1090" si="3019">AA1089</f>
        <v>0</v>
      </c>
      <c r="AB1090" s="409">
        <f t="shared" ref="AB1090" si="3020">AB1089</f>
        <v>0</v>
      </c>
      <c r="AC1090" s="409">
        <f t="shared" ref="AC1090" si="3021">AC1089</f>
        <v>0</v>
      </c>
      <c r="AD1090" s="409">
        <f t="shared" ref="AD1090" si="3022">AD1089</f>
        <v>0</v>
      </c>
      <c r="AE1090" s="409">
        <f t="shared" ref="AE1090" si="3023">AE1089</f>
        <v>0</v>
      </c>
      <c r="AF1090" s="409">
        <f t="shared" ref="AF1090" si="3024">AF1089</f>
        <v>0</v>
      </c>
      <c r="AG1090" s="409">
        <f t="shared" ref="AG1090" si="3025">AG1089</f>
        <v>0</v>
      </c>
      <c r="AH1090" s="409">
        <f t="shared" ref="AH1090" si="3026">AH1089</f>
        <v>0</v>
      </c>
      <c r="AI1090" s="409">
        <f t="shared" ref="AI1090" si="3027">AI1089</f>
        <v>0</v>
      </c>
      <c r="AJ1090" s="409">
        <f t="shared" ref="AJ1090" si="3028">AJ1089</f>
        <v>0</v>
      </c>
      <c r="AK1090" s="409">
        <f t="shared" ref="AK1090" si="3029">AK1089</f>
        <v>0</v>
      </c>
      <c r="AL1090" s="409">
        <f t="shared" ref="AL1090" si="3030">AL1089</f>
        <v>0</v>
      </c>
      <c r="AM1090" s="306"/>
    </row>
    <row r="1091" spans="1:39" ht="15" hidden="1" customHeight="1" outlineLevel="1">
      <c r="A1091" s="526"/>
      <c r="B1091" s="425"/>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0"/>
      <c r="Z1091" s="422"/>
      <c r="AA1091" s="422"/>
      <c r="AB1091" s="422"/>
      <c r="AC1091" s="422"/>
      <c r="AD1091" s="422"/>
      <c r="AE1091" s="422"/>
      <c r="AF1091" s="422"/>
      <c r="AG1091" s="422"/>
      <c r="AH1091" s="422"/>
      <c r="AI1091" s="422"/>
      <c r="AJ1091" s="422"/>
      <c r="AK1091" s="422"/>
      <c r="AL1091" s="422"/>
      <c r="AM1091" s="306"/>
    </row>
    <row r="1092" spans="1:39" ht="28.5" hidden="1" customHeight="1" outlineLevel="1">
      <c r="A1092" s="526">
        <v>44</v>
      </c>
      <c r="B1092" s="425"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3"/>
      <c r="Z1092" s="413"/>
      <c r="AA1092" s="413"/>
      <c r="AB1092" s="413"/>
      <c r="AC1092" s="413"/>
      <c r="AD1092" s="413"/>
      <c r="AE1092" s="413"/>
      <c r="AF1092" s="413"/>
      <c r="AG1092" s="413"/>
      <c r="AH1092" s="413"/>
      <c r="AI1092" s="413"/>
      <c r="AJ1092" s="413"/>
      <c r="AK1092" s="413"/>
      <c r="AL1092" s="413"/>
      <c r="AM1092" s="296">
        <f>SUM(Y1092:AL1092)</f>
        <v>0</v>
      </c>
    </row>
    <row r="1093" spans="1:39" ht="15" hidden="1" customHeight="1" outlineLevel="1">
      <c r="A1093" s="526"/>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09">
        <f>Y1092</f>
        <v>0</v>
      </c>
      <c r="Z1093" s="409">
        <f t="shared" ref="Z1093" si="3031">Z1092</f>
        <v>0</v>
      </c>
      <c r="AA1093" s="409">
        <f t="shared" ref="AA1093" si="3032">AA1092</f>
        <v>0</v>
      </c>
      <c r="AB1093" s="409">
        <f t="shared" ref="AB1093" si="3033">AB1092</f>
        <v>0</v>
      </c>
      <c r="AC1093" s="409">
        <f t="shared" ref="AC1093" si="3034">AC1092</f>
        <v>0</v>
      </c>
      <c r="AD1093" s="409">
        <f t="shared" ref="AD1093" si="3035">AD1092</f>
        <v>0</v>
      </c>
      <c r="AE1093" s="409">
        <f t="shared" ref="AE1093" si="3036">AE1092</f>
        <v>0</v>
      </c>
      <c r="AF1093" s="409">
        <f t="shared" ref="AF1093" si="3037">AF1092</f>
        <v>0</v>
      </c>
      <c r="AG1093" s="409">
        <f t="shared" ref="AG1093" si="3038">AG1092</f>
        <v>0</v>
      </c>
      <c r="AH1093" s="409">
        <f t="shared" ref="AH1093" si="3039">AH1092</f>
        <v>0</v>
      </c>
      <c r="AI1093" s="409">
        <f t="shared" ref="AI1093" si="3040">AI1092</f>
        <v>0</v>
      </c>
      <c r="AJ1093" s="409">
        <f t="shared" ref="AJ1093" si="3041">AJ1092</f>
        <v>0</v>
      </c>
      <c r="AK1093" s="409">
        <f t="shared" ref="AK1093" si="3042">AK1092</f>
        <v>0</v>
      </c>
      <c r="AL1093" s="409">
        <f t="shared" ref="AL1093" si="3043">AL1092</f>
        <v>0</v>
      </c>
      <c r="AM1093" s="306"/>
    </row>
    <row r="1094" spans="1:39" ht="15" hidden="1" customHeight="1" outlineLevel="1">
      <c r="A1094" s="526"/>
      <c r="B1094" s="425"/>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0"/>
      <c r="Z1094" s="422"/>
      <c r="AA1094" s="422"/>
      <c r="AB1094" s="422"/>
      <c r="AC1094" s="422"/>
      <c r="AD1094" s="422"/>
      <c r="AE1094" s="422"/>
      <c r="AF1094" s="422"/>
      <c r="AG1094" s="422"/>
      <c r="AH1094" s="422"/>
      <c r="AI1094" s="422"/>
      <c r="AJ1094" s="422"/>
      <c r="AK1094" s="422"/>
      <c r="AL1094" s="422"/>
      <c r="AM1094" s="306"/>
    </row>
    <row r="1095" spans="1:39" ht="32.450000000000003" hidden="1" customHeight="1" outlineLevel="1">
      <c r="A1095" s="526">
        <v>45</v>
      </c>
      <c r="B1095" s="425"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3"/>
      <c r="Z1095" s="413"/>
      <c r="AA1095" s="413"/>
      <c r="AB1095" s="413"/>
      <c r="AC1095" s="413"/>
      <c r="AD1095" s="413"/>
      <c r="AE1095" s="413"/>
      <c r="AF1095" s="413"/>
      <c r="AG1095" s="413"/>
      <c r="AH1095" s="413"/>
      <c r="AI1095" s="413"/>
      <c r="AJ1095" s="413"/>
      <c r="AK1095" s="413"/>
      <c r="AL1095" s="413"/>
      <c r="AM1095" s="296">
        <f>SUM(Y1095:AL1095)</f>
        <v>0</v>
      </c>
    </row>
    <row r="1096" spans="1:39" ht="15" hidden="1" customHeight="1" outlineLevel="1">
      <c r="A1096" s="526"/>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09">
        <f>Y1095</f>
        <v>0</v>
      </c>
      <c r="Z1096" s="409">
        <f t="shared" ref="Z1096" si="3044">Z1095</f>
        <v>0</v>
      </c>
      <c r="AA1096" s="409">
        <f t="shared" ref="AA1096" si="3045">AA1095</f>
        <v>0</v>
      </c>
      <c r="AB1096" s="409">
        <f t="shared" ref="AB1096" si="3046">AB1095</f>
        <v>0</v>
      </c>
      <c r="AC1096" s="409">
        <f t="shared" ref="AC1096" si="3047">AC1095</f>
        <v>0</v>
      </c>
      <c r="AD1096" s="409">
        <f t="shared" ref="AD1096" si="3048">AD1095</f>
        <v>0</v>
      </c>
      <c r="AE1096" s="409">
        <f t="shared" ref="AE1096" si="3049">AE1095</f>
        <v>0</v>
      </c>
      <c r="AF1096" s="409">
        <f t="shared" ref="AF1096" si="3050">AF1095</f>
        <v>0</v>
      </c>
      <c r="AG1096" s="409">
        <f t="shared" ref="AG1096" si="3051">AG1095</f>
        <v>0</v>
      </c>
      <c r="AH1096" s="409">
        <f t="shared" ref="AH1096" si="3052">AH1095</f>
        <v>0</v>
      </c>
      <c r="AI1096" s="409">
        <f t="shared" ref="AI1096" si="3053">AI1095</f>
        <v>0</v>
      </c>
      <c r="AJ1096" s="409">
        <f t="shared" ref="AJ1096" si="3054">AJ1095</f>
        <v>0</v>
      </c>
      <c r="AK1096" s="409">
        <f t="shared" ref="AK1096" si="3055">AK1095</f>
        <v>0</v>
      </c>
      <c r="AL1096" s="409">
        <f t="shared" ref="AL1096" si="3056">AL1095</f>
        <v>0</v>
      </c>
      <c r="AM1096" s="306"/>
    </row>
    <row r="1097" spans="1:39" ht="15" hidden="1" customHeight="1" outlineLevel="1">
      <c r="A1097" s="526"/>
      <c r="B1097" s="425"/>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0"/>
      <c r="Z1097" s="422"/>
      <c r="AA1097" s="422"/>
      <c r="AB1097" s="422"/>
      <c r="AC1097" s="422"/>
      <c r="AD1097" s="422"/>
      <c r="AE1097" s="422"/>
      <c r="AF1097" s="422"/>
      <c r="AG1097" s="422"/>
      <c r="AH1097" s="422"/>
      <c r="AI1097" s="422"/>
      <c r="AJ1097" s="422"/>
      <c r="AK1097" s="422"/>
      <c r="AL1097" s="422"/>
      <c r="AM1097" s="306"/>
    </row>
    <row r="1098" spans="1:39" ht="32.1" hidden="1" customHeight="1" outlineLevel="1">
      <c r="A1098" s="526">
        <v>46</v>
      </c>
      <c r="B1098" s="425"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3"/>
      <c r="Z1098" s="413"/>
      <c r="AA1098" s="413"/>
      <c r="AB1098" s="413"/>
      <c r="AC1098" s="413"/>
      <c r="AD1098" s="413"/>
      <c r="AE1098" s="413"/>
      <c r="AF1098" s="413"/>
      <c r="AG1098" s="413"/>
      <c r="AH1098" s="413"/>
      <c r="AI1098" s="413"/>
      <c r="AJ1098" s="413"/>
      <c r="AK1098" s="413"/>
      <c r="AL1098" s="413"/>
      <c r="AM1098" s="296">
        <f>SUM(Y1098:AL1098)</f>
        <v>0</v>
      </c>
    </row>
    <row r="1099" spans="1:39" ht="15" hidden="1" customHeight="1" outlineLevel="1">
      <c r="A1099" s="526"/>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09">
        <f>Y1098</f>
        <v>0</v>
      </c>
      <c r="Z1099" s="409">
        <f t="shared" ref="Z1099" si="3057">Z1098</f>
        <v>0</v>
      </c>
      <c r="AA1099" s="409">
        <f t="shared" ref="AA1099" si="3058">AA1098</f>
        <v>0</v>
      </c>
      <c r="AB1099" s="409">
        <f t="shared" ref="AB1099" si="3059">AB1098</f>
        <v>0</v>
      </c>
      <c r="AC1099" s="409">
        <f t="shared" ref="AC1099" si="3060">AC1098</f>
        <v>0</v>
      </c>
      <c r="AD1099" s="409">
        <f t="shared" ref="AD1099" si="3061">AD1098</f>
        <v>0</v>
      </c>
      <c r="AE1099" s="409">
        <f t="shared" ref="AE1099" si="3062">AE1098</f>
        <v>0</v>
      </c>
      <c r="AF1099" s="409">
        <f t="shared" ref="AF1099" si="3063">AF1098</f>
        <v>0</v>
      </c>
      <c r="AG1099" s="409">
        <f t="shared" ref="AG1099" si="3064">AG1098</f>
        <v>0</v>
      </c>
      <c r="AH1099" s="409">
        <f t="shared" ref="AH1099" si="3065">AH1098</f>
        <v>0</v>
      </c>
      <c r="AI1099" s="409">
        <f t="shared" ref="AI1099" si="3066">AI1098</f>
        <v>0</v>
      </c>
      <c r="AJ1099" s="409">
        <f t="shared" ref="AJ1099" si="3067">AJ1098</f>
        <v>0</v>
      </c>
      <c r="AK1099" s="409">
        <f t="shared" ref="AK1099" si="3068">AK1098</f>
        <v>0</v>
      </c>
      <c r="AL1099" s="409">
        <f t="shared" ref="AL1099" si="3069">AL1098</f>
        <v>0</v>
      </c>
      <c r="AM1099" s="306"/>
    </row>
    <row r="1100" spans="1:39" ht="15" hidden="1" customHeight="1" outlineLevel="1">
      <c r="A1100" s="526"/>
      <c r="B1100" s="425"/>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0"/>
      <c r="Z1100" s="422"/>
      <c r="AA1100" s="422"/>
      <c r="AB1100" s="422"/>
      <c r="AC1100" s="422"/>
      <c r="AD1100" s="422"/>
      <c r="AE1100" s="422"/>
      <c r="AF1100" s="422"/>
      <c r="AG1100" s="422"/>
      <c r="AH1100" s="422"/>
      <c r="AI1100" s="422"/>
      <c r="AJ1100" s="422"/>
      <c r="AK1100" s="422"/>
      <c r="AL1100" s="422"/>
      <c r="AM1100" s="306"/>
    </row>
    <row r="1101" spans="1:39" ht="35.450000000000003" hidden="1" customHeight="1" outlineLevel="1">
      <c r="A1101" s="526">
        <v>47</v>
      </c>
      <c r="B1101" s="425"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3"/>
      <c r="Z1101" s="413"/>
      <c r="AA1101" s="413"/>
      <c r="AB1101" s="413"/>
      <c r="AC1101" s="413"/>
      <c r="AD1101" s="413"/>
      <c r="AE1101" s="413"/>
      <c r="AF1101" s="413"/>
      <c r="AG1101" s="413"/>
      <c r="AH1101" s="413"/>
      <c r="AI1101" s="413"/>
      <c r="AJ1101" s="413"/>
      <c r="AK1101" s="413"/>
      <c r="AL1101" s="413"/>
      <c r="AM1101" s="296">
        <f>SUM(Y1101:AL1101)</f>
        <v>0</v>
      </c>
    </row>
    <row r="1102" spans="1:39" ht="15" hidden="1" customHeight="1" outlineLevel="1">
      <c r="A1102" s="526"/>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09">
        <f>Y1101</f>
        <v>0</v>
      </c>
      <c r="Z1102" s="409">
        <f t="shared" ref="Z1102" si="3070">Z1101</f>
        <v>0</v>
      </c>
      <c r="AA1102" s="409">
        <f t="shared" ref="AA1102" si="3071">AA1101</f>
        <v>0</v>
      </c>
      <c r="AB1102" s="409">
        <f t="shared" ref="AB1102" si="3072">AB1101</f>
        <v>0</v>
      </c>
      <c r="AC1102" s="409">
        <f t="shared" ref="AC1102" si="3073">AC1101</f>
        <v>0</v>
      </c>
      <c r="AD1102" s="409">
        <f t="shared" ref="AD1102" si="3074">AD1101</f>
        <v>0</v>
      </c>
      <c r="AE1102" s="409">
        <f t="shared" ref="AE1102" si="3075">AE1101</f>
        <v>0</v>
      </c>
      <c r="AF1102" s="409">
        <f t="shared" ref="AF1102" si="3076">AF1101</f>
        <v>0</v>
      </c>
      <c r="AG1102" s="409">
        <f t="shared" ref="AG1102" si="3077">AG1101</f>
        <v>0</v>
      </c>
      <c r="AH1102" s="409">
        <f t="shared" ref="AH1102" si="3078">AH1101</f>
        <v>0</v>
      </c>
      <c r="AI1102" s="409">
        <f t="shared" ref="AI1102" si="3079">AI1101</f>
        <v>0</v>
      </c>
      <c r="AJ1102" s="409">
        <f t="shared" ref="AJ1102" si="3080">AJ1101</f>
        <v>0</v>
      </c>
      <c r="AK1102" s="409">
        <f t="shared" ref="AK1102" si="3081">AK1101</f>
        <v>0</v>
      </c>
      <c r="AL1102" s="409">
        <f t="shared" ref="AL1102" si="3082">AL1101</f>
        <v>0</v>
      </c>
      <c r="AM1102" s="306"/>
    </row>
    <row r="1103" spans="1:39" ht="15" hidden="1" customHeight="1" outlineLevel="1">
      <c r="A1103" s="526"/>
      <c r="B1103" s="425"/>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0"/>
      <c r="Z1103" s="422"/>
      <c r="AA1103" s="422"/>
      <c r="AB1103" s="422"/>
      <c r="AC1103" s="422"/>
      <c r="AD1103" s="422"/>
      <c r="AE1103" s="422"/>
      <c r="AF1103" s="422"/>
      <c r="AG1103" s="422"/>
      <c r="AH1103" s="422"/>
      <c r="AI1103" s="422"/>
      <c r="AJ1103" s="422"/>
      <c r="AK1103" s="422"/>
      <c r="AL1103" s="422"/>
      <c r="AM1103" s="306"/>
    </row>
    <row r="1104" spans="1:39" ht="39.75" hidden="1" customHeight="1" outlineLevel="1">
      <c r="A1104" s="526">
        <v>48</v>
      </c>
      <c r="B1104" s="425"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3"/>
      <c r="Z1104" s="413"/>
      <c r="AA1104" s="413"/>
      <c r="AB1104" s="413"/>
      <c r="AC1104" s="413"/>
      <c r="AD1104" s="413"/>
      <c r="AE1104" s="413"/>
      <c r="AF1104" s="413"/>
      <c r="AG1104" s="413"/>
      <c r="AH1104" s="413"/>
      <c r="AI1104" s="413"/>
      <c r="AJ1104" s="413"/>
      <c r="AK1104" s="413"/>
      <c r="AL1104" s="413"/>
      <c r="AM1104" s="296">
        <f>SUM(Y1104:AL1104)</f>
        <v>0</v>
      </c>
    </row>
    <row r="1105" spans="1:39" ht="15" hidden="1" customHeight="1" outlineLevel="1">
      <c r="A1105" s="526"/>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09">
        <f>Y1104</f>
        <v>0</v>
      </c>
      <c r="Z1105" s="409">
        <f t="shared" ref="Z1105" si="3083">Z1104</f>
        <v>0</v>
      </c>
      <c r="AA1105" s="409">
        <f t="shared" ref="AA1105" si="3084">AA1104</f>
        <v>0</v>
      </c>
      <c r="AB1105" s="409">
        <f t="shared" ref="AB1105" si="3085">AB1104</f>
        <v>0</v>
      </c>
      <c r="AC1105" s="409">
        <f t="shared" ref="AC1105" si="3086">AC1104</f>
        <v>0</v>
      </c>
      <c r="AD1105" s="409">
        <f t="shared" ref="AD1105" si="3087">AD1104</f>
        <v>0</v>
      </c>
      <c r="AE1105" s="409">
        <f t="shared" ref="AE1105" si="3088">AE1104</f>
        <v>0</v>
      </c>
      <c r="AF1105" s="409">
        <f t="shared" ref="AF1105" si="3089">AF1104</f>
        <v>0</v>
      </c>
      <c r="AG1105" s="409">
        <f t="shared" ref="AG1105" si="3090">AG1104</f>
        <v>0</v>
      </c>
      <c r="AH1105" s="409">
        <f t="shared" ref="AH1105" si="3091">AH1104</f>
        <v>0</v>
      </c>
      <c r="AI1105" s="409">
        <f t="shared" ref="AI1105" si="3092">AI1104</f>
        <v>0</v>
      </c>
      <c r="AJ1105" s="409">
        <f t="shared" ref="AJ1105" si="3093">AJ1104</f>
        <v>0</v>
      </c>
      <c r="AK1105" s="409">
        <f t="shared" ref="AK1105" si="3094">AK1104</f>
        <v>0</v>
      </c>
      <c r="AL1105" s="409">
        <f t="shared" ref="AL1105" si="3095">AL1104</f>
        <v>0</v>
      </c>
      <c r="AM1105" s="306"/>
    </row>
    <row r="1106" spans="1:39" ht="15" hidden="1" customHeight="1" outlineLevel="1">
      <c r="A1106" s="526"/>
      <c r="B1106" s="425"/>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0"/>
      <c r="Z1106" s="422"/>
      <c r="AA1106" s="422"/>
      <c r="AB1106" s="422"/>
      <c r="AC1106" s="422"/>
      <c r="AD1106" s="422"/>
      <c r="AE1106" s="422"/>
      <c r="AF1106" s="422"/>
      <c r="AG1106" s="422"/>
      <c r="AH1106" s="422"/>
      <c r="AI1106" s="422"/>
      <c r="AJ1106" s="422"/>
      <c r="AK1106" s="422"/>
      <c r="AL1106" s="422"/>
      <c r="AM1106" s="306"/>
    </row>
    <row r="1107" spans="1:39" ht="33" hidden="1" customHeight="1" outlineLevel="1">
      <c r="A1107" s="526">
        <v>49</v>
      </c>
      <c r="B1107" s="425"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3"/>
      <c r="Z1107" s="413"/>
      <c r="AA1107" s="413"/>
      <c r="AB1107" s="413"/>
      <c r="AC1107" s="413"/>
      <c r="AD1107" s="413"/>
      <c r="AE1107" s="413"/>
      <c r="AF1107" s="413"/>
      <c r="AG1107" s="413"/>
      <c r="AH1107" s="413"/>
      <c r="AI1107" s="413"/>
      <c r="AJ1107" s="413"/>
      <c r="AK1107" s="413"/>
      <c r="AL1107" s="413"/>
      <c r="AM1107" s="296">
        <f>SUM(Y1107:AL1107)</f>
        <v>0</v>
      </c>
    </row>
    <row r="1108" spans="1:39" ht="15" hidden="1" customHeight="1" outlineLevel="1">
      <c r="A1108" s="526"/>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09">
        <f>Y1107</f>
        <v>0</v>
      </c>
      <c r="Z1108" s="409">
        <f t="shared" ref="Z1108" si="3096">Z1107</f>
        <v>0</v>
      </c>
      <c r="AA1108" s="409">
        <f t="shared" ref="AA1108" si="3097">AA1107</f>
        <v>0</v>
      </c>
      <c r="AB1108" s="409">
        <f t="shared" ref="AB1108" si="3098">AB1107</f>
        <v>0</v>
      </c>
      <c r="AC1108" s="409">
        <f t="shared" ref="AC1108" si="3099">AC1107</f>
        <v>0</v>
      </c>
      <c r="AD1108" s="409">
        <f t="shared" ref="AD1108" si="3100">AD1107</f>
        <v>0</v>
      </c>
      <c r="AE1108" s="409">
        <f t="shared" ref="AE1108" si="3101">AE1107</f>
        <v>0</v>
      </c>
      <c r="AF1108" s="409">
        <f t="shared" ref="AF1108" si="3102">AF1107</f>
        <v>0</v>
      </c>
      <c r="AG1108" s="409">
        <f t="shared" ref="AG1108" si="3103">AG1107</f>
        <v>0</v>
      </c>
      <c r="AH1108" s="409">
        <f t="shared" ref="AH1108" si="3104">AH1107</f>
        <v>0</v>
      </c>
      <c r="AI1108" s="409">
        <f t="shared" ref="AI1108" si="3105">AI1107</f>
        <v>0</v>
      </c>
      <c r="AJ1108" s="409">
        <f t="shared" ref="AJ1108" si="3106">AJ1107</f>
        <v>0</v>
      </c>
      <c r="AK1108" s="409">
        <f t="shared" ref="AK1108" si="3107">AK1107</f>
        <v>0</v>
      </c>
      <c r="AL1108" s="409">
        <f t="shared" ref="AL1108" si="3108">AL1107</f>
        <v>0</v>
      </c>
      <c r="AM1108" s="306"/>
    </row>
    <row r="1109" spans="1:39" ht="15" hidden="1" customHeight="1" outlineLevel="1">
      <c r="A1109" s="526"/>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5" t="s">
        <v>347</v>
      </c>
      <c r="C1110" s="327"/>
      <c r="D1110" s="327">
        <f>SUM(D953:D1108)</f>
        <v>0</v>
      </c>
      <c r="E1110" s="327"/>
      <c r="F1110" s="327"/>
      <c r="G1110" s="327"/>
      <c r="H1110" s="327"/>
      <c r="I1110" s="327"/>
      <c r="J1110" s="327"/>
      <c r="K1110" s="327"/>
      <c r="L1110" s="327"/>
      <c r="M1110" s="327"/>
      <c r="N1110" s="327"/>
      <c r="O1110" s="327">
        <f>SUM(O953:O1108)</f>
        <v>0</v>
      </c>
      <c r="P1110" s="327"/>
      <c r="Q1110" s="327"/>
      <c r="R1110" s="327"/>
      <c r="S1110" s="327"/>
      <c r="T1110" s="327"/>
      <c r="U1110" s="327"/>
      <c r="V1110" s="327"/>
      <c r="W1110" s="327"/>
      <c r="X1110" s="327"/>
      <c r="Y1110" s="327">
        <f>IF(Y951="kWh",SUMPRODUCT(D953:D1108,Y953:Y1108))</f>
        <v>0</v>
      </c>
      <c r="Z1110" s="327">
        <f>IF(Z951="kWh",SUMPRODUCT(D953:D1108,Z953:Z1108))</f>
        <v>0</v>
      </c>
      <c r="AA1110" s="327">
        <f>IF(AA951="kw",SUMPRODUCT(N953:N1108,O953:O1108,AA953:AA1108),SUMPRODUCT(D953:D1108,AA953:AA1108))</f>
        <v>0</v>
      </c>
      <c r="AB1110" s="327">
        <f>IF(AB951="kw",SUMPRODUCT(N953:N1108,O953:O1108,AB953:AB1108),SUMPRODUCT(D953:D1108,AB953:AB1108))</f>
        <v>0</v>
      </c>
      <c r="AC1110" s="327">
        <f>IF(AC951="kw",SUMPRODUCT(N953:N1108,O953:O1108,AC953:AC1108),SUMPRODUCT(D953:D1108,AC953:AC1108))</f>
        <v>0</v>
      </c>
      <c r="AD1110" s="327">
        <f>IF(AD951="kw",SUMPRODUCT(N953:N1108,O953:O1108,AD953:AD1108),SUMPRODUCT(D953:D1108,AD953:AD1108))</f>
        <v>0</v>
      </c>
      <c r="AE1110" s="327">
        <f>IF(AE951="kw",SUMPRODUCT(N953:N1108,O953:O1108,AE953:AE1108),SUMPRODUCT(D953:D1108,AE953:AE1108))</f>
        <v>0</v>
      </c>
      <c r="AF1110" s="327">
        <f>IF(AF951="kw",SUMPRODUCT(N953:N1108,O953:O1108,AF953:AF1108),SUMPRODUCT(D953:D1108,AF953:AF1108))</f>
        <v>0</v>
      </c>
      <c r="AG1110" s="327">
        <f>IF(AG951="kw",SUMPRODUCT(N953:N1108,O953:O1108,AG953:AG1108),SUMPRODUCT(D953:D1108,AG953:AG1108))</f>
        <v>0</v>
      </c>
      <c r="AH1110" s="327">
        <f>IF(AH951="kw",SUMPRODUCT(N953:N1108,O953:O1108,AH953:AH1108),SUMPRODUCT(D953:D1108,AH953:AH1108))</f>
        <v>0</v>
      </c>
      <c r="AI1110" s="327">
        <f>IF(AI951="kw",SUMPRODUCT(N953:N1108,O953:O1108,AI953:AI1108),SUMPRODUCT(D953:D1108,AI953:AI1108))</f>
        <v>0</v>
      </c>
      <c r="AJ1110" s="327">
        <f>IF(AJ951="kw",SUMPRODUCT(N953:N1108,O953:O1108,AJ953:AJ1108),SUMPRODUCT(D953:D1108,AJ953:AJ1108))</f>
        <v>0</v>
      </c>
      <c r="AK1110" s="327">
        <f>IF(AK951="kw",SUMPRODUCT(N953:N1108,O953:O1108,AK953:AK1108),SUMPRODUCT(D953:D1108,AK953:AK1108))</f>
        <v>0</v>
      </c>
      <c r="AL1110" s="327">
        <f>IF(AL951="kw",SUMPRODUCT(N953:N1108,O953:O1108,AL953:AL1108),SUMPRODUCT(D953:D1108,AL953:AL1108))</f>
        <v>0</v>
      </c>
      <c r="AM1110" s="328"/>
    </row>
    <row r="1111" spans="1:39" ht="15.75">
      <c r="B1111" s="389" t="s">
        <v>348</v>
      </c>
      <c r="C1111" s="390"/>
      <c r="D1111" s="390"/>
      <c r="E1111" s="390"/>
      <c r="F1111" s="390"/>
      <c r="G1111" s="390"/>
      <c r="H1111" s="390"/>
      <c r="I1111" s="390"/>
      <c r="J1111" s="390"/>
      <c r="K1111" s="390"/>
      <c r="L1111" s="390"/>
      <c r="M1111" s="390"/>
      <c r="N1111" s="390"/>
      <c r="O1111" s="390"/>
      <c r="P1111" s="390"/>
      <c r="Q1111" s="390"/>
      <c r="R1111" s="390"/>
      <c r="S1111" s="390"/>
      <c r="T1111" s="390"/>
      <c r="U1111" s="390"/>
      <c r="V1111" s="390"/>
      <c r="W1111" s="390"/>
      <c r="X1111" s="390"/>
      <c r="Y1111" s="390">
        <f>HLOOKUP(Y767,'2. LRAMVA Threshold'!$B$42:$Q$53,12,FALSE)</f>
        <v>0</v>
      </c>
      <c r="Z1111" s="390">
        <f>HLOOKUP(Z767,'2. LRAMVA Threshold'!$B$42:$Q$53,12,FALSE)</f>
        <v>0</v>
      </c>
      <c r="AA1111" s="390">
        <f>HLOOKUP(AA767,'2. LRAMVA Threshold'!$B$42:$Q$53,12,FALSE)</f>
        <v>0</v>
      </c>
      <c r="AB1111" s="390">
        <f>HLOOKUP(AB767,'2. LRAMVA Threshold'!$B$42:$Q$53,12,FALSE)</f>
        <v>0</v>
      </c>
      <c r="AC1111" s="390">
        <f>HLOOKUP(AC767,'2. LRAMVA Threshold'!$B$42:$Q$53,12,FALSE)</f>
        <v>0</v>
      </c>
      <c r="AD1111" s="390">
        <f>HLOOKUP(AD767,'2. LRAMVA Threshold'!$B$42:$Q$53,12,FALSE)</f>
        <v>0</v>
      </c>
      <c r="AE1111" s="390">
        <f>HLOOKUP(AE767,'2. LRAMVA Threshold'!$B$42:$Q$53,12,FALSE)</f>
        <v>0</v>
      </c>
      <c r="AF1111" s="390">
        <f>HLOOKUP(AF767,'2. LRAMVA Threshold'!$B$42:$Q$53,12,FALSE)</f>
        <v>0</v>
      </c>
      <c r="AG1111" s="390">
        <f>HLOOKUP(AG767,'2. LRAMVA Threshold'!$B$42:$Q$53,12,FALSE)</f>
        <v>0</v>
      </c>
      <c r="AH1111" s="390">
        <f>HLOOKUP(AH767,'2. LRAMVA Threshold'!$B$42:$Q$53,12,FALSE)</f>
        <v>0</v>
      </c>
      <c r="AI1111" s="390">
        <f>HLOOKUP(AI767,'2. LRAMVA Threshold'!$B$42:$Q$53,12,FALSE)</f>
        <v>0</v>
      </c>
      <c r="AJ1111" s="390">
        <f>HLOOKUP(AJ767,'2. LRAMVA Threshold'!$B$42:$Q$53,12,FALSE)</f>
        <v>0</v>
      </c>
      <c r="AK1111" s="390">
        <f>HLOOKUP(AK767,'2. LRAMVA Threshold'!$B$42:$Q$53,12,FALSE)</f>
        <v>0</v>
      </c>
      <c r="AL1111" s="390">
        <f>HLOOKUP(AL767,'2. LRAMVA Threshold'!$B$42:$Q$53,12,FALSE)</f>
        <v>0</v>
      </c>
      <c r="AM1111" s="439"/>
    </row>
    <row r="1112" spans="1:39">
      <c r="B1112" s="392"/>
      <c r="C1112" s="429"/>
      <c r="D1112" s="430"/>
      <c r="E1112" s="430"/>
      <c r="F1112" s="430"/>
      <c r="G1112" s="430"/>
      <c r="H1112" s="430"/>
      <c r="I1112" s="430"/>
      <c r="J1112" s="430"/>
      <c r="K1112" s="430"/>
      <c r="L1112" s="430"/>
      <c r="M1112" s="430"/>
      <c r="N1112" s="430"/>
      <c r="O1112" s="431"/>
      <c r="P1112" s="430"/>
      <c r="Q1112" s="430"/>
      <c r="R1112" s="430"/>
      <c r="S1112" s="432"/>
      <c r="T1112" s="432"/>
      <c r="U1112" s="432"/>
      <c r="V1112" s="432"/>
      <c r="W1112" s="430"/>
      <c r="X1112" s="430"/>
      <c r="Y1112" s="433"/>
      <c r="Z1112" s="433"/>
      <c r="AA1112" s="433"/>
      <c r="AB1112" s="433"/>
      <c r="AC1112" s="433"/>
      <c r="AD1112" s="433"/>
      <c r="AE1112" s="433"/>
      <c r="AF1112" s="397"/>
      <c r="AG1112" s="397"/>
      <c r="AH1112" s="397"/>
      <c r="AI1112" s="397"/>
      <c r="AJ1112" s="397"/>
      <c r="AK1112" s="397"/>
      <c r="AL1112" s="397"/>
      <c r="AM1112" s="398"/>
    </row>
    <row r="1113" spans="1:39">
      <c r="B1113" s="322" t="s">
        <v>349</v>
      </c>
      <c r="C1113" s="336"/>
      <c r="D1113" s="336"/>
      <c r="E1113" s="374"/>
      <c r="F1113" s="374"/>
      <c r="G1113" s="374"/>
      <c r="H1113" s="374"/>
      <c r="I1113" s="374"/>
      <c r="J1113" s="374"/>
      <c r="K1113" s="374"/>
      <c r="L1113" s="374"/>
      <c r="M1113" s="374"/>
      <c r="N1113" s="374"/>
      <c r="O1113" s="291"/>
      <c r="P1113" s="338"/>
      <c r="Q1113" s="338"/>
      <c r="R1113" s="338"/>
      <c r="S1113" s="337"/>
      <c r="T1113" s="337"/>
      <c r="U1113" s="337"/>
      <c r="V1113" s="337"/>
      <c r="W1113" s="338"/>
      <c r="X1113" s="338"/>
      <c r="Y1113" s="339">
        <f>HLOOKUP(Y$35,'3.  Distribution Rates'!$C$122:$P$133,12,FALSE)</f>
        <v>0</v>
      </c>
      <c r="Z1113" s="339">
        <f>HLOOKUP(Z$35,'3.  Distribution Rates'!$C$122:$P$133,12,FALSE)</f>
        <v>0</v>
      </c>
      <c r="AA1113" s="339">
        <f>HLOOKUP(AA$35,'3.  Distribution Rates'!$C$122:$P$133,12,FALSE)</f>
        <v>0</v>
      </c>
      <c r="AB1113" s="339">
        <f>HLOOKUP(AB$35,'3.  Distribution Rates'!$C$122:$P$133,12,FALSE)</f>
        <v>0</v>
      </c>
      <c r="AC1113" s="339">
        <f>HLOOKUP(AC$35,'3.  Distribution Rates'!$C$122:$P$133,12,FALSE)</f>
        <v>0</v>
      </c>
      <c r="AD1113" s="339">
        <f>HLOOKUP(AD$35,'3.  Distribution Rates'!$C$122:$P$133,12,FALSE)</f>
        <v>0</v>
      </c>
      <c r="AE1113" s="339">
        <f>HLOOKUP(AE$35,'3.  Distribution Rates'!$C$122:$P$133,12,FALSE)</f>
        <v>0</v>
      </c>
      <c r="AF1113" s="339">
        <f>HLOOKUP(AF$35,'3.  Distribution Rates'!$C$122:$P$133,12,FALSE)</f>
        <v>0</v>
      </c>
      <c r="AG1113" s="339">
        <f>HLOOKUP(AG$35,'3.  Distribution Rates'!$C$122:$P$133,12,FALSE)</f>
        <v>0</v>
      </c>
      <c r="AH1113" s="339">
        <f>HLOOKUP(AH$35,'3.  Distribution Rates'!$C$122:$P$133,12,FALSE)</f>
        <v>0</v>
      </c>
      <c r="AI1113" s="339">
        <f>HLOOKUP(AI$35,'3.  Distribution Rates'!$C$122:$P$133,12,FALSE)</f>
        <v>0</v>
      </c>
      <c r="AJ1113" s="339">
        <f>HLOOKUP(AJ$35,'3.  Distribution Rates'!$C$122:$P$133,12,FALSE)</f>
        <v>0</v>
      </c>
      <c r="AK1113" s="339">
        <f>HLOOKUP(AK$35,'3.  Distribution Rates'!$C$122:$P$133,12,FALSE)</f>
        <v>0</v>
      </c>
      <c r="AL1113" s="339">
        <f>HLOOKUP(AL$35,'3.  Distribution Rates'!$C$122:$P$133,12,FALSE)</f>
        <v>0</v>
      </c>
      <c r="AM1113" s="441"/>
    </row>
    <row r="1114" spans="1:39">
      <c r="B1114" s="322" t="s">
        <v>353</v>
      </c>
      <c r="C1114" s="343"/>
      <c r="D1114" s="308"/>
      <c r="E1114" s="279"/>
      <c r="F1114" s="279"/>
      <c r="G1114" s="279"/>
      <c r="H1114" s="279"/>
      <c r="I1114" s="279"/>
      <c r="J1114" s="279"/>
      <c r="K1114" s="279"/>
      <c r="L1114" s="279"/>
      <c r="M1114" s="279"/>
      <c r="N1114" s="279"/>
      <c r="O1114" s="291"/>
      <c r="P1114" s="279"/>
      <c r="Q1114" s="279"/>
      <c r="R1114" s="279"/>
      <c r="S1114" s="308"/>
      <c r="T1114" s="308"/>
      <c r="U1114" s="308"/>
      <c r="V1114" s="308"/>
      <c r="W1114" s="279"/>
      <c r="X1114" s="279"/>
      <c r="Y1114" s="376">
        <f>'4.  2011-2014 LRAM'!Y143*Y1113</f>
        <v>0</v>
      </c>
      <c r="Z1114" s="376">
        <f>'4.  2011-2014 LRAM'!Z143*Z1113</f>
        <v>0</v>
      </c>
      <c r="AA1114" s="376">
        <f>'4.  2011-2014 LRAM'!AA143*AA1113</f>
        <v>0</v>
      </c>
      <c r="AB1114" s="376">
        <f>'4.  2011-2014 LRAM'!AB143*AB1113</f>
        <v>0</v>
      </c>
      <c r="AC1114" s="376">
        <f>'4.  2011-2014 LRAM'!AC143*AC1113</f>
        <v>0</v>
      </c>
      <c r="AD1114" s="376">
        <f>'4.  2011-2014 LRAM'!AD143*AD1113</f>
        <v>0</v>
      </c>
      <c r="AE1114" s="376">
        <f>'4.  2011-2014 LRAM'!AE143*AE1113</f>
        <v>0</v>
      </c>
      <c r="AF1114" s="376">
        <f>'4.  2011-2014 LRAM'!AF143*AF1113</f>
        <v>0</v>
      </c>
      <c r="AG1114" s="376">
        <f>'4.  2011-2014 LRAM'!AG143*AG1113</f>
        <v>0</v>
      </c>
      <c r="AH1114" s="376">
        <f>'4.  2011-2014 LRAM'!AH143*AH1113</f>
        <v>0</v>
      </c>
      <c r="AI1114" s="376">
        <f>'4.  2011-2014 LRAM'!AI143*AI1113</f>
        <v>0</v>
      </c>
      <c r="AJ1114" s="376">
        <f>'4.  2011-2014 LRAM'!AJ143*AJ1113</f>
        <v>0</v>
      </c>
      <c r="AK1114" s="376">
        <f>'4.  2011-2014 LRAM'!AK143*AK1113</f>
        <v>0</v>
      </c>
      <c r="AL1114" s="376">
        <f>'4.  2011-2014 LRAM'!AL143*AL1113</f>
        <v>0</v>
      </c>
      <c r="AM1114" s="623">
        <f t="shared" ref="AM1114:AM1123" si="3109">SUM(Y1114:AL1114)</f>
        <v>0</v>
      </c>
    </row>
    <row r="1115" spans="1:39">
      <c r="B1115" s="322" t="s">
        <v>354</v>
      </c>
      <c r="C1115" s="343"/>
      <c r="D1115" s="308"/>
      <c r="E1115" s="279"/>
      <c r="F1115" s="279"/>
      <c r="G1115" s="279"/>
      <c r="H1115" s="279"/>
      <c r="I1115" s="279"/>
      <c r="J1115" s="279"/>
      <c r="K1115" s="279"/>
      <c r="L1115" s="279"/>
      <c r="M1115" s="279"/>
      <c r="N1115" s="279"/>
      <c r="O1115" s="291"/>
      <c r="P1115" s="279"/>
      <c r="Q1115" s="279"/>
      <c r="R1115" s="279"/>
      <c r="S1115" s="308"/>
      <c r="T1115" s="308"/>
      <c r="U1115" s="308"/>
      <c r="V1115" s="308"/>
      <c r="W1115" s="279"/>
      <c r="X1115" s="279"/>
      <c r="Y1115" s="376">
        <f>'4.  2011-2014 LRAM'!Y272*Y1113</f>
        <v>0</v>
      </c>
      <c r="Z1115" s="376">
        <f>'4.  2011-2014 LRAM'!Z272*Z1113</f>
        <v>0</v>
      </c>
      <c r="AA1115" s="376">
        <f>'4.  2011-2014 LRAM'!AA272*AA1113</f>
        <v>0</v>
      </c>
      <c r="AB1115" s="376">
        <f>'4.  2011-2014 LRAM'!AB272*AB1113</f>
        <v>0</v>
      </c>
      <c r="AC1115" s="376">
        <f>'4.  2011-2014 LRAM'!AC272*AC1113</f>
        <v>0</v>
      </c>
      <c r="AD1115" s="376">
        <f>'4.  2011-2014 LRAM'!AD272*AD1113</f>
        <v>0</v>
      </c>
      <c r="AE1115" s="376">
        <f>'4.  2011-2014 LRAM'!AE272*AE1113</f>
        <v>0</v>
      </c>
      <c r="AF1115" s="376">
        <f>'4.  2011-2014 LRAM'!AF272*AF1113</f>
        <v>0</v>
      </c>
      <c r="AG1115" s="376">
        <f>'4.  2011-2014 LRAM'!AG272*AG1113</f>
        <v>0</v>
      </c>
      <c r="AH1115" s="376">
        <f>'4.  2011-2014 LRAM'!AH272*AH1113</f>
        <v>0</v>
      </c>
      <c r="AI1115" s="376">
        <f>'4.  2011-2014 LRAM'!AI272*AI1113</f>
        <v>0</v>
      </c>
      <c r="AJ1115" s="376">
        <f>'4.  2011-2014 LRAM'!AJ272*AJ1113</f>
        <v>0</v>
      </c>
      <c r="AK1115" s="376">
        <f>'4.  2011-2014 LRAM'!AK272*AK1113</f>
        <v>0</v>
      </c>
      <c r="AL1115" s="376">
        <f>'4.  2011-2014 LRAM'!AL272*AL1113</f>
        <v>0</v>
      </c>
      <c r="AM1115" s="623">
        <f t="shared" si="3109"/>
        <v>0</v>
      </c>
    </row>
    <row r="1116" spans="1:39">
      <c r="B1116" s="322" t="s">
        <v>355</v>
      </c>
      <c r="C1116" s="343"/>
      <c r="D1116" s="308"/>
      <c r="E1116" s="279"/>
      <c r="F1116" s="279"/>
      <c r="G1116" s="279"/>
      <c r="H1116" s="279"/>
      <c r="I1116" s="279"/>
      <c r="J1116" s="279"/>
      <c r="K1116" s="279"/>
      <c r="L1116" s="279"/>
      <c r="M1116" s="279"/>
      <c r="N1116" s="279"/>
      <c r="O1116" s="291"/>
      <c r="P1116" s="279"/>
      <c r="Q1116" s="279"/>
      <c r="R1116" s="279"/>
      <c r="S1116" s="308"/>
      <c r="T1116" s="308"/>
      <c r="U1116" s="308"/>
      <c r="V1116" s="308"/>
      <c r="W1116" s="279"/>
      <c r="X1116" s="279"/>
      <c r="Y1116" s="376">
        <f>'4.  2011-2014 LRAM'!Y401*Y1113</f>
        <v>0</v>
      </c>
      <c r="Z1116" s="376">
        <f>'4.  2011-2014 LRAM'!Z401*Z1113</f>
        <v>0</v>
      </c>
      <c r="AA1116" s="376">
        <f>'4.  2011-2014 LRAM'!AA401*AA1113</f>
        <v>0</v>
      </c>
      <c r="AB1116" s="376">
        <f>'4.  2011-2014 LRAM'!AB401*AB1113</f>
        <v>0</v>
      </c>
      <c r="AC1116" s="376">
        <f>'4.  2011-2014 LRAM'!AC401*AC1113</f>
        <v>0</v>
      </c>
      <c r="AD1116" s="376">
        <f>'4.  2011-2014 LRAM'!AD401*AD1113</f>
        <v>0</v>
      </c>
      <c r="AE1116" s="376">
        <f>'4.  2011-2014 LRAM'!AE401*AE1113</f>
        <v>0</v>
      </c>
      <c r="AF1116" s="376">
        <f>'4.  2011-2014 LRAM'!AF401*AF1113</f>
        <v>0</v>
      </c>
      <c r="AG1116" s="376">
        <f>'4.  2011-2014 LRAM'!AG401*AG1113</f>
        <v>0</v>
      </c>
      <c r="AH1116" s="376">
        <f>'4.  2011-2014 LRAM'!AH401*AH1113</f>
        <v>0</v>
      </c>
      <c r="AI1116" s="376">
        <f>'4.  2011-2014 LRAM'!AI401*AI1113</f>
        <v>0</v>
      </c>
      <c r="AJ1116" s="376">
        <f>'4.  2011-2014 LRAM'!AJ401*AJ1113</f>
        <v>0</v>
      </c>
      <c r="AK1116" s="376">
        <f>'4.  2011-2014 LRAM'!AK401*AK1113</f>
        <v>0</v>
      </c>
      <c r="AL1116" s="376">
        <f>'4.  2011-2014 LRAM'!AL401*AL1113</f>
        <v>0</v>
      </c>
      <c r="AM1116" s="623">
        <f t="shared" si="3109"/>
        <v>0</v>
      </c>
    </row>
    <row r="1117" spans="1:39">
      <c r="B1117" s="322" t="s">
        <v>356</v>
      </c>
      <c r="C1117" s="343"/>
      <c r="D1117" s="308"/>
      <c r="E1117" s="279"/>
      <c r="F1117" s="279"/>
      <c r="G1117" s="279"/>
      <c r="H1117" s="279"/>
      <c r="I1117" s="279"/>
      <c r="J1117" s="279"/>
      <c r="K1117" s="279"/>
      <c r="L1117" s="279"/>
      <c r="M1117" s="279"/>
      <c r="N1117" s="279"/>
      <c r="O1117" s="291"/>
      <c r="P1117" s="279"/>
      <c r="Q1117" s="279"/>
      <c r="R1117" s="279"/>
      <c r="S1117" s="308"/>
      <c r="T1117" s="308"/>
      <c r="U1117" s="308"/>
      <c r="V1117" s="308"/>
      <c r="W1117" s="279"/>
      <c r="X1117" s="279"/>
      <c r="Y1117" s="376">
        <f>'4.  2011-2014 LRAM'!Y531*Y1113</f>
        <v>0</v>
      </c>
      <c r="Z1117" s="376">
        <f>'4.  2011-2014 LRAM'!Z531*Z1113</f>
        <v>0</v>
      </c>
      <c r="AA1117" s="376">
        <f>'4.  2011-2014 LRAM'!AA531*AA1113</f>
        <v>0</v>
      </c>
      <c r="AB1117" s="376">
        <f>'4.  2011-2014 LRAM'!AB531*AB1113</f>
        <v>0</v>
      </c>
      <c r="AC1117" s="376">
        <f>'4.  2011-2014 LRAM'!AC531*AC1113</f>
        <v>0</v>
      </c>
      <c r="AD1117" s="376">
        <f>'4.  2011-2014 LRAM'!AD531*AD1113</f>
        <v>0</v>
      </c>
      <c r="AE1117" s="376">
        <f>'4.  2011-2014 LRAM'!AE531*AE1113</f>
        <v>0</v>
      </c>
      <c r="AF1117" s="376">
        <f>'4.  2011-2014 LRAM'!AF531*AF1113</f>
        <v>0</v>
      </c>
      <c r="AG1117" s="376">
        <f>'4.  2011-2014 LRAM'!AG531*AG1113</f>
        <v>0</v>
      </c>
      <c r="AH1117" s="376">
        <f>'4.  2011-2014 LRAM'!AH531*AH1113</f>
        <v>0</v>
      </c>
      <c r="AI1117" s="376">
        <f>'4.  2011-2014 LRAM'!AI531*AI1113</f>
        <v>0</v>
      </c>
      <c r="AJ1117" s="376">
        <f>'4.  2011-2014 LRAM'!AJ531*AJ1113</f>
        <v>0</v>
      </c>
      <c r="AK1117" s="376">
        <f>'4.  2011-2014 LRAM'!AK531*AK1113</f>
        <v>0</v>
      </c>
      <c r="AL1117" s="376">
        <f>'4.  2011-2014 LRAM'!AL531*AL1113</f>
        <v>0</v>
      </c>
      <c r="AM1117" s="623">
        <f t="shared" si="3109"/>
        <v>0</v>
      </c>
    </row>
    <row r="1118" spans="1:39">
      <c r="B1118" s="322" t="s">
        <v>357</v>
      </c>
      <c r="C1118" s="343"/>
      <c r="D1118" s="308"/>
      <c r="E1118" s="279"/>
      <c r="F1118" s="279"/>
      <c r="G1118" s="279"/>
      <c r="H1118" s="279"/>
      <c r="I1118" s="279"/>
      <c r="J1118" s="279"/>
      <c r="K1118" s="279"/>
      <c r="L1118" s="279"/>
      <c r="M1118" s="279"/>
      <c r="N1118" s="279"/>
      <c r="O1118" s="291"/>
      <c r="P1118" s="279"/>
      <c r="Q1118" s="279"/>
      <c r="R1118" s="279"/>
      <c r="S1118" s="308"/>
      <c r="T1118" s="308"/>
      <c r="U1118" s="308"/>
      <c r="V1118" s="308"/>
      <c r="W1118" s="279"/>
      <c r="X1118" s="279"/>
      <c r="Y1118" s="376">
        <f t="shared" ref="Y1118:AL1118" si="3110">Y212*Y1113</f>
        <v>0</v>
      </c>
      <c r="Z1118" s="376">
        <f t="shared" si="3110"/>
        <v>0</v>
      </c>
      <c r="AA1118" s="376">
        <f t="shared" si="3110"/>
        <v>0</v>
      </c>
      <c r="AB1118" s="376">
        <f t="shared" si="3110"/>
        <v>0</v>
      </c>
      <c r="AC1118" s="376">
        <f t="shared" si="3110"/>
        <v>0</v>
      </c>
      <c r="AD1118" s="376">
        <f t="shared" si="3110"/>
        <v>0</v>
      </c>
      <c r="AE1118" s="376">
        <f t="shared" si="3110"/>
        <v>0</v>
      </c>
      <c r="AF1118" s="376">
        <f t="shared" si="3110"/>
        <v>0</v>
      </c>
      <c r="AG1118" s="376">
        <f t="shared" si="3110"/>
        <v>0</v>
      </c>
      <c r="AH1118" s="376">
        <f t="shared" si="3110"/>
        <v>0</v>
      </c>
      <c r="AI1118" s="376">
        <f t="shared" si="3110"/>
        <v>0</v>
      </c>
      <c r="AJ1118" s="376">
        <f t="shared" si="3110"/>
        <v>0</v>
      </c>
      <c r="AK1118" s="376">
        <f t="shared" si="3110"/>
        <v>0</v>
      </c>
      <c r="AL1118" s="376">
        <f t="shared" si="3110"/>
        <v>0</v>
      </c>
      <c r="AM1118" s="623">
        <f t="shared" si="3109"/>
        <v>0</v>
      </c>
    </row>
    <row r="1119" spans="1:39">
      <c r="B1119" s="322" t="s">
        <v>358</v>
      </c>
      <c r="C1119" s="343"/>
      <c r="D1119" s="308"/>
      <c r="E1119" s="279"/>
      <c r="F1119" s="279"/>
      <c r="G1119" s="279"/>
      <c r="H1119" s="279"/>
      <c r="I1119" s="279"/>
      <c r="J1119" s="279"/>
      <c r="K1119" s="279"/>
      <c r="L1119" s="279"/>
      <c r="M1119" s="279"/>
      <c r="N1119" s="279"/>
      <c r="O1119" s="291"/>
      <c r="P1119" s="279"/>
      <c r="Q1119" s="279"/>
      <c r="R1119" s="279"/>
      <c r="S1119" s="308"/>
      <c r="T1119" s="308"/>
      <c r="U1119" s="308"/>
      <c r="V1119" s="308"/>
      <c r="W1119" s="279"/>
      <c r="X1119" s="279"/>
      <c r="Y1119" s="376">
        <f t="shared" ref="Y1119:AL1119" si="3111">Y395*Y1113</f>
        <v>0</v>
      </c>
      <c r="Z1119" s="376">
        <f t="shared" si="3111"/>
        <v>0</v>
      </c>
      <c r="AA1119" s="376">
        <f t="shared" si="3111"/>
        <v>0</v>
      </c>
      <c r="AB1119" s="376">
        <f t="shared" si="3111"/>
        <v>0</v>
      </c>
      <c r="AC1119" s="376">
        <f t="shared" si="3111"/>
        <v>0</v>
      </c>
      <c r="AD1119" s="376">
        <f t="shared" si="3111"/>
        <v>0</v>
      </c>
      <c r="AE1119" s="376">
        <f t="shared" si="3111"/>
        <v>0</v>
      </c>
      <c r="AF1119" s="376">
        <f t="shared" si="3111"/>
        <v>0</v>
      </c>
      <c r="AG1119" s="376">
        <f t="shared" si="3111"/>
        <v>0</v>
      </c>
      <c r="AH1119" s="376">
        <f t="shared" si="3111"/>
        <v>0</v>
      </c>
      <c r="AI1119" s="376">
        <f t="shared" si="3111"/>
        <v>0</v>
      </c>
      <c r="AJ1119" s="376">
        <f t="shared" si="3111"/>
        <v>0</v>
      </c>
      <c r="AK1119" s="376">
        <f t="shared" si="3111"/>
        <v>0</v>
      </c>
      <c r="AL1119" s="376">
        <f t="shared" si="3111"/>
        <v>0</v>
      </c>
      <c r="AM1119" s="623">
        <f t="shared" si="3109"/>
        <v>0</v>
      </c>
    </row>
    <row r="1120" spans="1:39">
      <c r="B1120" s="322" t="s">
        <v>359</v>
      </c>
      <c r="C1120" s="343"/>
      <c r="D1120" s="308"/>
      <c r="E1120" s="279"/>
      <c r="F1120" s="279"/>
      <c r="G1120" s="279"/>
      <c r="H1120" s="279"/>
      <c r="I1120" s="279"/>
      <c r="J1120" s="279"/>
      <c r="K1120" s="279"/>
      <c r="L1120" s="279"/>
      <c r="M1120" s="279"/>
      <c r="N1120" s="279"/>
      <c r="O1120" s="291"/>
      <c r="P1120" s="279"/>
      <c r="Q1120" s="279"/>
      <c r="R1120" s="279"/>
      <c r="S1120" s="308"/>
      <c r="T1120" s="308"/>
      <c r="U1120" s="308"/>
      <c r="V1120" s="308"/>
      <c r="W1120" s="279"/>
      <c r="X1120" s="279"/>
      <c r="Y1120" s="376">
        <f t="shared" ref="Y1120:AL1120" si="3112">Y578*Y1113</f>
        <v>0</v>
      </c>
      <c r="Z1120" s="376">
        <f t="shared" si="3112"/>
        <v>0</v>
      </c>
      <c r="AA1120" s="376">
        <f t="shared" si="3112"/>
        <v>0</v>
      </c>
      <c r="AB1120" s="376">
        <f t="shared" si="3112"/>
        <v>0</v>
      </c>
      <c r="AC1120" s="376">
        <f t="shared" si="3112"/>
        <v>0</v>
      </c>
      <c r="AD1120" s="376">
        <f t="shared" si="3112"/>
        <v>0</v>
      </c>
      <c r="AE1120" s="376">
        <f t="shared" si="3112"/>
        <v>0</v>
      </c>
      <c r="AF1120" s="376">
        <f t="shared" si="3112"/>
        <v>0</v>
      </c>
      <c r="AG1120" s="376">
        <f t="shared" si="3112"/>
        <v>0</v>
      </c>
      <c r="AH1120" s="376">
        <f t="shared" si="3112"/>
        <v>0</v>
      </c>
      <c r="AI1120" s="376">
        <f t="shared" si="3112"/>
        <v>0</v>
      </c>
      <c r="AJ1120" s="376">
        <f t="shared" si="3112"/>
        <v>0</v>
      </c>
      <c r="AK1120" s="376">
        <f t="shared" si="3112"/>
        <v>0</v>
      </c>
      <c r="AL1120" s="376">
        <f t="shared" si="3112"/>
        <v>0</v>
      </c>
      <c r="AM1120" s="623">
        <f t="shared" si="3109"/>
        <v>0</v>
      </c>
    </row>
    <row r="1121" spans="2:39">
      <c r="B1121" s="322" t="s">
        <v>360</v>
      </c>
      <c r="C1121" s="343"/>
      <c r="D1121" s="308"/>
      <c r="E1121" s="279"/>
      <c r="F1121" s="279"/>
      <c r="G1121" s="279"/>
      <c r="H1121" s="279"/>
      <c r="I1121" s="279"/>
      <c r="J1121" s="279"/>
      <c r="K1121" s="279"/>
      <c r="L1121" s="279"/>
      <c r="M1121" s="279"/>
      <c r="N1121" s="279"/>
      <c r="O1121" s="291"/>
      <c r="P1121" s="279"/>
      <c r="Q1121" s="279"/>
      <c r="R1121" s="279"/>
      <c r="S1121" s="308"/>
      <c r="T1121" s="308"/>
      <c r="U1121" s="308"/>
      <c r="V1121" s="308"/>
      <c r="W1121" s="279"/>
      <c r="X1121" s="279"/>
      <c r="Y1121" s="376">
        <f t="shared" ref="Y1121:AL1121" si="3113">Y761*Y1113</f>
        <v>0</v>
      </c>
      <c r="Z1121" s="376">
        <f t="shared" si="3113"/>
        <v>0</v>
      </c>
      <c r="AA1121" s="376">
        <f t="shared" si="3113"/>
        <v>0</v>
      </c>
      <c r="AB1121" s="376">
        <f t="shared" si="3113"/>
        <v>0</v>
      </c>
      <c r="AC1121" s="376">
        <f t="shared" si="3113"/>
        <v>0</v>
      </c>
      <c r="AD1121" s="376">
        <f t="shared" si="3113"/>
        <v>0</v>
      </c>
      <c r="AE1121" s="376">
        <f t="shared" si="3113"/>
        <v>0</v>
      </c>
      <c r="AF1121" s="376">
        <f t="shared" si="3113"/>
        <v>0</v>
      </c>
      <c r="AG1121" s="376">
        <f t="shared" si="3113"/>
        <v>0</v>
      </c>
      <c r="AH1121" s="376">
        <f t="shared" si="3113"/>
        <v>0</v>
      </c>
      <c r="AI1121" s="376">
        <f t="shared" si="3113"/>
        <v>0</v>
      </c>
      <c r="AJ1121" s="376">
        <f t="shared" si="3113"/>
        <v>0</v>
      </c>
      <c r="AK1121" s="376">
        <f t="shared" si="3113"/>
        <v>0</v>
      </c>
      <c r="AL1121" s="376">
        <f t="shared" si="3113"/>
        <v>0</v>
      </c>
      <c r="AM1121" s="623">
        <f t="shared" si="3109"/>
        <v>0</v>
      </c>
    </row>
    <row r="1122" spans="2:39">
      <c r="B1122" s="322" t="s">
        <v>361</v>
      </c>
      <c r="C1122" s="343"/>
      <c r="D1122" s="308"/>
      <c r="E1122" s="279"/>
      <c r="F1122" s="279"/>
      <c r="G1122" s="279"/>
      <c r="H1122" s="279"/>
      <c r="I1122" s="279"/>
      <c r="J1122" s="279"/>
      <c r="K1122" s="279"/>
      <c r="L1122" s="279"/>
      <c r="M1122" s="279"/>
      <c r="N1122" s="279"/>
      <c r="O1122" s="291"/>
      <c r="P1122" s="279"/>
      <c r="Q1122" s="279"/>
      <c r="R1122" s="279"/>
      <c r="S1122" s="308"/>
      <c r="T1122" s="308"/>
      <c r="U1122" s="308"/>
      <c r="V1122" s="308"/>
      <c r="W1122" s="279"/>
      <c r="X1122" s="279"/>
      <c r="Y1122" s="376">
        <f t="shared" ref="Y1122:AL1122" si="3114">Y944*Y1113</f>
        <v>0</v>
      </c>
      <c r="Z1122" s="376">
        <f t="shared" si="3114"/>
        <v>0</v>
      </c>
      <c r="AA1122" s="376">
        <f t="shared" si="3114"/>
        <v>0</v>
      </c>
      <c r="AB1122" s="376">
        <f t="shared" si="3114"/>
        <v>0</v>
      </c>
      <c r="AC1122" s="376">
        <f t="shared" si="3114"/>
        <v>0</v>
      </c>
      <c r="AD1122" s="376">
        <f t="shared" si="3114"/>
        <v>0</v>
      </c>
      <c r="AE1122" s="376">
        <f t="shared" si="3114"/>
        <v>0</v>
      </c>
      <c r="AF1122" s="376">
        <f t="shared" si="3114"/>
        <v>0</v>
      </c>
      <c r="AG1122" s="376">
        <f t="shared" si="3114"/>
        <v>0</v>
      </c>
      <c r="AH1122" s="376">
        <f t="shared" si="3114"/>
        <v>0</v>
      </c>
      <c r="AI1122" s="376">
        <f t="shared" si="3114"/>
        <v>0</v>
      </c>
      <c r="AJ1122" s="376">
        <f t="shared" si="3114"/>
        <v>0</v>
      </c>
      <c r="AK1122" s="376">
        <f t="shared" si="3114"/>
        <v>0</v>
      </c>
      <c r="AL1122" s="376">
        <f t="shared" si="3114"/>
        <v>0</v>
      </c>
      <c r="AM1122" s="623">
        <f t="shared" si="3109"/>
        <v>0</v>
      </c>
    </row>
    <row r="1123" spans="2:39">
      <c r="B1123" s="322" t="s">
        <v>362</v>
      </c>
      <c r="C1123" s="343"/>
      <c r="D1123" s="308"/>
      <c r="E1123" s="279"/>
      <c r="F1123" s="279"/>
      <c r="G1123" s="279"/>
      <c r="H1123" s="279"/>
      <c r="I1123" s="279"/>
      <c r="J1123" s="279"/>
      <c r="K1123" s="279"/>
      <c r="L1123" s="279"/>
      <c r="M1123" s="279"/>
      <c r="N1123" s="279"/>
      <c r="O1123" s="291"/>
      <c r="P1123" s="279"/>
      <c r="Q1123" s="279"/>
      <c r="R1123" s="279"/>
      <c r="S1123" s="308"/>
      <c r="T1123" s="308"/>
      <c r="U1123" s="308"/>
      <c r="V1123" s="308"/>
      <c r="W1123" s="279"/>
      <c r="X1123" s="279"/>
      <c r="Y1123" s="376">
        <f>Y1110*Y1113</f>
        <v>0</v>
      </c>
      <c r="Z1123" s="376">
        <f>Z1110*Z1113</f>
        <v>0</v>
      </c>
      <c r="AA1123" s="376">
        <f t="shared" ref="AA1123:AL1123" si="3115">AA1110*AA1113</f>
        <v>0</v>
      </c>
      <c r="AB1123" s="376">
        <f t="shared" si="3115"/>
        <v>0</v>
      </c>
      <c r="AC1123" s="376">
        <f t="shared" si="3115"/>
        <v>0</v>
      </c>
      <c r="AD1123" s="376">
        <f t="shared" si="3115"/>
        <v>0</v>
      </c>
      <c r="AE1123" s="376">
        <f t="shared" si="3115"/>
        <v>0</v>
      </c>
      <c r="AF1123" s="376">
        <f t="shared" si="3115"/>
        <v>0</v>
      </c>
      <c r="AG1123" s="376">
        <f t="shared" si="3115"/>
        <v>0</v>
      </c>
      <c r="AH1123" s="376">
        <f t="shared" si="3115"/>
        <v>0</v>
      </c>
      <c r="AI1123" s="376">
        <f t="shared" si="3115"/>
        <v>0</v>
      </c>
      <c r="AJ1123" s="376">
        <f t="shared" si="3115"/>
        <v>0</v>
      </c>
      <c r="AK1123" s="376">
        <f t="shared" si="3115"/>
        <v>0</v>
      </c>
      <c r="AL1123" s="376">
        <f t="shared" si="3115"/>
        <v>0</v>
      </c>
      <c r="AM1123" s="623">
        <f t="shared" si="3109"/>
        <v>0</v>
      </c>
    </row>
    <row r="1124" spans="2:39" ht="15.75">
      <c r="B1124" s="347" t="s">
        <v>352</v>
      </c>
      <c r="C1124" s="343"/>
      <c r="D1124" s="334"/>
      <c r="E1124" s="332"/>
      <c r="F1124" s="332"/>
      <c r="G1124" s="332"/>
      <c r="H1124" s="332"/>
      <c r="I1124" s="332"/>
      <c r="J1124" s="332"/>
      <c r="K1124" s="332"/>
      <c r="L1124" s="332"/>
      <c r="M1124" s="332"/>
      <c r="N1124" s="332"/>
      <c r="O1124" s="300"/>
      <c r="P1124" s="332"/>
      <c r="Q1124" s="332"/>
      <c r="R1124" s="332"/>
      <c r="S1124" s="334"/>
      <c r="T1124" s="334"/>
      <c r="U1124" s="334"/>
      <c r="V1124" s="334"/>
      <c r="W1124" s="332"/>
      <c r="X1124" s="332"/>
      <c r="Y1124" s="344">
        <f>SUM(Y1114:Y1123)</f>
        <v>0</v>
      </c>
      <c r="Z1124" s="344">
        <f t="shared" ref="Z1124:AE1124" si="3116">SUM(Z1114:Z1123)</f>
        <v>0</v>
      </c>
      <c r="AA1124" s="344">
        <f t="shared" si="3116"/>
        <v>0</v>
      </c>
      <c r="AB1124" s="344">
        <f t="shared" si="3116"/>
        <v>0</v>
      </c>
      <c r="AC1124" s="344">
        <f t="shared" si="3116"/>
        <v>0</v>
      </c>
      <c r="AD1124" s="344">
        <f t="shared" si="3116"/>
        <v>0</v>
      </c>
      <c r="AE1124" s="344">
        <f t="shared" si="3116"/>
        <v>0</v>
      </c>
      <c r="AF1124" s="344">
        <f>SUM(AF1114:AF1123)</f>
        <v>0</v>
      </c>
      <c r="AG1124" s="344">
        <f t="shared" ref="AG1124:AL1124" si="3117">SUM(AG1114:AG1123)</f>
        <v>0</v>
      </c>
      <c r="AH1124" s="344">
        <f t="shared" si="3117"/>
        <v>0</v>
      </c>
      <c r="AI1124" s="344">
        <f t="shared" si="3117"/>
        <v>0</v>
      </c>
      <c r="AJ1124" s="344">
        <f t="shared" si="3117"/>
        <v>0</v>
      </c>
      <c r="AK1124" s="344">
        <f t="shared" si="3117"/>
        <v>0</v>
      </c>
      <c r="AL1124" s="344">
        <f t="shared" si="3117"/>
        <v>0</v>
      </c>
      <c r="AM1124" s="405">
        <f>SUM(AM1114:AM1123)</f>
        <v>0</v>
      </c>
    </row>
    <row r="1125" spans="2:39" ht="15.75">
      <c r="B1125" s="347" t="s">
        <v>351</v>
      </c>
      <c r="C1125" s="343"/>
      <c r="D1125" s="348"/>
      <c r="E1125" s="332"/>
      <c r="F1125" s="332"/>
      <c r="G1125" s="332"/>
      <c r="H1125" s="332"/>
      <c r="I1125" s="332"/>
      <c r="J1125" s="332"/>
      <c r="K1125" s="332"/>
      <c r="L1125" s="332"/>
      <c r="M1125" s="332"/>
      <c r="N1125" s="332"/>
      <c r="O1125" s="300"/>
      <c r="P1125" s="332"/>
      <c r="Q1125" s="332"/>
      <c r="R1125" s="332"/>
      <c r="S1125" s="334"/>
      <c r="T1125" s="334"/>
      <c r="U1125" s="334"/>
      <c r="V1125" s="334"/>
      <c r="W1125" s="332"/>
      <c r="X1125" s="332"/>
      <c r="Y1125" s="345">
        <f>Y1111*Y1113</f>
        <v>0</v>
      </c>
      <c r="Z1125" s="345">
        <f t="shared" ref="Z1125:AE1125" si="3118">Z1111*Z1113</f>
        <v>0</v>
      </c>
      <c r="AA1125" s="345">
        <f>AA1111*AA1113</f>
        <v>0</v>
      </c>
      <c r="AB1125" s="345">
        <f t="shared" si="3118"/>
        <v>0</v>
      </c>
      <c r="AC1125" s="345">
        <f t="shared" si="3118"/>
        <v>0</v>
      </c>
      <c r="AD1125" s="345">
        <f t="shared" si="3118"/>
        <v>0</v>
      </c>
      <c r="AE1125" s="345">
        <f t="shared" si="3118"/>
        <v>0</v>
      </c>
      <c r="AF1125" s="345">
        <f t="shared" ref="AF1125:AL1125" si="3119">AF1111*AF1113</f>
        <v>0</v>
      </c>
      <c r="AG1125" s="345">
        <f t="shared" si="3119"/>
        <v>0</v>
      </c>
      <c r="AH1125" s="345">
        <f t="shared" si="3119"/>
        <v>0</v>
      </c>
      <c r="AI1125" s="345">
        <f t="shared" si="3119"/>
        <v>0</v>
      </c>
      <c r="AJ1125" s="345">
        <f t="shared" si="3119"/>
        <v>0</v>
      </c>
      <c r="AK1125" s="345">
        <f t="shared" si="3119"/>
        <v>0</v>
      </c>
      <c r="AL1125" s="345">
        <f t="shared" si="3119"/>
        <v>0</v>
      </c>
      <c r="AM1125" s="405">
        <f>SUM(Y1125:AL1125)</f>
        <v>0</v>
      </c>
    </row>
    <row r="1126" spans="2:39" ht="15.75">
      <c r="B1126" s="347" t="s">
        <v>350</v>
      </c>
      <c r="C1126" s="343"/>
      <c r="D1126" s="348"/>
      <c r="E1126" s="332"/>
      <c r="F1126" s="332"/>
      <c r="G1126" s="332"/>
      <c r="H1126" s="332"/>
      <c r="I1126" s="332"/>
      <c r="J1126" s="332"/>
      <c r="K1126" s="332"/>
      <c r="L1126" s="332"/>
      <c r="M1126" s="332"/>
      <c r="N1126" s="332"/>
      <c r="O1126" s="300"/>
      <c r="P1126" s="332"/>
      <c r="Q1126" s="332"/>
      <c r="R1126" s="332"/>
      <c r="S1126" s="348"/>
      <c r="T1126" s="348"/>
      <c r="U1126" s="348"/>
      <c r="V1126" s="348"/>
      <c r="W1126" s="332"/>
      <c r="X1126" s="332"/>
      <c r="Y1126" s="349"/>
      <c r="Z1126" s="349"/>
      <c r="AA1126" s="349"/>
      <c r="AB1126" s="349"/>
      <c r="AC1126" s="349"/>
      <c r="AD1126" s="349"/>
      <c r="AE1126" s="349"/>
      <c r="AF1126" s="349"/>
      <c r="AG1126" s="349"/>
      <c r="AH1126" s="349"/>
      <c r="AI1126" s="349"/>
      <c r="AJ1126" s="349"/>
      <c r="AK1126" s="349"/>
      <c r="AL1126" s="349"/>
      <c r="AM1126" s="405">
        <f>AM1124-AM1125</f>
        <v>0</v>
      </c>
    </row>
    <row r="1127" spans="2:39">
      <c r="B1127" s="379"/>
      <c r="C1127" s="442"/>
      <c r="D1127" s="442"/>
      <c r="E1127" s="443"/>
      <c r="F1127" s="443"/>
      <c r="G1127" s="443"/>
      <c r="H1127" s="443"/>
      <c r="I1127" s="443"/>
      <c r="J1127" s="443"/>
      <c r="K1127" s="443"/>
      <c r="L1127" s="443"/>
      <c r="M1127" s="443"/>
      <c r="N1127" s="443"/>
      <c r="O1127" s="444"/>
      <c r="P1127" s="443"/>
      <c r="Q1127" s="443"/>
      <c r="R1127" s="443"/>
      <c r="S1127" s="442"/>
      <c r="T1127" s="445"/>
      <c r="U1127" s="442"/>
      <c r="V1127" s="442"/>
      <c r="W1127" s="443"/>
      <c r="X1127" s="443"/>
      <c r="Y1127" s="446"/>
      <c r="Z1127" s="446"/>
      <c r="AA1127" s="446"/>
      <c r="AB1127" s="446"/>
      <c r="AC1127" s="446"/>
      <c r="AD1127" s="446"/>
      <c r="AE1127" s="446"/>
      <c r="AF1127" s="446"/>
      <c r="AG1127" s="446"/>
      <c r="AH1127" s="446"/>
      <c r="AI1127" s="446"/>
      <c r="AJ1127" s="446"/>
      <c r="AK1127" s="446"/>
      <c r="AL1127" s="446"/>
      <c r="AM1127" s="384"/>
    </row>
    <row r="1128" spans="2:39" ht="19.5" customHeight="1">
      <c r="B1128" s="366" t="s">
        <v>592</v>
      </c>
      <c r="C1128" s="385"/>
      <c r="D1128" s="386"/>
      <c r="E1128" s="386"/>
      <c r="F1128" s="386"/>
      <c r="G1128" s="386"/>
      <c r="H1128" s="386"/>
      <c r="I1128" s="386"/>
      <c r="J1128" s="386"/>
      <c r="K1128" s="386"/>
      <c r="L1128" s="386"/>
      <c r="M1128" s="386"/>
      <c r="N1128" s="386"/>
      <c r="O1128" s="386"/>
      <c r="P1128" s="386"/>
      <c r="Q1128" s="386"/>
      <c r="R1128" s="386"/>
      <c r="S1128" s="369"/>
      <c r="T1128" s="370"/>
      <c r="U1128" s="386"/>
      <c r="V1128" s="386"/>
      <c r="W1128" s="386"/>
      <c r="X1128" s="386"/>
      <c r="Y1128" s="407"/>
      <c r="Z1128" s="407"/>
      <c r="AA1128" s="407"/>
      <c r="AB1128" s="407"/>
      <c r="AC1128" s="407"/>
      <c r="AD1128" s="407"/>
      <c r="AE1128" s="407"/>
      <c r="AF1128" s="407"/>
      <c r="AG1128" s="407"/>
      <c r="AH1128" s="407"/>
      <c r="AI1128" s="407"/>
      <c r="AJ1128" s="407"/>
      <c r="AK1128" s="407"/>
      <c r="AL1128" s="407"/>
      <c r="AM1128" s="387"/>
    </row>
    <row r="1130" spans="2:39">
      <c r="B1130" s="584"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49" zoomScale="90" zoomScaleNormal="90" workbookViewId="0">
      <selection activeCell="F74" sqref="F74"/>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4"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59" t="s">
        <v>669</v>
      </c>
      <c r="D8" s="859"/>
      <c r="E8" s="859"/>
      <c r="F8" s="859"/>
      <c r="G8" s="859"/>
      <c r="H8" s="859"/>
      <c r="I8" s="859"/>
      <c r="J8" s="859"/>
      <c r="K8" s="859"/>
      <c r="L8" s="859"/>
      <c r="M8" s="859"/>
      <c r="N8" s="859"/>
      <c r="O8" s="859"/>
      <c r="P8" s="859"/>
      <c r="Q8" s="859"/>
      <c r="R8" s="859"/>
      <c r="S8" s="859"/>
      <c r="T8" s="105"/>
      <c r="U8" s="105"/>
      <c r="V8" s="105"/>
      <c r="W8" s="105"/>
    </row>
    <row r="9" spans="1:28" s="9" customFormat="1" ht="47.1" customHeight="1">
      <c r="B9" s="55"/>
      <c r="C9" s="820" t="s">
        <v>680</v>
      </c>
      <c r="D9" s="820"/>
      <c r="E9" s="820"/>
      <c r="F9" s="820"/>
      <c r="G9" s="820"/>
      <c r="H9" s="820"/>
      <c r="I9" s="820"/>
      <c r="J9" s="820"/>
      <c r="K9" s="820"/>
      <c r="L9" s="820"/>
      <c r="M9" s="820"/>
      <c r="N9" s="820"/>
      <c r="O9" s="820"/>
      <c r="P9" s="820"/>
      <c r="Q9" s="820"/>
      <c r="R9" s="820"/>
      <c r="S9" s="820"/>
      <c r="T9" s="105"/>
      <c r="U9" s="105"/>
      <c r="V9" s="105"/>
      <c r="W9" s="105"/>
    </row>
    <row r="10" spans="1:28" s="9" customFormat="1" ht="38.1" customHeight="1">
      <c r="B10" s="88"/>
      <c r="C10" s="841" t="s">
        <v>681</v>
      </c>
      <c r="D10" s="820"/>
      <c r="E10" s="820"/>
      <c r="F10" s="820"/>
      <c r="G10" s="820"/>
      <c r="H10" s="820"/>
      <c r="I10" s="820"/>
      <c r="J10" s="820"/>
      <c r="K10" s="820"/>
      <c r="L10" s="820"/>
      <c r="M10" s="820"/>
      <c r="N10" s="820"/>
      <c r="O10" s="820"/>
      <c r="P10" s="820"/>
      <c r="Q10" s="820"/>
      <c r="R10" s="820"/>
      <c r="S10" s="820"/>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58" t="s">
        <v>235</v>
      </c>
      <c r="C12" s="858"/>
      <c r="D12" s="181"/>
      <c r="E12" s="182" t="s">
        <v>236</v>
      </c>
      <c r="F12" s="51"/>
      <c r="G12" s="51"/>
      <c r="H12" s="44"/>
      <c r="I12" s="51"/>
      <c r="K12" s="586"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 50-499 kW</v>
      </c>
      <c r="L14" s="204" t="str">
        <f>'1.  LRAMVA Summary'!G52</f>
        <v>GS 500-4999 kW</v>
      </c>
      <c r="M14" s="204" t="str">
        <f>'1.  LRAMVA Summary'!H52</f>
        <v>Large Use</v>
      </c>
      <c r="N14" s="204" t="str">
        <f>'1.  LRAMVA Summary'!I52</f>
        <v>Street Lighting</v>
      </c>
      <c r="O14" s="204" t="str">
        <f>'1.  LRAMVA Summary'!J52</f>
        <v>Unmetered Scattered Load</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4">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4">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4">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4">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4">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4">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4">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1">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1">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1">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1">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1">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709</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710</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711</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712</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713</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714</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715</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716</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727</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728</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729</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730</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732</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733</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734</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735</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736</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737</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738</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739</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33.222064191022412</v>
      </c>
      <c r="J121" s="230">
        <f>(SUM('1.  LRAMVA Summary'!E$54:E$74)+SUM('1.  LRAMVA Summary'!E$75:E$76)*(MONTH($E121)-1)/12)*$H121</f>
        <v>22.250023243802975</v>
      </c>
      <c r="K121" s="230">
        <f>(SUM('1.  LRAMVA Summary'!F$54:F$74)+SUM('1.  LRAMVA Summary'!F$75:F$76)*(MONTH($E121)-1)/12)*$H121</f>
        <v>181.52064011111901</v>
      </c>
      <c r="L121" s="230">
        <f>(SUM('1.  LRAMVA Summary'!G$54:G$74)+SUM('1.  LRAMVA Summary'!G$75:G$76)*(MONTH($E121)-1)/12)*$H121</f>
        <v>63.058875180100991</v>
      </c>
      <c r="M121" s="230">
        <f>(SUM('1.  LRAMVA Summary'!H$54:H$74)+SUM('1.  LRAMVA Summary'!H$75:H$76)*(MONTH($E121)-1)/12)*$H121</f>
        <v>20.135608753665274</v>
      </c>
      <c r="N121" s="230">
        <f>(SUM('1.  LRAMVA Summary'!I$54:I$74)+SUM('1.  LRAMVA Summary'!I$75:I$76)*(MONTH($E121)-1)/12)*$H121</f>
        <v>-10.493522195366859</v>
      </c>
      <c r="O121" s="230">
        <f>(SUM('1.  LRAMVA Summary'!J$54:J$74)+SUM('1.  LRAMVA Summary'!J$75:J$76)*(MONTH($E121)-1)/12)*$H121</f>
        <v>1.4420736684041473</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311.13576295274794</v>
      </c>
    </row>
    <row r="122" spans="2:23" s="9" customFormat="1">
      <c r="B122" s="66"/>
      <c r="E122" s="214">
        <v>43160</v>
      </c>
      <c r="F122" s="214" t="s">
        <v>185</v>
      </c>
      <c r="G122" s="215" t="s">
        <v>65</v>
      </c>
      <c r="H122" s="240">
        <f t="shared" si="62"/>
        <v>1.25E-3</v>
      </c>
      <c r="I122" s="230">
        <f>(SUM('1.  LRAMVA Summary'!D$54:D$74)+SUM('1.  LRAMVA Summary'!D$75:D$76)*(MONTH($E122)-1)/12)*$H122</f>
        <v>66.444128382044823</v>
      </c>
      <c r="J122" s="230">
        <f>(SUM('1.  LRAMVA Summary'!E$54:E$74)+SUM('1.  LRAMVA Summary'!E$75:E$76)*(MONTH($E122)-1)/12)*$H122</f>
        <v>44.50004648760595</v>
      </c>
      <c r="K122" s="230">
        <f>(SUM('1.  LRAMVA Summary'!F$54:F$74)+SUM('1.  LRAMVA Summary'!F$75:F$76)*(MONTH($E122)-1)/12)*$H122</f>
        <v>363.04128022223802</v>
      </c>
      <c r="L122" s="230">
        <f>(SUM('1.  LRAMVA Summary'!G$54:G$74)+SUM('1.  LRAMVA Summary'!G$75:G$76)*(MONTH($E122)-1)/12)*$H122</f>
        <v>126.11775036020198</v>
      </c>
      <c r="M122" s="230">
        <f>(SUM('1.  LRAMVA Summary'!H$54:H$74)+SUM('1.  LRAMVA Summary'!H$75:H$76)*(MONTH($E122)-1)/12)*$H122</f>
        <v>40.271217507330547</v>
      </c>
      <c r="N122" s="230">
        <f>(SUM('1.  LRAMVA Summary'!I$54:I$74)+SUM('1.  LRAMVA Summary'!I$75:I$76)*(MONTH($E122)-1)/12)*$H122</f>
        <v>-20.987044390733718</v>
      </c>
      <c r="O122" s="230">
        <f>(SUM('1.  LRAMVA Summary'!J$54:J$74)+SUM('1.  LRAMVA Summary'!J$75:J$76)*(MONTH($E122)-1)/12)*$H122</f>
        <v>2.8841473368082946</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622.27152590549588</v>
      </c>
    </row>
    <row r="123" spans="2:23" s="8" customFormat="1">
      <c r="B123" s="239"/>
      <c r="E123" s="214">
        <v>43191</v>
      </c>
      <c r="F123" s="214" t="s">
        <v>185</v>
      </c>
      <c r="G123" s="215" t="s">
        <v>66</v>
      </c>
      <c r="H123" s="240">
        <f>$C$44/12</f>
        <v>1.575E-3</v>
      </c>
      <c r="I123" s="230">
        <f>(SUM('1.  LRAMVA Summary'!D$54:D$74)+SUM('1.  LRAMVA Summary'!D$75:D$76)*(MONTH($E123)-1)/12)*$H123</f>
        <v>125.57940264206472</v>
      </c>
      <c r="J123" s="230">
        <f>(SUM('1.  LRAMVA Summary'!E$54:E$74)+SUM('1.  LRAMVA Summary'!E$75:E$76)*(MONTH($E123)-1)/12)*$H123</f>
        <v>84.105087861575242</v>
      </c>
      <c r="K123" s="230">
        <f>(SUM('1.  LRAMVA Summary'!F$54:F$74)+SUM('1.  LRAMVA Summary'!F$75:F$76)*(MONTH($E123)-1)/12)*$H123</f>
        <v>686.14801962002991</v>
      </c>
      <c r="L123" s="230">
        <f>(SUM('1.  LRAMVA Summary'!G$54:G$74)+SUM('1.  LRAMVA Summary'!G$75:G$76)*(MONTH($E123)-1)/12)*$H123</f>
        <v>238.36254818078172</v>
      </c>
      <c r="M123" s="230">
        <f>(SUM('1.  LRAMVA Summary'!H$54:H$74)+SUM('1.  LRAMVA Summary'!H$75:H$76)*(MONTH($E123)-1)/12)*$H123</f>
        <v>76.112601088854731</v>
      </c>
      <c r="N123" s="230">
        <f>(SUM('1.  LRAMVA Summary'!I$54:I$74)+SUM('1.  LRAMVA Summary'!I$75:I$76)*(MONTH($E123)-1)/12)*$H123</f>
        <v>-39.665513898486729</v>
      </c>
      <c r="O123" s="230">
        <f>(SUM('1.  LRAMVA Summary'!J$54:J$74)+SUM('1.  LRAMVA Summary'!J$75:J$76)*(MONTH($E123)-1)/12)*$H123</f>
        <v>5.4510384665676765</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1176.0931839613872</v>
      </c>
    </row>
    <row r="124" spans="2:23" s="9" customFormat="1">
      <c r="B124" s="66"/>
      <c r="E124" s="214">
        <v>43221</v>
      </c>
      <c r="F124" s="214" t="s">
        <v>185</v>
      </c>
      <c r="G124" s="215" t="s">
        <v>66</v>
      </c>
      <c r="H124" s="240">
        <f t="shared" ref="H124:H125" si="64">$C$44/12</f>
        <v>1.575E-3</v>
      </c>
      <c r="I124" s="230">
        <f>(SUM('1.  LRAMVA Summary'!D$54:D$74)+SUM('1.  LRAMVA Summary'!D$75:D$76)*(MONTH($E124)-1)/12)*$H124</f>
        <v>167.43920352275296</v>
      </c>
      <c r="J124" s="230">
        <f>(SUM('1.  LRAMVA Summary'!E$54:E$74)+SUM('1.  LRAMVA Summary'!E$75:E$76)*(MONTH($E124)-1)/12)*$H124</f>
        <v>112.14011714876699</v>
      </c>
      <c r="K124" s="230">
        <f>(SUM('1.  LRAMVA Summary'!F$54:F$74)+SUM('1.  LRAMVA Summary'!F$75:F$76)*(MONTH($E124)-1)/12)*$H124</f>
        <v>914.86402616003977</v>
      </c>
      <c r="L124" s="230">
        <f>(SUM('1.  LRAMVA Summary'!G$54:G$74)+SUM('1.  LRAMVA Summary'!G$75:G$76)*(MONTH($E124)-1)/12)*$H124</f>
        <v>317.81673090770897</v>
      </c>
      <c r="M124" s="230">
        <f>(SUM('1.  LRAMVA Summary'!H$54:H$74)+SUM('1.  LRAMVA Summary'!H$75:H$76)*(MONTH($E124)-1)/12)*$H124</f>
        <v>101.48346811847297</v>
      </c>
      <c r="N124" s="230">
        <f>(SUM('1.  LRAMVA Summary'!I$54:I$74)+SUM('1.  LRAMVA Summary'!I$75:I$76)*(MONTH($E124)-1)/12)*$H124</f>
        <v>-52.88735186464897</v>
      </c>
      <c r="O124" s="230">
        <f>(SUM('1.  LRAMVA Summary'!J$54:J$74)+SUM('1.  LRAMVA Summary'!J$75:J$76)*(MONTH($E124)-1)/12)*$H124</f>
        <v>7.2680512887569018</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1568.1242452818494</v>
      </c>
    </row>
    <row r="125" spans="2:23" s="238" customFormat="1">
      <c r="B125" s="237"/>
      <c r="E125" s="214">
        <v>43252</v>
      </c>
      <c r="F125" s="214" t="s">
        <v>185</v>
      </c>
      <c r="G125" s="215" t="s">
        <v>66</v>
      </c>
      <c r="H125" s="240">
        <f t="shared" si="64"/>
        <v>1.575E-3</v>
      </c>
      <c r="I125" s="230">
        <f>(SUM('1.  LRAMVA Summary'!D$54:D$74)+SUM('1.  LRAMVA Summary'!D$75:D$76)*(MONTH($E125)-1)/12)*$H125</f>
        <v>209.29900440344122</v>
      </c>
      <c r="J125" s="230">
        <f>(SUM('1.  LRAMVA Summary'!E$54:E$74)+SUM('1.  LRAMVA Summary'!E$75:E$76)*(MONTH($E125)-1)/12)*$H125</f>
        <v>140.17514643595877</v>
      </c>
      <c r="K125" s="230">
        <f>(SUM('1.  LRAMVA Summary'!F$54:F$74)+SUM('1.  LRAMVA Summary'!F$75:F$76)*(MONTH($E125)-1)/12)*$H125</f>
        <v>1143.5800327000497</v>
      </c>
      <c r="L125" s="230">
        <f>(SUM('1.  LRAMVA Summary'!G$54:G$74)+SUM('1.  LRAMVA Summary'!G$75:G$76)*(MONTH($E125)-1)/12)*$H125</f>
        <v>397.2709136346362</v>
      </c>
      <c r="M125" s="230">
        <f>(SUM('1.  LRAMVA Summary'!H$54:H$74)+SUM('1.  LRAMVA Summary'!H$75:H$76)*(MONTH($E125)-1)/12)*$H125</f>
        <v>126.85433514809121</v>
      </c>
      <c r="N125" s="230">
        <f>(SUM('1.  LRAMVA Summary'!I$54:I$74)+SUM('1.  LRAMVA Summary'!I$75:I$76)*(MONTH($E125)-1)/12)*$H125</f>
        <v>-66.109189830811218</v>
      </c>
      <c r="O125" s="230">
        <f>(SUM('1.  LRAMVA Summary'!J$54:J$74)+SUM('1.  LRAMVA Summary'!J$75:J$76)*(MONTH($E125)-1)/12)*$H125</f>
        <v>9.0850641109461261</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1960.1553066023121</v>
      </c>
    </row>
    <row r="126" spans="2:23" s="9" customFormat="1">
      <c r="B126" s="66"/>
      <c r="E126" s="214">
        <v>43282</v>
      </c>
      <c r="F126" s="214" t="s">
        <v>185</v>
      </c>
      <c r="G126" s="215" t="s">
        <v>68</v>
      </c>
      <c r="H126" s="240">
        <f>$C$45/12</f>
        <v>1.575E-3</v>
      </c>
      <c r="I126" s="230">
        <f>(SUM('1.  LRAMVA Summary'!D$54:D$74)+SUM('1.  LRAMVA Summary'!D$75:D$76)*(MONTH($E126)-1)/12)*$H126</f>
        <v>251.15880528412944</v>
      </c>
      <c r="J126" s="230">
        <f>(SUM('1.  LRAMVA Summary'!E$54:E$74)+SUM('1.  LRAMVA Summary'!E$75:E$76)*(MONTH($E126)-1)/12)*$H126</f>
        <v>168.21017572315048</v>
      </c>
      <c r="K126" s="230">
        <f>(SUM('1.  LRAMVA Summary'!F$54:F$74)+SUM('1.  LRAMVA Summary'!F$75:F$76)*(MONTH($E126)-1)/12)*$H126</f>
        <v>1372.2960392400598</v>
      </c>
      <c r="L126" s="230">
        <f>(SUM('1.  LRAMVA Summary'!G$54:G$74)+SUM('1.  LRAMVA Summary'!G$75:G$76)*(MONTH($E126)-1)/12)*$H126</f>
        <v>476.72509636156343</v>
      </c>
      <c r="M126" s="230">
        <f>(SUM('1.  LRAMVA Summary'!H$54:H$74)+SUM('1.  LRAMVA Summary'!H$75:H$76)*(MONTH($E126)-1)/12)*$H126</f>
        <v>152.22520217770946</v>
      </c>
      <c r="N126" s="230">
        <f>(SUM('1.  LRAMVA Summary'!I$54:I$74)+SUM('1.  LRAMVA Summary'!I$75:I$76)*(MONTH($E126)-1)/12)*$H126</f>
        <v>-79.331027796973459</v>
      </c>
      <c r="O126" s="230">
        <f>(SUM('1.  LRAMVA Summary'!J$54:J$74)+SUM('1.  LRAMVA Summary'!J$75:J$76)*(MONTH($E126)-1)/12)*$H126</f>
        <v>10.902076933135353</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2352.1863679227745</v>
      </c>
    </row>
    <row r="127" spans="2:23" s="9" customFormat="1">
      <c r="B127" s="66"/>
      <c r="E127" s="214">
        <v>43313</v>
      </c>
      <c r="F127" s="214" t="s">
        <v>185</v>
      </c>
      <c r="G127" s="215" t="s">
        <v>68</v>
      </c>
      <c r="H127" s="240">
        <f t="shared" ref="H127:H128" si="65">$C$45/12</f>
        <v>1.575E-3</v>
      </c>
      <c r="I127" s="230">
        <f>(SUM('1.  LRAMVA Summary'!D$54:D$74)+SUM('1.  LRAMVA Summary'!D$75:D$76)*(MONTH($E127)-1)/12)*$H127</f>
        <v>293.01860616481764</v>
      </c>
      <c r="J127" s="230">
        <f>(SUM('1.  LRAMVA Summary'!E$54:E$74)+SUM('1.  LRAMVA Summary'!E$75:E$76)*(MONTH($E127)-1)/12)*$H127</f>
        <v>196.24520501034226</v>
      </c>
      <c r="K127" s="230">
        <f>(SUM('1.  LRAMVA Summary'!F$54:F$74)+SUM('1.  LRAMVA Summary'!F$75:F$76)*(MONTH($E127)-1)/12)*$H127</f>
        <v>1601.0120457800695</v>
      </c>
      <c r="L127" s="230">
        <f>(SUM('1.  LRAMVA Summary'!G$54:G$74)+SUM('1.  LRAMVA Summary'!G$75:G$76)*(MONTH($E127)-1)/12)*$H127</f>
        <v>556.1792790884906</v>
      </c>
      <c r="M127" s="230">
        <f>(SUM('1.  LRAMVA Summary'!H$54:H$74)+SUM('1.  LRAMVA Summary'!H$75:H$76)*(MONTH($E127)-1)/12)*$H127</f>
        <v>177.5960692073277</v>
      </c>
      <c r="N127" s="230">
        <f>(SUM('1.  LRAMVA Summary'!I$54:I$74)+SUM('1.  LRAMVA Summary'!I$75:I$76)*(MONTH($E127)-1)/12)*$H127</f>
        <v>-92.552865763135699</v>
      </c>
      <c r="O127" s="230">
        <f>(SUM('1.  LRAMVA Summary'!J$54:J$74)+SUM('1.  LRAMVA Summary'!J$75:J$76)*(MONTH($E127)-1)/12)*$H127</f>
        <v>12.719089755324578</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2744.2174292432364</v>
      </c>
    </row>
    <row r="128" spans="2:23" s="9" customFormat="1">
      <c r="B128" s="66"/>
      <c r="E128" s="214">
        <v>43344</v>
      </c>
      <c r="F128" s="214" t="s">
        <v>185</v>
      </c>
      <c r="G128" s="215" t="s">
        <v>68</v>
      </c>
      <c r="H128" s="240">
        <f t="shared" si="65"/>
        <v>1.575E-3</v>
      </c>
      <c r="I128" s="230">
        <f>(SUM('1.  LRAMVA Summary'!D$54:D$74)+SUM('1.  LRAMVA Summary'!D$75:D$76)*(MONTH($E128)-1)/12)*$H128</f>
        <v>334.87840704550592</v>
      </c>
      <c r="J128" s="230">
        <f>(SUM('1.  LRAMVA Summary'!E$54:E$74)+SUM('1.  LRAMVA Summary'!E$75:E$76)*(MONTH($E128)-1)/12)*$H128</f>
        <v>224.28023429753398</v>
      </c>
      <c r="K128" s="230">
        <f>(SUM('1.  LRAMVA Summary'!F$54:F$74)+SUM('1.  LRAMVA Summary'!F$75:F$76)*(MONTH($E128)-1)/12)*$H128</f>
        <v>1829.7280523200795</v>
      </c>
      <c r="L128" s="230">
        <f>(SUM('1.  LRAMVA Summary'!G$54:G$74)+SUM('1.  LRAMVA Summary'!G$75:G$76)*(MONTH($E128)-1)/12)*$H128</f>
        <v>635.63346181541795</v>
      </c>
      <c r="M128" s="230">
        <f>(SUM('1.  LRAMVA Summary'!H$54:H$74)+SUM('1.  LRAMVA Summary'!H$75:H$76)*(MONTH($E128)-1)/12)*$H128</f>
        <v>202.96693623694594</v>
      </c>
      <c r="N128" s="230">
        <f>(SUM('1.  LRAMVA Summary'!I$54:I$74)+SUM('1.  LRAMVA Summary'!I$75:I$76)*(MONTH($E128)-1)/12)*$H128</f>
        <v>-105.77470372929794</v>
      </c>
      <c r="O128" s="230">
        <f>(SUM('1.  LRAMVA Summary'!J$54:J$74)+SUM('1.  LRAMVA Summary'!J$75:J$76)*(MONTH($E128)-1)/12)*$H128</f>
        <v>14.536102577513804</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3136.2484905636989</v>
      </c>
    </row>
    <row r="129" spans="2:23" s="9" customFormat="1">
      <c r="B129" s="66"/>
      <c r="E129" s="214">
        <v>43374</v>
      </c>
      <c r="F129" s="214" t="s">
        <v>185</v>
      </c>
      <c r="G129" s="215" t="s">
        <v>69</v>
      </c>
      <c r="H129" s="240">
        <f>$C$46/12</f>
        <v>1.8083333333333335E-3</v>
      </c>
      <c r="I129" s="230">
        <f>(SUM('1.  LRAMVA Summary'!D$54:D$74)+SUM('1.  LRAMVA Summary'!D$75:D$76)*(MONTH($E129)-1)/12)*$H129</f>
        <v>432.55127576711186</v>
      </c>
      <c r="J129" s="230">
        <f>(SUM('1.  LRAMVA Summary'!E$54:E$74)+SUM('1.  LRAMVA Summary'!E$75:E$76)*(MONTH($E129)-1)/12)*$H129</f>
        <v>289.69530263431483</v>
      </c>
      <c r="K129" s="230">
        <f>(SUM('1.  LRAMVA Summary'!F$54:F$74)+SUM('1.  LRAMVA Summary'!F$75:F$76)*(MONTH($E129)-1)/12)*$H129</f>
        <v>2363.3987342467694</v>
      </c>
      <c r="L129" s="230">
        <f>(SUM('1.  LRAMVA Summary'!G$54:G$74)+SUM('1.  LRAMVA Summary'!G$75:G$76)*(MONTH($E129)-1)/12)*$H129</f>
        <v>821.02655484491493</v>
      </c>
      <c r="M129" s="230">
        <f>(SUM('1.  LRAMVA Summary'!H$54:H$74)+SUM('1.  LRAMVA Summary'!H$75:H$76)*(MONTH($E129)-1)/12)*$H129</f>
        <v>262.16562597272184</v>
      </c>
      <c r="N129" s="230">
        <f>(SUM('1.  LRAMVA Summary'!I$54:I$74)+SUM('1.  LRAMVA Summary'!I$75:I$76)*(MONTH($E129)-1)/12)*$H129</f>
        <v>-136.62565898367652</v>
      </c>
      <c r="O129" s="230">
        <f>(SUM('1.  LRAMVA Summary'!J$54:J$74)+SUM('1.  LRAMVA Summary'!J$75:J$76)*(MONTH($E129)-1)/12)*$H129</f>
        <v>18.775799162621997</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4050.9876336447778</v>
      </c>
    </row>
    <row r="130" spans="2:23" s="9" customFormat="1">
      <c r="B130" s="66"/>
      <c r="E130" s="214">
        <v>43405</v>
      </c>
      <c r="F130" s="214" t="s">
        <v>185</v>
      </c>
      <c r="G130" s="215" t="s">
        <v>69</v>
      </c>
      <c r="H130" s="240">
        <f t="shared" ref="H130:H131" si="66">$C$46/12</f>
        <v>1.8083333333333335E-3</v>
      </c>
      <c r="I130" s="230">
        <f>(SUM('1.  LRAMVA Summary'!D$54:D$74)+SUM('1.  LRAMVA Summary'!D$75:D$76)*(MONTH($E130)-1)/12)*$H130</f>
        <v>480.6125286301243</v>
      </c>
      <c r="J130" s="230">
        <f>(SUM('1.  LRAMVA Summary'!E$54:E$74)+SUM('1.  LRAMVA Summary'!E$75:E$76)*(MONTH($E130)-1)/12)*$H130</f>
        <v>321.88366959368312</v>
      </c>
      <c r="K130" s="230">
        <f>(SUM('1.  LRAMVA Summary'!F$54:F$74)+SUM('1.  LRAMVA Summary'!F$75:F$76)*(MONTH($E130)-1)/12)*$H130</f>
        <v>2625.9985936075218</v>
      </c>
      <c r="L130" s="230">
        <f>(SUM('1.  LRAMVA Summary'!G$54:G$74)+SUM('1.  LRAMVA Summary'!G$75:G$76)*(MONTH($E130)-1)/12)*$H130</f>
        <v>912.25172760546104</v>
      </c>
      <c r="M130" s="230">
        <f>(SUM('1.  LRAMVA Summary'!H$54:H$74)+SUM('1.  LRAMVA Summary'!H$75:H$76)*(MONTH($E130)-1)/12)*$H130</f>
        <v>291.29513996969092</v>
      </c>
      <c r="N130" s="230">
        <f>(SUM('1.  LRAMVA Summary'!I$54:I$74)+SUM('1.  LRAMVA Summary'!I$75:I$76)*(MONTH($E130)-1)/12)*$H130</f>
        <v>-151.80628775964055</v>
      </c>
      <c r="O130" s="230">
        <f>(SUM('1.  LRAMVA Summary'!J$54:J$74)+SUM('1.  LRAMVA Summary'!J$75:J$76)*(MONTH($E130)-1)/12)*$H130</f>
        <v>20.861999069579994</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4501.0973707164212</v>
      </c>
    </row>
    <row r="131" spans="2:23" s="9" customFormat="1">
      <c r="B131" s="66"/>
      <c r="E131" s="214">
        <v>43435</v>
      </c>
      <c r="F131" s="214" t="s">
        <v>185</v>
      </c>
      <c r="G131" s="215" t="s">
        <v>69</v>
      </c>
      <c r="H131" s="240">
        <f t="shared" si="66"/>
        <v>1.8083333333333335E-3</v>
      </c>
      <c r="I131" s="230">
        <f>(SUM('1.  LRAMVA Summary'!D$54:D$74)+SUM('1.  LRAMVA Summary'!D$75:D$76)*(MONTH($E131)-1)/12)*$H131</f>
        <v>528.67378149313663</v>
      </c>
      <c r="J131" s="230">
        <f>(SUM('1.  LRAMVA Summary'!E$54:E$74)+SUM('1.  LRAMVA Summary'!E$75:E$76)*(MONTH($E131)-1)/12)*$H131</f>
        <v>354.07203655305142</v>
      </c>
      <c r="K131" s="230">
        <f>(SUM('1.  LRAMVA Summary'!F$54:F$74)+SUM('1.  LRAMVA Summary'!F$75:F$76)*(MONTH($E131)-1)/12)*$H131</f>
        <v>2888.5984529682737</v>
      </c>
      <c r="L131" s="230">
        <f>(SUM('1.  LRAMVA Summary'!G$54:G$74)+SUM('1.  LRAMVA Summary'!G$75:G$76)*(MONTH($E131)-1)/12)*$H131</f>
        <v>1003.476900366007</v>
      </c>
      <c r="M131" s="230">
        <f>(SUM('1.  LRAMVA Summary'!H$54:H$74)+SUM('1.  LRAMVA Summary'!H$75:H$76)*(MONTH($E131)-1)/12)*$H131</f>
        <v>320.42465396666</v>
      </c>
      <c r="N131" s="230">
        <f>(SUM('1.  LRAMVA Summary'!I$54:I$74)+SUM('1.  LRAMVA Summary'!I$75:I$76)*(MONTH($E131)-1)/12)*$H131</f>
        <v>-166.98691653560459</v>
      </c>
      <c r="O131" s="230">
        <f>(SUM('1.  LRAMVA Summary'!J$54:J$74)+SUM('1.  LRAMVA Summary'!J$75:J$76)*(MONTH($E131)-1)/12)*$H131</f>
        <v>22.948198976537999</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4951.2071077880619</v>
      </c>
    </row>
    <row r="132" spans="2:23" s="9" customFormat="1" ht="15.75" thickBot="1">
      <c r="B132" s="66"/>
      <c r="E132" s="216" t="s">
        <v>468</v>
      </c>
      <c r="F132" s="216"/>
      <c r="G132" s="217"/>
      <c r="H132" s="218"/>
      <c r="I132" s="219">
        <f>SUM(I119:I131)</f>
        <v>2922.8772075261518</v>
      </c>
      <c r="J132" s="219">
        <f>SUM(J119:J131)</f>
        <v>1957.5570449897862</v>
      </c>
      <c r="K132" s="219">
        <f t="shared" ref="K132:O132" si="67">SUM(K119:K131)</f>
        <v>15970.185916976252</v>
      </c>
      <c r="L132" s="219">
        <f t="shared" si="67"/>
        <v>5547.9198383452849</v>
      </c>
      <c r="M132" s="219">
        <f t="shared" si="67"/>
        <v>1771.5308581474706</v>
      </c>
      <c r="N132" s="219">
        <f t="shared" si="67"/>
        <v>-923.22008274837617</v>
      </c>
      <c r="O132" s="219">
        <f t="shared" si="67"/>
        <v>126.87364134619686</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27373.724424582761</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2922.8772075261518</v>
      </c>
      <c r="J134" s="228">
        <f t="shared" ref="J134" si="69">J132+J133</f>
        <v>1957.5570449897862</v>
      </c>
      <c r="K134" s="228">
        <f t="shared" ref="K134" si="70">K132+K133</f>
        <v>15970.185916976252</v>
      </c>
      <c r="L134" s="228">
        <f t="shared" ref="L134" si="71">L132+L133</f>
        <v>5547.9198383452849</v>
      </c>
      <c r="M134" s="228">
        <f t="shared" ref="M134" si="72">M132+M133</f>
        <v>1771.5308581474706</v>
      </c>
      <c r="N134" s="228">
        <f t="shared" ref="N134" si="73">N132+N133</f>
        <v>-923.22008274837617</v>
      </c>
      <c r="O134" s="228">
        <f t="shared" ref="O134:V134" si="74">O132+O133</f>
        <v>126.87364134619686</v>
      </c>
      <c r="P134" s="228">
        <f t="shared" si="74"/>
        <v>0</v>
      </c>
      <c r="Q134" s="228">
        <f t="shared" si="74"/>
        <v>0</v>
      </c>
      <c r="R134" s="228">
        <f t="shared" si="74"/>
        <v>0</v>
      </c>
      <c r="S134" s="228">
        <f t="shared" si="74"/>
        <v>0</v>
      </c>
      <c r="T134" s="228">
        <f t="shared" si="74"/>
        <v>0</v>
      </c>
      <c r="U134" s="228">
        <f t="shared" si="74"/>
        <v>0</v>
      </c>
      <c r="V134" s="228">
        <f t="shared" si="74"/>
        <v>0</v>
      </c>
      <c r="W134" s="228">
        <f>W132+W133</f>
        <v>27373.724424582761</v>
      </c>
    </row>
    <row r="135" spans="2:23" s="9" customFormat="1">
      <c r="B135" s="66"/>
      <c r="E135" s="214">
        <v>43466</v>
      </c>
      <c r="F135" s="214" t="s">
        <v>186</v>
      </c>
      <c r="G135" s="215" t="s">
        <v>65</v>
      </c>
      <c r="H135" s="240">
        <f>$C$47/12</f>
        <v>2.0416666666666669E-3</v>
      </c>
      <c r="I135" s="230">
        <f>(SUM('1.  LRAMVA Summary'!D$54:D$77)+SUM('1.  LRAMVA Summary'!D$78:D$79)*(MONTH($E135)-1)/12)*$H135</f>
        <v>651.15245814403931</v>
      </c>
      <c r="J135" s="230">
        <f>(SUM('1.  LRAMVA Summary'!E$54:E$77)+SUM('1.  LRAMVA Summary'!E$78:E$79)*(MONTH($E135)-1)/12)*$H135</f>
        <v>436.1004555785384</v>
      </c>
      <c r="K135" s="230">
        <f>(SUM('1.  LRAMVA Summary'!F$54:F$77)+SUM('1.  LRAMVA Summary'!F$78:F$79)*(MONTH($E135)-1)/12)*$H135</f>
        <v>3557.8045461779325</v>
      </c>
      <c r="L135" s="230">
        <f>(SUM('1.  LRAMVA Summary'!G$54:G$77)+SUM('1.  LRAMVA Summary'!G$78:G$79)*(MONTH($E135)-1)/12)*$H135</f>
        <v>1235.9539535299793</v>
      </c>
      <c r="M135" s="230">
        <f>(SUM('1.  LRAMVA Summary'!H$54:H$77)+SUM('1.  LRAMVA Summary'!H$78:H$79)*(MONTH($E135)-1)/12)*$H135</f>
        <v>394.65793157183936</v>
      </c>
      <c r="N135" s="230">
        <f>(SUM('1.  LRAMVA Summary'!I$54:I$77)+SUM('1.  LRAMVA Summary'!I$78:I$79)*(MONTH($E135)-1)/12)*$H135</f>
        <v>-205.67303502919046</v>
      </c>
      <c r="O135" s="230">
        <f>(SUM('1.  LRAMVA Summary'!J$54:J$77)+SUM('1.  LRAMVA Summary'!J$78:J$79)*(MONTH($E135)-1)/12)*$H135</f>
        <v>28.264643900721286</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6098.2609538738598</v>
      </c>
    </row>
    <row r="136" spans="2:23" s="9" customFormat="1">
      <c r="B136" s="66"/>
      <c r="E136" s="214">
        <v>43497</v>
      </c>
      <c r="F136" s="214" t="s">
        <v>186</v>
      </c>
      <c r="G136" s="215" t="s">
        <v>65</v>
      </c>
      <c r="H136" s="240">
        <f t="shared" ref="H136:H137" si="75">$C$47/12</f>
        <v>2.0416666666666669E-3</v>
      </c>
      <c r="I136" s="230">
        <f>(SUM('1.  LRAMVA Summary'!D$54:D$77)+SUM('1.  LRAMVA Summary'!D$78:D$79)*(MONTH($E136)-1)/12)*$H136</f>
        <v>651.15245814403931</v>
      </c>
      <c r="J136" s="230">
        <f>(SUM('1.  LRAMVA Summary'!E$54:E$77)+SUM('1.  LRAMVA Summary'!E$78:E$79)*(MONTH($E136)-1)/12)*$H136</f>
        <v>436.1004555785384</v>
      </c>
      <c r="K136" s="230">
        <f>(SUM('1.  LRAMVA Summary'!F$54:F$77)+SUM('1.  LRAMVA Summary'!F$78:F$79)*(MONTH($E136)-1)/12)*$H136</f>
        <v>3557.8045461779325</v>
      </c>
      <c r="L136" s="230">
        <f>(SUM('1.  LRAMVA Summary'!G$54:G$77)+SUM('1.  LRAMVA Summary'!G$78:G$79)*(MONTH($E136)-1)/12)*$H136</f>
        <v>1235.9539535299793</v>
      </c>
      <c r="M136" s="230">
        <f>(SUM('1.  LRAMVA Summary'!H$54:H$77)+SUM('1.  LRAMVA Summary'!H$78:H$79)*(MONTH($E136)-1)/12)*$H136</f>
        <v>394.65793157183936</v>
      </c>
      <c r="N136" s="230">
        <f>(SUM('1.  LRAMVA Summary'!I$54:I$77)+SUM('1.  LRAMVA Summary'!I$78:I$79)*(MONTH($E136)-1)/12)*$H136</f>
        <v>-205.67303502919046</v>
      </c>
      <c r="O136" s="230">
        <f>(SUM('1.  LRAMVA Summary'!J$54:J$77)+SUM('1.  LRAMVA Summary'!J$78:J$79)*(MONTH($E136)-1)/12)*$H136</f>
        <v>28.264643900721286</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6098.2609538738598</v>
      </c>
    </row>
    <row r="137" spans="2:23" s="9" customFormat="1">
      <c r="B137" s="66"/>
      <c r="E137" s="214">
        <v>43525</v>
      </c>
      <c r="F137" s="214" t="s">
        <v>186</v>
      </c>
      <c r="G137" s="215" t="s">
        <v>65</v>
      </c>
      <c r="H137" s="240">
        <f t="shared" si="75"/>
        <v>2.0416666666666669E-3</v>
      </c>
      <c r="I137" s="230">
        <f>(SUM('1.  LRAMVA Summary'!D$54:D$77)+SUM('1.  LRAMVA Summary'!D$78:D$79)*(MONTH($E137)-1)/12)*$H137</f>
        <v>651.15245814403931</v>
      </c>
      <c r="J137" s="230">
        <f>(SUM('1.  LRAMVA Summary'!E$54:E$77)+SUM('1.  LRAMVA Summary'!E$78:E$79)*(MONTH($E137)-1)/12)*$H137</f>
        <v>436.1004555785384</v>
      </c>
      <c r="K137" s="230">
        <f>(SUM('1.  LRAMVA Summary'!F$54:F$77)+SUM('1.  LRAMVA Summary'!F$78:F$79)*(MONTH($E137)-1)/12)*$H137</f>
        <v>3557.8045461779325</v>
      </c>
      <c r="L137" s="230">
        <f>(SUM('1.  LRAMVA Summary'!G$54:G$77)+SUM('1.  LRAMVA Summary'!G$78:G$79)*(MONTH($E137)-1)/12)*$H137</f>
        <v>1235.9539535299793</v>
      </c>
      <c r="M137" s="230">
        <f>(SUM('1.  LRAMVA Summary'!H$54:H$77)+SUM('1.  LRAMVA Summary'!H$78:H$79)*(MONTH($E137)-1)/12)*$H137</f>
        <v>394.65793157183936</v>
      </c>
      <c r="N137" s="230">
        <f>(SUM('1.  LRAMVA Summary'!I$54:I$77)+SUM('1.  LRAMVA Summary'!I$78:I$79)*(MONTH($E137)-1)/12)*$H137</f>
        <v>-205.67303502919046</v>
      </c>
      <c r="O137" s="230">
        <f>(SUM('1.  LRAMVA Summary'!J$54:J$77)+SUM('1.  LRAMVA Summary'!J$78:J$79)*(MONTH($E137)-1)/12)*$H137</f>
        <v>28.264643900721286</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6098.2609538738598</v>
      </c>
    </row>
    <row r="138" spans="2:23" s="8" customFormat="1">
      <c r="B138" s="239"/>
      <c r="E138" s="214">
        <v>43556</v>
      </c>
      <c r="F138" s="214" t="s">
        <v>186</v>
      </c>
      <c r="G138" s="215" t="s">
        <v>66</v>
      </c>
      <c r="H138" s="240">
        <f>$C$48/12</f>
        <v>1.8166666666666667E-3</v>
      </c>
      <c r="I138" s="230">
        <f>(SUM('1.  LRAMVA Summary'!D$54:D$77)+SUM('1.  LRAMVA Summary'!D$78:D$79)*(MONTH($E138)-1)/12)*$H138</f>
        <v>579.39279949143088</v>
      </c>
      <c r="J138" s="230">
        <f>(SUM('1.  LRAMVA Summary'!E$54:E$77)+SUM('1.  LRAMVA Summary'!E$78:E$79)*(MONTH($E138)-1)/12)*$H138</f>
        <v>388.04040537192395</v>
      </c>
      <c r="K138" s="230">
        <f>(SUM('1.  LRAMVA Summary'!F$54:F$77)+SUM('1.  LRAMVA Summary'!F$78:F$79)*(MONTH($E138)-1)/12)*$H138</f>
        <v>3165.7199635379152</v>
      </c>
      <c r="L138" s="230">
        <f>(SUM('1.  LRAMVA Summary'!G$54:G$77)+SUM('1.  LRAMVA Summary'!G$78:G$79)*(MONTH($E138)-1)/12)*$H138</f>
        <v>1099.7467831409613</v>
      </c>
      <c r="M138" s="230">
        <f>(SUM('1.  LRAMVA Summary'!H$54:H$77)+SUM('1.  LRAMVA Summary'!H$78:H$79)*(MONTH($E138)-1)/12)*$H138</f>
        <v>351.16501666392236</v>
      </c>
      <c r="N138" s="230">
        <f>(SUM('1.  LRAMVA Summary'!I$54:I$77)+SUM('1.  LRAMVA Summary'!I$78:I$79)*(MONTH($E138)-1)/12)*$H138</f>
        <v>-183.00702708719803</v>
      </c>
      <c r="O138" s="230">
        <f>(SUM('1.  LRAMVA Summary'!J$54:J$77)+SUM('1.  LRAMVA Summary'!J$78:J$79)*(MONTH($E138)-1)/12)*$H138</f>
        <v>25.149764776968325</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5426.207705895923</v>
      </c>
    </row>
    <row r="139" spans="2:23" s="9" customFormat="1">
      <c r="B139" s="66"/>
      <c r="E139" s="214">
        <v>43586</v>
      </c>
      <c r="F139" s="214" t="s">
        <v>186</v>
      </c>
      <c r="G139" s="215" t="s">
        <v>66</v>
      </c>
      <c r="H139" s="240">
        <f>$C$48/12</f>
        <v>1.8166666666666667E-3</v>
      </c>
      <c r="I139" s="230">
        <f>(SUM('1.  LRAMVA Summary'!D$54:D$77)+SUM('1.  LRAMVA Summary'!D$78:D$79)*(MONTH($E139)-1)/12)*$H139</f>
        <v>579.39279949143088</v>
      </c>
      <c r="J139" s="230">
        <f>(SUM('1.  LRAMVA Summary'!E$54:E$77)+SUM('1.  LRAMVA Summary'!E$78:E$79)*(MONTH($E139)-1)/12)*$H139</f>
        <v>388.04040537192395</v>
      </c>
      <c r="K139" s="230">
        <f>(SUM('1.  LRAMVA Summary'!F$54:F$77)+SUM('1.  LRAMVA Summary'!F$78:F$79)*(MONTH($E139)-1)/12)*$H139</f>
        <v>3165.7199635379152</v>
      </c>
      <c r="L139" s="230">
        <f>(SUM('1.  LRAMVA Summary'!G$54:G$77)+SUM('1.  LRAMVA Summary'!G$78:G$79)*(MONTH($E139)-1)/12)*$H139</f>
        <v>1099.7467831409613</v>
      </c>
      <c r="M139" s="230">
        <f>(SUM('1.  LRAMVA Summary'!H$54:H$77)+SUM('1.  LRAMVA Summary'!H$78:H$79)*(MONTH($E139)-1)/12)*$H139</f>
        <v>351.16501666392236</v>
      </c>
      <c r="N139" s="230">
        <f>(SUM('1.  LRAMVA Summary'!I$54:I$77)+SUM('1.  LRAMVA Summary'!I$78:I$79)*(MONTH($E139)-1)/12)*$H139</f>
        <v>-183.00702708719803</v>
      </c>
      <c r="O139" s="230">
        <f>(SUM('1.  LRAMVA Summary'!J$54:J$77)+SUM('1.  LRAMVA Summary'!J$78:J$79)*(MONTH($E139)-1)/12)*$H139</f>
        <v>25.149764776968325</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5426.207705895923</v>
      </c>
    </row>
    <row r="140" spans="2:23" s="9" customFormat="1">
      <c r="B140" s="66"/>
      <c r="E140" s="214">
        <v>43617</v>
      </c>
      <c r="F140" s="214" t="s">
        <v>186</v>
      </c>
      <c r="G140" s="215" t="s">
        <v>66</v>
      </c>
      <c r="H140" s="240">
        <f t="shared" ref="H140" si="77">$C$48/12</f>
        <v>1.8166666666666667E-3</v>
      </c>
      <c r="I140" s="230">
        <f>(SUM('1.  LRAMVA Summary'!D$54:D$77)+SUM('1.  LRAMVA Summary'!D$78:D$79)*(MONTH($E140)-1)/12)*$H140</f>
        <v>579.39279949143088</v>
      </c>
      <c r="J140" s="230">
        <f>(SUM('1.  LRAMVA Summary'!E$54:E$77)+SUM('1.  LRAMVA Summary'!E$78:E$79)*(MONTH($E140)-1)/12)*$H140</f>
        <v>388.04040537192395</v>
      </c>
      <c r="K140" s="230">
        <f>(SUM('1.  LRAMVA Summary'!F$54:F$77)+SUM('1.  LRAMVA Summary'!F$78:F$79)*(MONTH($E140)-1)/12)*$H140</f>
        <v>3165.7199635379152</v>
      </c>
      <c r="L140" s="230">
        <f>(SUM('1.  LRAMVA Summary'!G$54:G$77)+SUM('1.  LRAMVA Summary'!G$78:G$79)*(MONTH($E140)-1)/12)*$H140</f>
        <v>1099.7467831409613</v>
      </c>
      <c r="M140" s="230">
        <f>(SUM('1.  LRAMVA Summary'!H$54:H$77)+SUM('1.  LRAMVA Summary'!H$78:H$79)*(MONTH($E140)-1)/12)*$H140</f>
        <v>351.16501666392236</v>
      </c>
      <c r="N140" s="230">
        <f>(SUM('1.  LRAMVA Summary'!I$54:I$77)+SUM('1.  LRAMVA Summary'!I$78:I$79)*(MONTH($E140)-1)/12)*$H140</f>
        <v>-183.00702708719803</v>
      </c>
      <c r="O140" s="230">
        <f>(SUM('1.  LRAMVA Summary'!J$54:J$77)+SUM('1.  LRAMVA Summary'!J$78:J$79)*(MONTH($E140)-1)/12)*$H140</f>
        <v>25.149764776968325</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5426.207705895923</v>
      </c>
    </row>
    <row r="141" spans="2:23" s="9" customFormat="1">
      <c r="B141" s="66"/>
      <c r="E141" s="214">
        <v>43647</v>
      </c>
      <c r="F141" s="214" t="s">
        <v>186</v>
      </c>
      <c r="G141" s="215" t="s">
        <v>68</v>
      </c>
      <c r="H141" s="240">
        <f>$C$49/12</f>
        <v>1.8166666666666667E-3</v>
      </c>
      <c r="I141" s="230">
        <f>(SUM('1.  LRAMVA Summary'!D$54:D$77)+SUM('1.  LRAMVA Summary'!D$78:D$79)*(MONTH($E141)-1)/12)*$H141</f>
        <v>579.39279949143088</v>
      </c>
      <c r="J141" s="230">
        <f>(SUM('1.  LRAMVA Summary'!E$54:E$77)+SUM('1.  LRAMVA Summary'!E$78:E$79)*(MONTH($E141)-1)/12)*$H141</f>
        <v>388.04040537192395</v>
      </c>
      <c r="K141" s="230">
        <f>(SUM('1.  LRAMVA Summary'!F$54:F$77)+SUM('1.  LRAMVA Summary'!F$78:F$79)*(MONTH($E141)-1)/12)*$H141</f>
        <v>3165.7199635379152</v>
      </c>
      <c r="L141" s="230">
        <f>(SUM('1.  LRAMVA Summary'!G$54:G$77)+SUM('1.  LRAMVA Summary'!G$78:G$79)*(MONTH($E141)-1)/12)*$H141</f>
        <v>1099.7467831409613</v>
      </c>
      <c r="M141" s="230">
        <f>(SUM('1.  LRAMVA Summary'!H$54:H$77)+SUM('1.  LRAMVA Summary'!H$78:H$79)*(MONTH($E141)-1)/12)*$H141</f>
        <v>351.16501666392236</v>
      </c>
      <c r="N141" s="230">
        <f>(SUM('1.  LRAMVA Summary'!I$54:I$77)+SUM('1.  LRAMVA Summary'!I$78:I$79)*(MONTH($E141)-1)/12)*$H141</f>
        <v>-183.00702708719803</v>
      </c>
      <c r="O141" s="230">
        <f>(SUM('1.  LRAMVA Summary'!J$54:J$77)+SUM('1.  LRAMVA Summary'!J$78:J$79)*(MONTH($E141)-1)/12)*$H141</f>
        <v>25.149764776968325</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5426.207705895923</v>
      </c>
    </row>
    <row r="142" spans="2:23" s="9" customFormat="1">
      <c r="B142" s="66"/>
      <c r="E142" s="214">
        <v>43678</v>
      </c>
      <c r="F142" s="214" t="s">
        <v>186</v>
      </c>
      <c r="G142" s="215" t="s">
        <v>68</v>
      </c>
      <c r="H142" s="240">
        <f t="shared" ref="H142" si="78">$C$49/12</f>
        <v>1.8166666666666667E-3</v>
      </c>
      <c r="I142" s="230">
        <f>(SUM('1.  LRAMVA Summary'!D$54:D$77)+SUM('1.  LRAMVA Summary'!D$78:D$79)*(MONTH($E142)-1)/12)*$H142</f>
        <v>579.39279949143088</v>
      </c>
      <c r="J142" s="230">
        <f>(SUM('1.  LRAMVA Summary'!E$54:E$77)+SUM('1.  LRAMVA Summary'!E$78:E$79)*(MONTH($E142)-1)/12)*$H142</f>
        <v>388.04040537192395</v>
      </c>
      <c r="K142" s="230">
        <f>(SUM('1.  LRAMVA Summary'!F$54:F$77)+SUM('1.  LRAMVA Summary'!F$78:F$79)*(MONTH($E142)-1)/12)*$H142</f>
        <v>3165.7199635379152</v>
      </c>
      <c r="L142" s="230">
        <f>(SUM('1.  LRAMVA Summary'!G$54:G$77)+SUM('1.  LRAMVA Summary'!G$78:G$79)*(MONTH($E142)-1)/12)*$H142</f>
        <v>1099.7467831409613</v>
      </c>
      <c r="M142" s="230">
        <f>(SUM('1.  LRAMVA Summary'!H$54:H$77)+SUM('1.  LRAMVA Summary'!H$78:H$79)*(MONTH($E142)-1)/12)*$H142</f>
        <v>351.16501666392236</v>
      </c>
      <c r="N142" s="230">
        <f>(SUM('1.  LRAMVA Summary'!I$54:I$77)+SUM('1.  LRAMVA Summary'!I$78:I$79)*(MONTH($E142)-1)/12)*$H142</f>
        <v>-183.00702708719803</v>
      </c>
      <c r="O142" s="230">
        <f>(SUM('1.  LRAMVA Summary'!J$54:J$77)+SUM('1.  LRAMVA Summary'!J$78:J$79)*(MONTH($E142)-1)/12)*$H142</f>
        <v>25.149764776968325</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5426.207705895923</v>
      </c>
    </row>
    <row r="143" spans="2:23" s="9" customFormat="1">
      <c r="B143" s="66"/>
      <c r="E143" s="214">
        <v>43709</v>
      </c>
      <c r="F143" s="214" t="s">
        <v>186</v>
      </c>
      <c r="G143" s="215" t="s">
        <v>68</v>
      </c>
      <c r="H143" s="240">
        <f>$C$49/12</f>
        <v>1.8166666666666667E-3</v>
      </c>
      <c r="I143" s="230">
        <f>(SUM('1.  LRAMVA Summary'!D$54:D$77)+SUM('1.  LRAMVA Summary'!D$78:D$79)*(MONTH($E143)-1)/12)*$H143</f>
        <v>579.39279949143088</v>
      </c>
      <c r="J143" s="230">
        <f>(SUM('1.  LRAMVA Summary'!E$54:E$77)+SUM('1.  LRAMVA Summary'!E$78:E$79)*(MONTH($E143)-1)/12)*$H143</f>
        <v>388.04040537192395</v>
      </c>
      <c r="K143" s="230">
        <f>(SUM('1.  LRAMVA Summary'!F$54:F$77)+SUM('1.  LRAMVA Summary'!F$78:F$79)*(MONTH($E143)-1)/12)*$H143</f>
        <v>3165.7199635379152</v>
      </c>
      <c r="L143" s="230">
        <f>(SUM('1.  LRAMVA Summary'!G$54:G$77)+SUM('1.  LRAMVA Summary'!G$78:G$79)*(MONTH($E143)-1)/12)*$H143</f>
        <v>1099.7467831409613</v>
      </c>
      <c r="M143" s="230">
        <f>(SUM('1.  LRAMVA Summary'!H$54:H$77)+SUM('1.  LRAMVA Summary'!H$78:H$79)*(MONTH($E143)-1)/12)*$H143</f>
        <v>351.16501666392236</v>
      </c>
      <c r="N143" s="230">
        <f>(SUM('1.  LRAMVA Summary'!I$54:I$77)+SUM('1.  LRAMVA Summary'!I$78:I$79)*(MONTH($E143)-1)/12)*$H143</f>
        <v>-183.00702708719803</v>
      </c>
      <c r="O143" s="230">
        <f>(SUM('1.  LRAMVA Summary'!J$54:J$77)+SUM('1.  LRAMVA Summary'!J$78:J$79)*(MONTH($E143)-1)/12)*$H143</f>
        <v>25.149764776968325</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5426.207705895923</v>
      </c>
    </row>
    <row r="144" spans="2:23" s="9" customFormat="1">
      <c r="B144" s="66"/>
      <c r="E144" s="214">
        <v>43739</v>
      </c>
      <c r="F144" s="214" t="s">
        <v>186</v>
      </c>
      <c r="G144" s="215" t="s">
        <v>69</v>
      </c>
      <c r="H144" s="240">
        <f>$C$50/12</f>
        <v>1.8166666666666667E-3</v>
      </c>
      <c r="I144" s="230">
        <f>(SUM('1.  LRAMVA Summary'!D$54:D$77)+SUM('1.  LRAMVA Summary'!D$78:D$79)*(MONTH($E144)-1)/12)*$H144</f>
        <v>579.39279949143088</v>
      </c>
      <c r="J144" s="230">
        <f>(SUM('1.  LRAMVA Summary'!E$54:E$77)+SUM('1.  LRAMVA Summary'!E$78:E$79)*(MONTH($E144)-1)/12)*$H144</f>
        <v>388.04040537192395</v>
      </c>
      <c r="K144" s="230">
        <f>(SUM('1.  LRAMVA Summary'!F$54:F$77)+SUM('1.  LRAMVA Summary'!F$78:F$79)*(MONTH($E144)-1)/12)*$H144</f>
        <v>3165.7199635379152</v>
      </c>
      <c r="L144" s="230">
        <f>(SUM('1.  LRAMVA Summary'!G$54:G$77)+SUM('1.  LRAMVA Summary'!G$78:G$79)*(MONTH($E144)-1)/12)*$H144</f>
        <v>1099.7467831409613</v>
      </c>
      <c r="M144" s="230">
        <f>(SUM('1.  LRAMVA Summary'!H$54:H$77)+SUM('1.  LRAMVA Summary'!H$78:H$79)*(MONTH($E144)-1)/12)*$H144</f>
        <v>351.16501666392236</v>
      </c>
      <c r="N144" s="230">
        <f>(SUM('1.  LRAMVA Summary'!I$54:I$77)+SUM('1.  LRAMVA Summary'!I$78:I$79)*(MONTH($E144)-1)/12)*$H144</f>
        <v>-183.00702708719803</v>
      </c>
      <c r="O144" s="230">
        <f>(SUM('1.  LRAMVA Summary'!J$54:J$77)+SUM('1.  LRAMVA Summary'!J$78:J$79)*(MONTH($E144)-1)/12)*$H144</f>
        <v>25.149764776968325</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5426.207705895923</v>
      </c>
    </row>
    <row r="145" spans="2:23" s="9" customFormat="1">
      <c r="B145" s="66"/>
      <c r="E145" s="214">
        <v>43770</v>
      </c>
      <c r="F145" s="214" t="s">
        <v>186</v>
      </c>
      <c r="G145" s="215" t="s">
        <v>69</v>
      </c>
      <c r="H145" s="240">
        <f t="shared" ref="H145:H146" si="79">$C$50/12</f>
        <v>1.8166666666666667E-3</v>
      </c>
      <c r="I145" s="230">
        <f>(SUM('1.  LRAMVA Summary'!D$54:D$77)+SUM('1.  LRAMVA Summary'!D$78:D$79)*(MONTH($E145)-1)/12)*$H145</f>
        <v>579.39279949143088</v>
      </c>
      <c r="J145" s="230">
        <f>(SUM('1.  LRAMVA Summary'!E$54:E$77)+SUM('1.  LRAMVA Summary'!E$78:E$79)*(MONTH($E145)-1)/12)*$H145</f>
        <v>388.04040537192395</v>
      </c>
      <c r="K145" s="230">
        <f>(SUM('1.  LRAMVA Summary'!F$54:F$77)+SUM('1.  LRAMVA Summary'!F$78:F$79)*(MONTH($E145)-1)/12)*$H145</f>
        <v>3165.7199635379152</v>
      </c>
      <c r="L145" s="230">
        <f>(SUM('1.  LRAMVA Summary'!G$54:G$77)+SUM('1.  LRAMVA Summary'!G$78:G$79)*(MONTH($E145)-1)/12)*$H145</f>
        <v>1099.7467831409613</v>
      </c>
      <c r="M145" s="230">
        <f>(SUM('1.  LRAMVA Summary'!H$54:H$77)+SUM('1.  LRAMVA Summary'!H$78:H$79)*(MONTH($E145)-1)/12)*$H145</f>
        <v>351.16501666392236</v>
      </c>
      <c r="N145" s="230">
        <f>(SUM('1.  LRAMVA Summary'!I$54:I$77)+SUM('1.  LRAMVA Summary'!I$78:I$79)*(MONTH($E145)-1)/12)*$H145</f>
        <v>-183.00702708719803</v>
      </c>
      <c r="O145" s="230">
        <f>(SUM('1.  LRAMVA Summary'!J$54:J$77)+SUM('1.  LRAMVA Summary'!J$78:J$79)*(MONTH($E145)-1)/12)*$H145</f>
        <v>25.149764776968325</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5426.207705895923</v>
      </c>
    </row>
    <row r="146" spans="2:23" s="9" customFormat="1">
      <c r="B146" s="66"/>
      <c r="E146" s="214">
        <v>43800</v>
      </c>
      <c r="F146" s="214" t="s">
        <v>186</v>
      </c>
      <c r="G146" s="215" t="s">
        <v>69</v>
      </c>
      <c r="H146" s="240">
        <f t="shared" si="79"/>
        <v>1.8166666666666667E-3</v>
      </c>
      <c r="I146" s="230">
        <f>(SUM('1.  LRAMVA Summary'!D$54:D$77)+SUM('1.  LRAMVA Summary'!D$78:D$79)*(MONTH($E146)-1)/12)*$H146</f>
        <v>579.39279949143088</v>
      </c>
      <c r="J146" s="230">
        <f>(SUM('1.  LRAMVA Summary'!E$54:E$77)+SUM('1.  LRAMVA Summary'!E$78:E$79)*(MONTH($E146)-1)/12)*$H146</f>
        <v>388.04040537192395</v>
      </c>
      <c r="K146" s="230">
        <f>(SUM('1.  LRAMVA Summary'!F$54:F$77)+SUM('1.  LRAMVA Summary'!F$78:F$79)*(MONTH($E146)-1)/12)*$H146</f>
        <v>3165.7199635379152</v>
      </c>
      <c r="L146" s="230">
        <f>(SUM('1.  LRAMVA Summary'!G$54:G$77)+SUM('1.  LRAMVA Summary'!G$78:G$79)*(MONTH($E146)-1)/12)*$H146</f>
        <v>1099.7467831409613</v>
      </c>
      <c r="M146" s="230">
        <f>(SUM('1.  LRAMVA Summary'!H$54:H$77)+SUM('1.  LRAMVA Summary'!H$78:H$79)*(MONTH($E146)-1)/12)*$H146</f>
        <v>351.16501666392236</v>
      </c>
      <c r="N146" s="230">
        <f>(SUM('1.  LRAMVA Summary'!I$54:I$77)+SUM('1.  LRAMVA Summary'!I$78:I$79)*(MONTH($E146)-1)/12)*$H146</f>
        <v>-183.00702708719803</v>
      </c>
      <c r="O146" s="230">
        <f>(SUM('1.  LRAMVA Summary'!J$54:J$77)+SUM('1.  LRAMVA Summary'!J$78:J$79)*(MONTH($E146)-1)/12)*$H146</f>
        <v>25.149764776968325</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5426.207705895923</v>
      </c>
    </row>
    <row r="147" spans="2:23" s="9" customFormat="1" ht="15.75" thickBot="1">
      <c r="B147" s="66"/>
      <c r="E147" s="216" t="s">
        <v>469</v>
      </c>
      <c r="F147" s="216"/>
      <c r="G147" s="217"/>
      <c r="H147" s="218"/>
      <c r="I147" s="219">
        <f>SUM(I134:I146)</f>
        <v>10090.869777381145</v>
      </c>
      <c r="J147" s="219">
        <f>SUM(J134:J146)</f>
        <v>6758.2220600727169</v>
      </c>
      <c r="K147" s="219">
        <f t="shared" ref="K147:O147" si="80">SUM(K134:K146)</f>
        <v>55135.079227351285</v>
      </c>
      <c r="L147" s="219">
        <f t="shared" si="80"/>
        <v>19153.502747203871</v>
      </c>
      <c r="M147" s="219">
        <f t="shared" si="80"/>
        <v>6115.9898028382886</v>
      </c>
      <c r="N147" s="219">
        <f t="shared" si="80"/>
        <v>-3187.3024316207288</v>
      </c>
      <c r="O147" s="219">
        <f t="shared" si="80"/>
        <v>438.01545604107554</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94504.376639267677</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10090.869777381145</v>
      </c>
      <c r="J149" s="228">
        <f t="shared" ref="J149" si="82">J147+J148</f>
        <v>6758.2220600727169</v>
      </c>
      <c r="K149" s="228">
        <f t="shared" ref="K149" si="83">K147+K148</f>
        <v>55135.079227351285</v>
      </c>
      <c r="L149" s="228">
        <f t="shared" ref="L149" si="84">L147+L148</f>
        <v>19153.502747203871</v>
      </c>
      <c r="M149" s="228">
        <f t="shared" ref="M149" si="85">M147+M148</f>
        <v>6115.9898028382886</v>
      </c>
      <c r="N149" s="228">
        <f t="shared" ref="N149" si="86">N147+N148</f>
        <v>-3187.3024316207288</v>
      </c>
      <c r="O149" s="228">
        <f t="shared" ref="O149:V149" si="87">O147+O148</f>
        <v>438.01545604107554</v>
      </c>
      <c r="P149" s="228">
        <f t="shared" si="87"/>
        <v>0</v>
      </c>
      <c r="Q149" s="228">
        <f t="shared" si="87"/>
        <v>0</v>
      </c>
      <c r="R149" s="228">
        <f t="shared" si="87"/>
        <v>0</v>
      </c>
      <c r="S149" s="228">
        <f t="shared" si="87"/>
        <v>0</v>
      </c>
      <c r="T149" s="228">
        <f t="shared" si="87"/>
        <v>0</v>
      </c>
      <c r="U149" s="228">
        <f t="shared" si="87"/>
        <v>0</v>
      </c>
      <c r="V149" s="228">
        <f t="shared" si="87"/>
        <v>0</v>
      </c>
      <c r="W149" s="228">
        <f>W147+W148</f>
        <v>94504.376639267677</v>
      </c>
    </row>
    <row r="150" spans="2:23" s="9" customFormat="1">
      <c r="B150" s="66"/>
      <c r="E150" s="214">
        <v>43831</v>
      </c>
      <c r="F150" s="214" t="s">
        <v>187</v>
      </c>
      <c r="G150" s="215" t="s">
        <v>65</v>
      </c>
      <c r="H150" s="240">
        <f>$C$51/12</f>
        <v>1.8166666666666667E-3</v>
      </c>
      <c r="I150" s="230">
        <f>(SUM('1.  LRAMVA Summary'!D$54:D$80)+SUM('1.  LRAMVA Summary'!D$81:D$82)*(MONTH($E150)-1)/12)*$H150</f>
        <v>579.39279949143088</v>
      </c>
      <c r="J150" s="230">
        <f>(SUM('1.  LRAMVA Summary'!E$54:E$80)+SUM('1.  LRAMVA Summary'!E$81:E$82)*(MONTH($E150)-1)/12)*$H150</f>
        <v>388.04040537192395</v>
      </c>
      <c r="K150" s="230">
        <f>(SUM('1.  LRAMVA Summary'!F$54:F$80)+SUM('1.  LRAMVA Summary'!F$81:F$82)*(MONTH($E150)-1)/12)*$H150</f>
        <v>3165.7199635379152</v>
      </c>
      <c r="L150" s="230">
        <f>(SUM('1.  LRAMVA Summary'!G$54:G$80)+SUM('1.  LRAMVA Summary'!G$81:G$82)*(MONTH($E150)-1)/12)*$H150</f>
        <v>1099.7467831409613</v>
      </c>
      <c r="M150" s="230">
        <f>(SUM('1.  LRAMVA Summary'!H$54:H$80)+SUM('1.  LRAMVA Summary'!H$81:H$82)*(MONTH($E150)-1)/12)*$H150</f>
        <v>351.16501666392236</v>
      </c>
      <c r="N150" s="230">
        <f>(SUM('1.  LRAMVA Summary'!I$54:I$80)+SUM('1.  LRAMVA Summary'!I$81:I$82)*(MONTH($E150)-1)/12)*$H150</f>
        <v>-183.00702708719803</v>
      </c>
      <c r="O150" s="230">
        <f>(SUM('1.  LRAMVA Summary'!J$54:J$80)+SUM('1.  LRAMVA Summary'!J$81:J$82)*(MONTH($E150)-1)/12)*$H150</f>
        <v>25.149764776968325</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5426.207705895923</v>
      </c>
    </row>
    <row r="151" spans="2:23" s="9" customFormat="1">
      <c r="B151" s="66"/>
      <c r="E151" s="214">
        <v>43862</v>
      </c>
      <c r="F151" s="214" t="s">
        <v>187</v>
      </c>
      <c r="G151" s="215" t="s">
        <v>65</v>
      </c>
      <c r="H151" s="240">
        <f t="shared" ref="H151:H152" si="88">$C$51/12</f>
        <v>1.8166666666666667E-3</v>
      </c>
      <c r="I151" s="230">
        <f>(SUM('1.  LRAMVA Summary'!D$54:D$80)+SUM('1.  LRAMVA Summary'!D$81:D$82)*(MONTH($E151)-1)/12)*$H151</f>
        <v>579.39279949143088</v>
      </c>
      <c r="J151" s="230">
        <f>(SUM('1.  LRAMVA Summary'!E$54:E$80)+SUM('1.  LRAMVA Summary'!E$81:E$82)*(MONTH($E151)-1)/12)*$H151</f>
        <v>388.04040537192395</v>
      </c>
      <c r="K151" s="230">
        <f>(SUM('1.  LRAMVA Summary'!F$54:F$80)+SUM('1.  LRAMVA Summary'!F$81:F$82)*(MONTH($E151)-1)/12)*$H151</f>
        <v>3165.7199635379152</v>
      </c>
      <c r="L151" s="230">
        <f>(SUM('1.  LRAMVA Summary'!G$54:G$80)+SUM('1.  LRAMVA Summary'!G$81:G$82)*(MONTH($E151)-1)/12)*$H151</f>
        <v>1099.7467831409613</v>
      </c>
      <c r="M151" s="230">
        <f>(SUM('1.  LRAMVA Summary'!H$54:H$80)+SUM('1.  LRAMVA Summary'!H$81:H$82)*(MONTH($E151)-1)/12)*$H151</f>
        <v>351.16501666392236</v>
      </c>
      <c r="N151" s="230">
        <f>(SUM('1.  LRAMVA Summary'!I$54:I$80)+SUM('1.  LRAMVA Summary'!I$81:I$82)*(MONTH($E151)-1)/12)*$H151</f>
        <v>-183.00702708719803</v>
      </c>
      <c r="O151" s="230">
        <f>(SUM('1.  LRAMVA Summary'!J$54:J$80)+SUM('1.  LRAMVA Summary'!J$81:J$82)*(MONTH($E151)-1)/12)*$H151</f>
        <v>25.149764776968325</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5426.207705895923</v>
      </c>
    </row>
    <row r="152" spans="2:23" s="9" customFormat="1">
      <c r="B152" s="66"/>
      <c r="E152" s="214">
        <v>43891</v>
      </c>
      <c r="F152" s="214" t="s">
        <v>187</v>
      </c>
      <c r="G152" s="215" t="s">
        <v>65</v>
      </c>
      <c r="H152" s="240">
        <f t="shared" si="88"/>
        <v>1.8166666666666667E-3</v>
      </c>
      <c r="I152" s="230">
        <f>(SUM('1.  LRAMVA Summary'!D$54:D$80)+SUM('1.  LRAMVA Summary'!D$81:D$82)*(MONTH($E152)-1)/12)*$H152</f>
        <v>579.39279949143088</v>
      </c>
      <c r="J152" s="230">
        <f>(SUM('1.  LRAMVA Summary'!E$54:E$80)+SUM('1.  LRAMVA Summary'!E$81:E$82)*(MONTH($E152)-1)/12)*$H152</f>
        <v>388.04040537192395</v>
      </c>
      <c r="K152" s="230">
        <f>(SUM('1.  LRAMVA Summary'!F$54:F$80)+SUM('1.  LRAMVA Summary'!F$81:F$82)*(MONTH($E152)-1)/12)*$H152</f>
        <v>3165.7199635379152</v>
      </c>
      <c r="L152" s="230">
        <f>(SUM('1.  LRAMVA Summary'!G$54:G$80)+SUM('1.  LRAMVA Summary'!G$81:G$82)*(MONTH($E152)-1)/12)*$H152</f>
        <v>1099.7467831409613</v>
      </c>
      <c r="M152" s="230">
        <f>(SUM('1.  LRAMVA Summary'!H$54:H$80)+SUM('1.  LRAMVA Summary'!H$81:H$82)*(MONTH($E152)-1)/12)*$H152</f>
        <v>351.16501666392236</v>
      </c>
      <c r="N152" s="230">
        <f>(SUM('1.  LRAMVA Summary'!I$54:I$80)+SUM('1.  LRAMVA Summary'!I$81:I$82)*(MONTH($E152)-1)/12)*$H152</f>
        <v>-183.00702708719803</v>
      </c>
      <c r="O152" s="230">
        <f>(SUM('1.  LRAMVA Summary'!J$54:J$80)+SUM('1.  LRAMVA Summary'!J$81:J$82)*(MONTH($E152)-1)/12)*$H152</f>
        <v>25.149764776968325</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5426.207705895923</v>
      </c>
    </row>
    <row r="153" spans="2:23" s="9" customFormat="1">
      <c r="B153" s="66"/>
      <c r="E153" s="214">
        <v>43922</v>
      </c>
      <c r="F153" s="214" t="s">
        <v>187</v>
      </c>
      <c r="G153" s="215" t="s">
        <v>66</v>
      </c>
      <c r="H153" s="240">
        <f>$C$52/12</f>
        <v>1.8166666666666667E-3</v>
      </c>
      <c r="I153" s="230">
        <f>(SUM('1.  LRAMVA Summary'!D$54:D$80)+SUM('1.  LRAMVA Summary'!D$81:D$82)*(MONTH($E153)-1)/12)*$H153</f>
        <v>579.39279949143088</v>
      </c>
      <c r="J153" s="230">
        <f>(SUM('1.  LRAMVA Summary'!E$54:E$80)+SUM('1.  LRAMVA Summary'!E$81:E$82)*(MONTH($E153)-1)/12)*$H153</f>
        <v>388.04040537192395</v>
      </c>
      <c r="K153" s="230">
        <f>(SUM('1.  LRAMVA Summary'!F$54:F$80)+SUM('1.  LRAMVA Summary'!F$81:F$82)*(MONTH($E153)-1)/12)*$H153</f>
        <v>3165.7199635379152</v>
      </c>
      <c r="L153" s="230">
        <f>(SUM('1.  LRAMVA Summary'!G$54:G$80)+SUM('1.  LRAMVA Summary'!G$81:G$82)*(MONTH($E153)-1)/12)*$H153</f>
        <v>1099.7467831409613</v>
      </c>
      <c r="M153" s="230">
        <f>(SUM('1.  LRAMVA Summary'!H$54:H$80)+SUM('1.  LRAMVA Summary'!H$81:H$82)*(MONTH($E153)-1)/12)*$H153</f>
        <v>351.16501666392236</v>
      </c>
      <c r="N153" s="230">
        <f>(SUM('1.  LRAMVA Summary'!I$54:I$80)+SUM('1.  LRAMVA Summary'!I$81:I$82)*(MONTH($E153)-1)/12)*$H153</f>
        <v>-183.00702708719803</v>
      </c>
      <c r="O153" s="230">
        <f>(SUM('1.  LRAMVA Summary'!J$54:J$80)+SUM('1.  LRAMVA Summary'!J$81:J$82)*(MONTH($E153)-1)/12)*$H153</f>
        <v>25.149764776968325</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5426.207705895923</v>
      </c>
    </row>
    <row r="154" spans="2:23" s="9" customFormat="1">
      <c r="B154" s="66"/>
      <c r="E154" s="214">
        <v>43952</v>
      </c>
      <c r="F154" s="214" t="s">
        <v>187</v>
      </c>
      <c r="G154" s="215" t="s">
        <v>66</v>
      </c>
      <c r="H154" s="240">
        <f t="shared" ref="H154:H155" si="90">$C$52/12</f>
        <v>1.8166666666666667E-3</v>
      </c>
      <c r="I154" s="230">
        <f>(SUM('1.  LRAMVA Summary'!D$54:D$80)+SUM('1.  LRAMVA Summary'!D$81:D$82)*(MONTH($E154)-1)/12)*$H154</f>
        <v>579.39279949143088</v>
      </c>
      <c r="J154" s="230">
        <f>(SUM('1.  LRAMVA Summary'!E$54:E$80)+SUM('1.  LRAMVA Summary'!E$81:E$82)*(MONTH($E154)-1)/12)*$H154</f>
        <v>388.04040537192395</v>
      </c>
      <c r="K154" s="230">
        <f>(SUM('1.  LRAMVA Summary'!F$54:F$80)+SUM('1.  LRAMVA Summary'!F$81:F$82)*(MONTH($E154)-1)/12)*$H154</f>
        <v>3165.7199635379152</v>
      </c>
      <c r="L154" s="230">
        <f>(SUM('1.  LRAMVA Summary'!G$54:G$80)+SUM('1.  LRAMVA Summary'!G$81:G$82)*(MONTH($E154)-1)/12)*$H154</f>
        <v>1099.7467831409613</v>
      </c>
      <c r="M154" s="230">
        <f>(SUM('1.  LRAMVA Summary'!H$54:H$80)+SUM('1.  LRAMVA Summary'!H$81:H$82)*(MONTH($E154)-1)/12)*$H154</f>
        <v>351.16501666392236</v>
      </c>
      <c r="N154" s="230">
        <f>(SUM('1.  LRAMVA Summary'!I$54:I$80)+SUM('1.  LRAMVA Summary'!I$81:I$82)*(MONTH($E154)-1)/12)*$H154</f>
        <v>-183.00702708719803</v>
      </c>
      <c r="O154" s="230">
        <f>(SUM('1.  LRAMVA Summary'!J$54:J$80)+SUM('1.  LRAMVA Summary'!J$81:J$82)*(MONTH($E154)-1)/12)*$H154</f>
        <v>25.149764776968325</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5426.207705895923</v>
      </c>
    </row>
    <row r="155" spans="2:23" s="9" customFormat="1">
      <c r="B155" s="66"/>
      <c r="E155" s="214">
        <v>43983</v>
      </c>
      <c r="F155" s="214" t="s">
        <v>187</v>
      </c>
      <c r="G155" s="215" t="s">
        <v>66</v>
      </c>
      <c r="H155" s="240">
        <f t="shared" si="90"/>
        <v>1.8166666666666667E-3</v>
      </c>
      <c r="I155" s="230">
        <f>(SUM('1.  LRAMVA Summary'!D$54:D$80)+SUM('1.  LRAMVA Summary'!D$81:D$82)*(MONTH($E155)-1)/12)*$H155</f>
        <v>579.39279949143088</v>
      </c>
      <c r="J155" s="230">
        <f>(SUM('1.  LRAMVA Summary'!E$54:E$80)+SUM('1.  LRAMVA Summary'!E$81:E$82)*(MONTH($E155)-1)/12)*$H155</f>
        <v>388.04040537192395</v>
      </c>
      <c r="K155" s="230">
        <f>(SUM('1.  LRAMVA Summary'!F$54:F$80)+SUM('1.  LRAMVA Summary'!F$81:F$82)*(MONTH($E155)-1)/12)*$H155</f>
        <v>3165.7199635379152</v>
      </c>
      <c r="L155" s="230">
        <f>(SUM('1.  LRAMVA Summary'!G$54:G$80)+SUM('1.  LRAMVA Summary'!G$81:G$82)*(MONTH($E155)-1)/12)*$H155</f>
        <v>1099.7467831409613</v>
      </c>
      <c r="M155" s="230">
        <f>(SUM('1.  LRAMVA Summary'!H$54:H$80)+SUM('1.  LRAMVA Summary'!H$81:H$82)*(MONTH($E155)-1)/12)*$H155</f>
        <v>351.16501666392236</v>
      </c>
      <c r="N155" s="230">
        <f>(SUM('1.  LRAMVA Summary'!I$54:I$80)+SUM('1.  LRAMVA Summary'!I$81:I$82)*(MONTH($E155)-1)/12)*$H155</f>
        <v>-183.00702708719803</v>
      </c>
      <c r="O155" s="230">
        <f>(SUM('1.  LRAMVA Summary'!J$54:J$80)+SUM('1.  LRAMVA Summary'!J$81:J$82)*(MONTH($E155)-1)/12)*$H155</f>
        <v>25.149764776968325</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5426.207705895923</v>
      </c>
    </row>
    <row r="156" spans="2:23" s="9" customFormat="1">
      <c r="B156" s="66"/>
      <c r="E156" s="214">
        <v>44013</v>
      </c>
      <c r="F156" s="214" t="s">
        <v>187</v>
      </c>
      <c r="G156" s="215" t="s">
        <v>68</v>
      </c>
      <c r="H156" s="240">
        <f>$C$53/12</f>
        <v>4.75E-4</v>
      </c>
      <c r="I156" s="230">
        <f>(SUM('1.  LRAMVA Summary'!D$54:D$80)+SUM('1.  LRAMVA Summary'!D$81:D$82)*(MONTH($E156)-1)/12)*$H156</f>
        <v>151.49261271106221</v>
      </c>
      <c r="J156" s="230">
        <f>(SUM('1.  LRAMVA Summary'!E$54:E$80)+SUM('1.  LRAMVA Summary'!E$81:E$82)*(MONTH($E156)-1)/12)*$H156</f>
        <v>101.46010599174157</v>
      </c>
      <c r="K156" s="230">
        <f>(SUM('1.  LRAMVA Summary'!F$54:F$80)+SUM('1.  LRAMVA Summary'!F$81:F$82)*(MONTH($E156)-1)/12)*$H156</f>
        <v>827.73411890670263</v>
      </c>
      <c r="L156" s="230">
        <f>(SUM('1.  LRAMVA Summary'!G$54:G$80)+SUM('1.  LRAMVA Summary'!G$81:G$82)*(MONTH($E156)-1)/12)*$H156</f>
        <v>287.54847082126048</v>
      </c>
      <c r="M156" s="230">
        <f>(SUM('1.  LRAMVA Summary'!H$54:H$80)+SUM('1.  LRAMVA Summary'!H$81:H$82)*(MONTH($E156)-1)/12)*$H156</f>
        <v>91.818375916713634</v>
      </c>
      <c r="N156" s="230">
        <f>(SUM('1.  LRAMVA Summary'!I$54:I$80)+SUM('1.  LRAMVA Summary'!I$81:I$82)*(MONTH($E156)-1)/12)*$H156</f>
        <v>-47.850461210872879</v>
      </c>
      <c r="O156" s="230">
        <f>(SUM('1.  LRAMVA Summary'!J$54:J$80)+SUM('1.  LRAMVA Summary'!J$81:J$82)*(MONTH($E156)-1)/12)*$H156</f>
        <v>6.5758559279229107</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1418.7790790645306</v>
      </c>
    </row>
    <row r="157" spans="2:23" s="9" customFormat="1">
      <c r="B157" s="66"/>
      <c r="E157" s="214">
        <v>44044</v>
      </c>
      <c r="F157" s="214" t="s">
        <v>187</v>
      </c>
      <c r="G157" s="215" t="s">
        <v>68</v>
      </c>
      <c r="H157" s="240">
        <f t="shared" ref="H157:H158" si="91">$C$53/12</f>
        <v>4.75E-4</v>
      </c>
      <c r="I157" s="230">
        <f>(SUM('1.  LRAMVA Summary'!D$54:D$80)+SUM('1.  LRAMVA Summary'!D$81:D$82)*(MONTH($E157)-1)/12)*$H157</f>
        <v>151.49261271106221</v>
      </c>
      <c r="J157" s="230">
        <f>(SUM('1.  LRAMVA Summary'!E$54:E$80)+SUM('1.  LRAMVA Summary'!E$81:E$82)*(MONTH($E157)-1)/12)*$H157</f>
        <v>101.46010599174157</v>
      </c>
      <c r="K157" s="230">
        <f>(SUM('1.  LRAMVA Summary'!F$54:F$80)+SUM('1.  LRAMVA Summary'!F$81:F$82)*(MONTH($E157)-1)/12)*$H157</f>
        <v>827.73411890670263</v>
      </c>
      <c r="L157" s="230">
        <f>(SUM('1.  LRAMVA Summary'!G$54:G$80)+SUM('1.  LRAMVA Summary'!G$81:G$82)*(MONTH($E157)-1)/12)*$H157</f>
        <v>287.54847082126048</v>
      </c>
      <c r="M157" s="230">
        <f>(SUM('1.  LRAMVA Summary'!H$54:H$80)+SUM('1.  LRAMVA Summary'!H$81:H$82)*(MONTH($E157)-1)/12)*$H157</f>
        <v>91.818375916713634</v>
      </c>
      <c r="N157" s="230">
        <f>(SUM('1.  LRAMVA Summary'!I$54:I$80)+SUM('1.  LRAMVA Summary'!I$81:I$82)*(MONTH($E157)-1)/12)*$H157</f>
        <v>-47.850461210872879</v>
      </c>
      <c r="O157" s="230">
        <f>(SUM('1.  LRAMVA Summary'!J$54:J$80)+SUM('1.  LRAMVA Summary'!J$81:J$82)*(MONTH($E157)-1)/12)*$H157</f>
        <v>6.5758559279229107</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1418.7790790645306</v>
      </c>
    </row>
    <row r="158" spans="2:23" s="9" customFormat="1">
      <c r="B158" s="66"/>
      <c r="E158" s="214">
        <v>44075</v>
      </c>
      <c r="F158" s="214" t="s">
        <v>187</v>
      </c>
      <c r="G158" s="215" t="s">
        <v>68</v>
      </c>
      <c r="H158" s="240">
        <f t="shared" si="91"/>
        <v>4.75E-4</v>
      </c>
      <c r="I158" s="230">
        <f>(SUM('1.  LRAMVA Summary'!D$54:D$80)+SUM('1.  LRAMVA Summary'!D$81:D$82)*(MONTH($E158)-1)/12)*$H158</f>
        <v>151.49261271106221</v>
      </c>
      <c r="J158" s="230">
        <f>(SUM('1.  LRAMVA Summary'!E$54:E$80)+SUM('1.  LRAMVA Summary'!E$81:E$82)*(MONTH($E158)-1)/12)*$H158</f>
        <v>101.46010599174157</v>
      </c>
      <c r="K158" s="230">
        <f>(SUM('1.  LRAMVA Summary'!F$54:F$80)+SUM('1.  LRAMVA Summary'!F$81:F$82)*(MONTH($E158)-1)/12)*$H158</f>
        <v>827.73411890670263</v>
      </c>
      <c r="L158" s="230">
        <f>(SUM('1.  LRAMVA Summary'!G$54:G$80)+SUM('1.  LRAMVA Summary'!G$81:G$82)*(MONTH($E158)-1)/12)*$H158</f>
        <v>287.54847082126048</v>
      </c>
      <c r="M158" s="230">
        <f>(SUM('1.  LRAMVA Summary'!H$54:H$80)+SUM('1.  LRAMVA Summary'!H$81:H$82)*(MONTH($E158)-1)/12)*$H158</f>
        <v>91.818375916713634</v>
      </c>
      <c r="N158" s="230">
        <f>(SUM('1.  LRAMVA Summary'!I$54:I$80)+SUM('1.  LRAMVA Summary'!I$81:I$82)*(MONTH($E158)-1)/12)*$H158</f>
        <v>-47.850461210872879</v>
      </c>
      <c r="O158" s="230">
        <f>(SUM('1.  LRAMVA Summary'!J$54:J$80)+SUM('1.  LRAMVA Summary'!J$81:J$82)*(MONTH($E158)-1)/12)*$H158</f>
        <v>6.5758559279229107</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1418.7790790645306</v>
      </c>
    </row>
    <row r="159" spans="2:23" s="9" customFormat="1">
      <c r="B159" s="66"/>
      <c r="E159" s="214">
        <v>44105</v>
      </c>
      <c r="F159" s="214" t="s">
        <v>187</v>
      </c>
      <c r="G159" s="215" t="s">
        <v>69</v>
      </c>
      <c r="H159" s="240">
        <f>$C$54/12</f>
        <v>4.75E-4</v>
      </c>
      <c r="I159" s="230">
        <f>(SUM('1.  LRAMVA Summary'!D$54:D$80)+SUM('1.  LRAMVA Summary'!D$81:D$82)*(MONTH($E159)-1)/12)*$H159</f>
        <v>151.49261271106221</v>
      </c>
      <c r="J159" s="230">
        <f>(SUM('1.  LRAMVA Summary'!E$54:E$80)+SUM('1.  LRAMVA Summary'!E$81:E$82)*(MONTH($E159)-1)/12)*$H159</f>
        <v>101.46010599174157</v>
      </c>
      <c r="K159" s="230">
        <f>(SUM('1.  LRAMVA Summary'!F$54:F$80)+SUM('1.  LRAMVA Summary'!F$81:F$82)*(MONTH($E159)-1)/12)*$H159</f>
        <v>827.73411890670263</v>
      </c>
      <c r="L159" s="230">
        <f>(SUM('1.  LRAMVA Summary'!G$54:G$80)+SUM('1.  LRAMVA Summary'!G$81:G$82)*(MONTH($E159)-1)/12)*$H159</f>
        <v>287.54847082126048</v>
      </c>
      <c r="M159" s="230">
        <f>(SUM('1.  LRAMVA Summary'!H$54:H$80)+SUM('1.  LRAMVA Summary'!H$81:H$82)*(MONTH($E159)-1)/12)*$H159</f>
        <v>91.818375916713634</v>
      </c>
      <c r="N159" s="230">
        <f>(SUM('1.  LRAMVA Summary'!I$54:I$80)+SUM('1.  LRAMVA Summary'!I$81:I$82)*(MONTH($E159)-1)/12)*$H159</f>
        <v>-47.850461210872879</v>
      </c>
      <c r="O159" s="230">
        <f>(SUM('1.  LRAMVA Summary'!J$54:J$80)+SUM('1.  LRAMVA Summary'!J$81:J$82)*(MONTH($E159)-1)/12)*$H159</f>
        <v>6.5758559279229107</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1418.7790790645306</v>
      </c>
    </row>
    <row r="160" spans="2:23" s="9" customFormat="1">
      <c r="B160" s="66"/>
      <c r="E160" s="214">
        <v>44136</v>
      </c>
      <c r="F160" s="214" t="s">
        <v>187</v>
      </c>
      <c r="G160" s="215" t="s">
        <v>69</v>
      </c>
      <c r="H160" s="240">
        <f t="shared" ref="H160:H161" si="92">$C$54/12</f>
        <v>4.75E-4</v>
      </c>
      <c r="I160" s="230">
        <f>(SUM('1.  LRAMVA Summary'!D$54:D$80)+SUM('1.  LRAMVA Summary'!D$81:D$82)*(MONTH($E160)-1)/12)*$H160</f>
        <v>151.49261271106221</v>
      </c>
      <c r="J160" s="230">
        <f>(SUM('1.  LRAMVA Summary'!E$54:E$80)+SUM('1.  LRAMVA Summary'!E$81:E$82)*(MONTH($E160)-1)/12)*$H160</f>
        <v>101.46010599174157</v>
      </c>
      <c r="K160" s="230">
        <f>(SUM('1.  LRAMVA Summary'!F$54:F$80)+SUM('1.  LRAMVA Summary'!F$81:F$82)*(MONTH($E160)-1)/12)*$H160</f>
        <v>827.73411890670263</v>
      </c>
      <c r="L160" s="230">
        <f>(SUM('1.  LRAMVA Summary'!G$54:G$80)+SUM('1.  LRAMVA Summary'!G$81:G$82)*(MONTH($E160)-1)/12)*$H160</f>
        <v>287.54847082126048</v>
      </c>
      <c r="M160" s="230">
        <f>(SUM('1.  LRAMVA Summary'!H$54:H$80)+SUM('1.  LRAMVA Summary'!H$81:H$82)*(MONTH($E160)-1)/12)*$H160</f>
        <v>91.818375916713634</v>
      </c>
      <c r="N160" s="230">
        <f>(SUM('1.  LRAMVA Summary'!I$54:I$80)+SUM('1.  LRAMVA Summary'!I$81:I$82)*(MONTH($E160)-1)/12)*$H160</f>
        <v>-47.850461210872879</v>
      </c>
      <c r="O160" s="230">
        <f>(SUM('1.  LRAMVA Summary'!J$54:J$80)+SUM('1.  LRAMVA Summary'!J$81:J$82)*(MONTH($E160)-1)/12)*$H160</f>
        <v>6.5758559279229107</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1418.7790790645306</v>
      </c>
    </row>
    <row r="161" spans="2:23" s="9" customFormat="1">
      <c r="B161" s="66"/>
      <c r="E161" s="214">
        <v>44166</v>
      </c>
      <c r="F161" s="214" t="s">
        <v>187</v>
      </c>
      <c r="G161" s="215" t="s">
        <v>69</v>
      </c>
      <c r="H161" s="240">
        <f t="shared" si="92"/>
        <v>4.75E-4</v>
      </c>
      <c r="I161" s="230">
        <f>(SUM('1.  LRAMVA Summary'!D$54:D$80)+SUM('1.  LRAMVA Summary'!D$81:D$82)*(MONTH($E161)-1)/12)*$H161</f>
        <v>151.49261271106221</v>
      </c>
      <c r="J161" s="230">
        <f>(SUM('1.  LRAMVA Summary'!E$54:E$80)+SUM('1.  LRAMVA Summary'!E$81:E$82)*(MONTH($E161)-1)/12)*$H161</f>
        <v>101.46010599174157</v>
      </c>
      <c r="K161" s="230">
        <f>(SUM('1.  LRAMVA Summary'!F$54:F$80)+SUM('1.  LRAMVA Summary'!F$81:F$82)*(MONTH($E161)-1)/12)*$H161</f>
        <v>827.73411890670263</v>
      </c>
      <c r="L161" s="230">
        <f>(SUM('1.  LRAMVA Summary'!G$54:G$80)+SUM('1.  LRAMVA Summary'!G$81:G$82)*(MONTH($E161)-1)/12)*$H161</f>
        <v>287.54847082126048</v>
      </c>
      <c r="M161" s="230">
        <f>(SUM('1.  LRAMVA Summary'!H$54:H$80)+SUM('1.  LRAMVA Summary'!H$81:H$82)*(MONTH($E161)-1)/12)*$H161</f>
        <v>91.818375916713634</v>
      </c>
      <c r="N161" s="230">
        <f>(SUM('1.  LRAMVA Summary'!I$54:I$80)+SUM('1.  LRAMVA Summary'!I$81:I$82)*(MONTH($E161)-1)/12)*$H161</f>
        <v>-47.850461210872879</v>
      </c>
      <c r="O161" s="230">
        <f>(SUM('1.  LRAMVA Summary'!J$54:J$80)+SUM('1.  LRAMVA Summary'!J$81:J$82)*(MONTH($E161)-1)/12)*$H161</f>
        <v>6.5758559279229107</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1418.7790790645306</v>
      </c>
    </row>
    <row r="162" spans="2:23" s="9" customFormat="1" ht="15.75" thickBot="1">
      <c r="B162" s="66"/>
      <c r="E162" s="216" t="s">
        <v>470</v>
      </c>
      <c r="F162" s="216"/>
      <c r="G162" s="217"/>
      <c r="H162" s="218"/>
      <c r="I162" s="219">
        <f>SUM(I149:I161)</f>
        <v>14476.182250596104</v>
      </c>
      <c r="J162" s="219">
        <f>SUM(J149:J161)</f>
        <v>9695.2251282547149</v>
      </c>
      <c r="K162" s="219">
        <f t="shared" ref="K162:O162" si="93">SUM(K149:K161)</f>
        <v>79095.803722019045</v>
      </c>
      <c r="L162" s="219">
        <f t="shared" si="93"/>
        <v>27477.274270977192</v>
      </c>
      <c r="M162" s="219">
        <f t="shared" si="93"/>
        <v>8773.8901583220995</v>
      </c>
      <c r="N162" s="219">
        <f t="shared" si="93"/>
        <v>-4572.447361409153</v>
      </c>
      <c r="O162" s="219">
        <f t="shared" si="93"/>
        <v>628.36918027042316</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135574.29734903041</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717</v>
      </c>
      <c r="F164" s="225"/>
      <c r="G164" s="226"/>
      <c r="H164" s="227"/>
      <c r="I164" s="228">
        <f>I162+I163</f>
        <v>14476.182250596104</v>
      </c>
      <c r="J164" s="228">
        <f t="shared" ref="J164:U164" si="95">J162+J163</f>
        <v>9695.2251282547149</v>
      </c>
      <c r="K164" s="228">
        <f t="shared" si="95"/>
        <v>79095.803722019045</v>
      </c>
      <c r="L164" s="228">
        <f t="shared" si="95"/>
        <v>27477.274270977192</v>
      </c>
      <c r="M164" s="228">
        <f t="shared" si="95"/>
        <v>8773.8901583220995</v>
      </c>
      <c r="N164" s="228">
        <f t="shared" si="95"/>
        <v>-4572.447361409153</v>
      </c>
      <c r="O164" s="228">
        <f t="shared" si="95"/>
        <v>628.36918027042316</v>
      </c>
      <c r="P164" s="228">
        <f t="shared" si="95"/>
        <v>0</v>
      </c>
      <c r="Q164" s="228">
        <f t="shared" si="95"/>
        <v>0</v>
      </c>
      <c r="R164" s="228">
        <f t="shared" si="95"/>
        <v>0</v>
      </c>
      <c r="S164" s="228">
        <f t="shared" si="95"/>
        <v>0</v>
      </c>
      <c r="T164" s="228">
        <f t="shared" si="95"/>
        <v>0</v>
      </c>
      <c r="U164" s="228">
        <f t="shared" si="95"/>
        <v>0</v>
      </c>
      <c r="V164" s="228">
        <f>V162+V163</f>
        <v>0</v>
      </c>
      <c r="W164" s="228">
        <f>W162+W163</f>
        <v>135574.29734903041</v>
      </c>
    </row>
    <row r="165" spans="2:23">
      <c r="E165" s="214">
        <v>44197</v>
      </c>
      <c r="F165" s="214" t="s">
        <v>723</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723</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723</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723</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723</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723</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723</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723</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723</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723</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723</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723</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718</v>
      </c>
      <c r="F177" s="216"/>
      <c r="G177" s="217"/>
      <c r="H177" s="218"/>
      <c r="I177" s="219">
        <f>SUM(I164:I176)</f>
        <v>14476.182250596104</v>
      </c>
      <c r="J177" s="219">
        <f>SUM(J164:J176)</f>
        <v>9695.2251282547149</v>
      </c>
      <c r="K177" s="219">
        <f t="shared" ref="K177:V177" si="97">SUM(K164:K176)</f>
        <v>79095.803722019045</v>
      </c>
      <c r="L177" s="219">
        <f t="shared" si="97"/>
        <v>27477.274270977192</v>
      </c>
      <c r="M177" s="219">
        <f t="shared" si="97"/>
        <v>8773.8901583220995</v>
      </c>
      <c r="N177" s="219">
        <f t="shared" si="97"/>
        <v>-4572.447361409153</v>
      </c>
      <c r="O177" s="219">
        <f t="shared" si="97"/>
        <v>628.36918027042316</v>
      </c>
      <c r="P177" s="219">
        <f t="shared" si="97"/>
        <v>0</v>
      </c>
      <c r="Q177" s="219">
        <f t="shared" si="97"/>
        <v>0</v>
      </c>
      <c r="R177" s="219">
        <f t="shared" si="97"/>
        <v>0</v>
      </c>
      <c r="S177" s="219">
        <f t="shared" si="97"/>
        <v>0</v>
      </c>
      <c r="T177" s="219">
        <f t="shared" si="97"/>
        <v>0</v>
      </c>
      <c r="U177" s="219">
        <f t="shared" si="97"/>
        <v>0</v>
      </c>
      <c r="V177" s="219">
        <f t="shared" si="97"/>
        <v>0</v>
      </c>
      <c r="W177" s="219">
        <f>SUM(W164:W176)</f>
        <v>135574.29734903041</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719</v>
      </c>
      <c r="F179" s="225"/>
      <c r="G179" s="226"/>
      <c r="H179" s="227"/>
      <c r="I179" s="228">
        <f>I177+I178</f>
        <v>14476.182250596104</v>
      </c>
      <c r="J179" s="228">
        <f t="shared" ref="J179:U179" si="98">J177+J178</f>
        <v>9695.2251282547149</v>
      </c>
      <c r="K179" s="228">
        <f t="shared" si="98"/>
        <v>79095.803722019045</v>
      </c>
      <c r="L179" s="228">
        <f t="shared" si="98"/>
        <v>27477.274270977192</v>
      </c>
      <c r="M179" s="228">
        <f t="shared" si="98"/>
        <v>8773.8901583220995</v>
      </c>
      <c r="N179" s="228">
        <f t="shared" si="98"/>
        <v>-4572.447361409153</v>
      </c>
      <c r="O179" s="228">
        <f t="shared" si="98"/>
        <v>628.36918027042316</v>
      </c>
      <c r="P179" s="228">
        <f t="shared" si="98"/>
        <v>0</v>
      </c>
      <c r="Q179" s="228">
        <f t="shared" si="98"/>
        <v>0</v>
      </c>
      <c r="R179" s="228">
        <f t="shared" si="98"/>
        <v>0</v>
      </c>
      <c r="S179" s="228">
        <f t="shared" si="98"/>
        <v>0</v>
      </c>
      <c r="T179" s="228">
        <f t="shared" si="98"/>
        <v>0</v>
      </c>
      <c r="U179" s="228">
        <f t="shared" si="98"/>
        <v>0</v>
      </c>
      <c r="V179" s="228">
        <f>V177+V178</f>
        <v>0</v>
      </c>
      <c r="W179" s="228">
        <f>W177+W178</f>
        <v>135574.29734903041</v>
      </c>
    </row>
    <row r="180" spans="5:23">
      <c r="E180" s="214">
        <v>44562</v>
      </c>
      <c r="F180" s="214" t="s">
        <v>724</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724</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724</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724</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724</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724</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724</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724</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724</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724</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724</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724</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720</v>
      </c>
      <c r="F192" s="216"/>
      <c r="G192" s="217"/>
      <c r="H192" s="218"/>
      <c r="I192" s="219">
        <f>SUM(I179:I191)</f>
        <v>14476.182250596104</v>
      </c>
      <c r="J192" s="219">
        <f>SUM(J179:J191)</f>
        <v>9695.2251282547149</v>
      </c>
      <c r="K192" s="219">
        <f t="shared" ref="K192:V192" si="100">SUM(K179:K191)</f>
        <v>79095.803722019045</v>
      </c>
      <c r="L192" s="219">
        <f t="shared" si="100"/>
        <v>27477.274270977192</v>
      </c>
      <c r="M192" s="219">
        <f t="shared" si="100"/>
        <v>8773.8901583220995</v>
      </c>
      <c r="N192" s="219">
        <f t="shared" si="100"/>
        <v>-4572.447361409153</v>
      </c>
      <c r="O192" s="219">
        <f t="shared" si="100"/>
        <v>628.36918027042316</v>
      </c>
      <c r="P192" s="219">
        <f t="shared" si="100"/>
        <v>0</v>
      </c>
      <c r="Q192" s="219">
        <f t="shared" si="100"/>
        <v>0</v>
      </c>
      <c r="R192" s="219">
        <f t="shared" si="100"/>
        <v>0</v>
      </c>
      <c r="S192" s="219">
        <f t="shared" si="100"/>
        <v>0</v>
      </c>
      <c r="T192" s="219">
        <f t="shared" si="100"/>
        <v>0</v>
      </c>
      <c r="U192" s="219">
        <f t="shared" si="100"/>
        <v>0</v>
      </c>
      <c r="V192" s="219">
        <f t="shared" si="100"/>
        <v>0</v>
      </c>
      <c r="W192" s="219">
        <f>SUM(W179:W191)</f>
        <v>135574.29734903041</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721</v>
      </c>
      <c r="F194" s="225"/>
      <c r="G194" s="226"/>
      <c r="H194" s="227"/>
      <c r="I194" s="228">
        <f>I192+I193</f>
        <v>14476.182250596104</v>
      </c>
      <c r="J194" s="228">
        <f t="shared" ref="J194:U194" si="101">J192+J193</f>
        <v>9695.2251282547149</v>
      </c>
      <c r="K194" s="228">
        <f t="shared" si="101"/>
        <v>79095.803722019045</v>
      </c>
      <c r="L194" s="228">
        <f t="shared" si="101"/>
        <v>27477.274270977192</v>
      </c>
      <c r="M194" s="228">
        <f t="shared" si="101"/>
        <v>8773.8901583220995</v>
      </c>
      <c r="N194" s="228">
        <f t="shared" si="101"/>
        <v>-4572.447361409153</v>
      </c>
      <c r="O194" s="228">
        <f t="shared" si="101"/>
        <v>628.36918027042316</v>
      </c>
      <c r="P194" s="228">
        <f t="shared" si="101"/>
        <v>0</v>
      </c>
      <c r="Q194" s="228">
        <f t="shared" si="101"/>
        <v>0</v>
      </c>
      <c r="R194" s="228">
        <f t="shared" si="101"/>
        <v>0</v>
      </c>
      <c r="S194" s="228">
        <f t="shared" si="101"/>
        <v>0</v>
      </c>
      <c r="T194" s="228">
        <f t="shared" si="101"/>
        <v>0</v>
      </c>
      <c r="U194" s="228">
        <f t="shared" si="101"/>
        <v>0</v>
      </c>
      <c r="V194" s="228">
        <f>V192+V193</f>
        <v>0</v>
      </c>
      <c r="W194" s="228">
        <f>W192+W193</f>
        <v>135574.29734903041</v>
      </c>
    </row>
    <row r="195" spans="5:23">
      <c r="E195" s="214">
        <v>44927</v>
      </c>
      <c r="F195" s="214" t="s">
        <v>725</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725</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725</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725</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725</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725</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725</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725</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725</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725</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725</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725</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722</v>
      </c>
      <c r="F207" s="216"/>
      <c r="G207" s="217"/>
      <c r="H207" s="218"/>
      <c r="I207" s="219">
        <f>SUM(I194:I206)</f>
        <v>14476.182250596104</v>
      </c>
      <c r="J207" s="219">
        <f>SUM(J194:J206)</f>
        <v>9695.2251282547149</v>
      </c>
      <c r="K207" s="219">
        <f t="shared" ref="K207:V207" si="103">SUM(K194:K206)</f>
        <v>79095.803722019045</v>
      </c>
      <c r="L207" s="219">
        <f t="shared" si="103"/>
        <v>27477.274270977192</v>
      </c>
      <c r="M207" s="219">
        <f t="shared" si="103"/>
        <v>8773.8901583220995</v>
      </c>
      <c r="N207" s="219">
        <f t="shared" si="103"/>
        <v>-4572.447361409153</v>
      </c>
      <c r="O207" s="219">
        <f t="shared" si="103"/>
        <v>628.36918027042316</v>
      </c>
      <c r="P207" s="219">
        <f t="shared" si="103"/>
        <v>0</v>
      </c>
      <c r="Q207" s="219">
        <f t="shared" si="103"/>
        <v>0</v>
      </c>
      <c r="R207" s="219">
        <f t="shared" si="103"/>
        <v>0</v>
      </c>
      <c r="S207" s="219">
        <f t="shared" si="103"/>
        <v>0</v>
      </c>
      <c r="T207" s="219">
        <f t="shared" si="103"/>
        <v>0</v>
      </c>
      <c r="U207" s="219">
        <f t="shared" si="103"/>
        <v>0</v>
      </c>
      <c r="V207" s="219">
        <f t="shared" si="103"/>
        <v>0</v>
      </c>
      <c r="W207" s="219">
        <f>SUM(W194:W206)</f>
        <v>135574.29734903041</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740</v>
      </c>
      <c r="F209" s="225"/>
      <c r="G209" s="226"/>
      <c r="H209" s="227"/>
      <c r="I209" s="228">
        <f>I207+I208</f>
        <v>14476.182250596104</v>
      </c>
      <c r="J209" s="228">
        <f t="shared" ref="J209:U209" si="104">J207+J208</f>
        <v>9695.2251282547149</v>
      </c>
      <c r="K209" s="228">
        <f t="shared" si="104"/>
        <v>79095.803722019045</v>
      </c>
      <c r="L209" s="228">
        <f t="shared" si="104"/>
        <v>27477.274270977192</v>
      </c>
      <c r="M209" s="228">
        <f t="shared" si="104"/>
        <v>8773.8901583220995</v>
      </c>
      <c r="N209" s="228">
        <f t="shared" si="104"/>
        <v>-4572.447361409153</v>
      </c>
      <c r="O209" s="228">
        <f t="shared" si="104"/>
        <v>628.36918027042316</v>
      </c>
      <c r="P209" s="228">
        <f t="shared" si="104"/>
        <v>0</v>
      </c>
      <c r="Q209" s="228">
        <f t="shared" si="104"/>
        <v>0</v>
      </c>
      <c r="R209" s="228">
        <f t="shared" si="104"/>
        <v>0</v>
      </c>
      <c r="S209" s="228">
        <f t="shared" si="104"/>
        <v>0</v>
      </c>
      <c r="T209" s="228">
        <f t="shared" si="104"/>
        <v>0</v>
      </c>
      <c r="U209" s="228">
        <f t="shared" si="104"/>
        <v>0</v>
      </c>
      <c r="V209" s="228">
        <f>V207+V208</f>
        <v>0</v>
      </c>
      <c r="W209" s="228">
        <f>W207+W208</f>
        <v>135574.29734903041</v>
      </c>
    </row>
    <row r="210" spans="5:23">
      <c r="E210" s="214">
        <v>45292</v>
      </c>
      <c r="F210" s="214" t="s">
        <v>744</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744</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744</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744</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744</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744</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744</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744</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744</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744</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744</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744</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742</v>
      </c>
      <c r="F222" s="216"/>
      <c r="G222" s="217"/>
      <c r="H222" s="218"/>
      <c r="I222" s="219">
        <f>SUM(I209:I221)</f>
        <v>14476.182250596104</v>
      </c>
      <c r="J222" s="219">
        <f>SUM(J209:J221)</f>
        <v>9695.2251282547149</v>
      </c>
      <c r="K222" s="219">
        <f t="shared" ref="K222:V222" si="106">SUM(K209:K221)</f>
        <v>79095.803722019045</v>
      </c>
      <c r="L222" s="219">
        <f t="shared" si="106"/>
        <v>27477.274270977192</v>
      </c>
      <c r="M222" s="219">
        <f t="shared" si="106"/>
        <v>8773.8901583220995</v>
      </c>
      <c r="N222" s="219">
        <f t="shared" si="106"/>
        <v>-4572.447361409153</v>
      </c>
      <c r="O222" s="219">
        <f t="shared" si="106"/>
        <v>628.36918027042316</v>
      </c>
      <c r="P222" s="219">
        <f t="shared" si="106"/>
        <v>0</v>
      </c>
      <c r="Q222" s="219">
        <f t="shared" si="106"/>
        <v>0</v>
      </c>
      <c r="R222" s="219">
        <f t="shared" si="106"/>
        <v>0</v>
      </c>
      <c r="S222" s="219">
        <f t="shared" si="106"/>
        <v>0</v>
      </c>
      <c r="T222" s="219">
        <f t="shared" si="106"/>
        <v>0</v>
      </c>
      <c r="U222" s="219">
        <f t="shared" si="106"/>
        <v>0</v>
      </c>
      <c r="V222" s="219">
        <f t="shared" si="106"/>
        <v>0</v>
      </c>
      <c r="W222" s="219">
        <f>SUM(W209:W221)</f>
        <v>135574.29734903041</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741</v>
      </c>
      <c r="F224" s="225"/>
      <c r="G224" s="226"/>
      <c r="H224" s="227"/>
      <c r="I224" s="228">
        <f>I222+I223</f>
        <v>14476.182250596104</v>
      </c>
      <c r="J224" s="228">
        <f t="shared" ref="J224:U224" si="107">J222+J223</f>
        <v>9695.2251282547149</v>
      </c>
      <c r="K224" s="228">
        <f t="shared" si="107"/>
        <v>79095.803722019045</v>
      </c>
      <c r="L224" s="228">
        <f t="shared" si="107"/>
        <v>27477.274270977192</v>
      </c>
      <c r="M224" s="228">
        <f t="shared" si="107"/>
        <v>8773.8901583220995</v>
      </c>
      <c r="N224" s="228">
        <f t="shared" si="107"/>
        <v>-4572.447361409153</v>
      </c>
      <c r="O224" s="228">
        <f t="shared" si="107"/>
        <v>628.36918027042316</v>
      </c>
      <c r="P224" s="228">
        <f t="shared" si="107"/>
        <v>0</v>
      </c>
      <c r="Q224" s="228">
        <f t="shared" si="107"/>
        <v>0</v>
      </c>
      <c r="R224" s="228">
        <f t="shared" si="107"/>
        <v>0</v>
      </c>
      <c r="S224" s="228">
        <f t="shared" si="107"/>
        <v>0</v>
      </c>
      <c r="T224" s="228">
        <f t="shared" si="107"/>
        <v>0</v>
      </c>
      <c r="U224" s="228">
        <f t="shared" si="107"/>
        <v>0</v>
      </c>
      <c r="V224" s="228">
        <f>V222+V223</f>
        <v>0</v>
      </c>
      <c r="W224" s="228">
        <f>W222+W223</f>
        <v>135574.29734903041</v>
      </c>
    </row>
    <row r="225" spans="5:23">
      <c r="E225" s="214">
        <v>45658</v>
      </c>
      <c r="F225" s="214" t="s">
        <v>745</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745</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745</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745</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745</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745</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745</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745</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745</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745</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745</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745</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743</v>
      </c>
      <c r="F237" s="216"/>
      <c r="G237" s="217"/>
      <c r="H237" s="218"/>
      <c r="I237" s="219">
        <f>SUM(I224:I236)</f>
        <v>14476.182250596104</v>
      </c>
      <c r="J237" s="219">
        <f>SUM(J224:J236)</f>
        <v>9695.2251282547149</v>
      </c>
      <c r="K237" s="219">
        <f t="shared" ref="K237:U237" si="109">SUM(K224:K236)</f>
        <v>79095.803722019045</v>
      </c>
      <c r="L237" s="219">
        <f t="shared" si="109"/>
        <v>27477.274270977192</v>
      </c>
      <c r="M237" s="219">
        <f>SUM(M224:M236)</f>
        <v>8773.8901583220995</v>
      </c>
      <c r="N237" s="219">
        <f t="shared" si="109"/>
        <v>-4572.447361409153</v>
      </c>
      <c r="O237" s="219">
        <f t="shared" si="109"/>
        <v>628.36918027042316</v>
      </c>
      <c r="P237" s="219">
        <f t="shared" si="109"/>
        <v>0</v>
      </c>
      <c r="Q237" s="219">
        <f t="shared" si="109"/>
        <v>0</v>
      </c>
      <c r="R237" s="219">
        <f t="shared" si="109"/>
        <v>0</v>
      </c>
      <c r="S237" s="219">
        <f t="shared" si="109"/>
        <v>0</v>
      </c>
      <c r="T237" s="219">
        <f t="shared" si="109"/>
        <v>0</v>
      </c>
      <c r="U237" s="219">
        <f t="shared" si="109"/>
        <v>0</v>
      </c>
      <c r="V237" s="219">
        <f>SUM(V224:V236)</f>
        <v>0</v>
      </c>
      <c r="W237" s="219">
        <f>SUM(W224:W236)</f>
        <v>135574.29734903041</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384"/>
  <sheetViews>
    <sheetView topLeftCell="G20" zoomScale="90" zoomScaleNormal="90" workbookViewId="0">
      <selection activeCell="M39" sqref="M39"/>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29"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5"/>
      <c r="D13" s="631" t="s">
        <v>406</v>
      </c>
      <c r="E13" s="17"/>
      <c r="F13" s="177"/>
      <c r="G13" s="178"/>
      <c r="H13" s="179"/>
      <c r="K13" s="179"/>
      <c r="L13" s="177"/>
      <c r="M13" s="177"/>
      <c r="N13" s="177"/>
      <c r="O13" s="177"/>
      <c r="P13" s="177"/>
      <c r="Q13" s="180"/>
    </row>
    <row r="14" spans="2:73" ht="30" customHeight="1" outlineLevel="1" thickBot="1">
      <c r="B14" s="90"/>
      <c r="D14" s="604" t="s">
        <v>551</v>
      </c>
      <c r="I14" s="12"/>
      <c r="J14" s="12"/>
      <c r="BU14" s="12"/>
    </row>
    <row r="15" spans="2:73" ht="26.25" customHeight="1" outlineLevel="1">
      <c r="C15" s="90"/>
      <c r="I15" s="12"/>
      <c r="J15" s="12"/>
    </row>
    <row r="16" spans="2:73" ht="23.25" customHeight="1" outlineLevel="1">
      <c r="B16" s="116" t="s">
        <v>505</v>
      </c>
      <c r="C16" s="90"/>
      <c r="D16" s="609" t="s">
        <v>619</v>
      </c>
      <c r="E16" s="599"/>
      <c r="F16" s="599"/>
      <c r="G16" s="610"/>
      <c r="H16" s="599"/>
      <c r="I16" s="599"/>
      <c r="J16" s="599"/>
      <c r="K16" s="634"/>
      <c r="L16" s="599"/>
      <c r="M16" s="599"/>
      <c r="N16" s="599"/>
      <c r="O16" s="599"/>
      <c r="P16" s="599"/>
      <c r="Q16" s="599"/>
      <c r="R16" s="599"/>
      <c r="S16" s="599"/>
      <c r="T16" s="599"/>
      <c r="U16" s="599"/>
      <c r="V16" s="599"/>
      <c r="W16" s="599"/>
      <c r="X16" s="599"/>
      <c r="Y16" s="599"/>
      <c r="Z16" s="599"/>
      <c r="AA16" s="599"/>
      <c r="AB16" s="599"/>
      <c r="AC16" s="599"/>
      <c r="AD16" s="599"/>
      <c r="AE16" s="599"/>
      <c r="AF16" s="599"/>
      <c r="AG16" s="599"/>
    </row>
    <row r="17" spans="2:73" ht="23.25" customHeight="1" outlineLevel="1">
      <c r="B17" s="684" t="s">
        <v>613</v>
      </c>
      <c r="C17" s="90"/>
      <c r="D17" s="605" t="s">
        <v>591</v>
      </c>
      <c r="E17" s="599"/>
      <c r="F17" s="599"/>
      <c r="G17" s="610"/>
      <c r="H17" s="599"/>
      <c r="I17" s="599"/>
      <c r="J17" s="599"/>
      <c r="K17" s="634"/>
      <c r="L17" s="599"/>
      <c r="M17" s="599"/>
      <c r="N17" s="599"/>
      <c r="O17" s="599"/>
      <c r="P17" s="599"/>
      <c r="Q17" s="599"/>
      <c r="R17" s="599"/>
      <c r="S17" s="599"/>
      <c r="T17" s="599"/>
      <c r="U17" s="599"/>
      <c r="V17" s="599"/>
      <c r="W17" s="599"/>
      <c r="X17" s="599"/>
      <c r="Y17" s="599"/>
      <c r="Z17" s="599"/>
      <c r="AA17" s="599"/>
      <c r="AB17" s="599"/>
      <c r="AC17" s="599"/>
      <c r="AD17" s="599"/>
      <c r="AE17" s="599"/>
      <c r="AF17" s="599"/>
      <c r="AG17" s="599"/>
    </row>
    <row r="18" spans="2:73" ht="23.25" customHeight="1" outlineLevel="1">
      <c r="C18" s="90"/>
      <c r="D18" s="605" t="s">
        <v>626</v>
      </c>
      <c r="E18" s="599"/>
      <c r="F18" s="599"/>
      <c r="G18" s="610"/>
      <c r="H18" s="599"/>
      <c r="I18" s="599"/>
      <c r="J18" s="599"/>
      <c r="K18" s="634"/>
      <c r="L18" s="599"/>
      <c r="M18" s="599"/>
      <c r="N18" s="599"/>
      <c r="O18" s="599"/>
      <c r="P18" s="599"/>
      <c r="Q18" s="599"/>
      <c r="R18" s="599"/>
      <c r="S18" s="599"/>
      <c r="T18" s="599"/>
      <c r="U18" s="599"/>
      <c r="V18" s="599"/>
      <c r="W18" s="599"/>
      <c r="X18" s="599"/>
      <c r="Y18" s="599"/>
      <c r="Z18" s="599"/>
      <c r="AA18" s="599"/>
      <c r="AB18" s="599"/>
      <c r="AC18" s="599"/>
      <c r="AD18" s="599"/>
      <c r="AE18" s="599"/>
      <c r="AF18" s="599"/>
      <c r="AG18" s="599"/>
    </row>
    <row r="19" spans="2:73" ht="23.25" customHeight="1" outlineLevel="1">
      <c r="C19" s="90"/>
      <c r="D19" s="605" t="s">
        <v>625</v>
      </c>
      <c r="E19" s="599"/>
      <c r="F19" s="599"/>
      <c r="G19" s="610"/>
      <c r="H19" s="599"/>
      <c r="I19" s="599"/>
      <c r="J19" s="599"/>
      <c r="K19" s="634"/>
      <c r="L19" s="599"/>
      <c r="M19" s="599"/>
      <c r="N19" s="599"/>
      <c r="O19" s="599"/>
      <c r="P19" s="599"/>
      <c r="Q19" s="599"/>
      <c r="R19" s="599"/>
      <c r="S19" s="599"/>
      <c r="T19" s="599"/>
      <c r="U19" s="599"/>
      <c r="V19" s="599"/>
      <c r="W19" s="599"/>
      <c r="X19" s="599"/>
      <c r="Y19" s="599"/>
      <c r="Z19" s="599"/>
      <c r="AA19" s="599"/>
      <c r="AB19" s="599"/>
      <c r="AC19" s="599"/>
      <c r="AD19" s="599"/>
      <c r="AE19" s="599"/>
      <c r="AF19" s="599"/>
      <c r="AG19" s="599"/>
    </row>
    <row r="20" spans="2:73" ht="23.25" customHeight="1" outlineLevel="1">
      <c r="C20" s="90"/>
      <c r="D20" s="605" t="s">
        <v>627</v>
      </c>
      <c r="E20" s="599"/>
      <c r="F20" s="599"/>
      <c r="G20" s="610"/>
      <c r="H20" s="599"/>
      <c r="I20" s="599"/>
      <c r="J20" s="599"/>
      <c r="K20" s="634"/>
      <c r="L20" s="599"/>
      <c r="M20" s="599"/>
      <c r="N20" s="599"/>
      <c r="O20" s="599"/>
      <c r="P20" s="599"/>
      <c r="Q20" s="599"/>
      <c r="R20" s="599"/>
      <c r="S20" s="599"/>
      <c r="T20" s="599"/>
      <c r="U20" s="599"/>
      <c r="V20" s="599"/>
      <c r="W20" s="599"/>
      <c r="X20" s="599"/>
      <c r="Y20" s="599"/>
      <c r="Z20" s="599"/>
      <c r="AA20" s="599"/>
      <c r="AB20" s="599"/>
      <c r="AC20" s="599"/>
      <c r="AD20" s="599"/>
      <c r="AE20" s="599"/>
      <c r="AF20" s="599"/>
      <c r="AG20" s="599"/>
    </row>
    <row r="21" spans="2:73" ht="23.25" customHeight="1" outlineLevel="1">
      <c r="C21" s="90"/>
      <c r="D21" s="697" t="s">
        <v>637</v>
      </c>
      <c r="E21" s="599"/>
      <c r="F21" s="599"/>
      <c r="G21" s="610"/>
      <c r="H21" s="599"/>
      <c r="I21" s="599"/>
      <c r="J21" s="599"/>
      <c r="K21" s="634"/>
      <c r="L21" s="599"/>
      <c r="M21" s="599"/>
      <c r="N21" s="599"/>
      <c r="O21" s="599"/>
      <c r="P21" s="599"/>
      <c r="Q21" s="599"/>
      <c r="R21" s="599"/>
      <c r="S21" s="599"/>
      <c r="T21" s="599"/>
      <c r="U21" s="599"/>
      <c r="V21" s="599"/>
      <c r="W21" s="599"/>
      <c r="X21" s="599"/>
      <c r="Y21" s="599"/>
      <c r="Z21" s="599"/>
      <c r="AA21" s="599"/>
      <c r="AB21" s="599"/>
      <c r="AC21" s="599"/>
      <c r="AD21" s="599"/>
      <c r="AE21" s="599"/>
      <c r="AF21" s="599"/>
      <c r="AG21" s="599"/>
    </row>
    <row r="22" spans="2:73">
      <c r="I22" s="12"/>
      <c r="J22" s="12"/>
    </row>
    <row r="23" spans="2:73" ht="15.75">
      <c r="B23" s="182" t="s">
        <v>596</v>
      </c>
      <c r="H23" s="10"/>
      <c r="I23" s="10"/>
      <c r="J23" s="10"/>
    </row>
    <row r="24" spans="2:73" s="664" customFormat="1" ht="21" customHeight="1">
      <c r="B24" s="696" t="s">
        <v>600</v>
      </c>
      <c r="C24" s="860" t="s">
        <v>601</v>
      </c>
      <c r="D24" s="860"/>
      <c r="E24" s="860"/>
      <c r="F24" s="860"/>
      <c r="G24" s="860"/>
      <c r="H24" s="672" t="s">
        <v>598</v>
      </c>
      <c r="I24" s="672" t="s">
        <v>597</v>
      </c>
      <c r="J24" s="672" t="s">
        <v>599</v>
      </c>
      <c r="K24" s="663"/>
      <c r="L24" s="664" t="s">
        <v>601</v>
      </c>
      <c r="AQ24" s="664" t="s">
        <v>601</v>
      </c>
      <c r="BU24" s="663"/>
    </row>
    <row r="25" spans="2:73" s="250" customFormat="1" ht="49.5" customHeight="1">
      <c r="B25" s="245" t="s">
        <v>473</v>
      </c>
      <c r="C25" s="245" t="s">
        <v>211</v>
      </c>
      <c r="D25" s="622" t="s">
        <v>474</v>
      </c>
      <c r="E25" s="245" t="s">
        <v>208</v>
      </c>
      <c r="F25" s="245" t="s">
        <v>475</v>
      </c>
      <c r="G25" s="245" t="s">
        <v>476</v>
      </c>
      <c r="H25" s="622" t="s">
        <v>477</v>
      </c>
      <c r="I25" s="630" t="s">
        <v>589</v>
      </c>
      <c r="J25" s="637" t="s">
        <v>590</v>
      </c>
      <c r="K25" s="635"/>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5"/>
      <c r="I26" s="628"/>
      <c r="J26" s="628"/>
      <c r="K26" s="636"/>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86" t="s">
        <v>780</v>
      </c>
      <c r="C27" s="686" t="s">
        <v>781</v>
      </c>
      <c r="D27" s="686" t="s">
        <v>2</v>
      </c>
      <c r="E27" s="686" t="s">
        <v>782</v>
      </c>
      <c r="F27" s="686" t="s">
        <v>29</v>
      </c>
      <c r="G27" s="686" t="s">
        <v>783</v>
      </c>
      <c r="H27" s="686">
        <v>2011</v>
      </c>
      <c r="I27" s="638" t="s">
        <v>577</v>
      </c>
      <c r="J27" s="638" t="s">
        <v>595</v>
      </c>
      <c r="K27" s="627"/>
      <c r="L27" s="690">
        <v>10</v>
      </c>
      <c r="M27" s="691">
        <v>10</v>
      </c>
      <c r="N27" s="691">
        <v>10</v>
      </c>
      <c r="O27" s="691">
        <v>3</v>
      </c>
      <c r="P27" s="691" t="s">
        <v>790</v>
      </c>
      <c r="Q27" s="691" t="s">
        <v>791</v>
      </c>
      <c r="R27" s="691" t="s">
        <v>791</v>
      </c>
      <c r="S27" s="691" t="s">
        <v>791</v>
      </c>
      <c r="T27" s="691" t="s">
        <v>791</v>
      </c>
      <c r="U27" s="691" t="s">
        <v>792</v>
      </c>
      <c r="V27" s="691" t="s">
        <v>791</v>
      </c>
      <c r="W27" s="691" t="s">
        <v>791</v>
      </c>
      <c r="X27" s="691" t="s">
        <v>791</v>
      </c>
      <c r="Y27" s="691" t="s">
        <v>791</v>
      </c>
      <c r="Z27" s="691" t="s">
        <v>791</v>
      </c>
      <c r="AA27" s="691" t="s">
        <v>791</v>
      </c>
      <c r="AB27" s="691" t="s">
        <v>791</v>
      </c>
      <c r="AC27" s="691" t="s">
        <v>791</v>
      </c>
      <c r="AD27" s="691" t="s">
        <v>791</v>
      </c>
      <c r="AE27" s="691" t="s">
        <v>791</v>
      </c>
      <c r="AF27" s="691" t="s">
        <v>791</v>
      </c>
      <c r="AG27" s="691" t="s">
        <v>791</v>
      </c>
      <c r="AH27" s="691" t="s">
        <v>791</v>
      </c>
      <c r="AI27" s="691" t="s">
        <v>791</v>
      </c>
      <c r="AJ27" s="691" t="s">
        <v>791</v>
      </c>
      <c r="AK27" s="691" t="s">
        <v>791</v>
      </c>
      <c r="AL27" s="691" t="s">
        <v>791</v>
      </c>
      <c r="AM27" s="691" t="s">
        <v>791</v>
      </c>
      <c r="AN27" s="691" t="s">
        <v>791</v>
      </c>
      <c r="AO27" s="692" t="s">
        <v>791</v>
      </c>
      <c r="AP27" s="627"/>
      <c r="AQ27" s="690">
        <v>11343</v>
      </c>
      <c r="AR27" s="691">
        <v>11343</v>
      </c>
      <c r="AS27" s="691">
        <v>11343</v>
      </c>
      <c r="AT27" s="691">
        <v>5414</v>
      </c>
      <c r="AU27" s="691" t="s">
        <v>793</v>
      </c>
      <c r="AV27" s="691" t="s">
        <v>793</v>
      </c>
      <c r="AW27" s="691" t="s">
        <v>794</v>
      </c>
      <c r="AX27" s="691" t="s">
        <v>794</v>
      </c>
      <c r="AY27" s="691" t="s">
        <v>794</v>
      </c>
      <c r="AZ27" s="691" t="s">
        <v>794</v>
      </c>
      <c r="BA27" s="691" t="s">
        <v>794</v>
      </c>
      <c r="BB27" s="691" t="s">
        <v>794</v>
      </c>
      <c r="BC27" s="691" t="s">
        <v>794</v>
      </c>
      <c r="BD27" s="691" t="s">
        <v>794</v>
      </c>
      <c r="BE27" s="691" t="s">
        <v>794</v>
      </c>
      <c r="BF27" s="691" t="s">
        <v>793</v>
      </c>
      <c r="BG27" s="691" t="s">
        <v>793</v>
      </c>
      <c r="BH27" s="691" t="s">
        <v>793</v>
      </c>
      <c r="BI27" s="691" t="s">
        <v>793</v>
      </c>
      <c r="BJ27" s="691" t="s">
        <v>793</v>
      </c>
      <c r="BK27" s="691" t="s">
        <v>793</v>
      </c>
      <c r="BL27" s="691" t="s">
        <v>793</v>
      </c>
      <c r="BM27" s="691" t="s">
        <v>793</v>
      </c>
      <c r="BN27" s="691" t="s">
        <v>793</v>
      </c>
      <c r="BO27" s="691" t="s">
        <v>793</v>
      </c>
      <c r="BP27" s="691" t="s">
        <v>793</v>
      </c>
      <c r="BQ27" s="691" t="s">
        <v>791</v>
      </c>
      <c r="BR27" s="691" t="s">
        <v>791</v>
      </c>
      <c r="BS27" s="691" t="s">
        <v>791</v>
      </c>
      <c r="BT27" s="692" t="s">
        <v>791</v>
      </c>
      <c r="BU27" s="16"/>
    </row>
    <row r="28" spans="2:73" s="17" customFormat="1" ht="15.75">
      <c r="B28" s="686" t="s">
        <v>780</v>
      </c>
      <c r="C28" s="686" t="s">
        <v>781</v>
      </c>
      <c r="D28" s="686" t="s">
        <v>1</v>
      </c>
      <c r="E28" s="686" t="s">
        <v>782</v>
      </c>
      <c r="F28" s="686" t="s">
        <v>29</v>
      </c>
      <c r="G28" s="686" t="s">
        <v>783</v>
      </c>
      <c r="H28" s="686">
        <v>2011</v>
      </c>
      <c r="I28" s="638" t="s">
        <v>577</v>
      </c>
      <c r="J28" s="638" t="s">
        <v>595</v>
      </c>
      <c r="K28" s="627"/>
      <c r="L28" s="690">
        <v>110</v>
      </c>
      <c r="M28" s="691">
        <v>110</v>
      </c>
      <c r="N28" s="691">
        <v>110</v>
      </c>
      <c r="O28" s="691">
        <v>109</v>
      </c>
      <c r="P28" s="691">
        <v>81</v>
      </c>
      <c r="Q28" s="691" t="s">
        <v>791</v>
      </c>
      <c r="R28" s="691" t="s">
        <v>791</v>
      </c>
      <c r="S28" s="691" t="s">
        <v>791</v>
      </c>
      <c r="T28" s="691" t="s">
        <v>791</v>
      </c>
      <c r="U28" s="691" t="s">
        <v>792</v>
      </c>
      <c r="V28" s="691" t="s">
        <v>791</v>
      </c>
      <c r="W28" s="691" t="s">
        <v>791</v>
      </c>
      <c r="X28" s="691" t="s">
        <v>791</v>
      </c>
      <c r="Y28" s="691" t="s">
        <v>791</v>
      </c>
      <c r="Z28" s="691" t="s">
        <v>791</v>
      </c>
      <c r="AA28" s="691" t="s">
        <v>791</v>
      </c>
      <c r="AB28" s="691" t="s">
        <v>791</v>
      </c>
      <c r="AC28" s="691" t="s">
        <v>791</v>
      </c>
      <c r="AD28" s="691" t="s">
        <v>791</v>
      </c>
      <c r="AE28" s="691" t="s">
        <v>791</v>
      </c>
      <c r="AF28" s="691" t="s">
        <v>791</v>
      </c>
      <c r="AG28" s="691" t="s">
        <v>791</v>
      </c>
      <c r="AH28" s="691" t="s">
        <v>791</v>
      </c>
      <c r="AI28" s="691" t="s">
        <v>791</v>
      </c>
      <c r="AJ28" s="691" t="s">
        <v>791</v>
      </c>
      <c r="AK28" s="691" t="s">
        <v>791</v>
      </c>
      <c r="AL28" s="691" t="s">
        <v>791</v>
      </c>
      <c r="AM28" s="691" t="s">
        <v>791</v>
      </c>
      <c r="AN28" s="691" t="s">
        <v>791</v>
      </c>
      <c r="AO28" s="692" t="s">
        <v>791</v>
      </c>
      <c r="AP28" s="627"/>
      <c r="AQ28" s="690">
        <v>812064</v>
      </c>
      <c r="AR28" s="691">
        <v>812064</v>
      </c>
      <c r="AS28" s="691">
        <v>812064</v>
      </c>
      <c r="AT28" s="691">
        <v>811350</v>
      </c>
      <c r="AU28" s="691">
        <v>618340</v>
      </c>
      <c r="AV28" s="691" t="s">
        <v>793</v>
      </c>
      <c r="AW28" s="691" t="s">
        <v>794</v>
      </c>
      <c r="AX28" s="691" t="s">
        <v>794</v>
      </c>
      <c r="AY28" s="691" t="s">
        <v>794</v>
      </c>
      <c r="AZ28" s="691" t="s">
        <v>794</v>
      </c>
      <c r="BA28" s="691" t="s">
        <v>794</v>
      </c>
      <c r="BB28" s="691" t="s">
        <v>794</v>
      </c>
      <c r="BC28" s="691" t="s">
        <v>794</v>
      </c>
      <c r="BD28" s="691" t="s">
        <v>794</v>
      </c>
      <c r="BE28" s="691" t="s">
        <v>794</v>
      </c>
      <c r="BF28" s="691" t="s">
        <v>793</v>
      </c>
      <c r="BG28" s="691" t="s">
        <v>793</v>
      </c>
      <c r="BH28" s="691" t="s">
        <v>793</v>
      </c>
      <c r="BI28" s="691" t="s">
        <v>793</v>
      </c>
      <c r="BJ28" s="691" t="s">
        <v>793</v>
      </c>
      <c r="BK28" s="691" t="s">
        <v>793</v>
      </c>
      <c r="BL28" s="691" t="s">
        <v>793</v>
      </c>
      <c r="BM28" s="691" t="s">
        <v>793</v>
      </c>
      <c r="BN28" s="691" t="s">
        <v>793</v>
      </c>
      <c r="BO28" s="691" t="s">
        <v>793</v>
      </c>
      <c r="BP28" s="691" t="s">
        <v>793</v>
      </c>
      <c r="BQ28" s="691" t="s">
        <v>791</v>
      </c>
      <c r="BR28" s="691" t="s">
        <v>791</v>
      </c>
      <c r="BS28" s="691" t="s">
        <v>791</v>
      </c>
      <c r="BT28" s="692" t="s">
        <v>791</v>
      </c>
      <c r="BU28" s="16"/>
    </row>
    <row r="29" spans="2:73" s="17" customFormat="1" ht="16.5" customHeight="1">
      <c r="B29" s="686" t="s">
        <v>780</v>
      </c>
      <c r="C29" s="686" t="s">
        <v>781</v>
      </c>
      <c r="D29" s="686" t="s">
        <v>5</v>
      </c>
      <c r="E29" s="686" t="s">
        <v>782</v>
      </c>
      <c r="F29" s="686" t="s">
        <v>29</v>
      </c>
      <c r="G29" s="686" t="s">
        <v>783</v>
      </c>
      <c r="H29" s="686">
        <v>2011</v>
      </c>
      <c r="I29" s="638" t="s">
        <v>577</v>
      </c>
      <c r="J29" s="638" t="s">
        <v>595</v>
      </c>
      <c r="K29" s="627"/>
      <c r="L29" s="690">
        <v>66</v>
      </c>
      <c r="M29" s="691">
        <v>66</v>
      </c>
      <c r="N29" s="691">
        <v>66</v>
      </c>
      <c r="O29" s="691">
        <v>66</v>
      </c>
      <c r="P29" s="691">
        <v>61</v>
      </c>
      <c r="Q29" s="691">
        <v>56</v>
      </c>
      <c r="R29" s="691">
        <v>46</v>
      </c>
      <c r="S29" s="691">
        <v>45</v>
      </c>
      <c r="T29" s="691">
        <v>55</v>
      </c>
      <c r="U29" s="691">
        <v>26</v>
      </c>
      <c r="V29" s="691">
        <v>4</v>
      </c>
      <c r="W29" s="691">
        <v>4</v>
      </c>
      <c r="X29" s="691">
        <v>4</v>
      </c>
      <c r="Y29" s="691">
        <v>3</v>
      </c>
      <c r="Z29" s="691">
        <v>3</v>
      </c>
      <c r="AA29" s="691">
        <v>3</v>
      </c>
      <c r="AB29" s="691" t="s">
        <v>791</v>
      </c>
      <c r="AC29" s="691" t="s">
        <v>791</v>
      </c>
      <c r="AD29" s="691" t="s">
        <v>791</v>
      </c>
      <c r="AE29" s="691" t="s">
        <v>791</v>
      </c>
      <c r="AF29" s="691" t="s">
        <v>791</v>
      </c>
      <c r="AG29" s="691" t="s">
        <v>791</v>
      </c>
      <c r="AH29" s="691" t="s">
        <v>791</v>
      </c>
      <c r="AI29" s="691" t="s">
        <v>791</v>
      </c>
      <c r="AJ29" s="691" t="s">
        <v>791</v>
      </c>
      <c r="AK29" s="691" t="s">
        <v>791</v>
      </c>
      <c r="AL29" s="691" t="s">
        <v>791</v>
      </c>
      <c r="AM29" s="691" t="s">
        <v>791</v>
      </c>
      <c r="AN29" s="691" t="s">
        <v>791</v>
      </c>
      <c r="AO29" s="692" t="s">
        <v>791</v>
      </c>
      <c r="AP29" s="627"/>
      <c r="AQ29" s="690">
        <v>1153895</v>
      </c>
      <c r="AR29" s="691">
        <v>1153895</v>
      </c>
      <c r="AS29" s="691">
        <v>1153895</v>
      </c>
      <c r="AT29" s="691">
        <v>1153895</v>
      </c>
      <c r="AU29" s="691">
        <v>1054575</v>
      </c>
      <c r="AV29" s="691">
        <v>946072</v>
      </c>
      <c r="AW29" s="691">
        <v>713278</v>
      </c>
      <c r="AX29" s="691">
        <v>710676</v>
      </c>
      <c r="AY29" s="691">
        <v>918499</v>
      </c>
      <c r="AZ29" s="691">
        <v>294738</v>
      </c>
      <c r="BA29" s="691">
        <v>106126</v>
      </c>
      <c r="BB29" s="691">
        <v>93420</v>
      </c>
      <c r="BC29" s="691">
        <v>93420</v>
      </c>
      <c r="BD29" s="691">
        <v>68994</v>
      </c>
      <c r="BE29" s="691">
        <v>68994</v>
      </c>
      <c r="BF29" s="691">
        <v>62689</v>
      </c>
      <c r="BG29" s="691" t="s">
        <v>793</v>
      </c>
      <c r="BH29" s="691" t="s">
        <v>793</v>
      </c>
      <c r="BI29" s="691" t="s">
        <v>793</v>
      </c>
      <c r="BJ29" s="691" t="s">
        <v>793</v>
      </c>
      <c r="BK29" s="691" t="s">
        <v>793</v>
      </c>
      <c r="BL29" s="691" t="s">
        <v>793</v>
      </c>
      <c r="BM29" s="691" t="s">
        <v>793</v>
      </c>
      <c r="BN29" s="691" t="s">
        <v>793</v>
      </c>
      <c r="BO29" s="691" t="s">
        <v>793</v>
      </c>
      <c r="BP29" s="691" t="s">
        <v>793</v>
      </c>
      <c r="BQ29" s="691" t="s">
        <v>791</v>
      </c>
      <c r="BR29" s="691" t="s">
        <v>791</v>
      </c>
      <c r="BS29" s="691" t="s">
        <v>791</v>
      </c>
      <c r="BT29" s="692" t="s">
        <v>791</v>
      </c>
      <c r="BU29" s="16"/>
    </row>
    <row r="30" spans="2:73" s="17" customFormat="1" ht="15.75">
      <c r="B30" s="686" t="s">
        <v>780</v>
      </c>
      <c r="C30" s="686" t="s">
        <v>781</v>
      </c>
      <c r="D30" s="686" t="s">
        <v>4</v>
      </c>
      <c r="E30" s="686" t="s">
        <v>782</v>
      </c>
      <c r="F30" s="686" t="s">
        <v>29</v>
      </c>
      <c r="G30" s="686" t="s">
        <v>783</v>
      </c>
      <c r="H30" s="686">
        <v>2011</v>
      </c>
      <c r="I30" s="638" t="s">
        <v>577</v>
      </c>
      <c r="J30" s="638" t="s">
        <v>595</v>
      </c>
      <c r="K30" s="627"/>
      <c r="L30" s="690">
        <v>47</v>
      </c>
      <c r="M30" s="691">
        <v>47</v>
      </c>
      <c r="N30" s="691">
        <v>47</v>
      </c>
      <c r="O30" s="691">
        <v>47</v>
      </c>
      <c r="P30" s="691">
        <v>44</v>
      </c>
      <c r="Q30" s="691">
        <v>41</v>
      </c>
      <c r="R30" s="691">
        <v>35</v>
      </c>
      <c r="S30" s="691">
        <v>34</v>
      </c>
      <c r="T30" s="691">
        <v>40</v>
      </c>
      <c r="U30" s="691">
        <v>23</v>
      </c>
      <c r="V30" s="691">
        <v>3</v>
      </c>
      <c r="W30" s="691">
        <v>3</v>
      </c>
      <c r="X30" s="691">
        <v>3</v>
      </c>
      <c r="Y30" s="691">
        <v>3</v>
      </c>
      <c r="Z30" s="691">
        <v>3</v>
      </c>
      <c r="AA30" s="691">
        <v>3</v>
      </c>
      <c r="AB30" s="691" t="s">
        <v>791</v>
      </c>
      <c r="AC30" s="691" t="s">
        <v>791</v>
      </c>
      <c r="AD30" s="691" t="s">
        <v>791</v>
      </c>
      <c r="AE30" s="691" t="s">
        <v>791</v>
      </c>
      <c r="AF30" s="691" t="s">
        <v>791</v>
      </c>
      <c r="AG30" s="691" t="s">
        <v>791</v>
      </c>
      <c r="AH30" s="691" t="s">
        <v>791</v>
      </c>
      <c r="AI30" s="691" t="s">
        <v>791</v>
      </c>
      <c r="AJ30" s="691" t="s">
        <v>791</v>
      </c>
      <c r="AK30" s="691" t="s">
        <v>791</v>
      </c>
      <c r="AL30" s="691" t="s">
        <v>791</v>
      </c>
      <c r="AM30" s="691" t="s">
        <v>791</v>
      </c>
      <c r="AN30" s="691" t="s">
        <v>791</v>
      </c>
      <c r="AO30" s="692" t="s">
        <v>791</v>
      </c>
      <c r="AP30" s="627"/>
      <c r="AQ30" s="690">
        <v>763430</v>
      </c>
      <c r="AR30" s="691">
        <v>763430</v>
      </c>
      <c r="AS30" s="691">
        <v>763430</v>
      </c>
      <c r="AT30" s="691">
        <v>763430</v>
      </c>
      <c r="AU30" s="691">
        <v>702240</v>
      </c>
      <c r="AV30" s="691">
        <v>635393</v>
      </c>
      <c r="AW30" s="691">
        <v>498237</v>
      </c>
      <c r="AX30" s="691">
        <v>495051</v>
      </c>
      <c r="AY30" s="691">
        <v>623089</v>
      </c>
      <c r="AZ30" s="691">
        <v>238796</v>
      </c>
      <c r="BA30" s="691">
        <v>75884</v>
      </c>
      <c r="BB30" s="691">
        <v>61290</v>
      </c>
      <c r="BC30" s="691">
        <v>61290</v>
      </c>
      <c r="BD30" s="691">
        <v>56171</v>
      </c>
      <c r="BE30" s="691">
        <v>56171</v>
      </c>
      <c r="BF30" s="691">
        <v>54539</v>
      </c>
      <c r="BG30" s="691" t="s">
        <v>793</v>
      </c>
      <c r="BH30" s="691" t="s">
        <v>793</v>
      </c>
      <c r="BI30" s="691" t="s">
        <v>793</v>
      </c>
      <c r="BJ30" s="691" t="s">
        <v>793</v>
      </c>
      <c r="BK30" s="691" t="s">
        <v>793</v>
      </c>
      <c r="BL30" s="691" t="s">
        <v>793</v>
      </c>
      <c r="BM30" s="691" t="s">
        <v>793</v>
      </c>
      <c r="BN30" s="691" t="s">
        <v>793</v>
      </c>
      <c r="BO30" s="691" t="s">
        <v>793</v>
      </c>
      <c r="BP30" s="691" t="s">
        <v>793</v>
      </c>
      <c r="BQ30" s="691" t="s">
        <v>791</v>
      </c>
      <c r="BR30" s="691" t="s">
        <v>791</v>
      </c>
      <c r="BS30" s="691" t="s">
        <v>791</v>
      </c>
      <c r="BT30" s="692" t="s">
        <v>791</v>
      </c>
      <c r="BU30" s="16"/>
    </row>
    <row r="31" spans="2:73" s="17" customFormat="1" ht="15.75">
      <c r="B31" s="686" t="s">
        <v>780</v>
      </c>
      <c r="C31" s="686" t="s">
        <v>781</v>
      </c>
      <c r="D31" s="686" t="s">
        <v>3</v>
      </c>
      <c r="E31" s="686" t="s">
        <v>782</v>
      </c>
      <c r="F31" s="686" t="s">
        <v>29</v>
      </c>
      <c r="G31" s="686" t="s">
        <v>783</v>
      </c>
      <c r="H31" s="686">
        <v>2011</v>
      </c>
      <c r="I31" s="638" t="s">
        <v>577</v>
      </c>
      <c r="J31" s="638" t="s">
        <v>595</v>
      </c>
      <c r="K31" s="627"/>
      <c r="L31" s="690">
        <v>1995</v>
      </c>
      <c r="M31" s="691">
        <v>1995</v>
      </c>
      <c r="N31" s="691">
        <v>1995</v>
      </c>
      <c r="O31" s="691">
        <v>1995</v>
      </c>
      <c r="P31" s="691">
        <v>1995</v>
      </c>
      <c r="Q31" s="691">
        <v>1995</v>
      </c>
      <c r="R31" s="691">
        <v>1995</v>
      </c>
      <c r="S31" s="691">
        <v>1995</v>
      </c>
      <c r="T31" s="691">
        <v>1995</v>
      </c>
      <c r="U31" s="691">
        <v>1995</v>
      </c>
      <c r="V31" s="691">
        <v>1995</v>
      </c>
      <c r="W31" s="691">
        <v>1995</v>
      </c>
      <c r="X31" s="691">
        <v>1995</v>
      </c>
      <c r="Y31" s="691">
        <v>1995</v>
      </c>
      <c r="Z31" s="691">
        <v>1995</v>
      </c>
      <c r="AA31" s="691">
        <v>1995</v>
      </c>
      <c r="AB31" s="691">
        <v>1995</v>
      </c>
      <c r="AC31" s="691">
        <v>1995</v>
      </c>
      <c r="AD31" s="691">
        <v>1577</v>
      </c>
      <c r="AE31" s="691" t="s">
        <v>791</v>
      </c>
      <c r="AF31" s="691" t="s">
        <v>791</v>
      </c>
      <c r="AG31" s="691" t="s">
        <v>791</v>
      </c>
      <c r="AH31" s="691" t="s">
        <v>791</v>
      </c>
      <c r="AI31" s="691" t="s">
        <v>791</v>
      </c>
      <c r="AJ31" s="691" t="s">
        <v>791</v>
      </c>
      <c r="AK31" s="691" t="s">
        <v>791</v>
      </c>
      <c r="AL31" s="691" t="s">
        <v>791</v>
      </c>
      <c r="AM31" s="691" t="s">
        <v>791</v>
      </c>
      <c r="AN31" s="691" t="s">
        <v>791</v>
      </c>
      <c r="AO31" s="692" t="s">
        <v>791</v>
      </c>
      <c r="AP31" s="627"/>
      <c r="AQ31" s="690">
        <v>3614070</v>
      </c>
      <c r="AR31" s="691">
        <v>3614070</v>
      </c>
      <c r="AS31" s="691">
        <v>3614070</v>
      </c>
      <c r="AT31" s="691">
        <v>3614070</v>
      </c>
      <c r="AU31" s="691">
        <v>3614070</v>
      </c>
      <c r="AV31" s="691">
        <v>3614070</v>
      </c>
      <c r="AW31" s="691">
        <v>3614070</v>
      </c>
      <c r="AX31" s="691">
        <v>3614070</v>
      </c>
      <c r="AY31" s="691">
        <v>3614070</v>
      </c>
      <c r="AZ31" s="691">
        <v>3614070</v>
      </c>
      <c r="BA31" s="691">
        <v>3614070</v>
      </c>
      <c r="BB31" s="691">
        <v>3614070</v>
      </c>
      <c r="BC31" s="691">
        <v>3614070</v>
      </c>
      <c r="BD31" s="691">
        <v>3614070</v>
      </c>
      <c r="BE31" s="691">
        <v>3614070</v>
      </c>
      <c r="BF31" s="691">
        <v>3614070</v>
      </c>
      <c r="BG31" s="691">
        <v>3614070</v>
      </c>
      <c r="BH31" s="691">
        <v>3614070</v>
      </c>
      <c r="BI31" s="691">
        <v>3240132</v>
      </c>
      <c r="BJ31" s="691" t="s">
        <v>793</v>
      </c>
      <c r="BK31" s="691" t="s">
        <v>793</v>
      </c>
      <c r="BL31" s="691" t="s">
        <v>793</v>
      </c>
      <c r="BM31" s="691" t="s">
        <v>793</v>
      </c>
      <c r="BN31" s="691" t="s">
        <v>793</v>
      </c>
      <c r="BO31" s="691" t="s">
        <v>793</v>
      </c>
      <c r="BP31" s="691" t="s">
        <v>793</v>
      </c>
      <c r="BQ31" s="691" t="s">
        <v>791</v>
      </c>
      <c r="BR31" s="691" t="s">
        <v>791</v>
      </c>
      <c r="BS31" s="691" t="s">
        <v>791</v>
      </c>
      <c r="BT31" s="692" t="s">
        <v>791</v>
      </c>
      <c r="BU31" s="16"/>
    </row>
    <row r="32" spans="2:73" s="17" customFormat="1" ht="15.75">
      <c r="B32" s="686" t="s">
        <v>780</v>
      </c>
      <c r="C32" s="686" t="s">
        <v>781</v>
      </c>
      <c r="D32" s="686" t="s">
        <v>42</v>
      </c>
      <c r="E32" s="686" t="s">
        <v>782</v>
      </c>
      <c r="F32" s="686" t="s">
        <v>29</v>
      </c>
      <c r="G32" s="686" t="s">
        <v>784</v>
      </c>
      <c r="H32" s="686">
        <v>2011</v>
      </c>
      <c r="I32" s="638" t="s">
        <v>577</v>
      </c>
      <c r="J32" s="638" t="s">
        <v>595</v>
      </c>
      <c r="K32" s="627"/>
      <c r="L32" s="690">
        <v>298</v>
      </c>
      <c r="M32" s="691" t="s">
        <v>792</v>
      </c>
      <c r="N32" s="691" t="s">
        <v>790</v>
      </c>
      <c r="O32" s="691" t="s">
        <v>790</v>
      </c>
      <c r="P32" s="691" t="s">
        <v>790</v>
      </c>
      <c r="Q32" s="691" t="s">
        <v>791</v>
      </c>
      <c r="R32" s="691" t="s">
        <v>791</v>
      </c>
      <c r="S32" s="691" t="s">
        <v>791</v>
      </c>
      <c r="T32" s="691" t="s">
        <v>791</v>
      </c>
      <c r="U32" s="691" t="s">
        <v>792</v>
      </c>
      <c r="V32" s="691" t="s">
        <v>791</v>
      </c>
      <c r="W32" s="691" t="s">
        <v>791</v>
      </c>
      <c r="X32" s="691" t="s">
        <v>791</v>
      </c>
      <c r="Y32" s="691" t="s">
        <v>791</v>
      </c>
      <c r="Z32" s="691" t="s">
        <v>791</v>
      </c>
      <c r="AA32" s="691" t="s">
        <v>791</v>
      </c>
      <c r="AB32" s="691" t="s">
        <v>791</v>
      </c>
      <c r="AC32" s="691" t="s">
        <v>791</v>
      </c>
      <c r="AD32" s="691" t="s">
        <v>791</v>
      </c>
      <c r="AE32" s="691" t="s">
        <v>791</v>
      </c>
      <c r="AF32" s="691" t="s">
        <v>791</v>
      </c>
      <c r="AG32" s="691" t="s">
        <v>791</v>
      </c>
      <c r="AH32" s="691" t="s">
        <v>791</v>
      </c>
      <c r="AI32" s="691" t="s">
        <v>791</v>
      </c>
      <c r="AJ32" s="691" t="s">
        <v>791</v>
      </c>
      <c r="AK32" s="691" t="s">
        <v>791</v>
      </c>
      <c r="AL32" s="691" t="s">
        <v>791</v>
      </c>
      <c r="AM32" s="691" t="s">
        <v>791</v>
      </c>
      <c r="AN32" s="691" t="s">
        <v>791</v>
      </c>
      <c r="AO32" s="692" t="s">
        <v>791</v>
      </c>
      <c r="AP32" s="627"/>
      <c r="AQ32" s="690">
        <v>773</v>
      </c>
      <c r="AR32" s="691" t="s">
        <v>793</v>
      </c>
      <c r="AS32" s="691" t="s">
        <v>793</v>
      </c>
      <c r="AT32" s="691" t="s">
        <v>793</v>
      </c>
      <c r="AU32" s="691" t="s">
        <v>793</v>
      </c>
      <c r="AV32" s="691" t="s">
        <v>793</v>
      </c>
      <c r="AW32" s="691" t="s">
        <v>794</v>
      </c>
      <c r="AX32" s="691" t="s">
        <v>794</v>
      </c>
      <c r="AY32" s="691" t="s">
        <v>794</v>
      </c>
      <c r="AZ32" s="691" t="s">
        <v>794</v>
      </c>
      <c r="BA32" s="691" t="s">
        <v>794</v>
      </c>
      <c r="BB32" s="691" t="s">
        <v>794</v>
      </c>
      <c r="BC32" s="691" t="s">
        <v>794</v>
      </c>
      <c r="BD32" s="691" t="s">
        <v>794</v>
      </c>
      <c r="BE32" s="691" t="s">
        <v>794</v>
      </c>
      <c r="BF32" s="691" t="s">
        <v>793</v>
      </c>
      <c r="BG32" s="691" t="s">
        <v>793</v>
      </c>
      <c r="BH32" s="691" t="s">
        <v>793</v>
      </c>
      <c r="BI32" s="691" t="s">
        <v>793</v>
      </c>
      <c r="BJ32" s="691" t="s">
        <v>793</v>
      </c>
      <c r="BK32" s="691" t="s">
        <v>793</v>
      </c>
      <c r="BL32" s="691" t="s">
        <v>793</v>
      </c>
      <c r="BM32" s="691" t="s">
        <v>793</v>
      </c>
      <c r="BN32" s="691" t="s">
        <v>793</v>
      </c>
      <c r="BO32" s="691" t="s">
        <v>793</v>
      </c>
      <c r="BP32" s="691" t="s">
        <v>793</v>
      </c>
      <c r="BQ32" s="691" t="s">
        <v>791</v>
      </c>
      <c r="BR32" s="691" t="s">
        <v>791</v>
      </c>
      <c r="BS32" s="691" t="s">
        <v>791</v>
      </c>
      <c r="BT32" s="692" t="s">
        <v>791</v>
      </c>
      <c r="BU32" s="16"/>
    </row>
    <row r="33" spans="2:73" s="17" customFormat="1" ht="15.75">
      <c r="B33" s="686" t="s">
        <v>780</v>
      </c>
      <c r="C33" s="686" t="s">
        <v>781</v>
      </c>
      <c r="D33" s="686" t="s">
        <v>6</v>
      </c>
      <c r="E33" s="686" t="s">
        <v>782</v>
      </c>
      <c r="F33" s="686" t="s">
        <v>29</v>
      </c>
      <c r="G33" s="686" t="s">
        <v>783</v>
      </c>
      <c r="H33" s="686">
        <v>2011</v>
      </c>
      <c r="I33" s="638" t="s">
        <v>577</v>
      </c>
      <c r="J33" s="638" t="s">
        <v>595</v>
      </c>
      <c r="K33" s="627"/>
      <c r="L33" s="690">
        <v>0</v>
      </c>
      <c r="M33" s="691">
        <v>0</v>
      </c>
      <c r="N33" s="691">
        <v>0</v>
      </c>
      <c r="O33" s="691">
        <v>0</v>
      </c>
      <c r="P33" s="691">
        <v>0</v>
      </c>
      <c r="Q33" s="691">
        <v>0</v>
      </c>
      <c r="R33" s="691">
        <v>0</v>
      </c>
      <c r="S33" s="691">
        <v>0</v>
      </c>
      <c r="T33" s="691">
        <v>0</v>
      </c>
      <c r="U33" s="691">
        <v>0</v>
      </c>
      <c r="V33" s="691" t="s">
        <v>791</v>
      </c>
      <c r="W33" s="691" t="s">
        <v>791</v>
      </c>
      <c r="X33" s="691" t="s">
        <v>791</v>
      </c>
      <c r="Y33" s="691" t="s">
        <v>791</v>
      </c>
      <c r="Z33" s="691" t="s">
        <v>791</v>
      </c>
      <c r="AA33" s="691" t="s">
        <v>791</v>
      </c>
      <c r="AB33" s="691" t="s">
        <v>791</v>
      </c>
      <c r="AC33" s="691" t="s">
        <v>791</v>
      </c>
      <c r="AD33" s="691" t="s">
        <v>791</v>
      </c>
      <c r="AE33" s="691" t="s">
        <v>791</v>
      </c>
      <c r="AF33" s="691" t="s">
        <v>791</v>
      </c>
      <c r="AG33" s="691" t="s">
        <v>791</v>
      </c>
      <c r="AH33" s="691" t="s">
        <v>791</v>
      </c>
      <c r="AI33" s="691" t="s">
        <v>791</v>
      </c>
      <c r="AJ33" s="691" t="s">
        <v>791</v>
      </c>
      <c r="AK33" s="691" t="s">
        <v>791</v>
      </c>
      <c r="AL33" s="691" t="s">
        <v>791</v>
      </c>
      <c r="AM33" s="691" t="s">
        <v>791</v>
      </c>
      <c r="AN33" s="691" t="s">
        <v>791</v>
      </c>
      <c r="AO33" s="692" t="s">
        <v>791</v>
      </c>
      <c r="AP33" s="627"/>
      <c r="AQ33" s="690">
        <v>87</v>
      </c>
      <c r="AR33" s="691">
        <v>87</v>
      </c>
      <c r="AS33" s="691">
        <v>87</v>
      </c>
      <c r="AT33" s="691">
        <v>87</v>
      </c>
      <c r="AU33" s="691">
        <v>87</v>
      </c>
      <c r="AV33" s="691">
        <v>87</v>
      </c>
      <c r="AW33" s="691">
        <v>49</v>
      </c>
      <c r="AX33" s="691">
        <v>49</v>
      </c>
      <c r="AY33" s="691">
        <v>49</v>
      </c>
      <c r="AZ33" s="691">
        <v>12</v>
      </c>
      <c r="BA33" s="691" t="s">
        <v>794</v>
      </c>
      <c r="BB33" s="691" t="s">
        <v>794</v>
      </c>
      <c r="BC33" s="691" t="s">
        <v>794</v>
      </c>
      <c r="BD33" s="691" t="s">
        <v>794</v>
      </c>
      <c r="BE33" s="691" t="s">
        <v>794</v>
      </c>
      <c r="BF33" s="691" t="s">
        <v>793</v>
      </c>
      <c r="BG33" s="691" t="s">
        <v>793</v>
      </c>
      <c r="BH33" s="691" t="s">
        <v>793</v>
      </c>
      <c r="BI33" s="691" t="s">
        <v>793</v>
      </c>
      <c r="BJ33" s="691" t="s">
        <v>793</v>
      </c>
      <c r="BK33" s="691" t="s">
        <v>793</v>
      </c>
      <c r="BL33" s="691" t="s">
        <v>793</v>
      </c>
      <c r="BM33" s="691" t="s">
        <v>793</v>
      </c>
      <c r="BN33" s="691" t="s">
        <v>793</v>
      </c>
      <c r="BO33" s="691" t="s">
        <v>793</v>
      </c>
      <c r="BP33" s="691" t="s">
        <v>793</v>
      </c>
      <c r="BQ33" s="691" t="s">
        <v>791</v>
      </c>
      <c r="BR33" s="691" t="s">
        <v>791</v>
      </c>
      <c r="BS33" s="691" t="s">
        <v>791</v>
      </c>
      <c r="BT33" s="692" t="s">
        <v>791</v>
      </c>
      <c r="BU33" s="16"/>
    </row>
    <row r="34" spans="2:73" s="17" customFormat="1" ht="15.75">
      <c r="B34" s="686" t="s">
        <v>780</v>
      </c>
      <c r="C34" s="686" t="s">
        <v>785</v>
      </c>
      <c r="D34" s="686" t="s">
        <v>786</v>
      </c>
      <c r="E34" s="686" t="s">
        <v>782</v>
      </c>
      <c r="F34" s="686" t="s">
        <v>787</v>
      </c>
      <c r="G34" s="686" t="s">
        <v>784</v>
      </c>
      <c r="H34" s="686">
        <v>2011</v>
      </c>
      <c r="I34" s="638" t="s">
        <v>577</v>
      </c>
      <c r="J34" s="638" t="s">
        <v>595</v>
      </c>
      <c r="K34" s="627"/>
      <c r="L34" s="690">
        <v>1800</v>
      </c>
      <c r="M34" s="691" t="s">
        <v>792</v>
      </c>
      <c r="N34" s="691" t="s">
        <v>790</v>
      </c>
      <c r="O34" s="691" t="s">
        <v>790</v>
      </c>
      <c r="P34" s="691" t="s">
        <v>790</v>
      </c>
      <c r="Q34" s="691" t="s">
        <v>791</v>
      </c>
      <c r="R34" s="691" t="s">
        <v>791</v>
      </c>
      <c r="S34" s="691" t="s">
        <v>791</v>
      </c>
      <c r="T34" s="691" t="s">
        <v>791</v>
      </c>
      <c r="U34" s="691" t="s">
        <v>792</v>
      </c>
      <c r="V34" s="691" t="s">
        <v>791</v>
      </c>
      <c r="W34" s="691" t="s">
        <v>791</v>
      </c>
      <c r="X34" s="691" t="s">
        <v>791</v>
      </c>
      <c r="Y34" s="691" t="s">
        <v>791</v>
      </c>
      <c r="Z34" s="691" t="s">
        <v>791</v>
      </c>
      <c r="AA34" s="691" t="s">
        <v>791</v>
      </c>
      <c r="AB34" s="691" t="s">
        <v>791</v>
      </c>
      <c r="AC34" s="691" t="s">
        <v>791</v>
      </c>
      <c r="AD34" s="691" t="s">
        <v>791</v>
      </c>
      <c r="AE34" s="691" t="s">
        <v>791</v>
      </c>
      <c r="AF34" s="691" t="s">
        <v>791</v>
      </c>
      <c r="AG34" s="691" t="s">
        <v>791</v>
      </c>
      <c r="AH34" s="691" t="s">
        <v>791</v>
      </c>
      <c r="AI34" s="691" t="s">
        <v>791</v>
      </c>
      <c r="AJ34" s="691" t="s">
        <v>791</v>
      </c>
      <c r="AK34" s="691" t="s">
        <v>791</v>
      </c>
      <c r="AL34" s="691" t="s">
        <v>791</v>
      </c>
      <c r="AM34" s="691" t="s">
        <v>791</v>
      </c>
      <c r="AN34" s="691" t="s">
        <v>791</v>
      </c>
      <c r="AO34" s="692" t="s">
        <v>791</v>
      </c>
      <c r="AP34" s="627"/>
      <c r="AQ34" s="690">
        <v>70271</v>
      </c>
      <c r="AR34" s="691" t="s">
        <v>793</v>
      </c>
      <c r="AS34" s="691" t="s">
        <v>793</v>
      </c>
      <c r="AT34" s="691" t="s">
        <v>793</v>
      </c>
      <c r="AU34" s="691" t="s">
        <v>793</v>
      </c>
      <c r="AV34" s="691" t="s">
        <v>793</v>
      </c>
      <c r="AW34" s="691" t="s">
        <v>794</v>
      </c>
      <c r="AX34" s="691" t="s">
        <v>794</v>
      </c>
      <c r="AY34" s="691" t="s">
        <v>794</v>
      </c>
      <c r="AZ34" s="691" t="s">
        <v>794</v>
      </c>
      <c r="BA34" s="691" t="s">
        <v>794</v>
      </c>
      <c r="BB34" s="691" t="s">
        <v>794</v>
      </c>
      <c r="BC34" s="691" t="s">
        <v>794</v>
      </c>
      <c r="BD34" s="691" t="s">
        <v>794</v>
      </c>
      <c r="BE34" s="691" t="s">
        <v>794</v>
      </c>
      <c r="BF34" s="691" t="s">
        <v>793</v>
      </c>
      <c r="BG34" s="691" t="s">
        <v>793</v>
      </c>
      <c r="BH34" s="691" t="s">
        <v>793</v>
      </c>
      <c r="BI34" s="691" t="s">
        <v>793</v>
      </c>
      <c r="BJ34" s="691" t="s">
        <v>793</v>
      </c>
      <c r="BK34" s="691" t="s">
        <v>793</v>
      </c>
      <c r="BL34" s="691" t="s">
        <v>793</v>
      </c>
      <c r="BM34" s="691" t="s">
        <v>793</v>
      </c>
      <c r="BN34" s="691" t="s">
        <v>793</v>
      </c>
      <c r="BO34" s="691" t="s">
        <v>793</v>
      </c>
      <c r="BP34" s="691" t="s">
        <v>793</v>
      </c>
      <c r="BQ34" s="691" t="s">
        <v>791</v>
      </c>
      <c r="BR34" s="691" t="s">
        <v>791</v>
      </c>
      <c r="BS34" s="691" t="s">
        <v>791</v>
      </c>
      <c r="BT34" s="692" t="s">
        <v>791</v>
      </c>
      <c r="BU34" s="16"/>
    </row>
    <row r="35" spans="2:73" s="17" customFormat="1" ht="15.75">
      <c r="B35" s="686" t="s">
        <v>780</v>
      </c>
      <c r="C35" s="686" t="s">
        <v>785</v>
      </c>
      <c r="D35" s="686" t="s">
        <v>21</v>
      </c>
      <c r="E35" s="686" t="s">
        <v>782</v>
      </c>
      <c r="F35" s="686" t="s">
        <v>787</v>
      </c>
      <c r="G35" s="686" t="s">
        <v>783</v>
      </c>
      <c r="H35" s="686">
        <v>2011</v>
      </c>
      <c r="I35" s="638" t="s">
        <v>577</v>
      </c>
      <c r="J35" s="638" t="s">
        <v>595</v>
      </c>
      <c r="K35" s="627"/>
      <c r="L35" s="690">
        <v>3359</v>
      </c>
      <c r="M35" s="691">
        <v>3359</v>
      </c>
      <c r="N35" s="691">
        <v>3274</v>
      </c>
      <c r="O35" s="691">
        <v>2887</v>
      </c>
      <c r="P35" s="691">
        <v>2887</v>
      </c>
      <c r="Q35" s="691">
        <v>2867</v>
      </c>
      <c r="R35" s="691">
        <v>415</v>
      </c>
      <c r="S35" s="691">
        <v>407</v>
      </c>
      <c r="T35" s="691">
        <v>407</v>
      </c>
      <c r="U35" s="691">
        <v>407</v>
      </c>
      <c r="V35" s="691">
        <v>371</v>
      </c>
      <c r="W35" s="691">
        <v>371</v>
      </c>
      <c r="X35" s="691">
        <v>18</v>
      </c>
      <c r="Y35" s="691">
        <v>18</v>
      </c>
      <c r="Z35" s="691">
        <v>18</v>
      </c>
      <c r="AA35" s="691" t="s">
        <v>791</v>
      </c>
      <c r="AB35" s="691" t="s">
        <v>791</v>
      </c>
      <c r="AC35" s="691" t="s">
        <v>791</v>
      </c>
      <c r="AD35" s="691" t="s">
        <v>791</v>
      </c>
      <c r="AE35" s="691" t="s">
        <v>791</v>
      </c>
      <c r="AF35" s="691" t="s">
        <v>791</v>
      </c>
      <c r="AG35" s="691" t="s">
        <v>791</v>
      </c>
      <c r="AH35" s="691" t="s">
        <v>791</v>
      </c>
      <c r="AI35" s="691" t="s">
        <v>791</v>
      </c>
      <c r="AJ35" s="691" t="s">
        <v>791</v>
      </c>
      <c r="AK35" s="691" t="s">
        <v>791</v>
      </c>
      <c r="AL35" s="691" t="s">
        <v>791</v>
      </c>
      <c r="AM35" s="691" t="s">
        <v>791</v>
      </c>
      <c r="AN35" s="691" t="s">
        <v>791</v>
      </c>
      <c r="AO35" s="692" t="s">
        <v>791</v>
      </c>
      <c r="AP35" s="627"/>
      <c r="AQ35" s="690">
        <v>8483296</v>
      </c>
      <c r="AR35" s="691">
        <v>8481220</v>
      </c>
      <c r="AS35" s="691">
        <v>8234295</v>
      </c>
      <c r="AT35" s="691">
        <v>7110797</v>
      </c>
      <c r="AU35" s="691">
        <v>7110797</v>
      </c>
      <c r="AV35" s="691">
        <v>7065244</v>
      </c>
      <c r="AW35" s="691">
        <v>1115244</v>
      </c>
      <c r="AX35" s="691">
        <v>1109301</v>
      </c>
      <c r="AY35" s="691">
        <v>1109301</v>
      </c>
      <c r="AZ35" s="691">
        <v>1109301</v>
      </c>
      <c r="BA35" s="691">
        <v>873450</v>
      </c>
      <c r="BB35" s="691">
        <v>873450</v>
      </c>
      <c r="BC35" s="691">
        <v>13492</v>
      </c>
      <c r="BD35" s="691">
        <v>13492</v>
      </c>
      <c r="BE35" s="691">
        <v>13492</v>
      </c>
      <c r="BF35" s="691" t="s">
        <v>793</v>
      </c>
      <c r="BG35" s="691" t="s">
        <v>793</v>
      </c>
      <c r="BH35" s="691" t="s">
        <v>793</v>
      </c>
      <c r="BI35" s="691" t="s">
        <v>793</v>
      </c>
      <c r="BJ35" s="691" t="s">
        <v>793</v>
      </c>
      <c r="BK35" s="691" t="s">
        <v>793</v>
      </c>
      <c r="BL35" s="691" t="s">
        <v>793</v>
      </c>
      <c r="BM35" s="691" t="s">
        <v>793</v>
      </c>
      <c r="BN35" s="691" t="s">
        <v>793</v>
      </c>
      <c r="BO35" s="691" t="s">
        <v>793</v>
      </c>
      <c r="BP35" s="691" t="s">
        <v>793</v>
      </c>
      <c r="BQ35" s="691" t="s">
        <v>791</v>
      </c>
      <c r="BR35" s="691" t="s">
        <v>791</v>
      </c>
      <c r="BS35" s="691" t="s">
        <v>791</v>
      </c>
      <c r="BT35" s="692" t="s">
        <v>791</v>
      </c>
      <c r="BU35" s="16"/>
    </row>
    <row r="36" spans="2:73" s="17" customFormat="1" ht="15.75">
      <c r="B36" s="686" t="s">
        <v>780</v>
      </c>
      <c r="C36" s="686" t="s">
        <v>785</v>
      </c>
      <c r="D36" s="686" t="s">
        <v>22</v>
      </c>
      <c r="E36" s="686" t="s">
        <v>782</v>
      </c>
      <c r="F36" s="686" t="s">
        <v>787</v>
      </c>
      <c r="G36" s="686" t="s">
        <v>783</v>
      </c>
      <c r="H36" s="686">
        <v>2011</v>
      </c>
      <c r="I36" s="638" t="s">
        <v>577</v>
      </c>
      <c r="J36" s="638" t="s">
        <v>595</v>
      </c>
      <c r="K36" s="627"/>
      <c r="L36" s="690">
        <v>2236</v>
      </c>
      <c r="M36" s="691">
        <v>2236</v>
      </c>
      <c r="N36" s="691">
        <v>2236</v>
      </c>
      <c r="O36" s="691">
        <v>2236</v>
      </c>
      <c r="P36" s="691">
        <v>2236</v>
      </c>
      <c r="Q36" s="691">
        <v>2236</v>
      </c>
      <c r="R36" s="691">
        <v>2236</v>
      </c>
      <c r="S36" s="691">
        <v>2236</v>
      </c>
      <c r="T36" s="691">
        <v>1733</v>
      </c>
      <c r="U36" s="691">
        <v>1733</v>
      </c>
      <c r="V36" s="691">
        <v>411</v>
      </c>
      <c r="W36" s="691">
        <v>411</v>
      </c>
      <c r="X36" s="691">
        <v>411</v>
      </c>
      <c r="Y36" s="691">
        <v>411</v>
      </c>
      <c r="Z36" s="691">
        <v>411</v>
      </c>
      <c r="AA36" s="691" t="s">
        <v>791</v>
      </c>
      <c r="AB36" s="691" t="s">
        <v>791</v>
      </c>
      <c r="AC36" s="691" t="s">
        <v>791</v>
      </c>
      <c r="AD36" s="691" t="s">
        <v>791</v>
      </c>
      <c r="AE36" s="691" t="s">
        <v>791</v>
      </c>
      <c r="AF36" s="691" t="s">
        <v>791</v>
      </c>
      <c r="AG36" s="691" t="s">
        <v>791</v>
      </c>
      <c r="AH36" s="691" t="s">
        <v>791</v>
      </c>
      <c r="AI36" s="691" t="s">
        <v>791</v>
      </c>
      <c r="AJ36" s="691" t="s">
        <v>791</v>
      </c>
      <c r="AK36" s="691" t="s">
        <v>791</v>
      </c>
      <c r="AL36" s="691" t="s">
        <v>791</v>
      </c>
      <c r="AM36" s="691" t="s">
        <v>791</v>
      </c>
      <c r="AN36" s="691" t="s">
        <v>791</v>
      </c>
      <c r="AO36" s="692" t="s">
        <v>791</v>
      </c>
      <c r="AP36" s="627"/>
      <c r="AQ36" s="690">
        <v>12075272</v>
      </c>
      <c r="AR36" s="691">
        <v>12075272</v>
      </c>
      <c r="AS36" s="691">
        <v>12075272</v>
      </c>
      <c r="AT36" s="691">
        <v>12075272</v>
      </c>
      <c r="AU36" s="691">
        <v>12075272</v>
      </c>
      <c r="AV36" s="691">
        <v>12075272</v>
      </c>
      <c r="AW36" s="691">
        <v>12075272</v>
      </c>
      <c r="AX36" s="691">
        <v>12075272</v>
      </c>
      <c r="AY36" s="691">
        <v>9675568</v>
      </c>
      <c r="AZ36" s="691">
        <v>9675568</v>
      </c>
      <c r="BA36" s="691">
        <v>2679785</v>
      </c>
      <c r="BB36" s="691">
        <v>2679785</v>
      </c>
      <c r="BC36" s="691">
        <v>2679785</v>
      </c>
      <c r="BD36" s="691">
        <v>2679785</v>
      </c>
      <c r="BE36" s="691">
        <v>2679785</v>
      </c>
      <c r="BF36" s="691" t="s">
        <v>793</v>
      </c>
      <c r="BG36" s="691" t="s">
        <v>793</v>
      </c>
      <c r="BH36" s="691" t="s">
        <v>793</v>
      </c>
      <c r="BI36" s="691" t="s">
        <v>793</v>
      </c>
      <c r="BJ36" s="691" t="s">
        <v>793</v>
      </c>
      <c r="BK36" s="691" t="s">
        <v>793</v>
      </c>
      <c r="BL36" s="691" t="s">
        <v>793</v>
      </c>
      <c r="BM36" s="691" t="s">
        <v>793</v>
      </c>
      <c r="BN36" s="691" t="s">
        <v>793</v>
      </c>
      <c r="BO36" s="691" t="s">
        <v>793</v>
      </c>
      <c r="BP36" s="691" t="s">
        <v>793</v>
      </c>
      <c r="BQ36" s="691" t="s">
        <v>791</v>
      </c>
      <c r="BR36" s="691" t="s">
        <v>791</v>
      </c>
      <c r="BS36" s="691" t="s">
        <v>791</v>
      </c>
      <c r="BT36" s="692" t="s">
        <v>791</v>
      </c>
      <c r="BU36" s="16"/>
    </row>
    <row r="37" spans="2:73" s="17" customFormat="1" ht="15.75">
      <c r="B37" s="686" t="s">
        <v>780</v>
      </c>
      <c r="C37" s="686" t="s">
        <v>788</v>
      </c>
      <c r="D37" s="686" t="s">
        <v>9</v>
      </c>
      <c r="E37" s="686" t="s">
        <v>782</v>
      </c>
      <c r="F37" s="686" t="s">
        <v>788</v>
      </c>
      <c r="G37" s="686" t="s">
        <v>784</v>
      </c>
      <c r="H37" s="686">
        <v>2011</v>
      </c>
      <c r="I37" s="638" t="s">
        <v>577</v>
      </c>
      <c r="J37" s="638" t="s">
        <v>595</v>
      </c>
      <c r="K37" s="627"/>
      <c r="L37" s="690">
        <v>3236</v>
      </c>
      <c r="M37" s="691" t="s">
        <v>792</v>
      </c>
      <c r="N37" s="691" t="s">
        <v>790</v>
      </c>
      <c r="O37" s="691" t="s">
        <v>790</v>
      </c>
      <c r="P37" s="691" t="s">
        <v>790</v>
      </c>
      <c r="Q37" s="691" t="s">
        <v>791</v>
      </c>
      <c r="R37" s="691" t="s">
        <v>791</v>
      </c>
      <c r="S37" s="691" t="s">
        <v>791</v>
      </c>
      <c r="T37" s="691" t="s">
        <v>791</v>
      </c>
      <c r="U37" s="691" t="s">
        <v>792</v>
      </c>
      <c r="V37" s="691" t="s">
        <v>791</v>
      </c>
      <c r="W37" s="691" t="s">
        <v>791</v>
      </c>
      <c r="X37" s="691" t="s">
        <v>791</v>
      </c>
      <c r="Y37" s="691" t="s">
        <v>791</v>
      </c>
      <c r="Z37" s="691" t="s">
        <v>791</v>
      </c>
      <c r="AA37" s="691" t="s">
        <v>791</v>
      </c>
      <c r="AB37" s="691" t="s">
        <v>791</v>
      </c>
      <c r="AC37" s="691" t="s">
        <v>791</v>
      </c>
      <c r="AD37" s="691" t="s">
        <v>791</v>
      </c>
      <c r="AE37" s="691" t="s">
        <v>791</v>
      </c>
      <c r="AF37" s="691" t="s">
        <v>791</v>
      </c>
      <c r="AG37" s="691" t="s">
        <v>791</v>
      </c>
      <c r="AH37" s="691" t="s">
        <v>791</v>
      </c>
      <c r="AI37" s="691" t="s">
        <v>791</v>
      </c>
      <c r="AJ37" s="691" t="s">
        <v>791</v>
      </c>
      <c r="AK37" s="691" t="s">
        <v>791</v>
      </c>
      <c r="AL37" s="691" t="s">
        <v>791</v>
      </c>
      <c r="AM37" s="691" t="s">
        <v>791</v>
      </c>
      <c r="AN37" s="691" t="s">
        <v>791</v>
      </c>
      <c r="AO37" s="692" t="s">
        <v>791</v>
      </c>
      <c r="AP37" s="627"/>
      <c r="AQ37" s="690">
        <v>189961</v>
      </c>
      <c r="AR37" s="691" t="s">
        <v>793</v>
      </c>
      <c r="AS37" s="691" t="s">
        <v>793</v>
      </c>
      <c r="AT37" s="691" t="s">
        <v>793</v>
      </c>
      <c r="AU37" s="691" t="s">
        <v>793</v>
      </c>
      <c r="AV37" s="691" t="s">
        <v>793</v>
      </c>
      <c r="AW37" s="691" t="s">
        <v>794</v>
      </c>
      <c r="AX37" s="691" t="s">
        <v>794</v>
      </c>
      <c r="AY37" s="691" t="s">
        <v>794</v>
      </c>
      <c r="AZ37" s="691" t="s">
        <v>794</v>
      </c>
      <c r="BA37" s="691" t="s">
        <v>794</v>
      </c>
      <c r="BB37" s="691" t="s">
        <v>794</v>
      </c>
      <c r="BC37" s="691" t="s">
        <v>794</v>
      </c>
      <c r="BD37" s="691" t="s">
        <v>794</v>
      </c>
      <c r="BE37" s="691" t="s">
        <v>794</v>
      </c>
      <c r="BF37" s="691" t="s">
        <v>793</v>
      </c>
      <c r="BG37" s="691" t="s">
        <v>793</v>
      </c>
      <c r="BH37" s="691" t="s">
        <v>793</v>
      </c>
      <c r="BI37" s="691" t="s">
        <v>793</v>
      </c>
      <c r="BJ37" s="691" t="s">
        <v>793</v>
      </c>
      <c r="BK37" s="691" t="s">
        <v>793</v>
      </c>
      <c r="BL37" s="691" t="s">
        <v>793</v>
      </c>
      <c r="BM37" s="691" t="s">
        <v>793</v>
      </c>
      <c r="BN37" s="691" t="s">
        <v>793</v>
      </c>
      <c r="BO37" s="691" t="s">
        <v>793</v>
      </c>
      <c r="BP37" s="691" t="s">
        <v>793</v>
      </c>
      <c r="BQ37" s="691" t="s">
        <v>791</v>
      </c>
      <c r="BR37" s="691" t="s">
        <v>791</v>
      </c>
      <c r="BS37" s="691" t="s">
        <v>791</v>
      </c>
      <c r="BT37" s="692" t="s">
        <v>791</v>
      </c>
      <c r="BU37" s="16"/>
    </row>
    <row r="38" spans="2:73" s="17" customFormat="1" ht="15.75">
      <c r="B38" s="686" t="s">
        <v>780</v>
      </c>
      <c r="C38" s="686" t="s">
        <v>788</v>
      </c>
      <c r="D38" s="686" t="s">
        <v>22</v>
      </c>
      <c r="E38" s="686" t="s">
        <v>782</v>
      </c>
      <c r="F38" s="686" t="s">
        <v>788</v>
      </c>
      <c r="G38" s="686" t="s">
        <v>783</v>
      </c>
      <c r="H38" s="686">
        <v>2011</v>
      </c>
      <c r="I38" s="638" t="s">
        <v>577</v>
      </c>
      <c r="J38" s="638" t="s">
        <v>595</v>
      </c>
      <c r="K38" s="627"/>
      <c r="L38" s="690">
        <v>422</v>
      </c>
      <c r="M38" s="691">
        <v>422</v>
      </c>
      <c r="N38" s="691">
        <v>422</v>
      </c>
      <c r="O38" s="691">
        <v>422</v>
      </c>
      <c r="P38" s="691">
        <v>422</v>
      </c>
      <c r="Q38" s="691">
        <v>422</v>
      </c>
      <c r="R38" s="691">
        <v>422</v>
      </c>
      <c r="S38" s="691">
        <v>422</v>
      </c>
      <c r="T38" s="691">
        <v>402</v>
      </c>
      <c r="U38" s="691">
        <v>402</v>
      </c>
      <c r="V38" s="691">
        <v>129</v>
      </c>
      <c r="W38" s="691">
        <v>129</v>
      </c>
      <c r="X38" s="691">
        <v>129</v>
      </c>
      <c r="Y38" s="691">
        <v>129</v>
      </c>
      <c r="Z38" s="691">
        <v>129</v>
      </c>
      <c r="AA38" s="691" t="s">
        <v>791</v>
      </c>
      <c r="AB38" s="691" t="s">
        <v>791</v>
      </c>
      <c r="AC38" s="691" t="s">
        <v>791</v>
      </c>
      <c r="AD38" s="691" t="s">
        <v>791</v>
      </c>
      <c r="AE38" s="691" t="s">
        <v>791</v>
      </c>
      <c r="AF38" s="691" t="s">
        <v>791</v>
      </c>
      <c r="AG38" s="691" t="s">
        <v>791</v>
      </c>
      <c r="AH38" s="691" t="s">
        <v>791</v>
      </c>
      <c r="AI38" s="691" t="s">
        <v>791</v>
      </c>
      <c r="AJ38" s="691" t="s">
        <v>791</v>
      </c>
      <c r="AK38" s="691" t="s">
        <v>791</v>
      </c>
      <c r="AL38" s="691" t="s">
        <v>791</v>
      </c>
      <c r="AM38" s="691" t="s">
        <v>791</v>
      </c>
      <c r="AN38" s="691" t="s">
        <v>791</v>
      </c>
      <c r="AO38" s="692" t="s">
        <v>791</v>
      </c>
      <c r="AP38" s="627"/>
      <c r="AQ38" s="690">
        <v>1994497</v>
      </c>
      <c r="AR38" s="691">
        <v>1994497</v>
      </c>
      <c r="AS38" s="691">
        <v>1994497</v>
      </c>
      <c r="AT38" s="691">
        <v>1994497</v>
      </c>
      <c r="AU38" s="691">
        <v>1994497</v>
      </c>
      <c r="AV38" s="691">
        <v>1994497</v>
      </c>
      <c r="AW38" s="691">
        <v>1994497</v>
      </c>
      <c r="AX38" s="691">
        <v>1994497</v>
      </c>
      <c r="AY38" s="691">
        <v>1932922</v>
      </c>
      <c r="AZ38" s="691">
        <v>1932922</v>
      </c>
      <c r="BA38" s="691">
        <v>188877</v>
      </c>
      <c r="BB38" s="691">
        <v>188877</v>
      </c>
      <c r="BC38" s="691">
        <v>188877</v>
      </c>
      <c r="BD38" s="691">
        <v>188877</v>
      </c>
      <c r="BE38" s="691">
        <v>188877</v>
      </c>
      <c r="BF38" s="691" t="s">
        <v>793</v>
      </c>
      <c r="BG38" s="691" t="s">
        <v>793</v>
      </c>
      <c r="BH38" s="691" t="s">
        <v>793</v>
      </c>
      <c r="BI38" s="691" t="s">
        <v>793</v>
      </c>
      <c r="BJ38" s="691" t="s">
        <v>793</v>
      </c>
      <c r="BK38" s="691" t="s">
        <v>793</v>
      </c>
      <c r="BL38" s="691" t="s">
        <v>793</v>
      </c>
      <c r="BM38" s="691" t="s">
        <v>793</v>
      </c>
      <c r="BN38" s="691" t="s">
        <v>793</v>
      </c>
      <c r="BO38" s="691" t="s">
        <v>793</v>
      </c>
      <c r="BP38" s="691" t="s">
        <v>793</v>
      </c>
      <c r="BQ38" s="691" t="s">
        <v>791</v>
      </c>
      <c r="BR38" s="691" t="s">
        <v>791</v>
      </c>
      <c r="BS38" s="691" t="s">
        <v>791</v>
      </c>
      <c r="BT38" s="692" t="s">
        <v>791</v>
      </c>
      <c r="BU38" s="16"/>
    </row>
    <row r="39" spans="2:73" s="17" customFormat="1" ht="15.75">
      <c r="B39" s="686" t="s">
        <v>780</v>
      </c>
      <c r="C39" s="686" t="s">
        <v>789</v>
      </c>
      <c r="D39" s="686" t="s">
        <v>16</v>
      </c>
      <c r="E39" s="686" t="s">
        <v>782</v>
      </c>
      <c r="F39" s="686" t="s">
        <v>787</v>
      </c>
      <c r="G39" s="686" t="s">
        <v>783</v>
      </c>
      <c r="H39" s="686">
        <v>2011</v>
      </c>
      <c r="I39" s="638" t="s">
        <v>577</v>
      </c>
      <c r="J39" s="638" t="s">
        <v>595</v>
      </c>
      <c r="K39" s="627"/>
      <c r="L39" s="690">
        <v>2148</v>
      </c>
      <c r="M39" s="691">
        <v>2148</v>
      </c>
      <c r="N39" s="691">
        <v>2148</v>
      </c>
      <c r="O39" s="691">
        <v>2148</v>
      </c>
      <c r="P39" s="691">
        <v>2148</v>
      </c>
      <c r="Q39" s="691">
        <v>2148</v>
      </c>
      <c r="R39" s="691">
        <v>2148</v>
      </c>
      <c r="S39" s="691">
        <v>2148</v>
      </c>
      <c r="T39" s="691">
        <v>2148</v>
      </c>
      <c r="U39" s="691">
        <v>2148</v>
      </c>
      <c r="V39" s="691">
        <v>2148</v>
      </c>
      <c r="W39" s="691">
        <v>2148</v>
      </c>
      <c r="X39" s="691">
        <v>2148</v>
      </c>
      <c r="Y39" s="691" t="s">
        <v>791</v>
      </c>
      <c r="Z39" s="691" t="s">
        <v>791</v>
      </c>
      <c r="AA39" s="691" t="s">
        <v>791</v>
      </c>
      <c r="AB39" s="691" t="s">
        <v>791</v>
      </c>
      <c r="AC39" s="691" t="s">
        <v>791</v>
      </c>
      <c r="AD39" s="691" t="s">
        <v>791</v>
      </c>
      <c r="AE39" s="691" t="s">
        <v>791</v>
      </c>
      <c r="AF39" s="691" t="s">
        <v>791</v>
      </c>
      <c r="AG39" s="691" t="s">
        <v>791</v>
      </c>
      <c r="AH39" s="691" t="s">
        <v>791</v>
      </c>
      <c r="AI39" s="691" t="s">
        <v>791</v>
      </c>
      <c r="AJ39" s="691" t="s">
        <v>791</v>
      </c>
      <c r="AK39" s="691" t="s">
        <v>791</v>
      </c>
      <c r="AL39" s="691" t="s">
        <v>791</v>
      </c>
      <c r="AM39" s="691" t="s">
        <v>791</v>
      </c>
      <c r="AN39" s="691" t="s">
        <v>791</v>
      </c>
      <c r="AO39" s="692" t="s">
        <v>791</v>
      </c>
      <c r="AP39" s="627"/>
      <c r="AQ39" s="690">
        <v>12349671</v>
      </c>
      <c r="AR39" s="691">
        <v>12349671</v>
      </c>
      <c r="AS39" s="691">
        <v>12349671</v>
      </c>
      <c r="AT39" s="691">
        <v>12349671</v>
      </c>
      <c r="AU39" s="691">
        <v>12349671</v>
      </c>
      <c r="AV39" s="691">
        <v>12349671</v>
      </c>
      <c r="AW39" s="691">
        <v>12349671</v>
      </c>
      <c r="AX39" s="691">
        <v>12349671</v>
      </c>
      <c r="AY39" s="691">
        <v>12349671</v>
      </c>
      <c r="AZ39" s="691">
        <v>12349671</v>
      </c>
      <c r="BA39" s="691">
        <v>12349671</v>
      </c>
      <c r="BB39" s="691">
        <v>12349671</v>
      </c>
      <c r="BC39" s="691">
        <v>12349671</v>
      </c>
      <c r="BD39" s="691" t="s">
        <v>794</v>
      </c>
      <c r="BE39" s="691" t="s">
        <v>794</v>
      </c>
      <c r="BF39" s="691" t="s">
        <v>793</v>
      </c>
      <c r="BG39" s="691" t="s">
        <v>793</v>
      </c>
      <c r="BH39" s="691" t="s">
        <v>793</v>
      </c>
      <c r="BI39" s="691" t="s">
        <v>793</v>
      </c>
      <c r="BJ39" s="691" t="s">
        <v>793</v>
      </c>
      <c r="BK39" s="691" t="s">
        <v>793</v>
      </c>
      <c r="BL39" s="691" t="s">
        <v>793</v>
      </c>
      <c r="BM39" s="691" t="s">
        <v>793</v>
      </c>
      <c r="BN39" s="691" t="s">
        <v>793</v>
      </c>
      <c r="BO39" s="691" t="s">
        <v>793</v>
      </c>
      <c r="BP39" s="691" t="s">
        <v>793</v>
      </c>
      <c r="BQ39" s="691" t="s">
        <v>791</v>
      </c>
      <c r="BR39" s="691" t="s">
        <v>791</v>
      </c>
      <c r="BS39" s="691" t="s">
        <v>791</v>
      </c>
      <c r="BT39" s="692" t="s">
        <v>791</v>
      </c>
      <c r="BU39" s="16"/>
    </row>
    <row r="40" spans="2:73" s="17" customFormat="1" ht="15.75">
      <c r="B40" s="686" t="s">
        <v>780</v>
      </c>
      <c r="C40" s="686" t="s">
        <v>789</v>
      </c>
      <c r="D40" s="686" t="s">
        <v>17</v>
      </c>
      <c r="E40" s="686" t="s">
        <v>782</v>
      </c>
      <c r="F40" s="686" t="s">
        <v>787</v>
      </c>
      <c r="G40" s="686" t="s">
        <v>783</v>
      </c>
      <c r="H40" s="686">
        <v>2011</v>
      </c>
      <c r="I40" s="638" t="s">
        <v>577</v>
      </c>
      <c r="J40" s="638" t="s">
        <v>595</v>
      </c>
      <c r="K40" s="627"/>
      <c r="L40" s="690">
        <v>161</v>
      </c>
      <c r="M40" s="691">
        <v>161</v>
      </c>
      <c r="N40" s="691">
        <v>161</v>
      </c>
      <c r="O40" s="691">
        <v>161</v>
      </c>
      <c r="P40" s="691">
        <v>161</v>
      </c>
      <c r="Q40" s="691">
        <v>161</v>
      </c>
      <c r="R40" s="691">
        <v>161</v>
      </c>
      <c r="S40" s="691">
        <v>161</v>
      </c>
      <c r="T40" s="691">
        <v>161</v>
      </c>
      <c r="U40" s="691">
        <v>161</v>
      </c>
      <c r="V40" s="691">
        <v>161</v>
      </c>
      <c r="W40" s="691">
        <v>161</v>
      </c>
      <c r="X40" s="691">
        <v>161</v>
      </c>
      <c r="Y40" s="691">
        <v>161</v>
      </c>
      <c r="Z40" s="691">
        <v>161</v>
      </c>
      <c r="AA40" s="691">
        <v>96</v>
      </c>
      <c r="AB40" s="691">
        <v>96</v>
      </c>
      <c r="AC40" s="691">
        <v>96</v>
      </c>
      <c r="AD40" s="691">
        <v>96</v>
      </c>
      <c r="AE40" s="691">
        <v>96</v>
      </c>
      <c r="AF40" s="691">
        <v>96</v>
      </c>
      <c r="AG40" s="691">
        <v>96</v>
      </c>
      <c r="AH40" s="691">
        <v>96</v>
      </c>
      <c r="AI40" s="691">
        <v>96</v>
      </c>
      <c r="AJ40" s="691">
        <v>96</v>
      </c>
      <c r="AK40" s="691">
        <v>96</v>
      </c>
      <c r="AL40" s="691" t="s">
        <v>791</v>
      </c>
      <c r="AM40" s="691" t="s">
        <v>791</v>
      </c>
      <c r="AN40" s="691" t="s">
        <v>791</v>
      </c>
      <c r="AO40" s="692" t="s">
        <v>791</v>
      </c>
      <c r="AP40" s="627"/>
      <c r="AQ40" s="690">
        <v>828974</v>
      </c>
      <c r="AR40" s="691">
        <v>828974</v>
      </c>
      <c r="AS40" s="691">
        <v>828974</v>
      </c>
      <c r="AT40" s="691">
        <v>828974</v>
      </c>
      <c r="AU40" s="691">
        <v>828974</v>
      </c>
      <c r="AV40" s="691">
        <v>828974</v>
      </c>
      <c r="AW40" s="691">
        <v>828974</v>
      </c>
      <c r="AX40" s="691">
        <v>828974</v>
      </c>
      <c r="AY40" s="691">
        <v>828974</v>
      </c>
      <c r="AZ40" s="691">
        <v>828974</v>
      </c>
      <c r="BA40" s="691">
        <v>828974</v>
      </c>
      <c r="BB40" s="691">
        <v>828974</v>
      </c>
      <c r="BC40" s="691">
        <v>828974</v>
      </c>
      <c r="BD40" s="691">
        <v>828974</v>
      </c>
      <c r="BE40" s="691">
        <v>828974</v>
      </c>
      <c r="BF40" s="691">
        <v>494260</v>
      </c>
      <c r="BG40" s="691">
        <v>494260</v>
      </c>
      <c r="BH40" s="691">
        <v>494260</v>
      </c>
      <c r="BI40" s="691">
        <v>494260</v>
      </c>
      <c r="BJ40" s="691">
        <v>494260</v>
      </c>
      <c r="BK40" s="691">
        <v>494260</v>
      </c>
      <c r="BL40" s="691">
        <v>494260</v>
      </c>
      <c r="BM40" s="691">
        <v>494260</v>
      </c>
      <c r="BN40" s="691">
        <v>494260</v>
      </c>
      <c r="BO40" s="691">
        <v>494260</v>
      </c>
      <c r="BP40" s="691">
        <v>494260</v>
      </c>
      <c r="BQ40" s="691" t="s">
        <v>791</v>
      </c>
      <c r="BR40" s="691" t="s">
        <v>791</v>
      </c>
      <c r="BS40" s="691" t="s">
        <v>791</v>
      </c>
      <c r="BT40" s="692" t="s">
        <v>791</v>
      </c>
      <c r="BU40" s="16"/>
    </row>
    <row r="41" spans="2:73" s="17" customFormat="1" ht="15.75">
      <c r="B41" s="686" t="s">
        <v>780</v>
      </c>
      <c r="C41" s="686" t="s">
        <v>789</v>
      </c>
      <c r="D41" s="686" t="s">
        <v>19</v>
      </c>
      <c r="E41" s="686" t="s">
        <v>782</v>
      </c>
      <c r="F41" s="686" t="s">
        <v>787</v>
      </c>
      <c r="G41" s="686" t="s">
        <v>783</v>
      </c>
      <c r="H41" s="686">
        <v>2011</v>
      </c>
      <c r="I41" s="638" t="s">
        <v>577</v>
      </c>
      <c r="J41" s="638" t="s">
        <v>595</v>
      </c>
      <c r="K41" s="627"/>
      <c r="L41" s="690">
        <v>0</v>
      </c>
      <c r="M41" s="691">
        <v>0</v>
      </c>
      <c r="N41" s="691">
        <v>0</v>
      </c>
      <c r="O41" s="691">
        <v>0</v>
      </c>
      <c r="P41" s="691">
        <v>0</v>
      </c>
      <c r="Q41" s="691">
        <v>0</v>
      </c>
      <c r="R41" s="691">
        <v>0</v>
      </c>
      <c r="S41" s="691">
        <v>0</v>
      </c>
      <c r="T41" s="691">
        <v>0</v>
      </c>
      <c r="U41" s="691">
        <v>0</v>
      </c>
      <c r="V41" s="691">
        <v>0</v>
      </c>
      <c r="W41" s="691">
        <v>0</v>
      </c>
      <c r="X41" s="691">
        <v>0</v>
      </c>
      <c r="Y41" s="691" t="s">
        <v>791</v>
      </c>
      <c r="Z41" s="691" t="s">
        <v>791</v>
      </c>
      <c r="AA41" s="691" t="s">
        <v>791</v>
      </c>
      <c r="AB41" s="691" t="s">
        <v>791</v>
      </c>
      <c r="AC41" s="691" t="s">
        <v>791</v>
      </c>
      <c r="AD41" s="691" t="s">
        <v>791</v>
      </c>
      <c r="AE41" s="691" t="s">
        <v>791</v>
      </c>
      <c r="AF41" s="691" t="s">
        <v>791</v>
      </c>
      <c r="AG41" s="691" t="s">
        <v>791</v>
      </c>
      <c r="AH41" s="691" t="s">
        <v>791</v>
      </c>
      <c r="AI41" s="691" t="s">
        <v>791</v>
      </c>
      <c r="AJ41" s="691" t="s">
        <v>791</v>
      </c>
      <c r="AK41" s="691" t="s">
        <v>791</v>
      </c>
      <c r="AL41" s="691" t="s">
        <v>791</v>
      </c>
      <c r="AM41" s="691" t="s">
        <v>791</v>
      </c>
      <c r="AN41" s="691" t="s">
        <v>791</v>
      </c>
      <c r="AO41" s="692" t="s">
        <v>791</v>
      </c>
      <c r="AP41" s="627"/>
      <c r="AQ41" s="690">
        <v>314</v>
      </c>
      <c r="AR41" s="691">
        <v>314</v>
      </c>
      <c r="AS41" s="691">
        <v>314</v>
      </c>
      <c r="AT41" s="691">
        <v>314</v>
      </c>
      <c r="AU41" s="691">
        <v>314</v>
      </c>
      <c r="AV41" s="691">
        <v>314</v>
      </c>
      <c r="AW41" s="691">
        <v>314</v>
      </c>
      <c r="AX41" s="691">
        <v>314</v>
      </c>
      <c r="AY41" s="691">
        <v>314</v>
      </c>
      <c r="AZ41" s="691">
        <v>314</v>
      </c>
      <c r="BA41" s="691">
        <v>314</v>
      </c>
      <c r="BB41" s="691">
        <v>314</v>
      </c>
      <c r="BC41" s="691">
        <v>314</v>
      </c>
      <c r="BD41" s="691" t="s">
        <v>794</v>
      </c>
      <c r="BE41" s="691" t="s">
        <v>794</v>
      </c>
      <c r="BF41" s="691" t="s">
        <v>793</v>
      </c>
      <c r="BG41" s="691" t="s">
        <v>793</v>
      </c>
      <c r="BH41" s="691" t="s">
        <v>793</v>
      </c>
      <c r="BI41" s="691" t="s">
        <v>793</v>
      </c>
      <c r="BJ41" s="691" t="s">
        <v>793</v>
      </c>
      <c r="BK41" s="691" t="s">
        <v>793</v>
      </c>
      <c r="BL41" s="691" t="s">
        <v>793</v>
      </c>
      <c r="BM41" s="691" t="s">
        <v>793</v>
      </c>
      <c r="BN41" s="691" t="s">
        <v>793</v>
      </c>
      <c r="BO41" s="691" t="s">
        <v>793</v>
      </c>
      <c r="BP41" s="691" t="s">
        <v>793</v>
      </c>
      <c r="BQ41" s="691" t="s">
        <v>791</v>
      </c>
      <c r="BR41" s="691" t="s">
        <v>791</v>
      </c>
      <c r="BS41" s="691" t="s">
        <v>791</v>
      </c>
      <c r="BT41" s="692" t="s">
        <v>791</v>
      </c>
      <c r="BU41" s="16"/>
    </row>
    <row r="42" spans="2:73" s="17" customFormat="1" ht="15.75">
      <c r="B42" s="686" t="s">
        <v>780</v>
      </c>
      <c r="C42" s="686" t="s">
        <v>785</v>
      </c>
      <c r="D42" s="686" t="s">
        <v>21</v>
      </c>
      <c r="E42" s="686" t="s">
        <v>782</v>
      </c>
      <c r="F42" s="686" t="s">
        <v>795</v>
      </c>
      <c r="G42" s="686" t="s">
        <v>783</v>
      </c>
      <c r="H42" s="686">
        <v>2012</v>
      </c>
      <c r="I42" s="638" t="s">
        <v>578</v>
      </c>
      <c r="J42" s="638" t="s">
        <v>595</v>
      </c>
      <c r="K42" s="627"/>
      <c r="L42" s="690">
        <v>0</v>
      </c>
      <c r="M42" s="691">
        <v>1340.0396639999999</v>
      </c>
      <c r="N42" s="691">
        <v>1340.021</v>
      </c>
      <c r="O42" s="691">
        <v>1294.2234000000001</v>
      </c>
      <c r="P42" s="691">
        <v>1093.0498</v>
      </c>
      <c r="Q42" s="691">
        <v>1092.9958999999999</v>
      </c>
      <c r="R42" s="691">
        <v>240.69153</v>
      </c>
      <c r="S42" s="691">
        <v>240.69153</v>
      </c>
      <c r="T42" s="691">
        <v>232.73539</v>
      </c>
      <c r="U42" s="691">
        <v>232.73539</v>
      </c>
      <c r="V42" s="691">
        <v>232.73539</v>
      </c>
      <c r="W42" s="691">
        <v>220.56725</v>
      </c>
      <c r="X42" s="691">
        <v>220.56725</v>
      </c>
      <c r="Y42" s="691">
        <v>16.414123</v>
      </c>
      <c r="Z42" s="691">
        <v>16.414123</v>
      </c>
      <c r="AA42" s="691">
        <v>16.414123</v>
      </c>
      <c r="AB42" s="691">
        <v>0</v>
      </c>
      <c r="AC42" s="691">
        <v>0</v>
      </c>
      <c r="AD42" s="691">
        <v>0</v>
      </c>
      <c r="AE42" s="691">
        <v>0</v>
      </c>
      <c r="AF42" s="691">
        <v>0</v>
      </c>
      <c r="AG42" s="691">
        <v>0</v>
      </c>
      <c r="AH42" s="691">
        <v>0</v>
      </c>
      <c r="AI42" s="691">
        <v>0</v>
      </c>
      <c r="AJ42" s="691">
        <v>0</v>
      </c>
      <c r="AK42" s="691">
        <v>0</v>
      </c>
      <c r="AL42" s="691">
        <v>0</v>
      </c>
      <c r="AM42" s="691">
        <v>0</v>
      </c>
      <c r="AN42" s="691">
        <v>0</v>
      </c>
      <c r="AO42" s="692">
        <v>0</v>
      </c>
      <c r="AP42" s="627"/>
      <c r="AQ42" s="690">
        <v>0</v>
      </c>
      <c r="AR42" s="691">
        <v>4890220.2139999997</v>
      </c>
      <c r="AS42" s="691">
        <v>4890179.7609999999</v>
      </c>
      <c r="AT42" s="691">
        <v>4693913.9910000004</v>
      </c>
      <c r="AU42" s="691">
        <v>3837660.7769999998</v>
      </c>
      <c r="AV42" s="691">
        <v>3837428.2969999998</v>
      </c>
      <c r="AW42" s="691">
        <v>853402.67200000002</v>
      </c>
      <c r="AX42" s="691">
        <v>853402.67200000002</v>
      </c>
      <c r="AY42" s="691">
        <v>845457.51650000003</v>
      </c>
      <c r="AZ42" s="691">
        <v>845457.51650000003</v>
      </c>
      <c r="BA42" s="691">
        <v>845457.51650000003</v>
      </c>
      <c r="BB42" s="691">
        <v>726394.87860000005</v>
      </c>
      <c r="BC42" s="691">
        <v>726394.87860000005</v>
      </c>
      <c r="BD42" s="691">
        <v>16391.475709999999</v>
      </c>
      <c r="BE42" s="691">
        <v>16391.475709999999</v>
      </c>
      <c r="BF42" s="691">
        <v>16391.475709999999</v>
      </c>
      <c r="BG42" s="691">
        <v>0</v>
      </c>
      <c r="BH42" s="691">
        <v>0</v>
      </c>
      <c r="BI42" s="691">
        <v>0</v>
      </c>
      <c r="BJ42" s="691">
        <v>0</v>
      </c>
      <c r="BK42" s="691">
        <v>0</v>
      </c>
      <c r="BL42" s="691">
        <v>0</v>
      </c>
      <c r="BM42" s="691">
        <v>0</v>
      </c>
      <c r="BN42" s="691">
        <v>0</v>
      </c>
      <c r="BO42" s="691">
        <v>0</v>
      </c>
      <c r="BP42" s="691">
        <v>0</v>
      </c>
      <c r="BQ42" s="691">
        <v>0</v>
      </c>
      <c r="BR42" s="691">
        <v>0</v>
      </c>
      <c r="BS42" s="691">
        <v>0</v>
      </c>
      <c r="BT42" s="692">
        <v>0</v>
      </c>
      <c r="BU42" s="16"/>
    </row>
    <row r="43" spans="2:73" s="17" customFormat="1" ht="15.75">
      <c r="B43" s="686" t="s">
        <v>780</v>
      </c>
      <c r="C43" s="686" t="s">
        <v>785</v>
      </c>
      <c r="D43" s="686" t="s">
        <v>22</v>
      </c>
      <c r="E43" s="686" t="s">
        <v>782</v>
      </c>
      <c r="F43" s="686" t="s">
        <v>795</v>
      </c>
      <c r="G43" s="686" t="s">
        <v>783</v>
      </c>
      <c r="H43" s="686">
        <v>2012</v>
      </c>
      <c r="I43" s="638" t="s">
        <v>578</v>
      </c>
      <c r="J43" s="638" t="s">
        <v>595</v>
      </c>
      <c r="K43" s="627"/>
      <c r="L43" s="690">
        <v>0</v>
      </c>
      <c r="M43" s="691">
        <v>4531.4237899999998</v>
      </c>
      <c r="N43" s="691">
        <v>4499.8347000000003</v>
      </c>
      <c r="O43" s="691">
        <v>4452.0397000000003</v>
      </c>
      <c r="P43" s="691">
        <v>4392.2739000000001</v>
      </c>
      <c r="Q43" s="691">
        <v>4392.2739000000001</v>
      </c>
      <c r="R43" s="691">
        <v>4118.1211000000003</v>
      </c>
      <c r="S43" s="691">
        <v>4019.8134</v>
      </c>
      <c r="T43" s="691">
        <v>4019.8134</v>
      </c>
      <c r="U43" s="691">
        <v>3671.2633999999998</v>
      </c>
      <c r="V43" s="691">
        <v>2360.7714000000001</v>
      </c>
      <c r="W43" s="691">
        <v>2316.6003000000001</v>
      </c>
      <c r="X43" s="691">
        <v>2316.6003000000001</v>
      </c>
      <c r="Y43" s="691">
        <v>810.08306000000005</v>
      </c>
      <c r="Z43" s="691">
        <v>639.82602999999995</v>
      </c>
      <c r="AA43" s="691">
        <v>639.82602999999995</v>
      </c>
      <c r="AB43" s="691">
        <v>175.90714</v>
      </c>
      <c r="AC43" s="691">
        <v>137.15961999999999</v>
      </c>
      <c r="AD43" s="691">
        <v>137.15961999999999</v>
      </c>
      <c r="AE43" s="691">
        <v>137.15961999999999</v>
      </c>
      <c r="AF43" s="691">
        <v>137.15961999999999</v>
      </c>
      <c r="AG43" s="691">
        <v>0</v>
      </c>
      <c r="AH43" s="691">
        <v>0</v>
      </c>
      <c r="AI43" s="691">
        <v>0</v>
      </c>
      <c r="AJ43" s="691">
        <v>0</v>
      </c>
      <c r="AK43" s="691">
        <v>0</v>
      </c>
      <c r="AL43" s="691">
        <v>0</v>
      </c>
      <c r="AM43" s="691">
        <v>0</v>
      </c>
      <c r="AN43" s="691">
        <v>0</v>
      </c>
      <c r="AO43" s="692">
        <v>0</v>
      </c>
      <c r="AP43" s="627"/>
      <c r="AQ43" s="690">
        <v>0</v>
      </c>
      <c r="AR43" s="691">
        <v>24392636.699999999</v>
      </c>
      <c r="AS43" s="691">
        <v>24288756.170000002</v>
      </c>
      <c r="AT43" s="691">
        <v>24131826.149999999</v>
      </c>
      <c r="AU43" s="691">
        <v>23935785.25</v>
      </c>
      <c r="AV43" s="691">
        <v>23935785.25</v>
      </c>
      <c r="AW43" s="691">
        <v>23037689.890000001</v>
      </c>
      <c r="AX43" s="691">
        <v>22455199.32</v>
      </c>
      <c r="AY43" s="691">
        <v>22455199.32</v>
      </c>
      <c r="AZ43" s="691">
        <v>21163792.600000001</v>
      </c>
      <c r="BA43" s="691">
        <v>13698164.300000001</v>
      </c>
      <c r="BB43" s="691">
        <v>12836678.449999999</v>
      </c>
      <c r="BC43" s="691">
        <v>12737200.380000001</v>
      </c>
      <c r="BD43" s="691">
        <v>3822450.9019999998</v>
      </c>
      <c r="BE43" s="691">
        <v>3263748.9270000001</v>
      </c>
      <c r="BF43" s="691">
        <v>3263748.9270000001</v>
      </c>
      <c r="BG43" s="691">
        <v>428145.87839999999</v>
      </c>
      <c r="BH43" s="691">
        <v>365474.46</v>
      </c>
      <c r="BI43" s="691">
        <v>365474.46</v>
      </c>
      <c r="BJ43" s="691">
        <v>365474.45899999997</v>
      </c>
      <c r="BK43" s="691">
        <v>365474.46</v>
      </c>
      <c r="BL43" s="691">
        <v>0</v>
      </c>
      <c r="BM43" s="691">
        <v>0</v>
      </c>
      <c r="BN43" s="691">
        <v>0</v>
      </c>
      <c r="BO43" s="691">
        <v>0</v>
      </c>
      <c r="BP43" s="691">
        <v>0</v>
      </c>
      <c r="BQ43" s="691">
        <v>0</v>
      </c>
      <c r="BR43" s="691">
        <v>0</v>
      </c>
      <c r="BS43" s="691">
        <v>0</v>
      </c>
      <c r="BT43" s="692">
        <v>0</v>
      </c>
      <c r="BU43" s="16"/>
    </row>
    <row r="44" spans="2:73" s="17" customFormat="1" ht="15.75">
      <c r="B44" s="686" t="s">
        <v>780</v>
      </c>
      <c r="C44" s="686" t="s">
        <v>785</v>
      </c>
      <c r="D44" s="686" t="s">
        <v>20</v>
      </c>
      <c r="E44" s="686" t="s">
        <v>782</v>
      </c>
      <c r="F44" s="686" t="s">
        <v>795</v>
      </c>
      <c r="G44" s="686" t="s">
        <v>783</v>
      </c>
      <c r="H44" s="686">
        <v>2012</v>
      </c>
      <c r="I44" s="638" t="s">
        <v>578</v>
      </c>
      <c r="J44" s="638" t="s">
        <v>595</v>
      </c>
      <c r="K44" s="627"/>
      <c r="L44" s="690">
        <v>0</v>
      </c>
      <c r="M44" s="691">
        <v>191.55546129999999</v>
      </c>
      <c r="N44" s="691">
        <v>191.55546000000001</v>
      </c>
      <c r="O44" s="691">
        <v>191.55546000000001</v>
      </c>
      <c r="P44" s="691">
        <v>191.55546000000001</v>
      </c>
      <c r="Q44" s="691">
        <v>0</v>
      </c>
      <c r="R44" s="691">
        <v>0</v>
      </c>
      <c r="S44" s="691">
        <v>0</v>
      </c>
      <c r="T44" s="691">
        <v>0</v>
      </c>
      <c r="U44" s="691">
        <v>0</v>
      </c>
      <c r="V44" s="691">
        <v>0</v>
      </c>
      <c r="W44" s="691">
        <v>0</v>
      </c>
      <c r="X44" s="691">
        <v>0</v>
      </c>
      <c r="Y44" s="691">
        <v>0</v>
      </c>
      <c r="Z44" s="691">
        <v>0</v>
      </c>
      <c r="AA44" s="691">
        <v>0</v>
      </c>
      <c r="AB44" s="691">
        <v>0</v>
      </c>
      <c r="AC44" s="691">
        <v>0</v>
      </c>
      <c r="AD44" s="691">
        <v>0</v>
      </c>
      <c r="AE44" s="691">
        <v>0</v>
      </c>
      <c r="AF44" s="691">
        <v>0</v>
      </c>
      <c r="AG44" s="691">
        <v>0</v>
      </c>
      <c r="AH44" s="691">
        <v>0</v>
      </c>
      <c r="AI44" s="691">
        <v>0</v>
      </c>
      <c r="AJ44" s="691">
        <v>0</v>
      </c>
      <c r="AK44" s="691">
        <v>0</v>
      </c>
      <c r="AL44" s="691">
        <v>0</v>
      </c>
      <c r="AM44" s="691">
        <v>0</v>
      </c>
      <c r="AN44" s="691">
        <v>0</v>
      </c>
      <c r="AO44" s="692">
        <v>0</v>
      </c>
      <c r="AP44" s="627"/>
      <c r="AQ44" s="690">
        <v>0</v>
      </c>
      <c r="AR44" s="691">
        <v>931521.41509999998</v>
      </c>
      <c r="AS44" s="691">
        <v>931521.41509999998</v>
      </c>
      <c r="AT44" s="691">
        <v>931521.41509999998</v>
      </c>
      <c r="AU44" s="691">
        <v>931521.41509999998</v>
      </c>
      <c r="AV44" s="691">
        <v>0</v>
      </c>
      <c r="AW44" s="691">
        <v>0</v>
      </c>
      <c r="AX44" s="691">
        <v>0</v>
      </c>
      <c r="AY44" s="691">
        <v>0</v>
      </c>
      <c r="AZ44" s="691">
        <v>0</v>
      </c>
      <c r="BA44" s="691">
        <v>0</v>
      </c>
      <c r="BB44" s="691">
        <v>0</v>
      </c>
      <c r="BC44" s="691">
        <v>0</v>
      </c>
      <c r="BD44" s="691">
        <v>0</v>
      </c>
      <c r="BE44" s="691">
        <v>0</v>
      </c>
      <c r="BF44" s="691">
        <v>0</v>
      </c>
      <c r="BG44" s="691">
        <v>0</v>
      </c>
      <c r="BH44" s="691">
        <v>0</v>
      </c>
      <c r="BI44" s="691">
        <v>0</v>
      </c>
      <c r="BJ44" s="691">
        <v>0</v>
      </c>
      <c r="BK44" s="691">
        <v>0</v>
      </c>
      <c r="BL44" s="691">
        <v>0</v>
      </c>
      <c r="BM44" s="691">
        <v>0</v>
      </c>
      <c r="BN44" s="691">
        <v>0</v>
      </c>
      <c r="BO44" s="691">
        <v>0</v>
      </c>
      <c r="BP44" s="691">
        <v>0</v>
      </c>
      <c r="BQ44" s="691">
        <v>0</v>
      </c>
      <c r="BR44" s="691">
        <v>0</v>
      </c>
      <c r="BS44" s="691">
        <v>0</v>
      </c>
      <c r="BT44" s="692">
        <v>0</v>
      </c>
      <c r="BU44" s="16"/>
    </row>
    <row r="45" spans="2:73" s="17" customFormat="1" ht="15.75">
      <c r="B45" s="686" t="s">
        <v>780</v>
      </c>
      <c r="C45" s="686" t="s">
        <v>785</v>
      </c>
      <c r="D45" s="686" t="s">
        <v>17</v>
      </c>
      <c r="E45" s="686" t="s">
        <v>782</v>
      </c>
      <c r="F45" s="686" t="s">
        <v>795</v>
      </c>
      <c r="G45" s="686" t="s">
        <v>783</v>
      </c>
      <c r="H45" s="686">
        <v>2012</v>
      </c>
      <c r="I45" s="638" t="s">
        <v>578</v>
      </c>
      <c r="J45" s="638" t="s">
        <v>595</v>
      </c>
      <c r="K45" s="627"/>
      <c r="L45" s="690">
        <v>0</v>
      </c>
      <c r="M45" s="691">
        <v>96.53</v>
      </c>
      <c r="N45" s="691">
        <v>96.53</v>
      </c>
      <c r="O45" s="691">
        <v>96.53</v>
      </c>
      <c r="P45" s="691">
        <v>96.53</v>
      </c>
      <c r="Q45" s="691">
        <v>96.53</v>
      </c>
      <c r="R45" s="691">
        <v>96.53</v>
      </c>
      <c r="S45" s="691">
        <v>96.53</v>
      </c>
      <c r="T45" s="691">
        <v>96.53</v>
      </c>
      <c r="U45" s="691">
        <v>96.53</v>
      </c>
      <c r="V45" s="691">
        <v>96.53</v>
      </c>
      <c r="W45" s="691">
        <v>96.53</v>
      </c>
      <c r="X45" s="691">
        <v>96.53</v>
      </c>
      <c r="Y45" s="691">
        <v>96.53</v>
      </c>
      <c r="Z45" s="691">
        <v>96.53</v>
      </c>
      <c r="AA45" s="691">
        <v>96.53</v>
      </c>
      <c r="AB45" s="691">
        <v>0</v>
      </c>
      <c r="AC45" s="691">
        <v>0</v>
      </c>
      <c r="AD45" s="691">
        <v>0</v>
      </c>
      <c r="AE45" s="691">
        <v>0</v>
      </c>
      <c r="AF45" s="691">
        <v>0</v>
      </c>
      <c r="AG45" s="691">
        <v>0</v>
      </c>
      <c r="AH45" s="691">
        <v>0</v>
      </c>
      <c r="AI45" s="691">
        <v>0</v>
      </c>
      <c r="AJ45" s="691">
        <v>0</v>
      </c>
      <c r="AK45" s="691">
        <v>0</v>
      </c>
      <c r="AL45" s="691">
        <v>0</v>
      </c>
      <c r="AM45" s="691">
        <v>0</v>
      </c>
      <c r="AN45" s="691">
        <v>0</v>
      </c>
      <c r="AO45" s="692">
        <v>0</v>
      </c>
      <c r="AP45" s="627"/>
      <c r="AQ45" s="690">
        <v>0</v>
      </c>
      <c r="AR45" s="691">
        <v>247001.16</v>
      </c>
      <c r="AS45" s="691">
        <v>247001.16</v>
      </c>
      <c r="AT45" s="691">
        <v>247001.16</v>
      </c>
      <c r="AU45" s="691">
        <v>247001.16</v>
      </c>
      <c r="AV45" s="691">
        <v>247001.16</v>
      </c>
      <c r="AW45" s="691">
        <v>247001.16</v>
      </c>
      <c r="AX45" s="691">
        <v>247001.16</v>
      </c>
      <c r="AY45" s="691">
        <v>247001.16</v>
      </c>
      <c r="AZ45" s="691">
        <v>247001.16</v>
      </c>
      <c r="BA45" s="691">
        <v>247001.16</v>
      </c>
      <c r="BB45" s="691">
        <v>247001.16</v>
      </c>
      <c r="BC45" s="691">
        <v>247001.16</v>
      </c>
      <c r="BD45" s="691">
        <v>247001.16</v>
      </c>
      <c r="BE45" s="691">
        <v>247001.16</v>
      </c>
      <c r="BF45" s="691">
        <v>247001.16</v>
      </c>
      <c r="BG45" s="691">
        <v>0</v>
      </c>
      <c r="BH45" s="691">
        <v>0</v>
      </c>
      <c r="BI45" s="691">
        <v>0</v>
      </c>
      <c r="BJ45" s="691">
        <v>0</v>
      </c>
      <c r="BK45" s="691">
        <v>0</v>
      </c>
      <c r="BL45" s="691">
        <v>0</v>
      </c>
      <c r="BM45" s="691">
        <v>0</v>
      </c>
      <c r="BN45" s="691">
        <v>0</v>
      </c>
      <c r="BO45" s="691">
        <v>0</v>
      </c>
      <c r="BP45" s="691">
        <v>0</v>
      </c>
      <c r="BQ45" s="691">
        <v>0</v>
      </c>
      <c r="BR45" s="691">
        <v>0</v>
      </c>
      <c r="BS45" s="691">
        <v>0</v>
      </c>
      <c r="BT45" s="692">
        <v>0</v>
      </c>
      <c r="BU45" s="16"/>
    </row>
    <row r="46" spans="2:73" s="17" customFormat="1" ht="15.75">
      <c r="B46" s="686" t="s">
        <v>780</v>
      </c>
      <c r="C46" s="686" t="s">
        <v>781</v>
      </c>
      <c r="D46" s="686" t="s">
        <v>2</v>
      </c>
      <c r="E46" s="686" t="s">
        <v>782</v>
      </c>
      <c r="F46" s="686" t="s">
        <v>29</v>
      </c>
      <c r="G46" s="686" t="s">
        <v>783</v>
      </c>
      <c r="H46" s="686">
        <v>2012</v>
      </c>
      <c r="I46" s="638" t="s">
        <v>578</v>
      </c>
      <c r="J46" s="638" t="s">
        <v>595</v>
      </c>
      <c r="K46" s="627"/>
      <c r="L46" s="690">
        <v>0</v>
      </c>
      <c r="M46" s="691">
        <v>17.222610029999998</v>
      </c>
      <c r="N46" s="691">
        <v>17.22261</v>
      </c>
      <c r="O46" s="691">
        <v>17.22261</v>
      </c>
      <c r="P46" s="691">
        <v>16.798992999999999</v>
      </c>
      <c r="Q46" s="691">
        <v>0</v>
      </c>
      <c r="R46" s="691">
        <v>0</v>
      </c>
      <c r="S46" s="691">
        <v>0</v>
      </c>
      <c r="T46" s="691">
        <v>0</v>
      </c>
      <c r="U46" s="691">
        <v>0</v>
      </c>
      <c r="V46" s="691">
        <v>0</v>
      </c>
      <c r="W46" s="691">
        <v>0</v>
      </c>
      <c r="X46" s="691">
        <v>0</v>
      </c>
      <c r="Y46" s="691">
        <v>0</v>
      </c>
      <c r="Z46" s="691">
        <v>0</v>
      </c>
      <c r="AA46" s="691">
        <v>0</v>
      </c>
      <c r="AB46" s="691">
        <v>0</v>
      </c>
      <c r="AC46" s="691">
        <v>0</v>
      </c>
      <c r="AD46" s="691">
        <v>0</v>
      </c>
      <c r="AE46" s="691">
        <v>0</v>
      </c>
      <c r="AF46" s="691">
        <v>0</v>
      </c>
      <c r="AG46" s="691">
        <v>0</v>
      </c>
      <c r="AH46" s="691">
        <v>0</v>
      </c>
      <c r="AI46" s="691">
        <v>0</v>
      </c>
      <c r="AJ46" s="691">
        <v>0</v>
      </c>
      <c r="AK46" s="691">
        <v>0</v>
      </c>
      <c r="AL46" s="691">
        <v>0</v>
      </c>
      <c r="AM46" s="691">
        <v>0</v>
      </c>
      <c r="AN46" s="691">
        <v>0</v>
      </c>
      <c r="AO46" s="692">
        <v>0</v>
      </c>
      <c r="AP46" s="627"/>
      <c r="AQ46" s="690">
        <v>0</v>
      </c>
      <c r="AR46" s="691">
        <v>30332.46386</v>
      </c>
      <c r="AS46" s="691">
        <v>30332.46386</v>
      </c>
      <c r="AT46" s="691">
        <v>30332.46386</v>
      </c>
      <c r="AU46" s="691">
        <v>29953.642650000002</v>
      </c>
      <c r="AV46" s="691">
        <v>0</v>
      </c>
      <c r="AW46" s="691">
        <v>0</v>
      </c>
      <c r="AX46" s="691">
        <v>0</v>
      </c>
      <c r="AY46" s="691">
        <v>0</v>
      </c>
      <c r="AZ46" s="691">
        <v>0</v>
      </c>
      <c r="BA46" s="691">
        <v>0</v>
      </c>
      <c r="BB46" s="691">
        <v>0</v>
      </c>
      <c r="BC46" s="691">
        <v>0</v>
      </c>
      <c r="BD46" s="691">
        <v>0</v>
      </c>
      <c r="BE46" s="691">
        <v>0</v>
      </c>
      <c r="BF46" s="691">
        <v>0</v>
      </c>
      <c r="BG46" s="691">
        <v>0</v>
      </c>
      <c r="BH46" s="691">
        <v>0</v>
      </c>
      <c r="BI46" s="691">
        <v>0</v>
      </c>
      <c r="BJ46" s="691">
        <v>0</v>
      </c>
      <c r="BK46" s="691">
        <v>0</v>
      </c>
      <c r="BL46" s="691">
        <v>0</v>
      </c>
      <c r="BM46" s="691">
        <v>0</v>
      </c>
      <c r="BN46" s="691">
        <v>0</v>
      </c>
      <c r="BO46" s="691">
        <v>0</v>
      </c>
      <c r="BP46" s="691">
        <v>0</v>
      </c>
      <c r="BQ46" s="691">
        <v>0</v>
      </c>
      <c r="BR46" s="691">
        <v>0</v>
      </c>
      <c r="BS46" s="691">
        <v>0</v>
      </c>
      <c r="BT46" s="692">
        <v>0</v>
      </c>
      <c r="BU46" s="16"/>
    </row>
    <row r="47" spans="2:73" s="17" customFormat="1" ht="15.75">
      <c r="B47" s="686" t="s">
        <v>780</v>
      </c>
      <c r="C47" s="686" t="s">
        <v>781</v>
      </c>
      <c r="D47" s="686" t="s">
        <v>1</v>
      </c>
      <c r="E47" s="686" t="s">
        <v>782</v>
      </c>
      <c r="F47" s="686" t="s">
        <v>29</v>
      </c>
      <c r="G47" s="686" t="s">
        <v>783</v>
      </c>
      <c r="H47" s="686">
        <v>2012</v>
      </c>
      <c r="I47" s="638" t="s">
        <v>578</v>
      </c>
      <c r="J47" s="638" t="s">
        <v>595</v>
      </c>
      <c r="K47" s="627"/>
      <c r="L47" s="690">
        <v>0</v>
      </c>
      <c r="M47" s="691">
        <v>59.087765330000003</v>
      </c>
      <c r="N47" s="691">
        <v>59.087764999999997</v>
      </c>
      <c r="O47" s="691">
        <v>59.087764999999997</v>
      </c>
      <c r="P47" s="691">
        <v>58.285538000000003</v>
      </c>
      <c r="Q47" s="691">
        <v>36.354792000000003</v>
      </c>
      <c r="R47" s="691">
        <v>0</v>
      </c>
      <c r="S47" s="691">
        <v>0</v>
      </c>
      <c r="T47" s="691">
        <v>0</v>
      </c>
      <c r="U47" s="691">
        <v>0</v>
      </c>
      <c r="V47" s="691">
        <v>0</v>
      </c>
      <c r="W47" s="691">
        <v>0</v>
      </c>
      <c r="X47" s="691">
        <v>0</v>
      </c>
      <c r="Y47" s="691">
        <v>0</v>
      </c>
      <c r="Z47" s="691">
        <v>0</v>
      </c>
      <c r="AA47" s="691">
        <v>0</v>
      </c>
      <c r="AB47" s="691">
        <v>0</v>
      </c>
      <c r="AC47" s="691">
        <v>0</v>
      </c>
      <c r="AD47" s="691">
        <v>0</v>
      </c>
      <c r="AE47" s="691">
        <v>0</v>
      </c>
      <c r="AF47" s="691">
        <v>0</v>
      </c>
      <c r="AG47" s="691">
        <v>0</v>
      </c>
      <c r="AH47" s="691">
        <v>0</v>
      </c>
      <c r="AI47" s="691">
        <v>0</v>
      </c>
      <c r="AJ47" s="691">
        <v>0</v>
      </c>
      <c r="AK47" s="691">
        <v>0</v>
      </c>
      <c r="AL47" s="691">
        <v>0</v>
      </c>
      <c r="AM47" s="691">
        <v>0</v>
      </c>
      <c r="AN47" s="691">
        <v>0</v>
      </c>
      <c r="AO47" s="692">
        <v>0</v>
      </c>
      <c r="AP47" s="627"/>
      <c r="AQ47" s="690">
        <v>0</v>
      </c>
      <c r="AR47" s="691">
        <v>430436.40820000001</v>
      </c>
      <c r="AS47" s="691">
        <v>430436.40820000001</v>
      </c>
      <c r="AT47" s="691">
        <v>430436.40820000001</v>
      </c>
      <c r="AU47" s="691">
        <v>429719.01280000003</v>
      </c>
      <c r="AV47" s="691">
        <v>276504.93410000001</v>
      </c>
      <c r="AW47" s="691">
        <v>0</v>
      </c>
      <c r="AX47" s="691">
        <v>0</v>
      </c>
      <c r="AY47" s="691">
        <v>0</v>
      </c>
      <c r="AZ47" s="691">
        <v>0</v>
      </c>
      <c r="BA47" s="691">
        <v>0</v>
      </c>
      <c r="BB47" s="691">
        <v>0</v>
      </c>
      <c r="BC47" s="691">
        <v>0</v>
      </c>
      <c r="BD47" s="691">
        <v>0</v>
      </c>
      <c r="BE47" s="691">
        <v>0</v>
      </c>
      <c r="BF47" s="691">
        <v>0</v>
      </c>
      <c r="BG47" s="691">
        <v>0</v>
      </c>
      <c r="BH47" s="691">
        <v>0</v>
      </c>
      <c r="BI47" s="691">
        <v>0</v>
      </c>
      <c r="BJ47" s="691">
        <v>0</v>
      </c>
      <c r="BK47" s="691">
        <v>0</v>
      </c>
      <c r="BL47" s="691">
        <v>0</v>
      </c>
      <c r="BM47" s="691">
        <v>0</v>
      </c>
      <c r="BN47" s="691">
        <v>0</v>
      </c>
      <c r="BO47" s="691">
        <v>0</v>
      </c>
      <c r="BP47" s="691">
        <v>0</v>
      </c>
      <c r="BQ47" s="691">
        <v>0</v>
      </c>
      <c r="BR47" s="691">
        <v>0</v>
      </c>
      <c r="BS47" s="691">
        <v>0</v>
      </c>
      <c r="BT47" s="692">
        <v>0</v>
      </c>
      <c r="BU47" s="16"/>
    </row>
    <row r="48" spans="2:73" s="17" customFormat="1" ht="15.75">
      <c r="B48" s="686" t="s">
        <v>780</v>
      </c>
      <c r="C48" s="686" t="s">
        <v>781</v>
      </c>
      <c r="D48" s="686" t="s">
        <v>5</v>
      </c>
      <c r="E48" s="686" t="s">
        <v>782</v>
      </c>
      <c r="F48" s="686" t="s">
        <v>29</v>
      </c>
      <c r="G48" s="686" t="s">
        <v>783</v>
      </c>
      <c r="H48" s="686">
        <v>2012</v>
      </c>
      <c r="I48" s="638" t="s">
        <v>578</v>
      </c>
      <c r="J48" s="638" t="s">
        <v>595</v>
      </c>
      <c r="K48" s="627"/>
      <c r="L48" s="690">
        <v>0</v>
      </c>
      <c r="M48" s="691">
        <v>58.111344320000001</v>
      </c>
      <c r="N48" s="691">
        <v>58.111344000000003</v>
      </c>
      <c r="O48" s="691">
        <v>58.111344000000003</v>
      </c>
      <c r="P48" s="691">
        <v>58.111344000000003</v>
      </c>
      <c r="Q48" s="691">
        <v>53.190435999999998</v>
      </c>
      <c r="R48" s="691">
        <v>45.011642999999999</v>
      </c>
      <c r="S48" s="691">
        <v>33.697197000000003</v>
      </c>
      <c r="T48" s="691">
        <v>33.572783000000001</v>
      </c>
      <c r="U48" s="691">
        <v>33.572783000000001</v>
      </c>
      <c r="V48" s="691">
        <v>21.651458000000002</v>
      </c>
      <c r="W48" s="691">
        <v>8.4708991999999999</v>
      </c>
      <c r="X48" s="691">
        <v>8.4701553999999994</v>
      </c>
      <c r="Y48" s="691">
        <v>8.4701553999999994</v>
      </c>
      <c r="Z48" s="691">
        <v>8.3248013000000007</v>
      </c>
      <c r="AA48" s="691">
        <v>8.3248013000000007</v>
      </c>
      <c r="AB48" s="691">
        <v>8.1179661999999997</v>
      </c>
      <c r="AC48" s="691">
        <v>2.2777447</v>
      </c>
      <c r="AD48" s="691">
        <v>2.2777447</v>
      </c>
      <c r="AE48" s="691">
        <v>2.2777447</v>
      </c>
      <c r="AF48" s="691">
        <v>2.2777447</v>
      </c>
      <c r="AG48" s="691">
        <v>0</v>
      </c>
      <c r="AH48" s="691">
        <v>0</v>
      </c>
      <c r="AI48" s="691">
        <v>0</v>
      </c>
      <c r="AJ48" s="691">
        <v>0</v>
      </c>
      <c r="AK48" s="691">
        <v>0</v>
      </c>
      <c r="AL48" s="691">
        <v>0</v>
      </c>
      <c r="AM48" s="691">
        <v>0</v>
      </c>
      <c r="AN48" s="691">
        <v>0</v>
      </c>
      <c r="AO48" s="692">
        <v>0</v>
      </c>
      <c r="AP48" s="627"/>
      <c r="AQ48" s="690">
        <v>0</v>
      </c>
      <c r="AR48" s="691">
        <v>1051578.7690000001</v>
      </c>
      <c r="AS48" s="691">
        <v>1051578.7690000001</v>
      </c>
      <c r="AT48" s="691">
        <v>1051578.7690000001</v>
      </c>
      <c r="AU48" s="691">
        <v>1051578.7690000001</v>
      </c>
      <c r="AV48" s="691">
        <v>945302.41650000005</v>
      </c>
      <c r="AW48" s="691">
        <v>768665.8861</v>
      </c>
      <c r="AX48" s="691">
        <v>524308.97140000004</v>
      </c>
      <c r="AY48" s="691">
        <v>523219.09889999998</v>
      </c>
      <c r="AZ48" s="691">
        <v>523219.09889999998</v>
      </c>
      <c r="BA48" s="691">
        <v>265755.48690000002</v>
      </c>
      <c r="BB48" s="691">
        <v>197225.23499999999</v>
      </c>
      <c r="BC48" s="691">
        <v>191095.79829999999</v>
      </c>
      <c r="BD48" s="691">
        <v>191095.79829999999</v>
      </c>
      <c r="BE48" s="691">
        <v>177754.46660000001</v>
      </c>
      <c r="BF48" s="691">
        <v>177754.46660000001</v>
      </c>
      <c r="BG48" s="691">
        <v>175322.8731</v>
      </c>
      <c r="BH48" s="691">
        <v>49192.216</v>
      </c>
      <c r="BI48" s="691">
        <v>49192.216</v>
      </c>
      <c r="BJ48" s="691">
        <v>49192.216399999998</v>
      </c>
      <c r="BK48" s="691">
        <v>49192.216</v>
      </c>
      <c r="BL48" s="691">
        <v>0</v>
      </c>
      <c r="BM48" s="691">
        <v>0</v>
      </c>
      <c r="BN48" s="691">
        <v>0</v>
      </c>
      <c r="BO48" s="691">
        <v>0</v>
      </c>
      <c r="BP48" s="691">
        <v>0</v>
      </c>
      <c r="BQ48" s="691">
        <v>0</v>
      </c>
      <c r="BR48" s="691">
        <v>0</v>
      </c>
      <c r="BS48" s="691">
        <v>0</v>
      </c>
      <c r="BT48" s="692">
        <v>0</v>
      </c>
      <c r="BU48" s="16"/>
    </row>
    <row r="49" spans="2:73" s="17" customFormat="1" ht="15.75">
      <c r="B49" s="686" t="s">
        <v>780</v>
      </c>
      <c r="C49" s="686" t="s">
        <v>781</v>
      </c>
      <c r="D49" s="686" t="s">
        <v>4</v>
      </c>
      <c r="E49" s="686" t="s">
        <v>782</v>
      </c>
      <c r="F49" s="686" t="s">
        <v>29</v>
      </c>
      <c r="G49" s="686" t="s">
        <v>783</v>
      </c>
      <c r="H49" s="686">
        <v>2012</v>
      </c>
      <c r="I49" s="638" t="s">
        <v>578</v>
      </c>
      <c r="J49" s="638" t="s">
        <v>595</v>
      </c>
      <c r="K49" s="627"/>
      <c r="L49" s="690">
        <v>0</v>
      </c>
      <c r="M49" s="691">
        <v>9.0472356020000007</v>
      </c>
      <c r="N49" s="691">
        <v>9.0472356000000005</v>
      </c>
      <c r="O49" s="691">
        <v>9.0472356000000005</v>
      </c>
      <c r="P49" s="691">
        <v>9.0472356000000005</v>
      </c>
      <c r="Q49" s="691">
        <v>9.0090453000000004</v>
      </c>
      <c r="R49" s="691">
        <v>9.0090453000000004</v>
      </c>
      <c r="S49" s="691">
        <v>7.6842492</v>
      </c>
      <c r="T49" s="691">
        <v>7.6682062000000002</v>
      </c>
      <c r="U49" s="691">
        <v>7.6682062000000002</v>
      </c>
      <c r="V49" s="691">
        <v>7.6682062000000002</v>
      </c>
      <c r="W49" s="691">
        <v>0.14105429999999999</v>
      </c>
      <c r="X49" s="691">
        <v>0.1409571</v>
      </c>
      <c r="Y49" s="691">
        <v>0.1409571</v>
      </c>
      <c r="Z49" s="691">
        <v>0.13588140000000001</v>
      </c>
      <c r="AA49" s="691">
        <v>0.13588140000000001</v>
      </c>
      <c r="AB49" s="691">
        <v>0.12692400000000001</v>
      </c>
      <c r="AC49" s="691">
        <v>0</v>
      </c>
      <c r="AD49" s="691">
        <v>0</v>
      </c>
      <c r="AE49" s="691">
        <v>0</v>
      </c>
      <c r="AF49" s="691">
        <v>0</v>
      </c>
      <c r="AG49" s="691">
        <v>0</v>
      </c>
      <c r="AH49" s="691">
        <v>0</v>
      </c>
      <c r="AI49" s="691">
        <v>0</v>
      </c>
      <c r="AJ49" s="691">
        <v>0</v>
      </c>
      <c r="AK49" s="691">
        <v>0</v>
      </c>
      <c r="AL49" s="691">
        <v>0</v>
      </c>
      <c r="AM49" s="691">
        <v>0</v>
      </c>
      <c r="AN49" s="691">
        <v>0</v>
      </c>
      <c r="AO49" s="692">
        <v>0</v>
      </c>
      <c r="AP49" s="627"/>
      <c r="AQ49" s="690">
        <v>0</v>
      </c>
      <c r="AR49" s="691">
        <v>54900.204120000002</v>
      </c>
      <c r="AS49" s="691">
        <v>54900.204120000002</v>
      </c>
      <c r="AT49" s="691">
        <v>54900.204120000002</v>
      </c>
      <c r="AU49" s="691">
        <v>54900.204120000002</v>
      </c>
      <c r="AV49" s="691">
        <v>54075.411480000002</v>
      </c>
      <c r="AW49" s="691">
        <v>54075.411480000002</v>
      </c>
      <c r="AX49" s="691">
        <v>25463.927439999999</v>
      </c>
      <c r="AY49" s="691">
        <v>25323.391250000001</v>
      </c>
      <c r="AZ49" s="691">
        <v>25323.391250000001</v>
      </c>
      <c r="BA49" s="691">
        <v>25323.391250000001</v>
      </c>
      <c r="BB49" s="691">
        <v>4112.9069090000003</v>
      </c>
      <c r="BC49" s="691">
        <v>3312.3456679999999</v>
      </c>
      <c r="BD49" s="691">
        <v>3312.3456679999999</v>
      </c>
      <c r="BE49" s="691">
        <v>2846.4687650000001</v>
      </c>
      <c r="BF49" s="691">
        <v>2846.4687650000001</v>
      </c>
      <c r="BG49" s="691">
        <v>2741.163532</v>
      </c>
      <c r="BH49" s="691">
        <v>0</v>
      </c>
      <c r="BI49" s="691">
        <v>0</v>
      </c>
      <c r="BJ49" s="691">
        <v>0</v>
      </c>
      <c r="BK49" s="691">
        <v>0</v>
      </c>
      <c r="BL49" s="691">
        <v>0</v>
      </c>
      <c r="BM49" s="691">
        <v>0</v>
      </c>
      <c r="BN49" s="691">
        <v>0</v>
      </c>
      <c r="BO49" s="691">
        <v>0</v>
      </c>
      <c r="BP49" s="691">
        <v>0</v>
      </c>
      <c r="BQ49" s="691">
        <v>0</v>
      </c>
      <c r="BR49" s="691">
        <v>0</v>
      </c>
      <c r="BS49" s="691">
        <v>0</v>
      </c>
      <c r="BT49" s="692">
        <v>0</v>
      </c>
      <c r="BU49" s="16"/>
    </row>
    <row r="50" spans="2:73" s="17" customFormat="1" ht="15.75">
      <c r="B50" s="686" t="s">
        <v>780</v>
      </c>
      <c r="C50" s="686" t="s">
        <v>781</v>
      </c>
      <c r="D50" s="686" t="s">
        <v>3</v>
      </c>
      <c r="E50" s="686" t="s">
        <v>782</v>
      </c>
      <c r="F50" s="686" t="s">
        <v>29</v>
      </c>
      <c r="G50" s="686" t="s">
        <v>783</v>
      </c>
      <c r="H50" s="686">
        <v>2012</v>
      </c>
      <c r="I50" s="638" t="s">
        <v>578</v>
      </c>
      <c r="J50" s="638" t="s">
        <v>595</v>
      </c>
      <c r="K50" s="627"/>
      <c r="L50" s="690">
        <v>0</v>
      </c>
      <c r="M50" s="691">
        <v>1202.0142249999999</v>
      </c>
      <c r="N50" s="691">
        <v>1202.0142000000001</v>
      </c>
      <c r="O50" s="691">
        <v>1202.0142000000001</v>
      </c>
      <c r="P50" s="691">
        <v>1202.0142000000001</v>
      </c>
      <c r="Q50" s="691">
        <v>1202.0142000000001</v>
      </c>
      <c r="R50" s="691">
        <v>1202.0142000000001</v>
      </c>
      <c r="S50" s="691">
        <v>1202.0142000000001</v>
      </c>
      <c r="T50" s="691">
        <v>1202.0142000000001</v>
      </c>
      <c r="U50" s="691">
        <v>1202.0142000000001</v>
      </c>
      <c r="V50" s="691">
        <v>1202.0142000000001</v>
      </c>
      <c r="W50" s="691">
        <v>1202.0142000000001</v>
      </c>
      <c r="X50" s="691">
        <v>1202.0142000000001</v>
      </c>
      <c r="Y50" s="691">
        <v>1202.0142000000001</v>
      </c>
      <c r="Z50" s="691">
        <v>1202.0142000000001</v>
      </c>
      <c r="AA50" s="691">
        <v>1202.0142000000001</v>
      </c>
      <c r="AB50" s="691">
        <v>1202.0142000000001</v>
      </c>
      <c r="AC50" s="691">
        <v>1202.0142000000001</v>
      </c>
      <c r="AD50" s="691">
        <v>1202.0142000000001</v>
      </c>
      <c r="AE50" s="691">
        <v>908.50878999999998</v>
      </c>
      <c r="AF50" s="691">
        <v>0</v>
      </c>
      <c r="AG50" s="691">
        <v>0</v>
      </c>
      <c r="AH50" s="691">
        <v>0</v>
      </c>
      <c r="AI50" s="691">
        <v>0</v>
      </c>
      <c r="AJ50" s="691">
        <v>0</v>
      </c>
      <c r="AK50" s="691">
        <v>0</v>
      </c>
      <c r="AL50" s="691">
        <v>0</v>
      </c>
      <c r="AM50" s="691">
        <v>0</v>
      </c>
      <c r="AN50" s="691">
        <v>0</v>
      </c>
      <c r="AO50" s="692">
        <v>0</v>
      </c>
      <c r="AP50" s="627"/>
      <c r="AQ50" s="690">
        <v>0</v>
      </c>
      <c r="AR50" s="691">
        <v>2016290.855</v>
      </c>
      <c r="AS50" s="691">
        <v>2016290.855</v>
      </c>
      <c r="AT50" s="691">
        <v>2016290.855</v>
      </c>
      <c r="AU50" s="691">
        <v>2016290.855</v>
      </c>
      <c r="AV50" s="691">
        <v>2016290.855</v>
      </c>
      <c r="AW50" s="691">
        <v>2016290.855</v>
      </c>
      <c r="AX50" s="691">
        <v>2016290.855</v>
      </c>
      <c r="AY50" s="691">
        <v>2016290.855</v>
      </c>
      <c r="AZ50" s="691">
        <v>2016290.855</v>
      </c>
      <c r="BA50" s="691">
        <v>2016290.855</v>
      </c>
      <c r="BB50" s="691">
        <v>2016290.855</v>
      </c>
      <c r="BC50" s="691">
        <v>2016290.855</v>
      </c>
      <c r="BD50" s="691">
        <v>2016290.855</v>
      </c>
      <c r="BE50" s="691">
        <v>2016290.855</v>
      </c>
      <c r="BF50" s="691">
        <v>2016290.855</v>
      </c>
      <c r="BG50" s="691">
        <v>2016290.855</v>
      </c>
      <c r="BH50" s="691">
        <v>2016290.9</v>
      </c>
      <c r="BI50" s="691">
        <v>2016290.9</v>
      </c>
      <c r="BJ50" s="691">
        <v>1753822.32</v>
      </c>
      <c r="BK50" s="691">
        <v>0</v>
      </c>
      <c r="BL50" s="691">
        <v>0</v>
      </c>
      <c r="BM50" s="691">
        <v>0</v>
      </c>
      <c r="BN50" s="691">
        <v>0</v>
      </c>
      <c r="BO50" s="691">
        <v>0</v>
      </c>
      <c r="BP50" s="691">
        <v>0</v>
      </c>
      <c r="BQ50" s="691">
        <v>0</v>
      </c>
      <c r="BR50" s="691">
        <v>0</v>
      </c>
      <c r="BS50" s="691">
        <v>0</v>
      </c>
      <c r="BT50" s="692">
        <v>0</v>
      </c>
      <c r="BU50" s="16"/>
    </row>
    <row r="51" spans="2:73" s="17" customFormat="1" ht="15.75">
      <c r="B51" s="686" t="s">
        <v>780</v>
      </c>
      <c r="C51" s="686" t="s">
        <v>781</v>
      </c>
      <c r="D51" s="686" t="s">
        <v>42</v>
      </c>
      <c r="E51" s="686" t="s">
        <v>782</v>
      </c>
      <c r="F51" s="686" t="s">
        <v>29</v>
      </c>
      <c r="G51" s="686" t="s">
        <v>784</v>
      </c>
      <c r="H51" s="686">
        <v>2012</v>
      </c>
      <c r="I51" s="638" t="s">
        <v>578</v>
      </c>
      <c r="J51" s="638" t="s">
        <v>595</v>
      </c>
      <c r="K51" s="627"/>
      <c r="L51" s="690">
        <v>0</v>
      </c>
      <c r="M51" s="691">
        <v>1262.4760000000001</v>
      </c>
      <c r="N51" s="691">
        <v>0</v>
      </c>
      <c r="O51" s="691">
        <v>0</v>
      </c>
      <c r="P51" s="691">
        <v>0</v>
      </c>
      <c r="Q51" s="691">
        <v>0</v>
      </c>
      <c r="R51" s="691">
        <v>0</v>
      </c>
      <c r="S51" s="691">
        <v>0</v>
      </c>
      <c r="T51" s="691">
        <v>0</v>
      </c>
      <c r="U51" s="691">
        <v>0</v>
      </c>
      <c r="V51" s="691">
        <v>0</v>
      </c>
      <c r="W51" s="691">
        <v>0</v>
      </c>
      <c r="X51" s="691">
        <v>0</v>
      </c>
      <c r="Y51" s="691">
        <v>0</v>
      </c>
      <c r="Z51" s="691">
        <v>0</v>
      </c>
      <c r="AA51" s="691">
        <v>0</v>
      </c>
      <c r="AB51" s="691">
        <v>0</v>
      </c>
      <c r="AC51" s="691">
        <v>0</v>
      </c>
      <c r="AD51" s="691">
        <v>0</v>
      </c>
      <c r="AE51" s="691">
        <v>0</v>
      </c>
      <c r="AF51" s="691">
        <v>0</v>
      </c>
      <c r="AG51" s="691">
        <v>0</v>
      </c>
      <c r="AH51" s="691">
        <v>0</v>
      </c>
      <c r="AI51" s="691">
        <v>0</v>
      </c>
      <c r="AJ51" s="691">
        <v>0</v>
      </c>
      <c r="AK51" s="691">
        <v>0</v>
      </c>
      <c r="AL51" s="691">
        <v>0</v>
      </c>
      <c r="AM51" s="691">
        <v>0</v>
      </c>
      <c r="AN51" s="691">
        <v>0</v>
      </c>
      <c r="AO51" s="692">
        <v>0</v>
      </c>
      <c r="AP51" s="627"/>
      <c r="AQ51" s="690">
        <v>0</v>
      </c>
      <c r="AR51" s="691">
        <v>10075.23</v>
      </c>
      <c r="AS51" s="691">
        <v>0</v>
      </c>
      <c r="AT51" s="691">
        <v>0</v>
      </c>
      <c r="AU51" s="691">
        <v>0</v>
      </c>
      <c r="AV51" s="691">
        <v>0</v>
      </c>
      <c r="AW51" s="691">
        <v>0</v>
      </c>
      <c r="AX51" s="691">
        <v>0</v>
      </c>
      <c r="AY51" s="691">
        <v>0</v>
      </c>
      <c r="AZ51" s="691">
        <v>0</v>
      </c>
      <c r="BA51" s="691">
        <v>0</v>
      </c>
      <c r="BB51" s="691">
        <v>0</v>
      </c>
      <c r="BC51" s="691">
        <v>0</v>
      </c>
      <c r="BD51" s="691">
        <v>0</v>
      </c>
      <c r="BE51" s="691">
        <v>0</v>
      </c>
      <c r="BF51" s="691">
        <v>0</v>
      </c>
      <c r="BG51" s="691">
        <v>0</v>
      </c>
      <c r="BH51" s="691">
        <v>0</v>
      </c>
      <c r="BI51" s="691">
        <v>0</v>
      </c>
      <c r="BJ51" s="691">
        <v>0</v>
      </c>
      <c r="BK51" s="691">
        <v>0</v>
      </c>
      <c r="BL51" s="691">
        <v>0</v>
      </c>
      <c r="BM51" s="691">
        <v>0</v>
      </c>
      <c r="BN51" s="691">
        <v>0</v>
      </c>
      <c r="BO51" s="691">
        <v>0</v>
      </c>
      <c r="BP51" s="691">
        <v>0</v>
      </c>
      <c r="BQ51" s="691">
        <v>0</v>
      </c>
      <c r="BR51" s="691">
        <v>0</v>
      </c>
      <c r="BS51" s="691">
        <v>0</v>
      </c>
      <c r="BT51" s="692">
        <v>0</v>
      </c>
      <c r="BU51" s="16"/>
    </row>
    <row r="52" spans="2:73" s="17" customFormat="1" ht="15.75">
      <c r="B52" s="686" t="s">
        <v>780</v>
      </c>
      <c r="C52" s="686" t="s">
        <v>796</v>
      </c>
      <c r="D52" s="686" t="s">
        <v>14</v>
      </c>
      <c r="E52" s="686" t="s">
        <v>782</v>
      </c>
      <c r="F52" s="686" t="s">
        <v>29</v>
      </c>
      <c r="G52" s="686" t="s">
        <v>783</v>
      </c>
      <c r="H52" s="686">
        <v>2012</v>
      </c>
      <c r="I52" s="638" t="s">
        <v>578</v>
      </c>
      <c r="J52" s="638" t="s">
        <v>595</v>
      </c>
      <c r="K52" s="627"/>
      <c r="L52" s="690">
        <v>0</v>
      </c>
      <c r="M52" s="691">
        <v>39.609600620000002</v>
      </c>
      <c r="N52" s="691">
        <v>38.281646000000002</v>
      </c>
      <c r="O52" s="691">
        <v>38.281646000000002</v>
      </c>
      <c r="P52" s="691">
        <v>38.281646000000002</v>
      </c>
      <c r="Q52" s="691">
        <v>38.260658999999997</v>
      </c>
      <c r="R52" s="691">
        <v>38.260658999999997</v>
      </c>
      <c r="S52" s="691">
        <v>37.892752000000002</v>
      </c>
      <c r="T52" s="691">
        <v>37.892752000000002</v>
      </c>
      <c r="U52" s="691">
        <v>31.794568999999999</v>
      </c>
      <c r="V52" s="691">
        <v>31.091097000000001</v>
      </c>
      <c r="W52" s="691">
        <v>30.521239000000001</v>
      </c>
      <c r="X52" s="691">
        <v>30.521239000000001</v>
      </c>
      <c r="Y52" s="691">
        <v>28.976382000000001</v>
      </c>
      <c r="Z52" s="691">
        <v>28.976382000000001</v>
      </c>
      <c r="AA52" s="691">
        <v>24.579657000000001</v>
      </c>
      <c r="AB52" s="691">
        <v>24.478278</v>
      </c>
      <c r="AC52" s="691">
        <v>24.478278</v>
      </c>
      <c r="AD52" s="691">
        <v>24.478278</v>
      </c>
      <c r="AE52" s="691">
        <v>24.478278</v>
      </c>
      <c r="AF52" s="691">
        <v>24.478278</v>
      </c>
      <c r="AG52" s="691">
        <v>0.42930550000000001</v>
      </c>
      <c r="AH52" s="691">
        <v>0</v>
      </c>
      <c r="AI52" s="691">
        <v>0</v>
      </c>
      <c r="AJ52" s="691">
        <v>0</v>
      </c>
      <c r="AK52" s="691">
        <v>0</v>
      </c>
      <c r="AL52" s="691">
        <v>0</v>
      </c>
      <c r="AM52" s="691">
        <v>0</v>
      </c>
      <c r="AN52" s="691">
        <v>0</v>
      </c>
      <c r="AO52" s="692">
        <v>0</v>
      </c>
      <c r="AP52" s="627"/>
      <c r="AQ52" s="690">
        <v>0</v>
      </c>
      <c r="AR52" s="691">
        <v>261836.67180000001</v>
      </c>
      <c r="AS52" s="691">
        <v>261836.6716</v>
      </c>
      <c r="AT52" s="691">
        <v>261836.6716</v>
      </c>
      <c r="AU52" s="691">
        <v>236272.67180000001</v>
      </c>
      <c r="AV52" s="691">
        <v>235658.67180000001</v>
      </c>
      <c r="AW52" s="691">
        <v>235658.67180000001</v>
      </c>
      <c r="AX52" s="691">
        <v>228576.21179999999</v>
      </c>
      <c r="AY52" s="691">
        <v>227169.79370000001</v>
      </c>
      <c r="AZ52" s="691">
        <v>109775.79369999999</v>
      </c>
      <c r="BA52" s="691">
        <v>109118.79369999999</v>
      </c>
      <c r="BB52" s="691">
        <v>104419.57369999999</v>
      </c>
      <c r="BC52" s="691">
        <v>104419.57369999999</v>
      </c>
      <c r="BD52" s="691">
        <v>99283.457599999994</v>
      </c>
      <c r="BE52" s="691">
        <v>99283.457599999994</v>
      </c>
      <c r="BF52" s="691">
        <v>64858.457600000002</v>
      </c>
      <c r="BG52" s="691">
        <v>64022.457600000002</v>
      </c>
      <c r="BH52" s="691">
        <v>64022.457999999999</v>
      </c>
      <c r="BI52" s="691">
        <v>64022.457999999999</v>
      </c>
      <c r="BJ52" s="691">
        <v>64022.457600000002</v>
      </c>
      <c r="BK52" s="691">
        <v>64022.457999999999</v>
      </c>
      <c r="BL52" s="691">
        <v>3165</v>
      </c>
      <c r="BM52" s="691">
        <v>0</v>
      </c>
      <c r="BN52" s="691">
        <v>0</v>
      </c>
      <c r="BO52" s="691">
        <v>0</v>
      </c>
      <c r="BP52" s="691">
        <v>0</v>
      </c>
      <c r="BQ52" s="691">
        <v>0</v>
      </c>
      <c r="BR52" s="691">
        <v>0</v>
      </c>
      <c r="BS52" s="691">
        <v>0</v>
      </c>
      <c r="BT52" s="692">
        <v>0</v>
      </c>
      <c r="BU52" s="16"/>
    </row>
    <row r="53" spans="2:73">
      <c r="B53" s="686" t="s">
        <v>780</v>
      </c>
      <c r="C53" s="686" t="s">
        <v>788</v>
      </c>
      <c r="D53" s="686" t="s">
        <v>9</v>
      </c>
      <c r="E53" s="686" t="s">
        <v>782</v>
      </c>
      <c r="F53" s="686" t="s">
        <v>788</v>
      </c>
      <c r="G53" s="686" t="s">
        <v>784</v>
      </c>
      <c r="H53" s="686">
        <v>2012</v>
      </c>
      <c r="I53" s="638" t="s">
        <v>578</v>
      </c>
      <c r="J53" s="638" t="s">
        <v>595</v>
      </c>
      <c r="K53" s="627"/>
      <c r="L53" s="690">
        <v>0</v>
      </c>
      <c r="M53" s="691">
        <v>3670.1378239999999</v>
      </c>
      <c r="N53" s="691">
        <v>0</v>
      </c>
      <c r="O53" s="691">
        <v>0</v>
      </c>
      <c r="P53" s="691">
        <v>0</v>
      </c>
      <c r="Q53" s="691">
        <v>0</v>
      </c>
      <c r="R53" s="691">
        <v>0</v>
      </c>
      <c r="S53" s="691">
        <v>0</v>
      </c>
      <c r="T53" s="691">
        <v>0</v>
      </c>
      <c r="U53" s="691">
        <v>0</v>
      </c>
      <c r="V53" s="691">
        <v>0</v>
      </c>
      <c r="W53" s="691">
        <v>0</v>
      </c>
      <c r="X53" s="691">
        <v>0</v>
      </c>
      <c r="Y53" s="691">
        <v>0</v>
      </c>
      <c r="Z53" s="691">
        <v>0</v>
      </c>
      <c r="AA53" s="691">
        <v>0</v>
      </c>
      <c r="AB53" s="691">
        <v>0</v>
      </c>
      <c r="AC53" s="691">
        <v>0</v>
      </c>
      <c r="AD53" s="691">
        <v>0</v>
      </c>
      <c r="AE53" s="691">
        <v>0</v>
      </c>
      <c r="AF53" s="691">
        <v>0</v>
      </c>
      <c r="AG53" s="691">
        <v>0</v>
      </c>
      <c r="AH53" s="691">
        <v>0</v>
      </c>
      <c r="AI53" s="691">
        <v>0</v>
      </c>
      <c r="AJ53" s="691">
        <v>0</v>
      </c>
      <c r="AK53" s="691">
        <v>0</v>
      </c>
      <c r="AL53" s="691">
        <v>0</v>
      </c>
      <c r="AM53" s="691">
        <v>0</v>
      </c>
      <c r="AN53" s="691">
        <v>0</v>
      </c>
      <c r="AO53" s="692">
        <v>0</v>
      </c>
      <c r="AP53" s="627"/>
      <c r="AQ53" s="690">
        <v>0</v>
      </c>
      <c r="AR53" s="691">
        <v>88448.72</v>
      </c>
      <c r="AS53" s="691">
        <v>0</v>
      </c>
      <c r="AT53" s="691">
        <v>0</v>
      </c>
      <c r="AU53" s="691">
        <v>0</v>
      </c>
      <c r="AV53" s="691">
        <v>0</v>
      </c>
      <c r="AW53" s="691">
        <v>0</v>
      </c>
      <c r="AX53" s="691">
        <v>0</v>
      </c>
      <c r="AY53" s="691">
        <v>0</v>
      </c>
      <c r="AZ53" s="691">
        <v>0</v>
      </c>
      <c r="BA53" s="691">
        <v>0</v>
      </c>
      <c r="BB53" s="691">
        <v>0</v>
      </c>
      <c r="BC53" s="691">
        <v>0</v>
      </c>
      <c r="BD53" s="691">
        <v>0</v>
      </c>
      <c r="BE53" s="691">
        <v>0</v>
      </c>
      <c r="BF53" s="691">
        <v>0</v>
      </c>
      <c r="BG53" s="691">
        <v>0</v>
      </c>
      <c r="BH53" s="691">
        <v>0</v>
      </c>
      <c r="BI53" s="691">
        <v>0</v>
      </c>
      <c r="BJ53" s="691">
        <v>0</v>
      </c>
      <c r="BK53" s="691">
        <v>0</v>
      </c>
      <c r="BL53" s="691">
        <v>0</v>
      </c>
      <c r="BM53" s="691">
        <v>0</v>
      </c>
      <c r="BN53" s="691">
        <v>0</v>
      </c>
      <c r="BO53" s="691">
        <v>0</v>
      </c>
      <c r="BP53" s="691">
        <v>0</v>
      </c>
      <c r="BQ53" s="691">
        <v>0</v>
      </c>
      <c r="BR53" s="691">
        <v>0</v>
      </c>
      <c r="BS53" s="691">
        <v>0</v>
      </c>
      <c r="BT53" s="692">
        <v>0</v>
      </c>
    </row>
    <row r="54" spans="2:73">
      <c r="B54" s="686" t="s">
        <v>780</v>
      </c>
      <c r="C54" s="686" t="s">
        <v>789</v>
      </c>
      <c r="D54" s="686" t="s">
        <v>17</v>
      </c>
      <c r="E54" s="686" t="s">
        <v>782</v>
      </c>
      <c r="F54" s="686" t="s">
        <v>795</v>
      </c>
      <c r="G54" s="686" t="s">
        <v>783</v>
      </c>
      <c r="H54" s="686">
        <v>2012</v>
      </c>
      <c r="I54" s="638" t="s">
        <v>578</v>
      </c>
      <c r="J54" s="638" t="s">
        <v>595</v>
      </c>
      <c r="K54" s="627"/>
      <c r="L54" s="690">
        <v>0</v>
      </c>
      <c r="M54" s="691">
        <v>189.0289295</v>
      </c>
      <c r="N54" s="691">
        <v>189.02893</v>
      </c>
      <c r="O54" s="691">
        <v>189.02893</v>
      </c>
      <c r="P54" s="691">
        <v>189.02893</v>
      </c>
      <c r="Q54" s="691">
        <v>189.02893</v>
      </c>
      <c r="R54" s="691">
        <v>189.02893</v>
      </c>
      <c r="S54" s="691">
        <v>189.02893</v>
      </c>
      <c r="T54" s="691">
        <v>189.02893</v>
      </c>
      <c r="U54" s="691">
        <v>189.02893</v>
      </c>
      <c r="V54" s="691">
        <v>189.02893</v>
      </c>
      <c r="W54" s="691">
        <v>189.02893</v>
      </c>
      <c r="X54" s="691">
        <v>189.02893</v>
      </c>
      <c r="Y54" s="691">
        <v>0</v>
      </c>
      <c r="Z54" s="691">
        <v>0</v>
      </c>
      <c r="AA54" s="691">
        <v>0</v>
      </c>
      <c r="AB54" s="691">
        <v>0</v>
      </c>
      <c r="AC54" s="691">
        <v>0</v>
      </c>
      <c r="AD54" s="691">
        <v>0</v>
      </c>
      <c r="AE54" s="691">
        <v>0</v>
      </c>
      <c r="AF54" s="691">
        <v>0</v>
      </c>
      <c r="AG54" s="691">
        <v>0</v>
      </c>
      <c r="AH54" s="691">
        <v>0</v>
      </c>
      <c r="AI54" s="691">
        <v>0</v>
      </c>
      <c r="AJ54" s="691">
        <v>0</v>
      </c>
      <c r="AK54" s="691">
        <v>0</v>
      </c>
      <c r="AL54" s="691">
        <v>0</v>
      </c>
      <c r="AM54" s="691">
        <v>0</v>
      </c>
      <c r="AN54" s="691">
        <v>0</v>
      </c>
      <c r="AO54" s="692">
        <v>0</v>
      </c>
      <c r="AP54" s="627"/>
      <c r="AQ54" s="690">
        <v>0</v>
      </c>
      <c r="AR54" s="691">
        <v>418129.97029999999</v>
      </c>
      <c r="AS54" s="691">
        <v>418129.97029999999</v>
      </c>
      <c r="AT54" s="691">
        <v>418129.97029999999</v>
      </c>
      <c r="AU54" s="691">
        <v>418129.97029999999</v>
      </c>
      <c r="AV54" s="691">
        <v>418129.97029999999</v>
      </c>
      <c r="AW54" s="691">
        <v>418129.97029999999</v>
      </c>
      <c r="AX54" s="691">
        <v>418129.97029999999</v>
      </c>
      <c r="AY54" s="691">
        <v>418129.97029999999</v>
      </c>
      <c r="AZ54" s="691">
        <v>418129.97029999999</v>
      </c>
      <c r="BA54" s="691">
        <v>418129.97029999999</v>
      </c>
      <c r="BB54" s="691">
        <v>418129.97029999999</v>
      </c>
      <c r="BC54" s="691">
        <v>418129.97029999999</v>
      </c>
      <c r="BD54" s="691">
        <v>0</v>
      </c>
      <c r="BE54" s="691">
        <v>0</v>
      </c>
      <c r="BF54" s="691">
        <v>0</v>
      </c>
      <c r="BG54" s="691">
        <v>0</v>
      </c>
      <c r="BH54" s="691">
        <v>0</v>
      </c>
      <c r="BI54" s="691">
        <v>0</v>
      </c>
      <c r="BJ54" s="691">
        <v>0</v>
      </c>
      <c r="BK54" s="691">
        <v>0</v>
      </c>
      <c r="BL54" s="691">
        <v>0</v>
      </c>
      <c r="BM54" s="691">
        <v>0</v>
      </c>
      <c r="BN54" s="691">
        <v>0</v>
      </c>
      <c r="BO54" s="691">
        <v>0</v>
      </c>
      <c r="BP54" s="691">
        <v>0</v>
      </c>
      <c r="BQ54" s="691">
        <v>0</v>
      </c>
      <c r="BR54" s="691">
        <v>0</v>
      </c>
      <c r="BS54" s="691">
        <v>0</v>
      </c>
      <c r="BT54" s="692">
        <v>0</v>
      </c>
    </row>
    <row r="55" spans="2:73">
      <c r="B55" s="686" t="s">
        <v>780</v>
      </c>
      <c r="C55" s="686" t="s">
        <v>785</v>
      </c>
      <c r="D55" s="686" t="s">
        <v>786</v>
      </c>
      <c r="E55" s="686" t="s">
        <v>782</v>
      </c>
      <c r="F55" s="686" t="s">
        <v>795</v>
      </c>
      <c r="G55" s="686" t="s">
        <v>784</v>
      </c>
      <c r="H55" s="686">
        <v>2012</v>
      </c>
      <c r="I55" s="638" t="s">
        <v>578</v>
      </c>
      <c r="J55" s="638" t="s">
        <v>595</v>
      </c>
      <c r="K55" s="627"/>
      <c r="L55" s="690">
        <v>0</v>
      </c>
      <c r="M55" s="691">
        <v>2171.0534969999999</v>
      </c>
      <c r="N55" s="691">
        <v>0</v>
      </c>
      <c r="O55" s="691">
        <v>0</v>
      </c>
      <c r="P55" s="691">
        <v>0</v>
      </c>
      <c r="Q55" s="691">
        <v>0</v>
      </c>
      <c r="R55" s="691">
        <v>0</v>
      </c>
      <c r="S55" s="691">
        <v>0</v>
      </c>
      <c r="T55" s="691">
        <v>0</v>
      </c>
      <c r="U55" s="691">
        <v>0</v>
      </c>
      <c r="V55" s="691">
        <v>0</v>
      </c>
      <c r="W55" s="691">
        <v>0</v>
      </c>
      <c r="X55" s="691">
        <v>0</v>
      </c>
      <c r="Y55" s="691">
        <v>0</v>
      </c>
      <c r="Z55" s="691">
        <v>0</v>
      </c>
      <c r="AA55" s="691">
        <v>0</v>
      </c>
      <c r="AB55" s="691">
        <v>0</v>
      </c>
      <c r="AC55" s="691">
        <v>0</v>
      </c>
      <c r="AD55" s="691">
        <v>0</v>
      </c>
      <c r="AE55" s="691">
        <v>0</v>
      </c>
      <c r="AF55" s="691">
        <v>0</v>
      </c>
      <c r="AG55" s="691">
        <v>0</v>
      </c>
      <c r="AH55" s="691">
        <v>0</v>
      </c>
      <c r="AI55" s="691">
        <v>0</v>
      </c>
      <c r="AJ55" s="691">
        <v>0</v>
      </c>
      <c r="AK55" s="691">
        <v>0</v>
      </c>
      <c r="AL55" s="691">
        <v>0</v>
      </c>
      <c r="AM55" s="691">
        <v>0</v>
      </c>
      <c r="AN55" s="691">
        <v>0</v>
      </c>
      <c r="AO55" s="692">
        <v>0</v>
      </c>
      <c r="AP55" s="627"/>
      <c r="AQ55" s="690">
        <v>0</v>
      </c>
      <c r="AR55" s="691">
        <v>31556.959999999999</v>
      </c>
      <c r="AS55" s="691">
        <v>0</v>
      </c>
      <c r="AT55" s="691">
        <v>0</v>
      </c>
      <c r="AU55" s="691">
        <v>0</v>
      </c>
      <c r="AV55" s="691">
        <v>0</v>
      </c>
      <c r="AW55" s="691">
        <v>0</v>
      </c>
      <c r="AX55" s="691">
        <v>0</v>
      </c>
      <c r="AY55" s="691">
        <v>0</v>
      </c>
      <c r="AZ55" s="691">
        <v>0</v>
      </c>
      <c r="BA55" s="691">
        <v>0</v>
      </c>
      <c r="BB55" s="691">
        <v>0</v>
      </c>
      <c r="BC55" s="691">
        <v>0</v>
      </c>
      <c r="BD55" s="691">
        <v>0</v>
      </c>
      <c r="BE55" s="691">
        <v>0</v>
      </c>
      <c r="BF55" s="691">
        <v>0</v>
      </c>
      <c r="BG55" s="691">
        <v>0</v>
      </c>
      <c r="BH55" s="691">
        <v>0</v>
      </c>
      <c r="BI55" s="691">
        <v>0</v>
      </c>
      <c r="BJ55" s="691">
        <v>0</v>
      </c>
      <c r="BK55" s="691">
        <v>0</v>
      </c>
      <c r="BL55" s="691">
        <v>0</v>
      </c>
      <c r="BM55" s="691">
        <v>0</v>
      </c>
      <c r="BN55" s="691">
        <v>0</v>
      </c>
      <c r="BO55" s="691">
        <v>0</v>
      </c>
      <c r="BP55" s="691">
        <v>0</v>
      </c>
      <c r="BQ55" s="691">
        <v>0</v>
      </c>
      <c r="BR55" s="691">
        <v>0</v>
      </c>
      <c r="BS55" s="691">
        <v>0</v>
      </c>
      <c r="BT55" s="692">
        <v>0</v>
      </c>
    </row>
    <row r="56" spans="2:73">
      <c r="B56" s="686" t="s">
        <v>780</v>
      </c>
      <c r="C56" s="686" t="s">
        <v>788</v>
      </c>
      <c r="D56" s="686" t="s">
        <v>13</v>
      </c>
      <c r="E56" s="686" t="s">
        <v>782</v>
      </c>
      <c r="F56" s="686" t="s">
        <v>788</v>
      </c>
      <c r="G56" s="686" t="s">
        <v>783</v>
      </c>
      <c r="H56" s="686">
        <v>2012</v>
      </c>
      <c r="I56" s="638" t="s">
        <v>578</v>
      </c>
      <c r="J56" s="638" t="s">
        <v>595</v>
      </c>
      <c r="K56" s="627"/>
      <c r="L56" s="690">
        <v>0</v>
      </c>
      <c r="M56" s="691">
        <v>2.506470738</v>
      </c>
      <c r="N56" s="691">
        <v>2.5064706999999999</v>
      </c>
      <c r="O56" s="691">
        <v>2.5064706999999999</v>
      </c>
      <c r="P56" s="691">
        <v>2.5064706999999999</v>
      </c>
      <c r="Q56" s="691">
        <v>2.5064706999999999</v>
      </c>
      <c r="R56" s="691">
        <v>2.5064706999999999</v>
      </c>
      <c r="S56" s="691">
        <v>2.5064706999999999</v>
      </c>
      <c r="T56" s="691">
        <v>2.5064706999999999</v>
      </c>
      <c r="U56" s="691">
        <v>2.5064706999999999</v>
      </c>
      <c r="V56" s="691">
        <v>2.5064706999999999</v>
      </c>
      <c r="W56" s="691">
        <v>2.5064706999999999</v>
      </c>
      <c r="X56" s="691">
        <v>2.5064706999999999</v>
      </c>
      <c r="Y56" s="691">
        <v>2.5064706999999999</v>
      </c>
      <c r="Z56" s="691">
        <v>2.5064706999999999</v>
      </c>
      <c r="AA56" s="691">
        <v>2.5064706999999999</v>
      </c>
      <c r="AB56" s="691">
        <v>2.5064706999999999</v>
      </c>
      <c r="AC56" s="691">
        <v>2.5064706999999999</v>
      </c>
      <c r="AD56" s="691">
        <v>2.5064706999999999</v>
      </c>
      <c r="AE56" s="691">
        <v>0</v>
      </c>
      <c r="AF56" s="691">
        <v>0</v>
      </c>
      <c r="AG56" s="691">
        <v>0</v>
      </c>
      <c r="AH56" s="691">
        <v>0</v>
      </c>
      <c r="AI56" s="691">
        <v>0</v>
      </c>
      <c r="AJ56" s="691">
        <v>0</v>
      </c>
      <c r="AK56" s="691">
        <v>0</v>
      </c>
      <c r="AL56" s="691">
        <v>0</v>
      </c>
      <c r="AM56" s="691">
        <v>0</v>
      </c>
      <c r="AN56" s="691">
        <v>0</v>
      </c>
      <c r="AO56" s="692">
        <v>0</v>
      </c>
      <c r="AP56" s="627"/>
      <c r="AQ56" s="690">
        <v>0</v>
      </c>
      <c r="AR56" s="691">
        <v>17295.60484</v>
      </c>
      <c r="AS56" s="691">
        <v>17295.60484</v>
      </c>
      <c r="AT56" s="691">
        <v>17295.60484</v>
      </c>
      <c r="AU56" s="691">
        <v>17295.60484</v>
      </c>
      <c r="AV56" s="691">
        <v>17295.60484</v>
      </c>
      <c r="AW56" s="691">
        <v>17295.60484</v>
      </c>
      <c r="AX56" s="691">
        <v>17295.60484</v>
      </c>
      <c r="AY56" s="691">
        <v>17295.60484</v>
      </c>
      <c r="AZ56" s="691">
        <v>17295.60484</v>
      </c>
      <c r="BA56" s="691">
        <v>17295.60484</v>
      </c>
      <c r="BB56" s="691">
        <v>17295.60484</v>
      </c>
      <c r="BC56" s="691">
        <v>17295.60484</v>
      </c>
      <c r="BD56" s="691">
        <v>17295.60484</v>
      </c>
      <c r="BE56" s="691">
        <v>17295.60484</v>
      </c>
      <c r="BF56" s="691">
        <v>17295.60484</v>
      </c>
      <c r="BG56" s="691">
        <v>17295.60484</v>
      </c>
      <c r="BH56" s="691">
        <v>17295.605</v>
      </c>
      <c r="BI56" s="691">
        <v>17295.605</v>
      </c>
      <c r="BJ56" s="691">
        <v>0</v>
      </c>
      <c r="BK56" s="691">
        <v>0</v>
      </c>
      <c r="BL56" s="691">
        <v>0</v>
      </c>
      <c r="BM56" s="691">
        <v>0</v>
      </c>
      <c r="BN56" s="691">
        <v>0</v>
      </c>
      <c r="BO56" s="691">
        <v>0</v>
      </c>
      <c r="BP56" s="691">
        <v>0</v>
      </c>
      <c r="BQ56" s="691">
        <v>0</v>
      </c>
      <c r="BR56" s="691">
        <v>0</v>
      </c>
      <c r="BS56" s="691">
        <v>0</v>
      </c>
      <c r="BT56" s="692">
        <v>0</v>
      </c>
    </row>
    <row r="57" spans="2:73">
      <c r="B57" s="686" t="s">
        <v>797</v>
      </c>
      <c r="C57" s="686" t="s">
        <v>781</v>
      </c>
      <c r="D57" s="686" t="s">
        <v>798</v>
      </c>
      <c r="E57" s="686" t="s">
        <v>782</v>
      </c>
      <c r="F57" s="686" t="s">
        <v>29</v>
      </c>
      <c r="G57" s="686" t="s">
        <v>784</v>
      </c>
      <c r="H57" s="686">
        <v>2012</v>
      </c>
      <c r="I57" s="638" t="s">
        <v>578</v>
      </c>
      <c r="J57" s="638" t="s">
        <v>595</v>
      </c>
      <c r="K57" s="627"/>
      <c r="L57" s="690">
        <v>0</v>
      </c>
      <c r="M57" s="691">
        <v>1.4878130000000001</v>
      </c>
      <c r="N57" s="691">
        <v>0</v>
      </c>
      <c r="O57" s="691">
        <v>0</v>
      </c>
      <c r="P57" s="691">
        <v>0</v>
      </c>
      <c r="Q57" s="691">
        <v>0</v>
      </c>
      <c r="R57" s="691">
        <v>0</v>
      </c>
      <c r="S57" s="691">
        <v>0</v>
      </c>
      <c r="T57" s="691">
        <v>0</v>
      </c>
      <c r="U57" s="691">
        <v>0</v>
      </c>
      <c r="V57" s="691">
        <v>0</v>
      </c>
      <c r="W57" s="691">
        <v>0</v>
      </c>
      <c r="X57" s="691">
        <v>0</v>
      </c>
      <c r="Y57" s="691">
        <v>0</v>
      </c>
      <c r="Z57" s="691">
        <v>0</v>
      </c>
      <c r="AA57" s="691">
        <v>0</v>
      </c>
      <c r="AB57" s="691">
        <v>0</v>
      </c>
      <c r="AC57" s="691">
        <v>0</v>
      </c>
      <c r="AD57" s="691">
        <v>0</v>
      </c>
      <c r="AE57" s="691">
        <v>0</v>
      </c>
      <c r="AF57" s="691">
        <v>0</v>
      </c>
      <c r="AG57" s="691">
        <v>0</v>
      </c>
      <c r="AH57" s="691">
        <v>0</v>
      </c>
      <c r="AI57" s="691">
        <v>0</v>
      </c>
      <c r="AJ57" s="691">
        <v>0</v>
      </c>
      <c r="AK57" s="691">
        <v>0</v>
      </c>
      <c r="AL57" s="691">
        <v>0</v>
      </c>
      <c r="AM57" s="691">
        <v>0</v>
      </c>
      <c r="AN57" s="691">
        <v>0</v>
      </c>
      <c r="AO57" s="692">
        <v>0</v>
      </c>
      <c r="AP57" s="627"/>
      <c r="AQ57" s="690">
        <v>0</v>
      </c>
      <c r="AR57" s="691">
        <v>10.524369999999999</v>
      </c>
      <c r="AS57" s="691">
        <v>0</v>
      </c>
      <c r="AT57" s="691">
        <v>0</v>
      </c>
      <c r="AU57" s="691">
        <v>0</v>
      </c>
      <c r="AV57" s="691">
        <v>0</v>
      </c>
      <c r="AW57" s="691">
        <v>0</v>
      </c>
      <c r="AX57" s="691">
        <v>0</v>
      </c>
      <c r="AY57" s="691">
        <v>0</v>
      </c>
      <c r="AZ57" s="691">
        <v>0</v>
      </c>
      <c r="BA57" s="691">
        <v>0</v>
      </c>
      <c r="BB57" s="691">
        <v>0</v>
      </c>
      <c r="BC57" s="691">
        <v>0</v>
      </c>
      <c r="BD57" s="691">
        <v>0</v>
      </c>
      <c r="BE57" s="691">
        <v>0</v>
      </c>
      <c r="BF57" s="691">
        <v>0</v>
      </c>
      <c r="BG57" s="691">
        <v>0</v>
      </c>
      <c r="BH57" s="691">
        <v>0</v>
      </c>
      <c r="BI57" s="691">
        <v>0</v>
      </c>
      <c r="BJ57" s="691">
        <v>0</v>
      </c>
      <c r="BK57" s="691">
        <v>0</v>
      </c>
      <c r="BL57" s="691">
        <v>0</v>
      </c>
      <c r="BM57" s="691">
        <v>0</v>
      </c>
      <c r="BN57" s="691">
        <v>0</v>
      </c>
      <c r="BO57" s="691">
        <v>0</v>
      </c>
      <c r="BP57" s="691">
        <v>0</v>
      </c>
      <c r="BQ57" s="691">
        <v>0</v>
      </c>
      <c r="BR57" s="691">
        <v>0</v>
      </c>
      <c r="BS57" s="691">
        <v>0</v>
      </c>
      <c r="BT57" s="692">
        <v>0</v>
      </c>
    </row>
    <row r="58" spans="2:73">
      <c r="B58" s="686" t="s">
        <v>797</v>
      </c>
      <c r="C58" s="686" t="s">
        <v>781</v>
      </c>
      <c r="D58" s="686" t="s">
        <v>798</v>
      </c>
      <c r="E58" s="686" t="s">
        <v>782</v>
      </c>
      <c r="F58" s="686" t="s">
        <v>29</v>
      </c>
      <c r="G58" s="686" t="s">
        <v>784</v>
      </c>
      <c r="H58" s="686">
        <v>2012</v>
      </c>
      <c r="I58" s="638" t="s">
        <v>578</v>
      </c>
      <c r="J58" s="638" t="s">
        <v>595</v>
      </c>
      <c r="K58" s="627"/>
      <c r="L58" s="690">
        <v>0</v>
      </c>
      <c r="M58" s="691">
        <v>4278.6980000000003</v>
      </c>
      <c r="N58" s="691">
        <v>0</v>
      </c>
      <c r="O58" s="691">
        <v>0</v>
      </c>
      <c r="P58" s="691">
        <v>0</v>
      </c>
      <c r="Q58" s="691">
        <v>0</v>
      </c>
      <c r="R58" s="691">
        <v>0</v>
      </c>
      <c r="S58" s="691">
        <v>0</v>
      </c>
      <c r="T58" s="691">
        <v>0</v>
      </c>
      <c r="U58" s="691">
        <v>0</v>
      </c>
      <c r="V58" s="691">
        <v>0</v>
      </c>
      <c r="W58" s="691">
        <v>0</v>
      </c>
      <c r="X58" s="691">
        <v>0</v>
      </c>
      <c r="Y58" s="691">
        <v>0</v>
      </c>
      <c r="Z58" s="691">
        <v>0</v>
      </c>
      <c r="AA58" s="691">
        <v>0</v>
      </c>
      <c r="AB58" s="691">
        <v>0</v>
      </c>
      <c r="AC58" s="691">
        <v>0</v>
      </c>
      <c r="AD58" s="691">
        <v>0</v>
      </c>
      <c r="AE58" s="691">
        <v>0</v>
      </c>
      <c r="AF58" s="691">
        <v>0</v>
      </c>
      <c r="AG58" s="691">
        <v>0</v>
      </c>
      <c r="AH58" s="691">
        <v>0</v>
      </c>
      <c r="AI58" s="691">
        <v>0</v>
      </c>
      <c r="AJ58" s="691">
        <v>0</v>
      </c>
      <c r="AK58" s="691">
        <v>0</v>
      </c>
      <c r="AL58" s="691">
        <v>0</v>
      </c>
      <c r="AM58" s="691">
        <v>0</v>
      </c>
      <c r="AN58" s="691">
        <v>0</v>
      </c>
      <c r="AO58" s="692">
        <v>0</v>
      </c>
      <c r="AP58" s="627"/>
      <c r="AQ58" s="690">
        <v>0</v>
      </c>
      <c r="AR58" s="691">
        <v>34146.28</v>
      </c>
      <c r="AS58" s="691">
        <v>0</v>
      </c>
      <c r="AT58" s="691">
        <v>0</v>
      </c>
      <c r="AU58" s="691">
        <v>0</v>
      </c>
      <c r="AV58" s="691">
        <v>0</v>
      </c>
      <c r="AW58" s="691">
        <v>0</v>
      </c>
      <c r="AX58" s="691">
        <v>0</v>
      </c>
      <c r="AY58" s="691">
        <v>0</v>
      </c>
      <c r="AZ58" s="691">
        <v>0</v>
      </c>
      <c r="BA58" s="691">
        <v>0</v>
      </c>
      <c r="BB58" s="691">
        <v>0</v>
      </c>
      <c r="BC58" s="691">
        <v>0</v>
      </c>
      <c r="BD58" s="691">
        <v>0</v>
      </c>
      <c r="BE58" s="691">
        <v>0</v>
      </c>
      <c r="BF58" s="691">
        <v>0</v>
      </c>
      <c r="BG58" s="691">
        <v>0</v>
      </c>
      <c r="BH58" s="691">
        <v>0</v>
      </c>
      <c r="BI58" s="691">
        <v>0</v>
      </c>
      <c r="BJ58" s="691">
        <v>0</v>
      </c>
      <c r="BK58" s="691">
        <v>0</v>
      </c>
      <c r="BL58" s="691">
        <v>0</v>
      </c>
      <c r="BM58" s="691">
        <v>0</v>
      </c>
      <c r="BN58" s="691">
        <v>0</v>
      </c>
      <c r="BO58" s="691">
        <v>0</v>
      </c>
      <c r="BP58" s="691">
        <v>0</v>
      </c>
      <c r="BQ58" s="691">
        <v>0</v>
      </c>
      <c r="BR58" s="691">
        <v>0</v>
      </c>
      <c r="BS58" s="691">
        <v>0</v>
      </c>
      <c r="BT58" s="692">
        <v>0</v>
      </c>
    </row>
    <row r="59" spans="2:73">
      <c r="B59" s="686" t="s">
        <v>797</v>
      </c>
      <c r="C59" s="686" t="s">
        <v>788</v>
      </c>
      <c r="D59" s="686" t="s">
        <v>9</v>
      </c>
      <c r="E59" s="686" t="s">
        <v>782</v>
      </c>
      <c r="F59" s="686" t="s">
        <v>788</v>
      </c>
      <c r="G59" s="686" t="s">
        <v>784</v>
      </c>
      <c r="H59" s="686">
        <v>2012</v>
      </c>
      <c r="I59" s="638" t="s">
        <v>578</v>
      </c>
      <c r="J59" s="638" t="s">
        <v>595</v>
      </c>
      <c r="K59" s="627"/>
      <c r="L59" s="690">
        <v>0</v>
      </c>
      <c r="M59" s="691">
        <v>15612.926939999999</v>
      </c>
      <c r="N59" s="691">
        <v>0</v>
      </c>
      <c r="O59" s="691">
        <v>0</v>
      </c>
      <c r="P59" s="691">
        <v>0</v>
      </c>
      <c r="Q59" s="691">
        <v>0</v>
      </c>
      <c r="R59" s="691">
        <v>0</v>
      </c>
      <c r="S59" s="691">
        <v>0</v>
      </c>
      <c r="T59" s="691">
        <v>0</v>
      </c>
      <c r="U59" s="691">
        <v>0</v>
      </c>
      <c r="V59" s="691">
        <v>0</v>
      </c>
      <c r="W59" s="691">
        <v>0</v>
      </c>
      <c r="X59" s="691">
        <v>0</v>
      </c>
      <c r="Y59" s="691">
        <v>0</v>
      </c>
      <c r="Z59" s="691">
        <v>0</v>
      </c>
      <c r="AA59" s="691">
        <v>0</v>
      </c>
      <c r="AB59" s="691">
        <v>0</v>
      </c>
      <c r="AC59" s="691">
        <v>0</v>
      </c>
      <c r="AD59" s="691">
        <v>0</v>
      </c>
      <c r="AE59" s="691">
        <v>0</v>
      </c>
      <c r="AF59" s="691">
        <v>0</v>
      </c>
      <c r="AG59" s="691">
        <v>0</v>
      </c>
      <c r="AH59" s="691">
        <v>0</v>
      </c>
      <c r="AI59" s="691">
        <v>0</v>
      </c>
      <c r="AJ59" s="691">
        <v>0</v>
      </c>
      <c r="AK59" s="691">
        <v>0</v>
      </c>
      <c r="AL59" s="691">
        <v>0</v>
      </c>
      <c r="AM59" s="691">
        <v>0</v>
      </c>
      <c r="AN59" s="691">
        <v>0</v>
      </c>
      <c r="AO59" s="692">
        <v>0</v>
      </c>
      <c r="AP59" s="627"/>
      <c r="AQ59" s="690">
        <v>0</v>
      </c>
      <c r="AR59" s="691">
        <v>376264.7</v>
      </c>
      <c r="AS59" s="691">
        <v>0</v>
      </c>
      <c r="AT59" s="691">
        <v>0</v>
      </c>
      <c r="AU59" s="691">
        <v>0</v>
      </c>
      <c r="AV59" s="691">
        <v>0</v>
      </c>
      <c r="AW59" s="691">
        <v>0</v>
      </c>
      <c r="AX59" s="691">
        <v>0</v>
      </c>
      <c r="AY59" s="691">
        <v>0</v>
      </c>
      <c r="AZ59" s="691">
        <v>0</v>
      </c>
      <c r="BA59" s="691">
        <v>0</v>
      </c>
      <c r="BB59" s="691">
        <v>0</v>
      </c>
      <c r="BC59" s="691">
        <v>0</v>
      </c>
      <c r="BD59" s="691">
        <v>0</v>
      </c>
      <c r="BE59" s="691">
        <v>0</v>
      </c>
      <c r="BF59" s="691">
        <v>0</v>
      </c>
      <c r="BG59" s="691">
        <v>0</v>
      </c>
      <c r="BH59" s="691">
        <v>0</v>
      </c>
      <c r="BI59" s="691">
        <v>0</v>
      </c>
      <c r="BJ59" s="691">
        <v>0</v>
      </c>
      <c r="BK59" s="691">
        <v>0</v>
      </c>
      <c r="BL59" s="691">
        <v>0</v>
      </c>
      <c r="BM59" s="691">
        <v>0</v>
      </c>
      <c r="BN59" s="691">
        <v>0</v>
      </c>
      <c r="BO59" s="691">
        <v>0</v>
      </c>
      <c r="BP59" s="691">
        <v>0</v>
      </c>
      <c r="BQ59" s="691">
        <v>0</v>
      </c>
      <c r="BR59" s="691">
        <v>0</v>
      </c>
      <c r="BS59" s="691">
        <v>0</v>
      </c>
      <c r="BT59" s="692">
        <v>0</v>
      </c>
    </row>
    <row r="60" spans="2:73" ht="15.75">
      <c r="B60" s="686" t="s">
        <v>797</v>
      </c>
      <c r="C60" s="686" t="s">
        <v>785</v>
      </c>
      <c r="D60" s="686" t="s">
        <v>798</v>
      </c>
      <c r="E60" s="686" t="s">
        <v>782</v>
      </c>
      <c r="F60" s="686" t="s">
        <v>785</v>
      </c>
      <c r="G60" s="686" t="s">
        <v>784</v>
      </c>
      <c r="H60" s="686">
        <v>2012</v>
      </c>
      <c r="I60" s="638" t="s">
        <v>578</v>
      </c>
      <c r="J60" s="638" t="s">
        <v>595</v>
      </c>
      <c r="K60" s="627"/>
      <c r="L60" s="690">
        <v>0</v>
      </c>
      <c r="M60" s="691">
        <v>4.4800000000000004</v>
      </c>
      <c r="N60" s="691">
        <v>0</v>
      </c>
      <c r="O60" s="691">
        <v>0</v>
      </c>
      <c r="P60" s="691">
        <v>0</v>
      </c>
      <c r="Q60" s="691">
        <v>0</v>
      </c>
      <c r="R60" s="691">
        <v>0</v>
      </c>
      <c r="S60" s="691">
        <v>0</v>
      </c>
      <c r="T60" s="691">
        <v>0</v>
      </c>
      <c r="U60" s="691">
        <v>0</v>
      </c>
      <c r="V60" s="691">
        <v>0</v>
      </c>
      <c r="W60" s="691">
        <v>0</v>
      </c>
      <c r="X60" s="691">
        <v>0</v>
      </c>
      <c r="Y60" s="691">
        <v>0</v>
      </c>
      <c r="Z60" s="691">
        <v>0</v>
      </c>
      <c r="AA60" s="691">
        <v>0</v>
      </c>
      <c r="AB60" s="691">
        <v>0</v>
      </c>
      <c r="AC60" s="691">
        <v>0</v>
      </c>
      <c r="AD60" s="691">
        <v>0</v>
      </c>
      <c r="AE60" s="691">
        <v>0</v>
      </c>
      <c r="AF60" s="691">
        <v>0</v>
      </c>
      <c r="AG60" s="691">
        <v>0</v>
      </c>
      <c r="AH60" s="691">
        <v>0</v>
      </c>
      <c r="AI60" s="691">
        <v>0</v>
      </c>
      <c r="AJ60" s="691">
        <v>0</v>
      </c>
      <c r="AK60" s="691">
        <v>0</v>
      </c>
      <c r="AL60" s="691">
        <v>0</v>
      </c>
      <c r="AM60" s="691">
        <v>0</v>
      </c>
      <c r="AN60" s="691">
        <v>0</v>
      </c>
      <c r="AO60" s="692">
        <v>0</v>
      </c>
      <c r="AP60" s="627"/>
      <c r="AQ60" s="690">
        <v>0</v>
      </c>
      <c r="AR60" s="691">
        <v>25.48</v>
      </c>
      <c r="AS60" s="691">
        <v>0</v>
      </c>
      <c r="AT60" s="691">
        <v>0</v>
      </c>
      <c r="AU60" s="691">
        <v>0</v>
      </c>
      <c r="AV60" s="691">
        <v>0</v>
      </c>
      <c r="AW60" s="691">
        <v>0</v>
      </c>
      <c r="AX60" s="691">
        <v>0</v>
      </c>
      <c r="AY60" s="691">
        <v>0</v>
      </c>
      <c r="AZ60" s="691">
        <v>0</v>
      </c>
      <c r="BA60" s="691">
        <v>0</v>
      </c>
      <c r="BB60" s="691">
        <v>0</v>
      </c>
      <c r="BC60" s="691">
        <v>0</v>
      </c>
      <c r="BD60" s="691">
        <v>0</v>
      </c>
      <c r="BE60" s="691">
        <v>0</v>
      </c>
      <c r="BF60" s="691">
        <v>0</v>
      </c>
      <c r="BG60" s="691">
        <v>0</v>
      </c>
      <c r="BH60" s="691">
        <v>0</v>
      </c>
      <c r="BI60" s="691">
        <v>0</v>
      </c>
      <c r="BJ60" s="691">
        <v>0</v>
      </c>
      <c r="BK60" s="691">
        <v>0</v>
      </c>
      <c r="BL60" s="691">
        <v>0</v>
      </c>
      <c r="BM60" s="691">
        <v>0</v>
      </c>
      <c r="BN60" s="691">
        <v>0</v>
      </c>
      <c r="BO60" s="691">
        <v>0</v>
      </c>
      <c r="BP60" s="691">
        <v>0</v>
      </c>
      <c r="BQ60" s="691">
        <v>0</v>
      </c>
      <c r="BR60" s="691">
        <v>0</v>
      </c>
      <c r="BS60" s="691">
        <v>0</v>
      </c>
      <c r="BT60" s="692">
        <v>0</v>
      </c>
      <c r="BU60" s="163"/>
    </row>
    <row r="61" spans="2:73">
      <c r="B61" s="686" t="s">
        <v>797</v>
      </c>
      <c r="C61" s="686" t="s">
        <v>785</v>
      </c>
      <c r="D61" s="686" t="s">
        <v>9</v>
      </c>
      <c r="E61" s="686" t="s">
        <v>782</v>
      </c>
      <c r="F61" s="686" t="s">
        <v>785</v>
      </c>
      <c r="G61" s="686" t="s">
        <v>784</v>
      </c>
      <c r="H61" s="686">
        <v>2012</v>
      </c>
      <c r="I61" s="638" t="s">
        <v>578</v>
      </c>
      <c r="J61" s="638" t="s">
        <v>595</v>
      </c>
      <c r="K61" s="627"/>
      <c r="L61" s="690">
        <v>0</v>
      </c>
      <c r="M61" s="691">
        <v>203.86907400000001</v>
      </c>
      <c r="N61" s="691">
        <v>0</v>
      </c>
      <c r="O61" s="691">
        <v>0</v>
      </c>
      <c r="P61" s="691">
        <v>0</v>
      </c>
      <c r="Q61" s="691">
        <v>0</v>
      </c>
      <c r="R61" s="691">
        <v>0</v>
      </c>
      <c r="S61" s="691">
        <v>0</v>
      </c>
      <c r="T61" s="691">
        <v>0</v>
      </c>
      <c r="U61" s="691">
        <v>0</v>
      </c>
      <c r="V61" s="691">
        <v>0</v>
      </c>
      <c r="W61" s="691">
        <v>0</v>
      </c>
      <c r="X61" s="691">
        <v>0</v>
      </c>
      <c r="Y61" s="691">
        <v>0</v>
      </c>
      <c r="Z61" s="691">
        <v>0</v>
      </c>
      <c r="AA61" s="691">
        <v>0</v>
      </c>
      <c r="AB61" s="691">
        <v>0</v>
      </c>
      <c r="AC61" s="691">
        <v>0</v>
      </c>
      <c r="AD61" s="691">
        <v>0</v>
      </c>
      <c r="AE61" s="691">
        <v>0</v>
      </c>
      <c r="AF61" s="691">
        <v>0</v>
      </c>
      <c r="AG61" s="691">
        <v>0</v>
      </c>
      <c r="AH61" s="691">
        <v>0</v>
      </c>
      <c r="AI61" s="691">
        <v>0</v>
      </c>
      <c r="AJ61" s="691">
        <v>0</v>
      </c>
      <c r="AK61" s="691">
        <v>0</v>
      </c>
      <c r="AL61" s="691">
        <v>0</v>
      </c>
      <c r="AM61" s="691">
        <v>0</v>
      </c>
      <c r="AN61" s="691">
        <v>0</v>
      </c>
      <c r="AO61" s="692">
        <v>0</v>
      </c>
      <c r="AP61" s="627"/>
      <c r="AQ61" s="690">
        <v>0</v>
      </c>
      <c r="AR61" s="691">
        <v>2963.3020000000001</v>
      </c>
      <c r="AS61" s="691">
        <v>0</v>
      </c>
      <c r="AT61" s="691">
        <v>0</v>
      </c>
      <c r="AU61" s="691">
        <v>0</v>
      </c>
      <c r="AV61" s="691">
        <v>0</v>
      </c>
      <c r="AW61" s="691">
        <v>0</v>
      </c>
      <c r="AX61" s="691">
        <v>0</v>
      </c>
      <c r="AY61" s="691">
        <v>0</v>
      </c>
      <c r="AZ61" s="691">
        <v>0</v>
      </c>
      <c r="BA61" s="691">
        <v>0</v>
      </c>
      <c r="BB61" s="691">
        <v>0</v>
      </c>
      <c r="BC61" s="691">
        <v>0</v>
      </c>
      <c r="BD61" s="691">
        <v>0</v>
      </c>
      <c r="BE61" s="691">
        <v>0</v>
      </c>
      <c r="BF61" s="691">
        <v>0</v>
      </c>
      <c r="BG61" s="691">
        <v>0</v>
      </c>
      <c r="BH61" s="691">
        <v>0</v>
      </c>
      <c r="BI61" s="691">
        <v>0</v>
      </c>
      <c r="BJ61" s="691">
        <v>0</v>
      </c>
      <c r="BK61" s="691">
        <v>0</v>
      </c>
      <c r="BL61" s="691">
        <v>0</v>
      </c>
      <c r="BM61" s="691">
        <v>0</v>
      </c>
      <c r="BN61" s="691">
        <v>0</v>
      </c>
      <c r="BO61" s="691">
        <v>0</v>
      </c>
      <c r="BP61" s="691">
        <v>0</v>
      </c>
      <c r="BQ61" s="691">
        <v>0</v>
      </c>
      <c r="BR61" s="691">
        <v>0</v>
      </c>
      <c r="BS61" s="691">
        <v>0</v>
      </c>
      <c r="BT61" s="692">
        <v>0</v>
      </c>
    </row>
    <row r="62" spans="2:73">
      <c r="B62" s="686" t="s">
        <v>799</v>
      </c>
      <c r="C62" s="686" t="s">
        <v>785</v>
      </c>
      <c r="D62" s="686" t="s">
        <v>22</v>
      </c>
      <c r="E62" s="686" t="s">
        <v>782</v>
      </c>
      <c r="F62" s="686" t="s">
        <v>795</v>
      </c>
      <c r="G62" s="686" t="s">
        <v>783</v>
      </c>
      <c r="H62" s="686">
        <v>2011</v>
      </c>
      <c r="I62" s="638" t="s">
        <v>577</v>
      </c>
      <c r="J62" s="638" t="s">
        <v>588</v>
      </c>
      <c r="K62" s="627"/>
      <c r="L62" s="690">
        <v>463.570539</v>
      </c>
      <c r="M62" s="691">
        <v>463.570539</v>
      </c>
      <c r="N62" s="691">
        <v>463.57053999999999</v>
      </c>
      <c r="O62" s="691">
        <v>463.57053999999999</v>
      </c>
      <c r="P62" s="691">
        <v>463.57053999999999</v>
      </c>
      <c r="Q62" s="691">
        <v>418.70438999999999</v>
      </c>
      <c r="R62" s="691">
        <v>348.11506000000003</v>
      </c>
      <c r="S62" s="691">
        <v>182.35061999999999</v>
      </c>
      <c r="T62" s="691">
        <v>174.68422000000001</v>
      </c>
      <c r="U62" s="691">
        <v>174.68422000000001</v>
      </c>
      <c r="V62" s="691">
        <v>171.90338</v>
      </c>
      <c r="W62" s="691">
        <v>137.68342999999999</v>
      </c>
      <c r="X62" s="691">
        <v>86.935979000000003</v>
      </c>
      <c r="Y62" s="691">
        <v>86.935979000000003</v>
      </c>
      <c r="Z62" s="691">
        <v>86.935979000000003</v>
      </c>
      <c r="AA62" s="691">
        <v>26.121849000000001</v>
      </c>
      <c r="AB62" s="691">
        <v>3.6581123999999998</v>
      </c>
      <c r="AC62" s="691">
        <v>3.6581123999999998</v>
      </c>
      <c r="AD62" s="691">
        <v>3.6581123999999998</v>
      </c>
      <c r="AE62" s="691">
        <v>3.6581123999999998</v>
      </c>
      <c r="AF62" s="691">
        <v>0</v>
      </c>
      <c r="AG62" s="691">
        <v>0</v>
      </c>
      <c r="AH62" s="691">
        <v>0</v>
      </c>
      <c r="AI62" s="691">
        <v>0</v>
      </c>
      <c r="AJ62" s="691">
        <v>0</v>
      </c>
      <c r="AK62" s="691">
        <v>0</v>
      </c>
      <c r="AL62" s="691">
        <v>0</v>
      </c>
      <c r="AM62" s="691">
        <v>0</v>
      </c>
      <c r="AN62" s="691">
        <v>0</v>
      </c>
      <c r="AO62" s="692">
        <v>0</v>
      </c>
      <c r="AP62" s="627"/>
      <c r="AQ62" s="690">
        <v>1702656.8</v>
      </c>
      <c r="AR62" s="691">
        <v>1702656.7509999999</v>
      </c>
      <c r="AS62" s="691">
        <v>1702656.7509999999</v>
      </c>
      <c r="AT62" s="691">
        <v>1702656.7509999999</v>
      </c>
      <c r="AU62" s="691">
        <v>1702656.7509999999</v>
      </c>
      <c r="AV62" s="691">
        <v>1530308.145</v>
      </c>
      <c r="AW62" s="691">
        <v>1276471.2350000001</v>
      </c>
      <c r="AX62" s="691">
        <v>756134.28870000003</v>
      </c>
      <c r="AY62" s="691">
        <v>726513.36289999995</v>
      </c>
      <c r="AZ62" s="691">
        <v>726513.36289999995</v>
      </c>
      <c r="BA62" s="691">
        <v>690549.85470000003</v>
      </c>
      <c r="BB62" s="691">
        <v>593305.07750000001</v>
      </c>
      <c r="BC62" s="691">
        <v>273972.54229999997</v>
      </c>
      <c r="BD62" s="691">
        <v>273972.54229999997</v>
      </c>
      <c r="BE62" s="691">
        <v>273972.54229999997</v>
      </c>
      <c r="BF62" s="691">
        <v>236313.5552</v>
      </c>
      <c r="BG62" s="691">
        <v>14158.882820000001</v>
      </c>
      <c r="BH62" s="691">
        <v>14158.883</v>
      </c>
      <c r="BI62" s="691">
        <v>14158.883</v>
      </c>
      <c r="BJ62" s="691">
        <v>14158.882799999999</v>
      </c>
      <c r="BK62" s="691">
        <v>0</v>
      </c>
      <c r="BL62" s="691">
        <v>0</v>
      </c>
      <c r="BM62" s="691">
        <v>0</v>
      </c>
      <c r="BN62" s="691">
        <v>0</v>
      </c>
      <c r="BO62" s="691">
        <v>0</v>
      </c>
      <c r="BP62" s="691">
        <v>0</v>
      </c>
      <c r="BQ62" s="691">
        <v>0</v>
      </c>
      <c r="BR62" s="691">
        <v>0</v>
      </c>
      <c r="BS62" s="691">
        <v>0</v>
      </c>
      <c r="BT62" s="692">
        <v>0</v>
      </c>
    </row>
    <row r="63" spans="2:73">
      <c r="B63" s="686" t="s">
        <v>799</v>
      </c>
      <c r="C63" s="686" t="s">
        <v>785</v>
      </c>
      <c r="D63" s="686" t="s">
        <v>21</v>
      </c>
      <c r="E63" s="686" t="s">
        <v>782</v>
      </c>
      <c r="F63" s="686" t="s">
        <v>795</v>
      </c>
      <c r="G63" s="686" t="s">
        <v>783</v>
      </c>
      <c r="H63" s="686">
        <v>2011</v>
      </c>
      <c r="I63" s="638" t="s">
        <v>577</v>
      </c>
      <c r="J63" s="638" t="s">
        <v>588</v>
      </c>
      <c r="K63" s="627"/>
      <c r="L63" s="690">
        <v>53.379389400000001</v>
      </c>
      <c r="M63" s="691">
        <v>53.379389400000001</v>
      </c>
      <c r="N63" s="691">
        <v>53.175457999999999</v>
      </c>
      <c r="O63" s="691">
        <v>44.348790000000001</v>
      </c>
      <c r="P63" s="691">
        <v>44.348790000000001</v>
      </c>
      <c r="Q63" s="691">
        <v>44.219307999999998</v>
      </c>
      <c r="R63" s="691">
        <v>4.4584031</v>
      </c>
      <c r="S63" s="691">
        <v>4.4584031</v>
      </c>
      <c r="T63" s="691">
        <v>4.4584031</v>
      </c>
      <c r="U63" s="691">
        <v>4.4584031</v>
      </c>
      <c r="V63" s="691">
        <v>4.0851044999999999</v>
      </c>
      <c r="W63" s="691">
        <v>4.0851044999999999</v>
      </c>
      <c r="X63" s="691">
        <v>0</v>
      </c>
      <c r="Y63" s="691">
        <v>0</v>
      </c>
      <c r="Z63" s="691">
        <v>0</v>
      </c>
      <c r="AA63" s="691">
        <v>0</v>
      </c>
      <c r="AB63" s="691">
        <v>0</v>
      </c>
      <c r="AC63" s="691">
        <v>0</v>
      </c>
      <c r="AD63" s="691">
        <v>0</v>
      </c>
      <c r="AE63" s="691">
        <v>0</v>
      </c>
      <c r="AF63" s="691">
        <v>0</v>
      </c>
      <c r="AG63" s="691">
        <v>0</v>
      </c>
      <c r="AH63" s="691">
        <v>0</v>
      </c>
      <c r="AI63" s="691">
        <v>0</v>
      </c>
      <c r="AJ63" s="691">
        <v>0</v>
      </c>
      <c r="AK63" s="691">
        <v>0</v>
      </c>
      <c r="AL63" s="691">
        <v>0</v>
      </c>
      <c r="AM63" s="691">
        <v>0</v>
      </c>
      <c r="AN63" s="691">
        <v>0</v>
      </c>
      <c r="AO63" s="692">
        <v>0</v>
      </c>
      <c r="AP63" s="627"/>
      <c r="AQ63" s="690">
        <v>124183.27</v>
      </c>
      <c r="AR63" s="691">
        <v>124183.2678</v>
      </c>
      <c r="AS63" s="691">
        <v>123613.6629</v>
      </c>
      <c r="AT63" s="691">
        <v>103162.0151</v>
      </c>
      <c r="AU63" s="691">
        <v>103162.0151</v>
      </c>
      <c r="AV63" s="691">
        <v>102816.546</v>
      </c>
      <c r="AW63" s="691">
        <v>11875.07201</v>
      </c>
      <c r="AX63" s="691">
        <v>11875.07201</v>
      </c>
      <c r="AY63" s="691">
        <v>11875.07201</v>
      </c>
      <c r="AZ63" s="691">
        <v>11875.07201</v>
      </c>
      <c r="BA63" s="691">
        <v>9420.4202280000009</v>
      </c>
      <c r="BB63" s="691">
        <v>9420.4202280000009</v>
      </c>
      <c r="BC63" s="691">
        <v>0</v>
      </c>
      <c r="BD63" s="691">
        <v>0</v>
      </c>
      <c r="BE63" s="691">
        <v>0</v>
      </c>
      <c r="BF63" s="691">
        <v>0</v>
      </c>
      <c r="BG63" s="691">
        <v>0</v>
      </c>
      <c r="BH63" s="691">
        <v>0</v>
      </c>
      <c r="BI63" s="691">
        <v>0</v>
      </c>
      <c r="BJ63" s="691">
        <v>0</v>
      </c>
      <c r="BK63" s="691">
        <v>0</v>
      </c>
      <c r="BL63" s="691">
        <v>0</v>
      </c>
      <c r="BM63" s="691">
        <v>0</v>
      </c>
      <c r="BN63" s="691">
        <v>0</v>
      </c>
      <c r="BO63" s="691">
        <v>0</v>
      </c>
      <c r="BP63" s="691">
        <v>0</v>
      </c>
      <c r="BQ63" s="691">
        <v>0</v>
      </c>
      <c r="BR63" s="691">
        <v>0</v>
      </c>
      <c r="BS63" s="691">
        <v>0</v>
      </c>
      <c r="BT63" s="692">
        <v>0</v>
      </c>
    </row>
    <row r="64" spans="2:73">
      <c r="B64" s="686" t="s">
        <v>799</v>
      </c>
      <c r="C64" s="686" t="s">
        <v>785</v>
      </c>
      <c r="D64" s="686" t="s">
        <v>20</v>
      </c>
      <c r="E64" s="686" t="s">
        <v>782</v>
      </c>
      <c r="F64" s="686" t="s">
        <v>795</v>
      </c>
      <c r="G64" s="686" t="s">
        <v>783</v>
      </c>
      <c r="H64" s="686">
        <v>2011</v>
      </c>
      <c r="I64" s="638" t="s">
        <v>577</v>
      </c>
      <c r="J64" s="638" t="s">
        <v>588</v>
      </c>
      <c r="K64" s="627"/>
      <c r="L64" s="690">
        <v>46.594571700000003</v>
      </c>
      <c r="M64" s="691">
        <v>46.594571670000001</v>
      </c>
      <c r="N64" s="691">
        <v>46.594571999999999</v>
      </c>
      <c r="O64" s="691">
        <v>46.594571999999999</v>
      </c>
      <c r="P64" s="691">
        <v>46.594571999999999</v>
      </c>
      <c r="Q64" s="691">
        <v>0</v>
      </c>
      <c r="R64" s="691">
        <v>0</v>
      </c>
      <c r="S64" s="691">
        <v>0</v>
      </c>
      <c r="T64" s="691">
        <v>0</v>
      </c>
      <c r="U64" s="691">
        <v>0</v>
      </c>
      <c r="V64" s="691">
        <v>0</v>
      </c>
      <c r="W64" s="691">
        <v>0</v>
      </c>
      <c r="X64" s="691">
        <v>0</v>
      </c>
      <c r="Y64" s="691">
        <v>0</v>
      </c>
      <c r="Z64" s="691">
        <v>0</v>
      </c>
      <c r="AA64" s="691">
        <v>0</v>
      </c>
      <c r="AB64" s="691">
        <v>0</v>
      </c>
      <c r="AC64" s="691">
        <v>0</v>
      </c>
      <c r="AD64" s="691">
        <v>0</v>
      </c>
      <c r="AE64" s="691">
        <v>0</v>
      </c>
      <c r="AF64" s="691">
        <v>0</v>
      </c>
      <c r="AG64" s="691">
        <v>0</v>
      </c>
      <c r="AH64" s="691">
        <v>0</v>
      </c>
      <c r="AI64" s="691">
        <v>0</v>
      </c>
      <c r="AJ64" s="691">
        <v>0</v>
      </c>
      <c r="AK64" s="691">
        <v>0</v>
      </c>
      <c r="AL64" s="691">
        <v>0</v>
      </c>
      <c r="AM64" s="691">
        <v>0</v>
      </c>
      <c r="AN64" s="691">
        <v>0</v>
      </c>
      <c r="AO64" s="692">
        <v>0</v>
      </c>
      <c r="AP64" s="627"/>
      <c r="AQ64" s="690">
        <v>226586.29</v>
      </c>
      <c r="AR64" s="691">
        <v>226586.29019999999</v>
      </c>
      <c r="AS64" s="691">
        <v>226586.29019999999</v>
      </c>
      <c r="AT64" s="691">
        <v>226586.29019999999</v>
      </c>
      <c r="AU64" s="691">
        <v>226586.29019999999</v>
      </c>
      <c r="AV64" s="691">
        <v>0</v>
      </c>
      <c r="AW64" s="691">
        <v>0</v>
      </c>
      <c r="AX64" s="691">
        <v>0</v>
      </c>
      <c r="AY64" s="691">
        <v>0</v>
      </c>
      <c r="AZ64" s="691">
        <v>0</v>
      </c>
      <c r="BA64" s="691">
        <v>0</v>
      </c>
      <c r="BB64" s="691">
        <v>0</v>
      </c>
      <c r="BC64" s="691">
        <v>0</v>
      </c>
      <c r="BD64" s="691">
        <v>0</v>
      </c>
      <c r="BE64" s="691">
        <v>0</v>
      </c>
      <c r="BF64" s="691">
        <v>0</v>
      </c>
      <c r="BG64" s="691">
        <v>0</v>
      </c>
      <c r="BH64" s="691">
        <v>0</v>
      </c>
      <c r="BI64" s="691">
        <v>0</v>
      </c>
      <c r="BJ64" s="691">
        <v>0</v>
      </c>
      <c r="BK64" s="691">
        <v>0</v>
      </c>
      <c r="BL64" s="691">
        <v>0</v>
      </c>
      <c r="BM64" s="691">
        <v>0</v>
      </c>
      <c r="BN64" s="691">
        <v>0</v>
      </c>
      <c r="BO64" s="691">
        <v>0</v>
      </c>
      <c r="BP64" s="691">
        <v>0</v>
      </c>
      <c r="BQ64" s="691">
        <v>0</v>
      </c>
      <c r="BR64" s="691">
        <v>0</v>
      </c>
      <c r="BS64" s="691">
        <v>0</v>
      </c>
      <c r="BT64" s="692">
        <v>0</v>
      </c>
    </row>
    <row r="65" spans="2:73">
      <c r="B65" s="686" t="s">
        <v>799</v>
      </c>
      <c r="C65" s="686" t="s">
        <v>789</v>
      </c>
      <c r="D65" s="686" t="s">
        <v>17</v>
      </c>
      <c r="E65" s="686" t="s">
        <v>782</v>
      </c>
      <c r="F65" s="686" t="s">
        <v>795</v>
      </c>
      <c r="G65" s="686" t="s">
        <v>783</v>
      </c>
      <c r="H65" s="686">
        <v>2011</v>
      </c>
      <c r="I65" s="638" t="s">
        <v>577</v>
      </c>
      <c r="J65" s="638" t="s">
        <v>588</v>
      </c>
      <c r="K65" s="627"/>
      <c r="L65" s="690">
        <v>90.060493800000003</v>
      </c>
      <c r="M65" s="691">
        <v>90.060493840000007</v>
      </c>
      <c r="N65" s="691">
        <v>90.060494000000006</v>
      </c>
      <c r="O65" s="691">
        <v>90.060494000000006</v>
      </c>
      <c r="P65" s="691">
        <v>90.060494000000006</v>
      </c>
      <c r="Q65" s="691">
        <v>90.060494000000006</v>
      </c>
      <c r="R65" s="691">
        <v>90.060494000000006</v>
      </c>
      <c r="S65" s="691">
        <v>90.060494000000006</v>
      </c>
      <c r="T65" s="691">
        <v>90.060494000000006</v>
      </c>
      <c r="U65" s="691">
        <v>90.060494000000006</v>
      </c>
      <c r="V65" s="691">
        <v>90.060494000000006</v>
      </c>
      <c r="W65" s="691">
        <v>90.060494000000006</v>
      </c>
      <c r="X65" s="691">
        <v>90.060494000000006</v>
      </c>
      <c r="Y65" s="691">
        <v>90.060494000000006</v>
      </c>
      <c r="Z65" s="691">
        <v>90.060494000000006</v>
      </c>
      <c r="AA65" s="691">
        <v>0</v>
      </c>
      <c r="AB65" s="691">
        <v>0</v>
      </c>
      <c r="AC65" s="691">
        <v>0</v>
      </c>
      <c r="AD65" s="691">
        <v>0</v>
      </c>
      <c r="AE65" s="691">
        <v>0</v>
      </c>
      <c r="AF65" s="691">
        <v>0</v>
      </c>
      <c r="AG65" s="691">
        <v>0</v>
      </c>
      <c r="AH65" s="691">
        <v>0</v>
      </c>
      <c r="AI65" s="691">
        <v>0</v>
      </c>
      <c r="AJ65" s="691">
        <v>0</v>
      </c>
      <c r="AK65" s="691">
        <v>0</v>
      </c>
      <c r="AL65" s="691">
        <v>0</v>
      </c>
      <c r="AM65" s="691">
        <v>0</v>
      </c>
      <c r="AN65" s="691">
        <v>0</v>
      </c>
      <c r="AO65" s="692">
        <v>0</v>
      </c>
      <c r="AP65" s="627"/>
      <c r="AQ65" s="690">
        <v>93682.576000000001</v>
      </c>
      <c r="AR65" s="691">
        <v>93682.576369999995</v>
      </c>
      <c r="AS65" s="691">
        <v>93682.576369999995</v>
      </c>
      <c r="AT65" s="691">
        <v>93682.576369999995</v>
      </c>
      <c r="AU65" s="691">
        <v>93682.576369999995</v>
      </c>
      <c r="AV65" s="691">
        <v>93682.576369999995</v>
      </c>
      <c r="AW65" s="691">
        <v>93682.576369999995</v>
      </c>
      <c r="AX65" s="691">
        <v>93682.576369999995</v>
      </c>
      <c r="AY65" s="691">
        <v>93682.576369999995</v>
      </c>
      <c r="AZ65" s="691">
        <v>93682.576369999995</v>
      </c>
      <c r="BA65" s="691">
        <v>93682.576369999995</v>
      </c>
      <c r="BB65" s="691">
        <v>93682.576369999995</v>
      </c>
      <c r="BC65" s="691">
        <v>93682.576369999995</v>
      </c>
      <c r="BD65" s="691">
        <v>93682.576369999995</v>
      </c>
      <c r="BE65" s="691">
        <v>93682.576369999995</v>
      </c>
      <c r="BF65" s="691">
        <v>0</v>
      </c>
      <c r="BG65" s="691">
        <v>0</v>
      </c>
      <c r="BH65" s="691">
        <v>0</v>
      </c>
      <c r="BI65" s="691">
        <v>0</v>
      </c>
      <c r="BJ65" s="691">
        <v>0</v>
      </c>
      <c r="BK65" s="691">
        <v>0</v>
      </c>
      <c r="BL65" s="691">
        <v>0</v>
      </c>
      <c r="BM65" s="691">
        <v>0</v>
      </c>
      <c r="BN65" s="691">
        <v>0</v>
      </c>
      <c r="BO65" s="691">
        <v>0</v>
      </c>
      <c r="BP65" s="691">
        <v>0</v>
      </c>
      <c r="BQ65" s="691">
        <v>0</v>
      </c>
      <c r="BR65" s="691">
        <v>0</v>
      </c>
      <c r="BS65" s="691">
        <v>0</v>
      </c>
      <c r="BT65" s="692">
        <v>0</v>
      </c>
    </row>
    <row r="66" spans="2:73">
      <c r="B66" s="686" t="s">
        <v>799</v>
      </c>
      <c r="C66" s="686" t="s">
        <v>781</v>
      </c>
      <c r="D66" s="686" t="s">
        <v>3</v>
      </c>
      <c r="E66" s="686" t="s">
        <v>782</v>
      </c>
      <c r="F66" s="686" t="s">
        <v>29</v>
      </c>
      <c r="G66" s="686" t="s">
        <v>783</v>
      </c>
      <c r="H66" s="686">
        <v>2011</v>
      </c>
      <c r="I66" s="638" t="s">
        <v>577</v>
      </c>
      <c r="J66" s="638" t="s">
        <v>588</v>
      </c>
      <c r="K66" s="627"/>
      <c r="L66" s="690">
        <v>-327.81641999999999</v>
      </c>
      <c r="M66" s="691">
        <v>-327.81641980000001</v>
      </c>
      <c r="N66" s="691">
        <v>-327.81639999999999</v>
      </c>
      <c r="O66" s="691">
        <v>-327.81639999999999</v>
      </c>
      <c r="P66" s="691">
        <v>-327.81639999999999</v>
      </c>
      <c r="Q66" s="691">
        <v>-327.81639999999999</v>
      </c>
      <c r="R66" s="691">
        <v>-327.81639999999999</v>
      </c>
      <c r="S66" s="691">
        <v>-327.81639999999999</v>
      </c>
      <c r="T66" s="691">
        <v>-327.81639999999999</v>
      </c>
      <c r="U66" s="691">
        <v>-327.81639999999999</v>
      </c>
      <c r="V66" s="691">
        <v>-327.81639999999999</v>
      </c>
      <c r="W66" s="691">
        <v>-327.81639999999999</v>
      </c>
      <c r="X66" s="691">
        <v>-327.81639999999999</v>
      </c>
      <c r="Y66" s="691">
        <v>-327.81639999999999</v>
      </c>
      <c r="Z66" s="691">
        <v>-327.81639999999999</v>
      </c>
      <c r="AA66" s="691">
        <v>-327.81639999999999</v>
      </c>
      <c r="AB66" s="691">
        <v>-327.81639999999999</v>
      </c>
      <c r="AC66" s="691">
        <v>-327.81639999999999</v>
      </c>
      <c r="AD66" s="691">
        <v>-258.33440000000002</v>
      </c>
      <c r="AE66" s="691">
        <v>0</v>
      </c>
      <c r="AF66" s="691">
        <v>0</v>
      </c>
      <c r="AG66" s="691">
        <v>0</v>
      </c>
      <c r="AH66" s="691">
        <v>0</v>
      </c>
      <c r="AI66" s="691">
        <v>0</v>
      </c>
      <c r="AJ66" s="691">
        <v>0</v>
      </c>
      <c r="AK66" s="691">
        <v>0</v>
      </c>
      <c r="AL66" s="691">
        <v>0</v>
      </c>
      <c r="AM66" s="691">
        <v>0</v>
      </c>
      <c r="AN66" s="691">
        <v>0</v>
      </c>
      <c r="AO66" s="692">
        <v>0</v>
      </c>
      <c r="AP66" s="627"/>
      <c r="AQ66" s="690">
        <v>-593233.47</v>
      </c>
      <c r="AR66" s="691">
        <v>-593233.47400000005</v>
      </c>
      <c r="AS66" s="691">
        <v>-593233.47400000005</v>
      </c>
      <c r="AT66" s="691">
        <v>-593233.47400000005</v>
      </c>
      <c r="AU66" s="691">
        <v>-593233.47400000005</v>
      </c>
      <c r="AV66" s="691">
        <v>-593233.47400000005</v>
      </c>
      <c r="AW66" s="691">
        <v>-593233.47400000005</v>
      </c>
      <c r="AX66" s="691">
        <v>-593233.47400000005</v>
      </c>
      <c r="AY66" s="691">
        <v>-593233.47400000005</v>
      </c>
      <c r="AZ66" s="691">
        <v>-593233.47400000005</v>
      </c>
      <c r="BA66" s="691">
        <v>-593233.47400000005</v>
      </c>
      <c r="BB66" s="691">
        <v>-593233.47400000005</v>
      </c>
      <c r="BC66" s="691">
        <v>-593233.47400000005</v>
      </c>
      <c r="BD66" s="691">
        <v>-593233.47400000005</v>
      </c>
      <c r="BE66" s="691">
        <v>-593233.47400000005</v>
      </c>
      <c r="BF66" s="691">
        <v>-593233.47400000005</v>
      </c>
      <c r="BG66" s="691">
        <v>-593233.47400000005</v>
      </c>
      <c r="BH66" s="691">
        <v>-593233.47</v>
      </c>
      <c r="BI66" s="691">
        <v>-531205.25</v>
      </c>
      <c r="BJ66" s="691">
        <v>0</v>
      </c>
      <c r="BK66" s="691">
        <v>0</v>
      </c>
      <c r="BL66" s="691">
        <v>0</v>
      </c>
      <c r="BM66" s="691">
        <v>0</v>
      </c>
      <c r="BN66" s="691">
        <v>0</v>
      </c>
      <c r="BO66" s="691">
        <v>0</v>
      </c>
      <c r="BP66" s="691">
        <v>0</v>
      </c>
      <c r="BQ66" s="691">
        <v>0</v>
      </c>
      <c r="BR66" s="691">
        <v>0</v>
      </c>
      <c r="BS66" s="691">
        <v>0</v>
      </c>
      <c r="BT66" s="692">
        <v>0</v>
      </c>
    </row>
    <row r="67" spans="2:73">
      <c r="B67" s="686" t="s">
        <v>799</v>
      </c>
      <c r="C67" s="686" t="s">
        <v>781</v>
      </c>
      <c r="D67" s="686" t="s">
        <v>5</v>
      </c>
      <c r="E67" s="686" t="s">
        <v>782</v>
      </c>
      <c r="F67" s="686" t="s">
        <v>29</v>
      </c>
      <c r="G67" s="686" t="s">
        <v>783</v>
      </c>
      <c r="H67" s="686">
        <v>2011</v>
      </c>
      <c r="I67" s="638" t="s">
        <v>577</v>
      </c>
      <c r="J67" s="638" t="s">
        <v>588</v>
      </c>
      <c r="K67" s="627"/>
      <c r="L67" s="690">
        <v>4.2352679699999998</v>
      </c>
      <c r="M67" s="691">
        <v>4.235267973</v>
      </c>
      <c r="N67" s="691">
        <v>4.2352679999999996</v>
      </c>
      <c r="O67" s="691">
        <v>4.2352679999999996</v>
      </c>
      <c r="P67" s="691">
        <v>4.2352679999999996</v>
      </c>
      <c r="Q67" s="691">
        <v>3.8728986999999999</v>
      </c>
      <c r="R67" s="691">
        <v>2.2131832999999999</v>
      </c>
      <c r="S67" s="691">
        <v>2.2122052000000001</v>
      </c>
      <c r="T67" s="691">
        <v>2.2122052000000001</v>
      </c>
      <c r="U67" s="691">
        <v>0.69465399999999999</v>
      </c>
      <c r="V67" s="691">
        <v>0.28862009999999999</v>
      </c>
      <c r="W67" s="691">
        <v>0.28854289999999999</v>
      </c>
      <c r="X67" s="691">
        <v>0.28854289999999999</v>
      </c>
      <c r="Y67" s="691">
        <v>0.27527580000000001</v>
      </c>
      <c r="Z67" s="691">
        <v>0.27527580000000001</v>
      </c>
      <c r="AA67" s="691">
        <v>0.27466829999999998</v>
      </c>
      <c r="AB67" s="691">
        <v>0</v>
      </c>
      <c r="AC67" s="691">
        <v>0</v>
      </c>
      <c r="AD67" s="691">
        <v>0</v>
      </c>
      <c r="AE67" s="691">
        <v>0</v>
      </c>
      <c r="AF67" s="691">
        <v>0</v>
      </c>
      <c r="AG67" s="691">
        <v>0</v>
      </c>
      <c r="AH67" s="691">
        <v>0</v>
      </c>
      <c r="AI67" s="691">
        <v>0</v>
      </c>
      <c r="AJ67" s="691">
        <v>0</v>
      </c>
      <c r="AK67" s="691">
        <v>0</v>
      </c>
      <c r="AL67" s="691">
        <v>0</v>
      </c>
      <c r="AM67" s="691">
        <v>0</v>
      </c>
      <c r="AN67" s="691">
        <v>0</v>
      </c>
      <c r="AO67" s="692">
        <v>0</v>
      </c>
      <c r="AP67" s="627"/>
      <c r="AQ67" s="690">
        <v>85730.539000000004</v>
      </c>
      <c r="AR67" s="691">
        <v>85730.539380000002</v>
      </c>
      <c r="AS67" s="691">
        <v>85730.539380000002</v>
      </c>
      <c r="AT67" s="691">
        <v>85730.539380000002</v>
      </c>
      <c r="AU67" s="691">
        <v>85730.539380000002</v>
      </c>
      <c r="AV67" s="691">
        <v>77904.486839999998</v>
      </c>
      <c r="AW67" s="691">
        <v>42059.787600000003</v>
      </c>
      <c r="AX67" s="691">
        <v>42051.218979999998</v>
      </c>
      <c r="AY67" s="691">
        <v>42051.218979999998</v>
      </c>
      <c r="AZ67" s="691">
        <v>9276.8243669999993</v>
      </c>
      <c r="BA67" s="691">
        <v>7793.5656689999996</v>
      </c>
      <c r="BB67" s="691">
        <v>7156.8463240000001</v>
      </c>
      <c r="BC67" s="691">
        <v>7156.8463240000001</v>
      </c>
      <c r="BD67" s="691">
        <v>5939.1239079999996</v>
      </c>
      <c r="BE67" s="691">
        <v>5939.1239079999996</v>
      </c>
      <c r="BF67" s="691">
        <v>5931.982207</v>
      </c>
      <c r="BG67" s="691">
        <v>0</v>
      </c>
      <c r="BH67" s="691">
        <v>0</v>
      </c>
      <c r="BI67" s="691">
        <v>0</v>
      </c>
      <c r="BJ67" s="691">
        <v>0</v>
      </c>
      <c r="BK67" s="691">
        <v>0</v>
      </c>
      <c r="BL67" s="691">
        <v>0</v>
      </c>
      <c r="BM67" s="691">
        <v>0</v>
      </c>
      <c r="BN67" s="691">
        <v>0</v>
      </c>
      <c r="BO67" s="691">
        <v>0</v>
      </c>
      <c r="BP67" s="691">
        <v>0</v>
      </c>
      <c r="BQ67" s="691">
        <v>0</v>
      </c>
      <c r="BR67" s="691">
        <v>0</v>
      </c>
      <c r="BS67" s="691">
        <v>0</v>
      </c>
      <c r="BT67" s="692">
        <v>0</v>
      </c>
    </row>
    <row r="68" spans="2:73">
      <c r="B68" s="686" t="s">
        <v>799</v>
      </c>
      <c r="C68" s="686" t="s">
        <v>781</v>
      </c>
      <c r="D68" s="686" t="s">
        <v>4</v>
      </c>
      <c r="E68" s="686" t="s">
        <v>782</v>
      </c>
      <c r="F68" s="686" t="s">
        <v>29</v>
      </c>
      <c r="G68" s="686" t="s">
        <v>783</v>
      </c>
      <c r="H68" s="686">
        <v>2011</v>
      </c>
      <c r="I68" s="638" t="s">
        <v>577</v>
      </c>
      <c r="J68" s="638" t="s">
        <v>588</v>
      </c>
      <c r="K68" s="627"/>
      <c r="L68" s="690">
        <v>0.63212469999999998</v>
      </c>
      <c r="M68" s="691">
        <v>0.63212470300000001</v>
      </c>
      <c r="N68" s="691">
        <v>0.63212469999999998</v>
      </c>
      <c r="O68" s="691">
        <v>0.63212469999999998</v>
      </c>
      <c r="P68" s="691">
        <v>0.63212469999999998</v>
      </c>
      <c r="Q68" s="691">
        <v>0.58886470000000002</v>
      </c>
      <c r="R68" s="691">
        <v>0.41188130000000001</v>
      </c>
      <c r="S68" s="691">
        <v>0.41093839999999998</v>
      </c>
      <c r="T68" s="691">
        <v>0.41093839999999998</v>
      </c>
      <c r="U68" s="691">
        <v>0.2297717</v>
      </c>
      <c r="V68" s="691">
        <v>3.0372699999999999E-2</v>
      </c>
      <c r="W68" s="691">
        <v>3.0340700000000002E-2</v>
      </c>
      <c r="X68" s="691">
        <v>3.0340700000000002E-2</v>
      </c>
      <c r="Y68" s="691">
        <v>2.95529E-2</v>
      </c>
      <c r="Z68" s="691">
        <v>2.95529E-2</v>
      </c>
      <c r="AA68" s="691">
        <v>2.9012400000000001E-2</v>
      </c>
      <c r="AB68" s="691">
        <v>0</v>
      </c>
      <c r="AC68" s="691">
        <v>0</v>
      </c>
      <c r="AD68" s="691">
        <v>0</v>
      </c>
      <c r="AE68" s="691">
        <v>0</v>
      </c>
      <c r="AF68" s="691">
        <v>0</v>
      </c>
      <c r="AG68" s="691">
        <v>0</v>
      </c>
      <c r="AH68" s="691">
        <v>0</v>
      </c>
      <c r="AI68" s="691">
        <v>0</v>
      </c>
      <c r="AJ68" s="691">
        <v>0</v>
      </c>
      <c r="AK68" s="691">
        <v>0</v>
      </c>
      <c r="AL68" s="691">
        <v>0</v>
      </c>
      <c r="AM68" s="691">
        <v>0</v>
      </c>
      <c r="AN68" s="691">
        <v>0</v>
      </c>
      <c r="AO68" s="692">
        <v>0</v>
      </c>
      <c r="AP68" s="627"/>
      <c r="AQ68" s="690">
        <v>10823.561</v>
      </c>
      <c r="AR68" s="691">
        <v>10823.56113</v>
      </c>
      <c r="AS68" s="691">
        <v>10823.56113</v>
      </c>
      <c r="AT68" s="691">
        <v>10823.56113</v>
      </c>
      <c r="AU68" s="691">
        <v>10823.56113</v>
      </c>
      <c r="AV68" s="691">
        <v>9889.2797630000005</v>
      </c>
      <c r="AW68" s="691">
        <v>6066.9876439999998</v>
      </c>
      <c r="AX68" s="691">
        <v>6058.727296</v>
      </c>
      <c r="AY68" s="691">
        <v>6058.727296</v>
      </c>
      <c r="AZ68" s="691">
        <v>2146.0898590000002</v>
      </c>
      <c r="BA68" s="691">
        <v>969.26265780000006</v>
      </c>
      <c r="BB68" s="691">
        <v>705.23739560000001</v>
      </c>
      <c r="BC68" s="691">
        <v>705.23739560000001</v>
      </c>
      <c r="BD68" s="691">
        <v>632.93178169999999</v>
      </c>
      <c r="BE68" s="691">
        <v>632.93178169999999</v>
      </c>
      <c r="BF68" s="691">
        <v>626.57749590000003</v>
      </c>
      <c r="BG68" s="691">
        <v>0</v>
      </c>
      <c r="BH68" s="691">
        <v>0</v>
      </c>
      <c r="BI68" s="691">
        <v>0</v>
      </c>
      <c r="BJ68" s="691">
        <v>0</v>
      </c>
      <c r="BK68" s="691">
        <v>0</v>
      </c>
      <c r="BL68" s="691">
        <v>0</v>
      </c>
      <c r="BM68" s="691">
        <v>0</v>
      </c>
      <c r="BN68" s="691">
        <v>0</v>
      </c>
      <c r="BO68" s="691">
        <v>0</v>
      </c>
      <c r="BP68" s="691">
        <v>0</v>
      </c>
      <c r="BQ68" s="691">
        <v>0</v>
      </c>
      <c r="BR68" s="691">
        <v>0</v>
      </c>
      <c r="BS68" s="691">
        <v>0</v>
      </c>
      <c r="BT68" s="692">
        <v>0</v>
      </c>
    </row>
    <row r="69" spans="2:73">
      <c r="B69" s="686" t="s">
        <v>208</v>
      </c>
      <c r="C69" s="686" t="s">
        <v>785</v>
      </c>
      <c r="D69" s="686" t="s">
        <v>800</v>
      </c>
      <c r="E69" s="686" t="s">
        <v>782</v>
      </c>
      <c r="F69" s="686" t="s">
        <v>787</v>
      </c>
      <c r="G69" s="686" t="s">
        <v>783</v>
      </c>
      <c r="H69" s="686">
        <v>2012</v>
      </c>
      <c r="I69" s="638" t="s">
        <v>578</v>
      </c>
      <c r="J69" s="638" t="s">
        <v>588</v>
      </c>
      <c r="K69" s="627"/>
      <c r="L69" s="690">
        <v>0</v>
      </c>
      <c r="M69" s="691">
        <v>46.594571700000003</v>
      </c>
      <c r="N69" s="691">
        <v>46.594571700000003</v>
      </c>
      <c r="O69" s="691">
        <v>46.594571700000003</v>
      </c>
      <c r="P69" s="691">
        <v>46.594571700000003</v>
      </c>
      <c r="Q69" s="691">
        <v>0</v>
      </c>
      <c r="R69" s="691">
        <v>0</v>
      </c>
      <c r="S69" s="691">
        <v>0</v>
      </c>
      <c r="T69" s="691">
        <v>0</v>
      </c>
      <c r="U69" s="691">
        <v>0</v>
      </c>
      <c r="V69" s="691">
        <v>0</v>
      </c>
      <c r="W69" s="691">
        <v>0</v>
      </c>
      <c r="X69" s="691">
        <v>0</v>
      </c>
      <c r="Y69" s="691">
        <v>0</v>
      </c>
      <c r="Z69" s="691">
        <v>0</v>
      </c>
      <c r="AA69" s="691">
        <v>0</v>
      </c>
      <c r="AB69" s="691">
        <v>0</v>
      </c>
      <c r="AC69" s="691">
        <v>0</v>
      </c>
      <c r="AD69" s="691">
        <v>0</v>
      </c>
      <c r="AE69" s="691">
        <v>0</v>
      </c>
      <c r="AF69" s="691">
        <v>0</v>
      </c>
      <c r="AG69" s="691">
        <v>0</v>
      </c>
      <c r="AH69" s="691">
        <v>0</v>
      </c>
      <c r="AI69" s="691">
        <v>0</v>
      </c>
      <c r="AJ69" s="691">
        <v>0</v>
      </c>
      <c r="AK69" s="691">
        <v>0</v>
      </c>
      <c r="AL69" s="691">
        <v>0</v>
      </c>
      <c r="AM69" s="691">
        <v>0</v>
      </c>
      <c r="AN69" s="691">
        <v>0</v>
      </c>
      <c r="AO69" s="692">
        <v>0</v>
      </c>
      <c r="AP69" s="627"/>
      <c r="AQ69" s="690">
        <v>0</v>
      </c>
      <c r="AR69" s="691">
        <v>226586.29</v>
      </c>
      <c r="AS69" s="691">
        <v>226586.29</v>
      </c>
      <c r="AT69" s="691">
        <v>226586.29</v>
      </c>
      <c r="AU69" s="691">
        <v>226586.29</v>
      </c>
      <c r="AV69" s="691">
        <v>0</v>
      </c>
      <c r="AW69" s="691">
        <v>0</v>
      </c>
      <c r="AX69" s="691">
        <v>0</v>
      </c>
      <c r="AY69" s="691">
        <v>0</v>
      </c>
      <c r="AZ69" s="691">
        <v>0</v>
      </c>
      <c r="BA69" s="691">
        <v>0</v>
      </c>
      <c r="BB69" s="691">
        <v>0</v>
      </c>
      <c r="BC69" s="691">
        <v>0</v>
      </c>
      <c r="BD69" s="691">
        <v>0</v>
      </c>
      <c r="BE69" s="691">
        <v>0</v>
      </c>
      <c r="BF69" s="691">
        <v>0</v>
      </c>
      <c r="BG69" s="691">
        <v>0</v>
      </c>
      <c r="BH69" s="691">
        <v>0</v>
      </c>
      <c r="BI69" s="691">
        <v>0</v>
      </c>
      <c r="BJ69" s="691">
        <v>0</v>
      </c>
      <c r="BK69" s="691">
        <v>0</v>
      </c>
      <c r="BL69" s="691">
        <v>0</v>
      </c>
      <c r="BM69" s="691">
        <v>0</v>
      </c>
      <c r="BN69" s="691">
        <v>0</v>
      </c>
      <c r="BO69" s="691">
        <v>0</v>
      </c>
      <c r="BP69" s="691">
        <v>0</v>
      </c>
      <c r="BQ69" s="691">
        <v>0</v>
      </c>
      <c r="BR69" s="691">
        <v>0</v>
      </c>
      <c r="BS69" s="691">
        <v>0</v>
      </c>
      <c r="BT69" s="692">
        <v>0</v>
      </c>
    </row>
    <row r="70" spans="2:73">
      <c r="B70" s="686" t="s">
        <v>208</v>
      </c>
      <c r="C70" s="686" t="s">
        <v>785</v>
      </c>
      <c r="D70" s="686" t="s">
        <v>800</v>
      </c>
      <c r="E70" s="686" t="s">
        <v>782</v>
      </c>
      <c r="F70" s="686" t="s">
        <v>787</v>
      </c>
      <c r="G70" s="686" t="s">
        <v>783</v>
      </c>
      <c r="H70" s="686">
        <v>2013</v>
      </c>
      <c r="I70" s="638" t="s">
        <v>579</v>
      </c>
      <c r="J70" s="638" t="s">
        <v>595</v>
      </c>
      <c r="K70" s="627"/>
      <c r="L70" s="690">
        <v>0</v>
      </c>
      <c r="M70" s="691">
        <v>0</v>
      </c>
      <c r="N70" s="691">
        <v>96.939442900000003</v>
      </c>
      <c r="O70" s="691">
        <v>96.939442900000003</v>
      </c>
      <c r="P70" s="691">
        <v>96.939442900000003</v>
      </c>
      <c r="Q70" s="691">
        <v>96.939442900000003</v>
      </c>
      <c r="R70" s="691">
        <v>0</v>
      </c>
      <c r="S70" s="691">
        <v>0</v>
      </c>
      <c r="T70" s="691">
        <v>0</v>
      </c>
      <c r="U70" s="691">
        <v>0</v>
      </c>
      <c r="V70" s="691">
        <v>0</v>
      </c>
      <c r="W70" s="691">
        <v>0</v>
      </c>
      <c r="X70" s="691">
        <v>0</v>
      </c>
      <c r="Y70" s="691">
        <v>0</v>
      </c>
      <c r="Z70" s="691">
        <v>0</v>
      </c>
      <c r="AA70" s="691">
        <v>0</v>
      </c>
      <c r="AB70" s="691">
        <v>0</v>
      </c>
      <c r="AC70" s="691">
        <v>0</v>
      </c>
      <c r="AD70" s="691">
        <v>0</v>
      </c>
      <c r="AE70" s="691">
        <v>0</v>
      </c>
      <c r="AF70" s="691">
        <v>0</v>
      </c>
      <c r="AG70" s="691">
        <v>0</v>
      </c>
      <c r="AH70" s="691">
        <v>0</v>
      </c>
      <c r="AI70" s="691">
        <v>0</v>
      </c>
      <c r="AJ70" s="691">
        <v>0</v>
      </c>
      <c r="AK70" s="691">
        <v>0</v>
      </c>
      <c r="AL70" s="691">
        <v>0</v>
      </c>
      <c r="AM70" s="691">
        <v>0</v>
      </c>
      <c r="AN70" s="691">
        <v>0</v>
      </c>
      <c r="AO70" s="692">
        <v>0</v>
      </c>
      <c r="AP70" s="627"/>
      <c r="AQ70" s="690">
        <v>0</v>
      </c>
      <c r="AR70" s="691">
        <v>0</v>
      </c>
      <c r="AS70" s="691">
        <v>532958.446</v>
      </c>
      <c r="AT70" s="691">
        <v>532958.446</v>
      </c>
      <c r="AU70" s="691">
        <v>532958.446</v>
      </c>
      <c r="AV70" s="691">
        <v>532958.446</v>
      </c>
      <c r="AW70" s="691">
        <v>0</v>
      </c>
      <c r="AX70" s="691">
        <v>0</v>
      </c>
      <c r="AY70" s="691">
        <v>0</v>
      </c>
      <c r="AZ70" s="691">
        <v>0</v>
      </c>
      <c r="BA70" s="691">
        <v>0</v>
      </c>
      <c r="BB70" s="691">
        <v>0</v>
      </c>
      <c r="BC70" s="691">
        <v>0</v>
      </c>
      <c r="BD70" s="691">
        <v>0</v>
      </c>
      <c r="BE70" s="691">
        <v>0</v>
      </c>
      <c r="BF70" s="691">
        <v>0</v>
      </c>
      <c r="BG70" s="691">
        <v>0</v>
      </c>
      <c r="BH70" s="691">
        <v>0</v>
      </c>
      <c r="BI70" s="691">
        <v>0</v>
      </c>
      <c r="BJ70" s="691">
        <v>0</v>
      </c>
      <c r="BK70" s="691">
        <v>0</v>
      </c>
      <c r="BL70" s="691">
        <v>0</v>
      </c>
      <c r="BM70" s="691">
        <v>0</v>
      </c>
      <c r="BN70" s="691">
        <v>0</v>
      </c>
      <c r="BO70" s="691">
        <v>0</v>
      </c>
      <c r="BP70" s="691">
        <v>0</v>
      </c>
      <c r="BQ70" s="691">
        <v>0</v>
      </c>
      <c r="BR70" s="691">
        <v>0</v>
      </c>
      <c r="BS70" s="691">
        <v>0</v>
      </c>
      <c r="BT70" s="692">
        <v>0</v>
      </c>
    </row>
    <row r="71" spans="2:73">
      <c r="B71" s="686" t="s">
        <v>208</v>
      </c>
      <c r="C71" s="686" t="s">
        <v>785</v>
      </c>
      <c r="D71" s="686" t="s">
        <v>801</v>
      </c>
      <c r="E71" s="686" t="s">
        <v>782</v>
      </c>
      <c r="F71" s="686" t="s">
        <v>787</v>
      </c>
      <c r="G71" s="686" t="s">
        <v>784</v>
      </c>
      <c r="H71" s="686">
        <v>2013</v>
      </c>
      <c r="I71" s="638" t="s">
        <v>579</v>
      </c>
      <c r="J71" s="638" t="s">
        <v>595</v>
      </c>
      <c r="K71" s="627"/>
      <c r="L71" s="690">
        <v>0</v>
      </c>
      <c r="M71" s="691">
        <v>0</v>
      </c>
      <c r="N71" s="691">
        <v>1078.99</v>
      </c>
      <c r="O71" s="691">
        <v>0</v>
      </c>
      <c r="P71" s="691">
        <v>0</v>
      </c>
      <c r="Q71" s="691">
        <v>0</v>
      </c>
      <c r="R71" s="691">
        <v>0</v>
      </c>
      <c r="S71" s="691">
        <v>0</v>
      </c>
      <c r="T71" s="691">
        <v>0</v>
      </c>
      <c r="U71" s="691">
        <v>0</v>
      </c>
      <c r="V71" s="691">
        <v>0</v>
      </c>
      <c r="W71" s="691">
        <v>0</v>
      </c>
      <c r="X71" s="691">
        <v>0</v>
      </c>
      <c r="Y71" s="691">
        <v>0</v>
      </c>
      <c r="Z71" s="691">
        <v>0</v>
      </c>
      <c r="AA71" s="691">
        <v>0</v>
      </c>
      <c r="AB71" s="691">
        <v>0</v>
      </c>
      <c r="AC71" s="691">
        <v>0</v>
      </c>
      <c r="AD71" s="691">
        <v>0</v>
      </c>
      <c r="AE71" s="691">
        <v>0</v>
      </c>
      <c r="AF71" s="691">
        <v>0</v>
      </c>
      <c r="AG71" s="691">
        <v>0</v>
      </c>
      <c r="AH71" s="691">
        <v>0</v>
      </c>
      <c r="AI71" s="691">
        <v>0</v>
      </c>
      <c r="AJ71" s="691">
        <v>0</v>
      </c>
      <c r="AK71" s="691">
        <v>0</v>
      </c>
      <c r="AL71" s="691">
        <v>0</v>
      </c>
      <c r="AM71" s="691">
        <v>0</v>
      </c>
      <c r="AN71" s="691">
        <v>0</v>
      </c>
      <c r="AO71" s="692">
        <v>0</v>
      </c>
      <c r="AP71" s="627"/>
      <c r="AQ71" s="693">
        <v>0</v>
      </c>
      <c r="AR71" s="694">
        <v>0</v>
      </c>
      <c r="AS71" s="694">
        <v>17168.63</v>
      </c>
      <c r="AT71" s="694">
        <v>0</v>
      </c>
      <c r="AU71" s="694">
        <v>0</v>
      </c>
      <c r="AV71" s="694">
        <v>0</v>
      </c>
      <c r="AW71" s="694">
        <v>0</v>
      </c>
      <c r="AX71" s="694">
        <v>0</v>
      </c>
      <c r="AY71" s="694">
        <v>0</v>
      </c>
      <c r="AZ71" s="694">
        <v>0</v>
      </c>
      <c r="BA71" s="694">
        <v>0</v>
      </c>
      <c r="BB71" s="694">
        <v>0</v>
      </c>
      <c r="BC71" s="694">
        <v>0</v>
      </c>
      <c r="BD71" s="694">
        <v>0</v>
      </c>
      <c r="BE71" s="694">
        <v>0</v>
      </c>
      <c r="BF71" s="694">
        <v>0</v>
      </c>
      <c r="BG71" s="694">
        <v>0</v>
      </c>
      <c r="BH71" s="694">
        <v>0</v>
      </c>
      <c r="BI71" s="694">
        <v>0</v>
      </c>
      <c r="BJ71" s="694">
        <v>0</v>
      </c>
      <c r="BK71" s="694">
        <v>0</v>
      </c>
      <c r="BL71" s="694">
        <v>0</v>
      </c>
      <c r="BM71" s="694">
        <v>0</v>
      </c>
      <c r="BN71" s="694">
        <v>0</v>
      </c>
      <c r="BO71" s="694">
        <v>0</v>
      </c>
      <c r="BP71" s="694">
        <v>0</v>
      </c>
      <c r="BQ71" s="694">
        <v>0</v>
      </c>
      <c r="BR71" s="694">
        <v>0</v>
      </c>
      <c r="BS71" s="694">
        <v>0</v>
      </c>
      <c r="BT71" s="695">
        <v>0</v>
      </c>
    </row>
    <row r="72" spans="2:73">
      <c r="B72" s="686" t="s">
        <v>208</v>
      </c>
      <c r="C72" s="686" t="s">
        <v>785</v>
      </c>
      <c r="D72" s="686" t="s">
        <v>22</v>
      </c>
      <c r="E72" s="686" t="s">
        <v>782</v>
      </c>
      <c r="F72" s="686" t="s">
        <v>787</v>
      </c>
      <c r="G72" s="686" t="s">
        <v>783</v>
      </c>
      <c r="H72" s="686">
        <v>2012</v>
      </c>
      <c r="I72" s="638" t="s">
        <v>578</v>
      </c>
      <c r="J72" s="638" t="s">
        <v>588</v>
      </c>
      <c r="K72" s="627"/>
      <c r="L72" s="690">
        <v>0</v>
      </c>
      <c r="M72" s="691">
        <v>418.70606099999998</v>
      </c>
      <c r="N72" s="691">
        <v>418.70606099999998</v>
      </c>
      <c r="O72" s="691">
        <v>412.69853999999998</v>
      </c>
      <c r="P72" s="691">
        <v>385.15605099999999</v>
      </c>
      <c r="Q72" s="691">
        <v>385.15605099999999</v>
      </c>
      <c r="R72" s="691">
        <v>361.748762</v>
      </c>
      <c r="S72" s="691">
        <v>360.12686400000001</v>
      </c>
      <c r="T72" s="691">
        <v>360.12686400000001</v>
      </c>
      <c r="U72" s="691">
        <v>347.14755400000001</v>
      </c>
      <c r="V72" s="691">
        <v>336.89433600000001</v>
      </c>
      <c r="W72" s="691">
        <v>310.810047</v>
      </c>
      <c r="X72" s="691">
        <v>308.62352700000002</v>
      </c>
      <c r="Y72" s="691">
        <v>147.06971200000001</v>
      </c>
      <c r="Z72" s="691">
        <v>128.54094599999999</v>
      </c>
      <c r="AA72" s="691">
        <v>128.54094599999999</v>
      </c>
      <c r="AB72" s="691">
        <v>94.226532700000007</v>
      </c>
      <c r="AC72" s="691">
        <v>9.1659655200000003</v>
      </c>
      <c r="AD72" s="691">
        <v>8.3768945099999996</v>
      </c>
      <c r="AE72" s="691">
        <v>8.3768945099999996</v>
      </c>
      <c r="AF72" s="691">
        <v>8.3768945099999996</v>
      </c>
      <c r="AG72" s="691">
        <v>0</v>
      </c>
      <c r="AH72" s="691">
        <v>0</v>
      </c>
      <c r="AI72" s="691">
        <v>0</v>
      </c>
      <c r="AJ72" s="691">
        <v>0</v>
      </c>
      <c r="AK72" s="691">
        <v>0</v>
      </c>
      <c r="AL72" s="691">
        <v>0</v>
      </c>
      <c r="AM72" s="691">
        <v>0</v>
      </c>
      <c r="AN72" s="691">
        <v>0</v>
      </c>
      <c r="AO72" s="692">
        <v>0</v>
      </c>
      <c r="AP72" s="627"/>
      <c r="AQ72" s="687">
        <v>0</v>
      </c>
      <c r="AR72" s="688">
        <v>3651010.52</v>
      </c>
      <c r="AS72" s="688">
        <v>3651010.52</v>
      </c>
      <c r="AT72" s="688">
        <v>3632558.58</v>
      </c>
      <c r="AU72" s="688">
        <v>3547962.57</v>
      </c>
      <c r="AV72" s="688">
        <v>3547962.57</v>
      </c>
      <c r="AW72" s="688">
        <v>3473117.75</v>
      </c>
      <c r="AX72" s="688">
        <v>3461338.58</v>
      </c>
      <c r="AY72" s="688">
        <v>3461338.58</v>
      </c>
      <c r="AZ72" s="688">
        <v>3405748.9</v>
      </c>
      <c r="BA72" s="688">
        <v>3330157.79</v>
      </c>
      <c r="BB72" s="688">
        <v>3125885.85</v>
      </c>
      <c r="BC72" s="688">
        <v>3105619.2</v>
      </c>
      <c r="BD72" s="688">
        <v>2156755.14</v>
      </c>
      <c r="BE72" s="688">
        <v>2099844.54</v>
      </c>
      <c r="BF72" s="688">
        <v>2099844.54</v>
      </c>
      <c r="BG72" s="688">
        <v>1506187.02</v>
      </c>
      <c r="BH72" s="688">
        <v>32757.557799999999</v>
      </c>
      <c r="BI72" s="688">
        <v>32104.470600000001</v>
      </c>
      <c r="BJ72" s="688">
        <v>32104.470600000001</v>
      </c>
      <c r="BK72" s="688">
        <v>32104.470600000001</v>
      </c>
      <c r="BL72" s="688">
        <v>0</v>
      </c>
      <c r="BM72" s="688">
        <v>0</v>
      </c>
      <c r="BN72" s="688">
        <v>0</v>
      </c>
      <c r="BO72" s="688">
        <v>0</v>
      </c>
      <c r="BP72" s="688">
        <v>0</v>
      </c>
      <c r="BQ72" s="688">
        <v>0</v>
      </c>
      <c r="BR72" s="688">
        <v>0</v>
      </c>
      <c r="BS72" s="688">
        <v>0</v>
      </c>
      <c r="BT72" s="689">
        <v>0</v>
      </c>
    </row>
    <row r="73" spans="2:73">
      <c r="B73" s="686" t="s">
        <v>208</v>
      </c>
      <c r="C73" s="686" t="s">
        <v>785</v>
      </c>
      <c r="D73" s="686" t="s">
        <v>22</v>
      </c>
      <c r="E73" s="686" t="s">
        <v>782</v>
      </c>
      <c r="F73" s="686" t="s">
        <v>787</v>
      </c>
      <c r="G73" s="686" t="s">
        <v>783</v>
      </c>
      <c r="H73" s="686">
        <v>2013</v>
      </c>
      <c r="I73" s="638" t="s">
        <v>579</v>
      </c>
      <c r="J73" s="638" t="s">
        <v>595</v>
      </c>
      <c r="K73" s="627"/>
      <c r="L73" s="690">
        <v>0</v>
      </c>
      <c r="M73" s="691">
        <v>0</v>
      </c>
      <c r="N73" s="691">
        <v>4347.6409199999998</v>
      </c>
      <c r="O73" s="691">
        <v>4257.9465499999997</v>
      </c>
      <c r="P73" s="691">
        <v>4189.3681200000001</v>
      </c>
      <c r="Q73" s="691">
        <v>4187.0784000000003</v>
      </c>
      <c r="R73" s="691">
        <v>3942.7469000000001</v>
      </c>
      <c r="S73" s="691">
        <v>3870.10214</v>
      </c>
      <c r="T73" s="691">
        <v>3870.10214</v>
      </c>
      <c r="U73" s="691">
        <v>3860.4640800000002</v>
      </c>
      <c r="V73" s="691">
        <v>3543.36141</v>
      </c>
      <c r="W73" s="691">
        <v>3081.9249500000001</v>
      </c>
      <c r="X73" s="691">
        <v>2447.2775900000001</v>
      </c>
      <c r="Y73" s="691">
        <v>2367.364</v>
      </c>
      <c r="Z73" s="691">
        <v>1093.3436200000001</v>
      </c>
      <c r="AA73" s="691">
        <v>721.57313599999998</v>
      </c>
      <c r="AB73" s="691">
        <v>721.57313599999998</v>
      </c>
      <c r="AC73" s="691">
        <v>623.423</v>
      </c>
      <c r="AD73" s="691">
        <v>197.87647699999999</v>
      </c>
      <c r="AE73" s="691">
        <v>192.497488</v>
      </c>
      <c r="AF73" s="691">
        <v>192.497488</v>
      </c>
      <c r="AG73" s="691">
        <v>192.497488</v>
      </c>
      <c r="AH73" s="691">
        <v>0</v>
      </c>
      <c r="AI73" s="691">
        <v>0</v>
      </c>
      <c r="AJ73" s="691">
        <v>0</v>
      </c>
      <c r="AK73" s="691">
        <v>0</v>
      </c>
      <c r="AL73" s="691">
        <v>0</v>
      </c>
      <c r="AM73" s="691">
        <v>0</v>
      </c>
      <c r="AN73" s="691">
        <v>0</v>
      </c>
      <c r="AO73" s="692">
        <v>0</v>
      </c>
      <c r="AP73" s="627"/>
      <c r="AQ73" s="690">
        <v>0</v>
      </c>
      <c r="AR73" s="691">
        <v>0</v>
      </c>
      <c r="AS73" s="691">
        <v>23178166.5</v>
      </c>
      <c r="AT73" s="691">
        <v>22859494.199999999</v>
      </c>
      <c r="AU73" s="691">
        <v>22613362.300000001</v>
      </c>
      <c r="AV73" s="691">
        <v>22605819.899999999</v>
      </c>
      <c r="AW73" s="691">
        <v>21805031.800000001</v>
      </c>
      <c r="AX73" s="691">
        <v>21449602.100000001</v>
      </c>
      <c r="AY73" s="691">
        <v>21449602.100000001</v>
      </c>
      <c r="AZ73" s="691">
        <v>21379475</v>
      </c>
      <c r="BA73" s="691">
        <v>20317723.100000001</v>
      </c>
      <c r="BB73" s="691">
        <v>17938523</v>
      </c>
      <c r="BC73" s="691">
        <v>14390380.6</v>
      </c>
      <c r="BD73" s="691">
        <v>13808923.699999999</v>
      </c>
      <c r="BE73" s="691">
        <v>6318931.8600000003</v>
      </c>
      <c r="BF73" s="691">
        <v>4998332.42</v>
      </c>
      <c r="BG73" s="691">
        <v>4998332.42</v>
      </c>
      <c r="BH73" s="691">
        <v>4121410.95</v>
      </c>
      <c r="BI73" s="691">
        <v>461408.12300000002</v>
      </c>
      <c r="BJ73" s="691">
        <v>447482.82400000002</v>
      </c>
      <c r="BK73" s="691">
        <v>447482.82400000002</v>
      </c>
      <c r="BL73" s="691">
        <v>447482.82400000002</v>
      </c>
      <c r="BM73" s="691">
        <v>0</v>
      </c>
      <c r="BN73" s="691">
        <v>0</v>
      </c>
      <c r="BO73" s="691">
        <v>0</v>
      </c>
      <c r="BP73" s="691">
        <v>0</v>
      </c>
      <c r="BQ73" s="691">
        <v>0</v>
      </c>
      <c r="BR73" s="691">
        <v>0</v>
      </c>
      <c r="BS73" s="691">
        <v>0</v>
      </c>
      <c r="BT73" s="692">
        <v>0</v>
      </c>
    </row>
    <row r="74" spans="2:73">
      <c r="B74" s="686" t="s">
        <v>208</v>
      </c>
      <c r="C74" s="686" t="s">
        <v>785</v>
      </c>
      <c r="D74" s="686" t="s">
        <v>802</v>
      </c>
      <c r="E74" s="686" t="s">
        <v>782</v>
      </c>
      <c r="F74" s="686" t="s">
        <v>787</v>
      </c>
      <c r="G74" s="686" t="s">
        <v>783</v>
      </c>
      <c r="H74" s="686">
        <v>2012</v>
      </c>
      <c r="I74" s="638" t="s">
        <v>578</v>
      </c>
      <c r="J74" s="638" t="s">
        <v>588</v>
      </c>
      <c r="K74" s="627"/>
      <c r="L74" s="690">
        <v>0</v>
      </c>
      <c r="M74" s="691">
        <v>4.2109897299999997</v>
      </c>
      <c r="N74" s="691">
        <v>4.2109897299999997</v>
      </c>
      <c r="O74" s="691">
        <v>4.2109897299999997</v>
      </c>
      <c r="P74" s="691">
        <v>1.45257916</v>
      </c>
      <c r="Q74" s="691">
        <v>1.45257916</v>
      </c>
      <c r="R74" s="691">
        <v>0.13909898000000001</v>
      </c>
      <c r="S74" s="691">
        <v>0.13909898000000001</v>
      </c>
      <c r="T74" s="691">
        <v>0.13909898000000001</v>
      </c>
      <c r="U74" s="691">
        <v>0.13909898000000001</v>
      </c>
      <c r="V74" s="691">
        <v>0.13909898000000001</v>
      </c>
      <c r="W74" s="691">
        <v>0.13909898000000001</v>
      </c>
      <c r="X74" s="691">
        <v>0.13909898000000001</v>
      </c>
      <c r="Y74" s="691">
        <v>0</v>
      </c>
      <c r="Z74" s="691">
        <v>0</v>
      </c>
      <c r="AA74" s="691">
        <v>0</v>
      </c>
      <c r="AB74" s="691">
        <v>0</v>
      </c>
      <c r="AC74" s="691">
        <v>0</v>
      </c>
      <c r="AD74" s="691">
        <v>0</v>
      </c>
      <c r="AE74" s="691">
        <v>0</v>
      </c>
      <c r="AF74" s="691">
        <v>0</v>
      </c>
      <c r="AG74" s="691">
        <v>0</v>
      </c>
      <c r="AH74" s="691">
        <v>0</v>
      </c>
      <c r="AI74" s="691">
        <v>0</v>
      </c>
      <c r="AJ74" s="691">
        <v>0</v>
      </c>
      <c r="AK74" s="691">
        <v>0</v>
      </c>
      <c r="AL74" s="691">
        <v>0</v>
      </c>
      <c r="AM74" s="691">
        <v>0</v>
      </c>
      <c r="AN74" s="691">
        <v>0</v>
      </c>
      <c r="AO74" s="692">
        <v>0</v>
      </c>
      <c r="AP74" s="627"/>
      <c r="AQ74" s="690">
        <v>0</v>
      </c>
      <c r="AR74" s="691">
        <v>16742.796399999999</v>
      </c>
      <c r="AS74" s="691">
        <v>16742.796399999999</v>
      </c>
      <c r="AT74" s="691">
        <v>16742.796399999999</v>
      </c>
      <c r="AU74" s="691">
        <v>5278.0187599999999</v>
      </c>
      <c r="AV74" s="691">
        <v>5278.0187599999999</v>
      </c>
      <c r="AW74" s="691">
        <v>505.42307699999998</v>
      </c>
      <c r="AX74" s="691">
        <v>505.42307699999998</v>
      </c>
      <c r="AY74" s="691">
        <v>505.42307699999998</v>
      </c>
      <c r="AZ74" s="691">
        <v>505.42307699999998</v>
      </c>
      <c r="BA74" s="691">
        <v>505.42307699999998</v>
      </c>
      <c r="BB74" s="691">
        <v>505.42307699999998</v>
      </c>
      <c r="BC74" s="691">
        <v>505.42307699999998</v>
      </c>
      <c r="BD74" s="691">
        <v>0</v>
      </c>
      <c r="BE74" s="691">
        <v>0</v>
      </c>
      <c r="BF74" s="691">
        <v>0</v>
      </c>
      <c r="BG74" s="691">
        <v>0</v>
      </c>
      <c r="BH74" s="691">
        <v>0</v>
      </c>
      <c r="BI74" s="691">
        <v>0</v>
      </c>
      <c r="BJ74" s="691">
        <v>0</v>
      </c>
      <c r="BK74" s="691">
        <v>0</v>
      </c>
      <c r="BL74" s="691">
        <v>0</v>
      </c>
      <c r="BM74" s="691">
        <v>0</v>
      </c>
      <c r="BN74" s="691">
        <v>0</v>
      </c>
      <c r="BO74" s="691">
        <v>0</v>
      </c>
      <c r="BP74" s="691">
        <v>0</v>
      </c>
      <c r="BQ74" s="691">
        <v>0</v>
      </c>
      <c r="BR74" s="691">
        <v>0</v>
      </c>
      <c r="BS74" s="691">
        <v>0</v>
      </c>
      <c r="BT74" s="692">
        <v>0</v>
      </c>
    </row>
    <row r="75" spans="2:73">
      <c r="B75" s="686" t="s">
        <v>208</v>
      </c>
      <c r="C75" s="686" t="s">
        <v>785</v>
      </c>
      <c r="D75" s="686" t="s">
        <v>802</v>
      </c>
      <c r="E75" s="686" t="s">
        <v>782</v>
      </c>
      <c r="F75" s="686" t="s">
        <v>787</v>
      </c>
      <c r="G75" s="686" t="s">
        <v>783</v>
      </c>
      <c r="H75" s="686">
        <v>2013</v>
      </c>
      <c r="I75" s="638" t="s">
        <v>579</v>
      </c>
      <c r="J75" s="638" t="s">
        <v>595</v>
      </c>
      <c r="K75" s="627"/>
      <c r="L75" s="690">
        <v>0</v>
      </c>
      <c r="M75" s="691">
        <v>0</v>
      </c>
      <c r="N75" s="691">
        <v>1193.2774099999999</v>
      </c>
      <c r="O75" s="691">
        <v>1193.2774099999999</v>
      </c>
      <c r="P75" s="691">
        <v>1137.8845100000001</v>
      </c>
      <c r="Q75" s="691">
        <v>949.45305800000006</v>
      </c>
      <c r="R75" s="691">
        <v>283.52096799999998</v>
      </c>
      <c r="S75" s="691">
        <v>276.83145500000001</v>
      </c>
      <c r="T75" s="691">
        <v>276.83145500000001</v>
      </c>
      <c r="U75" s="691">
        <v>273.01549999999997</v>
      </c>
      <c r="V75" s="691">
        <v>273.01549999999997</v>
      </c>
      <c r="W75" s="691">
        <v>273.01549999999997</v>
      </c>
      <c r="X75" s="691">
        <v>262.76107000000002</v>
      </c>
      <c r="Y75" s="691">
        <v>185.16703799999999</v>
      </c>
      <c r="Z75" s="691">
        <v>5.1005346500000002</v>
      </c>
      <c r="AA75" s="691">
        <v>5.1005346500000002</v>
      </c>
      <c r="AB75" s="691">
        <v>5.1005346500000002</v>
      </c>
      <c r="AC75" s="691">
        <v>0</v>
      </c>
      <c r="AD75" s="691">
        <v>0</v>
      </c>
      <c r="AE75" s="691">
        <v>0</v>
      </c>
      <c r="AF75" s="691">
        <v>0</v>
      </c>
      <c r="AG75" s="691">
        <v>0</v>
      </c>
      <c r="AH75" s="691">
        <v>0</v>
      </c>
      <c r="AI75" s="691">
        <v>0</v>
      </c>
      <c r="AJ75" s="691">
        <v>0</v>
      </c>
      <c r="AK75" s="691">
        <v>0</v>
      </c>
      <c r="AL75" s="691">
        <v>0</v>
      </c>
      <c r="AM75" s="691">
        <v>0</v>
      </c>
      <c r="AN75" s="691">
        <v>0</v>
      </c>
      <c r="AO75" s="692">
        <v>0</v>
      </c>
      <c r="AP75" s="627"/>
      <c r="AQ75" s="690">
        <v>0</v>
      </c>
      <c r="AR75" s="691">
        <v>0</v>
      </c>
      <c r="AS75" s="691">
        <v>3914520.96</v>
      </c>
      <c r="AT75" s="691">
        <v>3914520.96</v>
      </c>
      <c r="AU75" s="691">
        <v>3709132.6</v>
      </c>
      <c r="AV75" s="691">
        <v>3004015.87</v>
      </c>
      <c r="AW75" s="691">
        <v>962285.72699999996</v>
      </c>
      <c r="AX75" s="691">
        <v>946789.89599999995</v>
      </c>
      <c r="AY75" s="691">
        <v>946789.89599999995</v>
      </c>
      <c r="AZ75" s="691">
        <v>942976.65899999999</v>
      </c>
      <c r="BA75" s="691">
        <v>942976.65899999999</v>
      </c>
      <c r="BB75" s="691">
        <v>942976.65899999999</v>
      </c>
      <c r="BC75" s="691">
        <v>849949.75800000003</v>
      </c>
      <c r="BD75" s="691">
        <v>557161.94799999997</v>
      </c>
      <c r="BE75" s="691">
        <v>5096.8996900000002</v>
      </c>
      <c r="BF75" s="691">
        <v>5096.8996900000002</v>
      </c>
      <c r="BG75" s="691">
        <v>5096.8996900000002</v>
      </c>
      <c r="BH75" s="691">
        <v>0</v>
      </c>
      <c r="BI75" s="691">
        <v>0</v>
      </c>
      <c r="BJ75" s="691">
        <v>0</v>
      </c>
      <c r="BK75" s="691">
        <v>0</v>
      </c>
      <c r="BL75" s="691">
        <v>0</v>
      </c>
      <c r="BM75" s="691">
        <v>0</v>
      </c>
      <c r="BN75" s="691">
        <v>0</v>
      </c>
      <c r="BO75" s="691">
        <v>0</v>
      </c>
      <c r="BP75" s="691">
        <v>0</v>
      </c>
      <c r="BQ75" s="691">
        <v>0</v>
      </c>
      <c r="BR75" s="691">
        <v>0</v>
      </c>
      <c r="BS75" s="691">
        <v>0</v>
      </c>
      <c r="BT75" s="692">
        <v>0</v>
      </c>
    </row>
    <row r="76" spans="2:73">
      <c r="B76" s="686" t="s">
        <v>208</v>
      </c>
      <c r="C76" s="686" t="s">
        <v>781</v>
      </c>
      <c r="D76" s="686" t="s">
        <v>803</v>
      </c>
      <c r="E76" s="686" t="s">
        <v>782</v>
      </c>
      <c r="F76" s="686" t="s">
        <v>29</v>
      </c>
      <c r="G76" s="686" t="s">
        <v>783</v>
      </c>
      <c r="H76" s="686">
        <v>2013</v>
      </c>
      <c r="I76" s="638" t="s">
        <v>579</v>
      </c>
      <c r="J76" s="638" t="s">
        <v>595</v>
      </c>
      <c r="K76" s="627"/>
      <c r="L76" s="690">
        <v>0</v>
      </c>
      <c r="M76" s="691">
        <v>0</v>
      </c>
      <c r="N76" s="691">
        <v>20.283671900000002</v>
      </c>
      <c r="O76" s="691">
        <v>20.283671900000002</v>
      </c>
      <c r="P76" s="691">
        <v>19.551539600000002</v>
      </c>
      <c r="Q76" s="691">
        <v>16.760521099999998</v>
      </c>
      <c r="R76" s="691">
        <v>16.760521099999998</v>
      </c>
      <c r="S76" s="691">
        <v>16.760521099999998</v>
      </c>
      <c r="T76" s="691">
        <v>16.760521099999998</v>
      </c>
      <c r="U76" s="691">
        <v>16.737068499999999</v>
      </c>
      <c r="V76" s="691">
        <v>12.5183579</v>
      </c>
      <c r="W76" s="691">
        <v>12.5183579</v>
      </c>
      <c r="X76" s="691">
        <v>10.055569999999999</v>
      </c>
      <c r="Y76" s="691">
        <v>10.055288600000001</v>
      </c>
      <c r="Z76" s="691">
        <v>10.055288600000001</v>
      </c>
      <c r="AA76" s="691">
        <v>10.040298099999999</v>
      </c>
      <c r="AB76" s="691">
        <v>10.040298099999999</v>
      </c>
      <c r="AC76" s="691">
        <v>10.028017999999999</v>
      </c>
      <c r="AD76" s="691">
        <v>9.7181393299999996</v>
      </c>
      <c r="AE76" s="691">
        <v>5.7043321599999999</v>
      </c>
      <c r="AF76" s="691">
        <v>5.7043321599999999</v>
      </c>
      <c r="AG76" s="691">
        <v>5.7043321599999999</v>
      </c>
      <c r="AH76" s="691">
        <v>0</v>
      </c>
      <c r="AI76" s="691">
        <v>0</v>
      </c>
      <c r="AJ76" s="691">
        <v>0</v>
      </c>
      <c r="AK76" s="691">
        <v>0</v>
      </c>
      <c r="AL76" s="691">
        <v>0</v>
      </c>
      <c r="AM76" s="691">
        <v>0</v>
      </c>
      <c r="AN76" s="691">
        <v>0</v>
      </c>
      <c r="AO76" s="692">
        <v>0</v>
      </c>
      <c r="AP76" s="627"/>
      <c r="AQ76" s="690">
        <v>0</v>
      </c>
      <c r="AR76" s="691">
        <v>0</v>
      </c>
      <c r="AS76" s="691">
        <v>302636.79499999998</v>
      </c>
      <c r="AT76" s="691">
        <v>302636.79499999998</v>
      </c>
      <c r="AU76" s="691">
        <v>290974.42</v>
      </c>
      <c r="AV76" s="691">
        <v>246515.38</v>
      </c>
      <c r="AW76" s="691">
        <v>246515.38</v>
      </c>
      <c r="AX76" s="691">
        <v>246515.38</v>
      </c>
      <c r="AY76" s="691">
        <v>246515.38</v>
      </c>
      <c r="AZ76" s="691">
        <v>246309.935</v>
      </c>
      <c r="BA76" s="691">
        <v>179108.723</v>
      </c>
      <c r="BB76" s="691">
        <v>179108.723</v>
      </c>
      <c r="BC76" s="691">
        <v>162853.913</v>
      </c>
      <c r="BD76" s="691">
        <v>160534.80100000001</v>
      </c>
      <c r="BE76" s="691">
        <v>160534.80100000001</v>
      </c>
      <c r="BF76" s="691">
        <v>159874.867</v>
      </c>
      <c r="BG76" s="691">
        <v>159874.867</v>
      </c>
      <c r="BH76" s="691">
        <v>159739.55799999999</v>
      </c>
      <c r="BI76" s="691">
        <v>154803.4</v>
      </c>
      <c r="BJ76" s="691">
        <v>90866.160999999993</v>
      </c>
      <c r="BK76" s="691">
        <v>90866.160999999993</v>
      </c>
      <c r="BL76" s="691">
        <v>90866.160999999993</v>
      </c>
      <c r="BM76" s="691">
        <v>0</v>
      </c>
      <c r="BN76" s="691">
        <v>0</v>
      </c>
      <c r="BO76" s="691">
        <v>0</v>
      </c>
      <c r="BP76" s="691">
        <v>0</v>
      </c>
      <c r="BQ76" s="691">
        <v>0</v>
      </c>
      <c r="BR76" s="691">
        <v>0</v>
      </c>
      <c r="BS76" s="691">
        <v>0</v>
      </c>
      <c r="BT76" s="692">
        <v>0</v>
      </c>
    </row>
    <row r="77" spans="2:73">
      <c r="B77" s="686" t="s">
        <v>208</v>
      </c>
      <c r="C77" s="686" t="s">
        <v>781</v>
      </c>
      <c r="D77" s="686" t="s">
        <v>2</v>
      </c>
      <c r="E77" s="686" t="s">
        <v>782</v>
      </c>
      <c r="F77" s="686" t="s">
        <v>29</v>
      </c>
      <c r="G77" s="686" t="s">
        <v>783</v>
      </c>
      <c r="H77" s="686">
        <v>2013</v>
      </c>
      <c r="I77" s="638" t="s">
        <v>579</v>
      </c>
      <c r="J77" s="638" t="s">
        <v>595</v>
      </c>
      <c r="K77" s="627"/>
      <c r="L77" s="690">
        <v>0</v>
      </c>
      <c r="M77" s="691">
        <v>0</v>
      </c>
      <c r="N77" s="691">
        <v>18.440274800000001</v>
      </c>
      <c r="O77" s="691">
        <v>18.440274800000001</v>
      </c>
      <c r="P77" s="691">
        <v>18.440274800000001</v>
      </c>
      <c r="Q77" s="691">
        <v>18.440274800000001</v>
      </c>
      <c r="R77" s="691">
        <v>0</v>
      </c>
      <c r="S77" s="691">
        <v>0</v>
      </c>
      <c r="T77" s="691">
        <v>0</v>
      </c>
      <c r="U77" s="691">
        <v>0</v>
      </c>
      <c r="V77" s="691">
        <v>0</v>
      </c>
      <c r="W77" s="691">
        <v>0</v>
      </c>
      <c r="X77" s="691">
        <v>0</v>
      </c>
      <c r="Y77" s="691">
        <v>0</v>
      </c>
      <c r="Z77" s="691">
        <v>0</v>
      </c>
      <c r="AA77" s="691">
        <v>0</v>
      </c>
      <c r="AB77" s="691">
        <v>0</v>
      </c>
      <c r="AC77" s="691">
        <v>0</v>
      </c>
      <c r="AD77" s="691">
        <v>0</v>
      </c>
      <c r="AE77" s="691">
        <v>0</v>
      </c>
      <c r="AF77" s="691">
        <v>0</v>
      </c>
      <c r="AG77" s="691">
        <v>0</v>
      </c>
      <c r="AH77" s="691">
        <v>0</v>
      </c>
      <c r="AI77" s="691">
        <v>0</v>
      </c>
      <c r="AJ77" s="691">
        <v>0</v>
      </c>
      <c r="AK77" s="691">
        <v>0</v>
      </c>
      <c r="AL77" s="691">
        <v>0</v>
      </c>
      <c r="AM77" s="691">
        <v>0</v>
      </c>
      <c r="AN77" s="691">
        <v>0</v>
      </c>
      <c r="AO77" s="692">
        <v>0</v>
      </c>
      <c r="AP77" s="627"/>
      <c r="AQ77" s="690">
        <v>0</v>
      </c>
      <c r="AR77" s="691">
        <v>0</v>
      </c>
      <c r="AS77" s="691">
        <v>32880.149100000002</v>
      </c>
      <c r="AT77" s="691">
        <v>32880.149100000002</v>
      </c>
      <c r="AU77" s="691">
        <v>32880.149100000002</v>
      </c>
      <c r="AV77" s="691">
        <v>32880.149100000002</v>
      </c>
      <c r="AW77" s="691">
        <v>0</v>
      </c>
      <c r="AX77" s="691">
        <v>0</v>
      </c>
      <c r="AY77" s="691">
        <v>0</v>
      </c>
      <c r="AZ77" s="691">
        <v>0</v>
      </c>
      <c r="BA77" s="691">
        <v>0</v>
      </c>
      <c r="BB77" s="691">
        <v>0</v>
      </c>
      <c r="BC77" s="691">
        <v>0</v>
      </c>
      <c r="BD77" s="691">
        <v>0</v>
      </c>
      <c r="BE77" s="691">
        <v>0</v>
      </c>
      <c r="BF77" s="691">
        <v>0</v>
      </c>
      <c r="BG77" s="691">
        <v>0</v>
      </c>
      <c r="BH77" s="691">
        <v>0</v>
      </c>
      <c r="BI77" s="691">
        <v>0</v>
      </c>
      <c r="BJ77" s="691">
        <v>0</v>
      </c>
      <c r="BK77" s="691">
        <v>0</v>
      </c>
      <c r="BL77" s="691">
        <v>0</v>
      </c>
      <c r="BM77" s="691">
        <v>0</v>
      </c>
      <c r="BN77" s="691">
        <v>0</v>
      </c>
      <c r="BO77" s="691">
        <v>0</v>
      </c>
      <c r="BP77" s="691">
        <v>0</v>
      </c>
      <c r="BQ77" s="691">
        <v>0</v>
      </c>
      <c r="BR77" s="691">
        <v>0</v>
      </c>
      <c r="BS77" s="691">
        <v>0</v>
      </c>
      <c r="BT77" s="692">
        <v>0</v>
      </c>
    </row>
    <row r="78" spans="2:73">
      <c r="B78" s="686" t="s">
        <v>208</v>
      </c>
      <c r="C78" s="686" t="s">
        <v>781</v>
      </c>
      <c r="D78" s="686" t="s">
        <v>1</v>
      </c>
      <c r="E78" s="686" t="s">
        <v>782</v>
      </c>
      <c r="F78" s="686" t="s">
        <v>29</v>
      </c>
      <c r="G78" s="686" t="s">
        <v>783</v>
      </c>
      <c r="H78" s="686">
        <v>2013</v>
      </c>
      <c r="I78" s="638" t="s">
        <v>579</v>
      </c>
      <c r="J78" s="638" t="s">
        <v>595</v>
      </c>
      <c r="K78" s="627"/>
      <c r="L78" s="690">
        <v>0</v>
      </c>
      <c r="M78" s="691">
        <v>0</v>
      </c>
      <c r="N78" s="691">
        <v>36.8655872</v>
      </c>
      <c r="O78" s="691">
        <v>36.8655872</v>
      </c>
      <c r="P78" s="691">
        <v>36.8655872</v>
      </c>
      <c r="Q78" s="691">
        <v>36.551235200000001</v>
      </c>
      <c r="R78" s="691">
        <v>21.240190399999999</v>
      </c>
      <c r="S78" s="691">
        <v>0</v>
      </c>
      <c r="T78" s="691">
        <v>0</v>
      </c>
      <c r="U78" s="691">
        <v>0</v>
      </c>
      <c r="V78" s="691">
        <v>0</v>
      </c>
      <c r="W78" s="691">
        <v>0</v>
      </c>
      <c r="X78" s="691">
        <v>0</v>
      </c>
      <c r="Y78" s="691">
        <v>0</v>
      </c>
      <c r="Z78" s="691">
        <v>0</v>
      </c>
      <c r="AA78" s="691">
        <v>0</v>
      </c>
      <c r="AB78" s="691">
        <v>0</v>
      </c>
      <c r="AC78" s="691">
        <v>0</v>
      </c>
      <c r="AD78" s="691">
        <v>0</v>
      </c>
      <c r="AE78" s="691">
        <v>0</v>
      </c>
      <c r="AF78" s="691">
        <v>0</v>
      </c>
      <c r="AG78" s="691">
        <v>0</v>
      </c>
      <c r="AH78" s="691">
        <v>0</v>
      </c>
      <c r="AI78" s="691">
        <v>0</v>
      </c>
      <c r="AJ78" s="691">
        <v>0</v>
      </c>
      <c r="AK78" s="691">
        <v>0</v>
      </c>
      <c r="AL78" s="691">
        <v>0</v>
      </c>
      <c r="AM78" s="691">
        <v>0</v>
      </c>
      <c r="AN78" s="691">
        <v>0</v>
      </c>
      <c r="AO78" s="692">
        <v>0</v>
      </c>
      <c r="AP78" s="627"/>
      <c r="AQ78" s="690">
        <v>0</v>
      </c>
      <c r="AR78" s="691">
        <v>0</v>
      </c>
      <c r="AS78" s="691">
        <v>247498.77600000001</v>
      </c>
      <c r="AT78" s="691">
        <v>247498.77600000001</v>
      </c>
      <c r="AU78" s="691">
        <v>247498.77600000001</v>
      </c>
      <c r="AV78" s="691">
        <v>247191.14300000001</v>
      </c>
      <c r="AW78" s="691">
        <v>144521.76500000001</v>
      </c>
      <c r="AX78" s="691">
        <v>0</v>
      </c>
      <c r="AY78" s="691">
        <v>0</v>
      </c>
      <c r="AZ78" s="691">
        <v>0</v>
      </c>
      <c r="BA78" s="691">
        <v>0</v>
      </c>
      <c r="BB78" s="691">
        <v>0</v>
      </c>
      <c r="BC78" s="691">
        <v>0</v>
      </c>
      <c r="BD78" s="691">
        <v>0</v>
      </c>
      <c r="BE78" s="691">
        <v>0</v>
      </c>
      <c r="BF78" s="691">
        <v>0</v>
      </c>
      <c r="BG78" s="691">
        <v>0</v>
      </c>
      <c r="BH78" s="691">
        <v>0</v>
      </c>
      <c r="BI78" s="691">
        <v>0</v>
      </c>
      <c r="BJ78" s="691">
        <v>0</v>
      </c>
      <c r="BK78" s="691">
        <v>0</v>
      </c>
      <c r="BL78" s="691">
        <v>0</v>
      </c>
      <c r="BM78" s="691">
        <v>0</v>
      </c>
      <c r="BN78" s="691">
        <v>0</v>
      </c>
      <c r="BO78" s="691">
        <v>0</v>
      </c>
      <c r="BP78" s="691">
        <v>0</v>
      </c>
      <c r="BQ78" s="691">
        <v>0</v>
      </c>
      <c r="BR78" s="691">
        <v>0</v>
      </c>
      <c r="BS78" s="691">
        <v>0</v>
      </c>
      <c r="BT78" s="692">
        <v>0</v>
      </c>
    </row>
    <row r="79" spans="2:73" ht="15.75">
      <c r="B79" s="686" t="s">
        <v>208</v>
      </c>
      <c r="C79" s="686" t="s">
        <v>781</v>
      </c>
      <c r="D79" s="686" t="s">
        <v>804</v>
      </c>
      <c r="E79" s="686" t="s">
        <v>782</v>
      </c>
      <c r="F79" s="686" t="s">
        <v>29</v>
      </c>
      <c r="G79" s="686" t="s">
        <v>783</v>
      </c>
      <c r="H79" s="686">
        <v>2013</v>
      </c>
      <c r="I79" s="638" t="s">
        <v>579</v>
      </c>
      <c r="J79" s="638" t="s">
        <v>595</v>
      </c>
      <c r="K79" s="627"/>
      <c r="L79" s="690">
        <v>0</v>
      </c>
      <c r="M79" s="691">
        <v>0</v>
      </c>
      <c r="N79" s="691">
        <v>46.476309100000002</v>
      </c>
      <c r="O79" s="691">
        <v>46.476309100000002</v>
      </c>
      <c r="P79" s="691">
        <v>43.924781500000002</v>
      </c>
      <c r="Q79" s="691">
        <v>35.2170658</v>
      </c>
      <c r="R79" s="691">
        <v>35.2170658</v>
      </c>
      <c r="S79" s="691">
        <v>35.2170658</v>
      </c>
      <c r="T79" s="691">
        <v>35.2170658</v>
      </c>
      <c r="U79" s="691">
        <v>35.150446799999997</v>
      </c>
      <c r="V79" s="691">
        <v>30.211464899999999</v>
      </c>
      <c r="W79" s="691">
        <v>30.211464899999999</v>
      </c>
      <c r="X79" s="691">
        <v>21.922310599999999</v>
      </c>
      <c r="Y79" s="691">
        <v>14.160225000000001</v>
      </c>
      <c r="Z79" s="691">
        <v>14.160225000000001</v>
      </c>
      <c r="AA79" s="691">
        <v>13.8812786</v>
      </c>
      <c r="AB79" s="691">
        <v>13.8812786</v>
      </c>
      <c r="AC79" s="691">
        <v>13.7381715</v>
      </c>
      <c r="AD79" s="691">
        <v>11.858350400000001</v>
      </c>
      <c r="AE79" s="691">
        <v>6.9605838599999998</v>
      </c>
      <c r="AF79" s="691">
        <v>6.9605838599999998</v>
      </c>
      <c r="AG79" s="691">
        <v>6.9605838599999998</v>
      </c>
      <c r="AH79" s="691">
        <v>0</v>
      </c>
      <c r="AI79" s="691">
        <v>0</v>
      </c>
      <c r="AJ79" s="691">
        <v>0</v>
      </c>
      <c r="AK79" s="691">
        <v>0</v>
      </c>
      <c r="AL79" s="691">
        <v>0</v>
      </c>
      <c r="AM79" s="691">
        <v>0</v>
      </c>
      <c r="AN79" s="691">
        <v>0</v>
      </c>
      <c r="AO79" s="692">
        <v>0</v>
      </c>
      <c r="AP79" s="627"/>
      <c r="AQ79" s="690">
        <v>0</v>
      </c>
      <c r="AR79" s="691">
        <v>0</v>
      </c>
      <c r="AS79" s="691">
        <v>674564.1</v>
      </c>
      <c r="AT79" s="691">
        <v>674564.1</v>
      </c>
      <c r="AU79" s="691">
        <v>633919.98800000001</v>
      </c>
      <c r="AV79" s="691">
        <v>495211.95299999998</v>
      </c>
      <c r="AW79" s="691">
        <v>495211.95299999998</v>
      </c>
      <c r="AX79" s="691">
        <v>495211.95299999998</v>
      </c>
      <c r="AY79" s="691">
        <v>495211.95299999998</v>
      </c>
      <c r="AZ79" s="691">
        <v>494628.37099999998</v>
      </c>
      <c r="BA79" s="691">
        <v>415953.723</v>
      </c>
      <c r="BB79" s="691">
        <v>415953.723</v>
      </c>
      <c r="BC79" s="691">
        <v>361946.84</v>
      </c>
      <c r="BD79" s="691">
        <v>232696.837</v>
      </c>
      <c r="BE79" s="691">
        <v>232696.837</v>
      </c>
      <c r="BF79" s="691">
        <v>220416.63699999999</v>
      </c>
      <c r="BG79" s="691">
        <v>220416.63699999999</v>
      </c>
      <c r="BH79" s="691">
        <v>218839.799</v>
      </c>
      <c r="BI79" s="691">
        <v>188895.51699999999</v>
      </c>
      <c r="BJ79" s="691">
        <v>110877.40300000001</v>
      </c>
      <c r="BK79" s="691">
        <v>110877.40300000001</v>
      </c>
      <c r="BL79" s="691">
        <v>110877.40300000001</v>
      </c>
      <c r="BM79" s="691">
        <v>0</v>
      </c>
      <c r="BN79" s="691">
        <v>0</v>
      </c>
      <c r="BO79" s="691">
        <v>0</v>
      </c>
      <c r="BP79" s="691">
        <v>0</v>
      </c>
      <c r="BQ79" s="691">
        <v>0</v>
      </c>
      <c r="BR79" s="691">
        <v>0</v>
      </c>
      <c r="BS79" s="691">
        <v>0</v>
      </c>
      <c r="BT79" s="692">
        <v>0</v>
      </c>
      <c r="BU79" s="163"/>
    </row>
    <row r="80" spans="2:73" ht="15.75">
      <c r="B80" s="686" t="s">
        <v>208</v>
      </c>
      <c r="C80" s="686" t="s">
        <v>781</v>
      </c>
      <c r="D80" s="686" t="s">
        <v>14</v>
      </c>
      <c r="E80" s="686" t="s">
        <v>782</v>
      </c>
      <c r="F80" s="686" t="s">
        <v>29</v>
      </c>
      <c r="G80" s="686" t="s">
        <v>783</v>
      </c>
      <c r="H80" s="686">
        <v>2013</v>
      </c>
      <c r="I80" s="638" t="s">
        <v>579</v>
      </c>
      <c r="J80" s="638" t="s">
        <v>595</v>
      </c>
      <c r="K80" s="627"/>
      <c r="L80" s="690">
        <v>0</v>
      </c>
      <c r="M80" s="691">
        <v>0</v>
      </c>
      <c r="N80" s="691">
        <v>19.746704399999999</v>
      </c>
      <c r="O80" s="691">
        <v>19.376546099999999</v>
      </c>
      <c r="P80" s="691">
        <v>19.342895299999999</v>
      </c>
      <c r="Q80" s="691">
        <v>18.379512099999999</v>
      </c>
      <c r="R80" s="691">
        <v>18.0324235</v>
      </c>
      <c r="S80" s="691">
        <v>17.685334900000001</v>
      </c>
      <c r="T80" s="691">
        <v>17.5395672</v>
      </c>
      <c r="U80" s="691">
        <v>17.5395672</v>
      </c>
      <c r="V80" s="691">
        <v>13.0679269</v>
      </c>
      <c r="W80" s="691">
        <v>12.911583</v>
      </c>
      <c r="X80" s="691">
        <v>12.866693</v>
      </c>
      <c r="Y80" s="691">
        <v>12.866693</v>
      </c>
      <c r="Z80" s="691">
        <v>12.4517437</v>
      </c>
      <c r="AA80" s="691">
        <v>12.4517437</v>
      </c>
      <c r="AB80" s="691">
        <v>6.34651108</v>
      </c>
      <c r="AC80" s="691">
        <v>6.3384330999999996</v>
      </c>
      <c r="AD80" s="691">
        <v>6.3384330999999996</v>
      </c>
      <c r="AE80" s="691">
        <v>6.3384330999999996</v>
      </c>
      <c r="AF80" s="691">
        <v>6.3384330999999996</v>
      </c>
      <c r="AG80" s="691">
        <v>6.3384330999999996</v>
      </c>
      <c r="AH80" s="691">
        <v>0.59948630000000003</v>
      </c>
      <c r="AI80" s="691">
        <v>0</v>
      </c>
      <c r="AJ80" s="691">
        <v>0</v>
      </c>
      <c r="AK80" s="691">
        <v>0</v>
      </c>
      <c r="AL80" s="691">
        <v>0</v>
      </c>
      <c r="AM80" s="691">
        <v>0</v>
      </c>
      <c r="AN80" s="691">
        <v>0</v>
      </c>
      <c r="AO80" s="692">
        <v>0</v>
      </c>
      <c r="AP80" s="627"/>
      <c r="AQ80" s="690">
        <v>0</v>
      </c>
      <c r="AR80" s="691">
        <v>0</v>
      </c>
      <c r="AS80" s="691">
        <v>198590.06899999999</v>
      </c>
      <c r="AT80" s="691">
        <v>191464.27900000001</v>
      </c>
      <c r="AU80" s="691">
        <v>190816.481</v>
      </c>
      <c r="AV80" s="691">
        <v>172270.723</v>
      </c>
      <c r="AW80" s="691">
        <v>165589.04300000001</v>
      </c>
      <c r="AX80" s="691">
        <v>158907.35999999999</v>
      </c>
      <c r="AY80" s="691">
        <v>156101.23699999999</v>
      </c>
      <c r="AZ80" s="691">
        <v>155095.704</v>
      </c>
      <c r="BA80" s="691">
        <v>69013.701199999996</v>
      </c>
      <c r="BB80" s="691">
        <v>68867.685500000007</v>
      </c>
      <c r="BC80" s="691">
        <v>68190.671499999997</v>
      </c>
      <c r="BD80" s="691">
        <v>68190.671499999997</v>
      </c>
      <c r="BE80" s="691">
        <v>66811.108200000002</v>
      </c>
      <c r="BF80" s="691">
        <v>66811.108200000002</v>
      </c>
      <c r="BG80" s="691">
        <v>19009.019199999999</v>
      </c>
      <c r="BH80" s="691">
        <v>18942.405699999999</v>
      </c>
      <c r="BI80" s="691">
        <v>18942.405699999999</v>
      </c>
      <c r="BJ80" s="691">
        <v>18942.405699999999</v>
      </c>
      <c r="BK80" s="691">
        <v>18942.405699999999</v>
      </c>
      <c r="BL80" s="691">
        <v>18942.405699999999</v>
      </c>
      <c r="BM80" s="691">
        <v>4419.6361100000004</v>
      </c>
      <c r="BN80" s="691">
        <v>0</v>
      </c>
      <c r="BO80" s="691">
        <v>0</v>
      </c>
      <c r="BP80" s="691">
        <v>0</v>
      </c>
      <c r="BQ80" s="691">
        <v>0</v>
      </c>
      <c r="BR80" s="691">
        <v>0</v>
      </c>
      <c r="BS80" s="691">
        <v>0</v>
      </c>
      <c r="BT80" s="692">
        <v>0</v>
      </c>
      <c r="BU80" s="163"/>
    </row>
    <row r="81" spans="2:73">
      <c r="B81" s="686" t="s">
        <v>208</v>
      </c>
      <c r="C81" s="686" t="s">
        <v>781</v>
      </c>
      <c r="D81" s="686" t="s">
        <v>805</v>
      </c>
      <c r="E81" s="686" t="s">
        <v>782</v>
      </c>
      <c r="F81" s="686" t="s">
        <v>29</v>
      </c>
      <c r="G81" s="686" t="s">
        <v>783</v>
      </c>
      <c r="H81" s="686">
        <v>2013</v>
      </c>
      <c r="I81" s="638" t="s">
        <v>579</v>
      </c>
      <c r="J81" s="638" t="s">
        <v>595</v>
      </c>
      <c r="K81" s="627"/>
      <c r="L81" s="690">
        <v>0</v>
      </c>
      <c r="M81" s="691">
        <v>0</v>
      </c>
      <c r="N81" s="691">
        <v>1288.8594800000001</v>
      </c>
      <c r="O81" s="691">
        <v>1288.8594800000001</v>
      </c>
      <c r="P81" s="691">
        <v>1288.8594800000001</v>
      </c>
      <c r="Q81" s="691">
        <v>1288.8594800000001</v>
      </c>
      <c r="R81" s="691">
        <v>1288.8594800000001</v>
      </c>
      <c r="S81" s="691">
        <v>1288.8594800000001</v>
      </c>
      <c r="T81" s="691">
        <v>1288.8594800000001</v>
      </c>
      <c r="U81" s="691">
        <v>1288.8594800000001</v>
      </c>
      <c r="V81" s="691">
        <v>1288.8594800000001</v>
      </c>
      <c r="W81" s="691">
        <v>1288.8594800000001</v>
      </c>
      <c r="X81" s="691">
        <v>1288.8594800000001</v>
      </c>
      <c r="Y81" s="691">
        <v>1288.8594800000001</v>
      </c>
      <c r="Z81" s="691">
        <v>1288.8594800000001</v>
      </c>
      <c r="AA81" s="691">
        <v>1288.8594800000001</v>
      </c>
      <c r="AB81" s="691">
        <v>1288.8594800000001</v>
      </c>
      <c r="AC81" s="691">
        <v>1288.8594800000001</v>
      </c>
      <c r="AD81" s="691">
        <v>1288.8594800000001</v>
      </c>
      <c r="AE81" s="691">
        <v>1288.8594800000001</v>
      </c>
      <c r="AF81" s="691">
        <v>1004.9451299999999</v>
      </c>
      <c r="AG81" s="691">
        <v>0</v>
      </c>
      <c r="AH81" s="691">
        <v>0</v>
      </c>
      <c r="AI81" s="691">
        <v>0</v>
      </c>
      <c r="AJ81" s="691">
        <v>0</v>
      </c>
      <c r="AK81" s="691">
        <v>0</v>
      </c>
      <c r="AL81" s="691">
        <v>0</v>
      </c>
      <c r="AM81" s="691">
        <v>0</v>
      </c>
      <c r="AN81" s="691">
        <v>0</v>
      </c>
      <c r="AO81" s="692">
        <v>0</v>
      </c>
      <c r="AP81" s="627"/>
      <c r="AQ81" s="690">
        <v>0</v>
      </c>
      <c r="AR81" s="691">
        <v>0</v>
      </c>
      <c r="AS81" s="691">
        <v>2205222.64</v>
      </c>
      <c r="AT81" s="691">
        <v>2205222.64</v>
      </c>
      <c r="AU81" s="691">
        <v>2205222.64</v>
      </c>
      <c r="AV81" s="691">
        <v>2205222.64</v>
      </c>
      <c r="AW81" s="691">
        <v>2205222.64</v>
      </c>
      <c r="AX81" s="691">
        <v>2205222.64</v>
      </c>
      <c r="AY81" s="691">
        <v>2205222.64</v>
      </c>
      <c r="AZ81" s="691">
        <v>2205222.64</v>
      </c>
      <c r="BA81" s="691">
        <v>2205222.64</v>
      </c>
      <c r="BB81" s="691">
        <v>2205222.64</v>
      </c>
      <c r="BC81" s="691">
        <v>2205222.64</v>
      </c>
      <c r="BD81" s="691">
        <v>2205222.64</v>
      </c>
      <c r="BE81" s="691">
        <v>2205222.64</v>
      </c>
      <c r="BF81" s="691">
        <v>2205222.64</v>
      </c>
      <c r="BG81" s="691">
        <v>2205222.64</v>
      </c>
      <c r="BH81" s="691">
        <v>2205222.64</v>
      </c>
      <c r="BI81" s="691">
        <v>2205222.64</v>
      </c>
      <c r="BJ81" s="691">
        <v>2205222.64</v>
      </c>
      <c r="BK81" s="691">
        <v>1951330.97</v>
      </c>
      <c r="BL81" s="691">
        <v>0</v>
      </c>
      <c r="BM81" s="691">
        <v>0</v>
      </c>
      <c r="BN81" s="691">
        <v>0</v>
      </c>
      <c r="BO81" s="691">
        <v>0</v>
      </c>
      <c r="BP81" s="691">
        <v>0</v>
      </c>
      <c r="BQ81" s="691">
        <v>0</v>
      </c>
      <c r="BR81" s="691">
        <v>0</v>
      </c>
      <c r="BS81" s="691">
        <v>0</v>
      </c>
      <c r="BT81" s="692">
        <v>0</v>
      </c>
    </row>
    <row r="82" spans="2:73" ht="15.75">
      <c r="B82" s="686" t="s">
        <v>208</v>
      </c>
      <c r="C82" s="686" t="s">
        <v>781</v>
      </c>
      <c r="D82" s="686" t="s">
        <v>805</v>
      </c>
      <c r="E82" s="686" t="s">
        <v>782</v>
      </c>
      <c r="F82" s="686" t="s">
        <v>29</v>
      </c>
      <c r="G82" s="686" t="s">
        <v>783</v>
      </c>
      <c r="H82" s="686">
        <v>2011</v>
      </c>
      <c r="I82" s="638" t="s">
        <v>577</v>
      </c>
      <c r="J82" s="638" t="s">
        <v>588</v>
      </c>
      <c r="K82" s="627"/>
      <c r="L82" s="690">
        <v>0.52716432999999996</v>
      </c>
      <c r="M82" s="691">
        <v>0.52716432999999996</v>
      </c>
      <c r="N82" s="691">
        <v>0.52716432999999996</v>
      </c>
      <c r="O82" s="691">
        <v>0.52716432999999996</v>
      </c>
      <c r="P82" s="691">
        <v>0.52716432999999996</v>
      </c>
      <c r="Q82" s="691">
        <v>0.52716432999999996</v>
      </c>
      <c r="R82" s="691">
        <v>0.52716432999999996</v>
      </c>
      <c r="S82" s="691">
        <v>0.52716432999999996</v>
      </c>
      <c r="T82" s="691">
        <v>0.52716432999999996</v>
      </c>
      <c r="U82" s="691">
        <v>0.52716432999999996</v>
      </c>
      <c r="V82" s="691">
        <v>0.52716432999999996</v>
      </c>
      <c r="W82" s="691">
        <v>0.52716432999999996</v>
      </c>
      <c r="X82" s="691">
        <v>0.52716432999999996</v>
      </c>
      <c r="Y82" s="691">
        <v>0.52716432999999996</v>
      </c>
      <c r="Z82" s="691">
        <v>0.52716432999999996</v>
      </c>
      <c r="AA82" s="691">
        <v>0.52716432999999996</v>
      </c>
      <c r="AB82" s="691">
        <v>0.52716432999999996</v>
      </c>
      <c r="AC82" s="691">
        <v>0.52716432999999996</v>
      </c>
      <c r="AD82" s="691">
        <v>0.36971779999999999</v>
      </c>
      <c r="AE82" s="691">
        <v>0</v>
      </c>
      <c r="AF82" s="691">
        <v>0</v>
      </c>
      <c r="AG82" s="691">
        <v>0</v>
      </c>
      <c r="AH82" s="691">
        <v>0</v>
      </c>
      <c r="AI82" s="691">
        <v>0</v>
      </c>
      <c r="AJ82" s="691">
        <v>0</v>
      </c>
      <c r="AK82" s="691">
        <v>0</v>
      </c>
      <c r="AL82" s="691">
        <v>0</v>
      </c>
      <c r="AM82" s="691">
        <v>0</v>
      </c>
      <c r="AN82" s="691">
        <v>0</v>
      </c>
      <c r="AO82" s="692">
        <v>0</v>
      </c>
      <c r="AP82" s="627"/>
      <c r="AQ82" s="690">
        <v>900.32480299999997</v>
      </c>
      <c r="AR82" s="691">
        <v>900.32480299999997</v>
      </c>
      <c r="AS82" s="691">
        <v>900.32480299999997</v>
      </c>
      <c r="AT82" s="691">
        <v>900.32480299999997</v>
      </c>
      <c r="AU82" s="691">
        <v>900.32480299999997</v>
      </c>
      <c r="AV82" s="691">
        <v>900.32480299999997</v>
      </c>
      <c r="AW82" s="691">
        <v>900.32480299999997</v>
      </c>
      <c r="AX82" s="691">
        <v>900.32480299999997</v>
      </c>
      <c r="AY82" s="691">
        <v>900.32480299999997</v>
      </c>
      <c r="AZ82" s="691">
        <v>900.32480299999997</v>
      </c>
      <c r="BA82" s="691">
        <v>900.32480299999997</v>
      </c>
      <c r="BB82" s="691">
        <v>900.32480299999997</v>
      </c>
      <c r="BC82" s="691">
        <v>900.32480299999997</v>
      </c>
      <c r="BD82" s="691">
        <v>900.32480299999997</v>
      </c>
      <c r="BE82" s="691">
        <v>900.32480299999997</v>
      </c>
      <c r="BF82" s="691">
        <v>900.32480299999997</v>
      </c>
      <c r="BG82" s="691">
        <v>900.32480299999997</v>
      </c>
      <c r="BH82" s="691">
        <v>900.32480299999997</v>
      </c>
      <c r="BI82" s="691">
        <v>759.52755100000002</v>
      </c>
      <c r="BJ82" s="691">
        <v>0</v>
      </c>
      <c r="BK82" s="691">
        <v>0</v>
      </c>
      <c r="BL82" s="691">
        <v>0</v>
      </c>
      <c r="BM82" s="691">
        <v>0</v>
      </c>
      <c r="BN82" s="691">
        <v>0</v>
      </c>
      <c r="BO82" s="691">
        <v>0</v>
      </c>
      <c r="BP82" s="691">
        <v>0</v>
      </c>
      <c r="BQ82" s="691">
        <v>0</v>
      </c>
      <c r="BR82" s="691">
        <v>0</v>
      </c>
      <c r="BS82" s="691">
        <v>0</v>
      </c>
      <c r="BT82" s="692">
        <v>0</v>
      </c>
      <c r="BU82" s="163"/>
    </row>
    <row r="83" spans="2:73" ht="15.75">
      <c r="B83" s="686" t="s">
        <v>208</v>
      </c>
      <c r="C83" s="686" t="s">
        <v>781</v>
      </c>
      <c r="D83" s="686" t="s">
        <v>805</v>
      </c>
      <c r="E83" s="686" t="s">
        <v>782</v>
      </c>
      <c r="F83" s="686" t="s">
        <v>29</v>
      </c>
      <c r="G83" s="686" t="s">
        <v>783</v>
      </c>
      <c r="H83" s="686">
        <v>2012</v>
      </c>
      <c r="I83" s="638" t="s">
        <v>578</v>
      </c>
      <c r="J83" s="638" t="s">
        <v>588</v>
      </c>
      <c r="K83" s="627"/>
      <c r="L83" s="690">
        <v>0</v>
      </c>
      <c r="M83" s="691">
        <v>26.630780999999999</v>
      </c>
      <c r="N83" s="691">
        <v>26.630780999999999</v>
      </c>
      <c r="O83" s="691">
        <v>26.630780999999999</v>
      </c>
      <c r="P83" s="691">
        <v>26.630780999999999</v>
      </c>
      <c r="Q83" s="691">
        <v>26.630780999999999</v>
      </c>
      <c r="R83" s="691">
        <v>26.630780999999999</v>
      </c>
      <c r="S83" s="691">
        <v>26.630780999999999</v>
      </c>
      <c r="T83" s="691">
        <v>26.630780999999999</v>
      </c>
      <c r="U83" s="691">
        <v>26.630780999999999</v>
      </c>
      <c r="V83" s="691">
        <v>26.630780999999999</v>
      </c>
      <c r="W83" s="691">
        <v>26.630780999999999</v>
      </c>
      <c r="X83" s="691">
        <v>26.630780999999999</v>
      </c>
      <c r="Y83" s="691">
        <v>26.630780999999999</v>
      </c>
      <c r="Z83" s="691">
        <v>26.630780999999999</v>
      </c>
      <c r="AA83" s="691">
        <v>26.630780999999999</v>
      </c>
      <c r="AB83" s="691">
        <v>26.630780999999999</v>
      </c>
      <c r="AC83" s="691">
        <v>26.630780999999999</v>
      </c>
      <c r="AD83" s="691">
        <v>26.630780999999999</v>
      </c>
      <c r="AE83" s="691">
        <v>26.630780999999999</v>
      </c>
      <c r="AF83" s="691">
        <v>20.802405799999999</v>
      </c>
      <c r="AG83" s="691">
        <v>0</v>
      </c>
      <c r="AH83" s="691">
        <v>0</v>
      </c>
      <c r="AI83" s="691">
        <v>0</v>
      </c>
      <c r="AJ83" s="691">
        <v>0</v>
      </c>
      <c r="AK83" s="691">
        <v>0</v>
      </c>
      <c r="AL83" s="691">
        <v>0</v>
      </c>
      <c r="AM83" s="691">
        <v>0</v>
      </c>
      <c r="AN83" s="691">
        <v>0</v>
      </c>
      <c r="AO83" s="692">
        <v>0</v>
      </c>
      <c r="AP83" s="627"/>
      <c r="AQ83" s="690">
        <v>0</v>
      </c>
      <c r="AR83" s="691">
        <v>51626.487099999998</v>
      </c>
      <c r="AS83" s="691">
        <v>51626.487099999998</v>
      </c>
      <c r="AT83" s="691">
        <v>51626.487099999998</v>
      </c>
      <c r="AU83" s="691">
        <v>51626.487099999998</v>
      </c>
      <c r="AV83" s="691">
        <v>51626.487099999998</v>
      </c>
      <c r="AW83" s="691">
        <v>51626.487099999998</v>
      </c>
      <c r="AX83" s="691">
        <v>51626.487099999998</v>
      </c>
      <c r="AY83" s="691">
        <v>51626.487099999998</v>
      </c>
      <c r="AZ83" s="691">
        <v>51626.487099999998</v>
      </c>
      <c r="BA83" s="691">
        <v>51626.487099999998</v>
      </c>
      <c r="BB83" s="691">
        <v>51626.487099999998</v>
      </c>
      <c r="BC83" s="691">
        <v>51626.487099999998</v>
      </c>
      <c r="BD83" s="691">
        <v>51626.487099999998</v>
      </c>
      <c r="BE83" s="691">
        <v>51626.487099999998</v>
      </c>
      <c r="BF83" s="691">
        <v>51626.487099999998</v>
      </c>
      <c r="BG83" s="691">
        <v>51626.487099999998</v>
      </c>
      <c r="BH83" s="691">
        <v>51626.487099999998</v>
      </c>
      <c r="BI83" s="691">
        <v>51626.487099999998</v>
      </c>
      <c r="BJ83" s="691">
        <v>45798.850100000003</v>
      </c>
      <c r="BK83" s="691">
        <v>0</v>
      </c>
      <c r="BL83" s="691">
        <v>0</v>
      </c>
      <c r="BM83" s="691">
        <v>0</v>
      </c>
      <c r="BN83" s="691">
        <v>0</v>
      </c>
      <c r="BO83" s="691">
        <v>0</v>
      </c>
      <c r="BP83" s="691">
        <v>0</v>
      </c>
      <c r="BQ83" s="691">
        <v>0</v>
      </c>
      <c r="BR83" s="691">
        <v>0</v>
      </c>
      <c r="BS83" s="691">
        <v>0</v>
      </c>
      <c r="BT83" s="692">
        <v>0</v>
      </c>
      <c r="BU83" s="163"/>
    </row>
    <row r="84" spans="2:73" ht="15.75">
      <c r="B84" s="686" t="s">
        <v>208</v>
      </c>
      <c r="C84" s="686" t="s">
        <v>781</v>
      </c>
      <c r="D84" s="686" t="s">
        <v>806</v>
      </c>
      <c r="E84" s="686" t="s">
        <v>782</v>
      </c>
      <c r="F84" s="686" t="s">
        <v>29</v>
      </c>
      <c r="G84" s="686" t="s">
        <v>784</v>
      </c>
      <c r="H84" s="686">
        <v>2006</v>
      </c>
      <c r="I84" s="638"/>
      <c r="J84" s="638" t="s">
        <v>588</v>
      </c>
      <c r="K84" s="627"/>
      <c r="L84" s="690">
        <v>0</v>
      </c>
      <c r="M84" s="691">
        <v>0</v>
      </c>
      <c r="N84" s="691">
        <v>18.705570000000002</v>
      </c>
      <c r="O84" s="691">
        <v>0</v>
      </c>
      <c r="P84" s="691">
        <v>0</v>
      </c>
      <c r="Q84" s="691">
        <v>0</v>
      </c>
      <c r="R84" s="691">
        <v>0</v>
      </c>
      <c r="S84" s="691">
        <v>0</v>
      </c>
      <c r="T84" s="691">
        <v>0</v>
      </c>
      <c r="U84" s="691">
        <v>0</v>
      </c>
      <c r="V84" s="691">
        <v>0</v>
      </c>
      <c r="W84" s="691">
        <v>0</v>
      </c>
      <c r="X84" s="691">
        <v>0</v>
      </c>
      <c r="Y84" s="691">
        <v>0</v>
      </c>
      <c r="Z84" s="691">
        <v>0</v>
      </c>
      <c r="AA84" s="691">
        <v>0</v>
      </c>
      <c r="AB84" s="691">
        <v>0</v>
      </c>
      <c r="AC84" s="691">
        <v>0</v>
      </c>
      <c r="AD84" s="691">
        <v>0</v>
      </c>
      <c r="AE84" s="691">
        <v>0</v>
      </c>
      <c r="AF84" s="691">
        <v>0</v>
      </c>
      <c r="AG84" s="691">
        <v>0</v>
      </c>
      <c r="AH84" s="691">
        <v>0</v>
      </c>
      <c r="AI84" s="691">
        <v>0</v>
      </c>
      <c r="AJ84" s="691">
        <v>0</v>
      </c>
      <c r="AK84" s="691">
        <v>0</v>
      </c>
      <c r="AL84" s="691">
        <v>0</v>
      </c>
      <c r="AM84" s="691">
        <v>0</v>
      </c>
      <c r="AN84" s="691">
        <v>0</v>
      </c>
      <c r="AO84" s="692">
        <v>0</v>
      </c>
      <c r="AP84" s="627"/>
      <c r="AQ84" s="690">
        <v>0</v>
      </c>
      <c r="AR84" s="691">
        <v>0</v>
      </c>
      <c r="AS84" s="691">
        <v>44.841230000000003</v>
      </c>
      <c r="AT84" s="691">
        <v>0</v>
      </c>
      <c r="AU84" s="691">
        <v>0</v>
      </c>
      <c r="AV84" s="691">
        <v>0</v>
      </c>
      <c r="AW84" s="691">
        <v>0</v>
      </c>
      <c r="AX84" s="691">
        <v>0</v>
      </c>
      <c r="AY84" s="691">
        <v>0</v>
      </c>
      <c r="AZ84" s="691">
        <v>0</v>
      </c>
      <c r="BA84" s="691">
        <v>0</v>
      </c>
      <c r="BB84" s="691">
        <v>0</v>
      </c>
      <c r="BC84" s="691">
        <v>0</v>
      </c>
      <c r="BD84" s="691">
        <v>0</v>
      </c>
      <c r="BE84" s="691">
        <v>0</v>
      </c>
      <c r="BF84" s="691">
        <v>0</v>
      </c>
      <c r="BG84" s="691">
        <v>0</v>
      </c>
      <c r="BH84" s="691">
        <v>0</v>
      </c>
      <c r="BI84" s="691">
        <v>0</v>
      </c>
      <c r="BJ84" s="691">
        <v>0</v>
      </c>
      <c r="BK84" s="691">
        <v>0</v>
      </c>
      <c r="BL84" s="691">
        <v>0</v>
      </c>
      <c r="BM84" s="691">
        <v>0</v>
      </c>
      <c r="BN84" s="691">
        <v>0</v>
      </c>
      <c r="BO84" s="691">
        <v>0</v>
      </c>
      <c r="BP84" s="691">
        <v>0</v>
      </c>
      <c r="BQ84" s="691">
        <v>0</v>
      </c>
      <c r="BR84" s="691">
        <v>0</v>
      </c>
      <c r="BS84" s="691">
        <v>0</v>
      </c>
      <c r="BT84" s="692">
        <v>0</v>
      </c>
      <c r="BU84" s="163"/>
    </row>
    <row r="85" spans="2:73">
      <c r="B85" s="686" t="s">
        <v>208</v>
      </c>
      <c r="C85" s="686" t="s">
        <v>781</v>
      </c>
      <c r="D85" s="686" t="s">
        <v>806</v>
      </c>
      <c r="E85" s="686" t="s">
        <v>782</v>
      </c>
      <c r="F85" s="686" t="s">
        <v>29</v>
      </c>
      <c r="G85" s="686" t="s">
        <v>784</v>
      </c>
      <c r="H85" s="686">
        <v>2007</v>
      </c>
      <c r="I85" s="638"/>
      <c r="J85" s="638" t="s">
        <v>588</v>
      </c>
      <c r="K85" s="627"/>
      <c r="L85" s="690">
        <v>0</v>
      </c>
      <c r="M85" s="691">
        <v>0</v>
      </c>
      <c r="N85" s="691">
        <v>492.58</v>
      </c>
      <c r="O85" s="691">
        <v>0</v>
      </c>
      <c r="P85" s="691">
        <v>0</v>
      </c>
      <c r="Q85" s="691">
        <v>0</v>
      </c>
      <c r="R85" s="691">
        <v>0</v>
      </c>
      <c r="S85" s="691">
        <v>0</v>
      </c>
      <c r="T85" s="691">
        <v>0</v>
      </c>
      <c r="U85" s="691">
        <v>0</v>
      </c>
      <c r="V85" s="691">
        <v>0</v>
      </c>
      <c r="W85" s="691">
        <v>0</v>
      </c>
      <c r="X85" s="691">
        <v>0</v>
      </c>
      <c r="Y85" s="691">
        <v>0</v>
      </c>
      <c r="Z85" s="691">
        <v>0</v>
      </c>
      <c r="AA85" s="691">
        <v>0</v>
      </c>
      <c r="AB85" s="691">
        <v>0</v>
      </c>
      <c r="AC85" s="691">
        <v>0</v>
      </c>
      <c r="AD85" s="691">
        <v>0</v>
      </c>
      <c r="AE85" s="691">
        <v>0</v>
      </c>
      <c r="AF85" s="691">
        <v>0</v>
      </c>
      <c r="AG85" s="691">
        <v>0</v>
      </c>
      <c r="AH85" s="691">
        <v>0</v>
      </c>
      <c r="AI85" s="691">
        <v>0</v>
      </c>
      <c r="AJ85" s="691">
        <v>0</v>
      </c>
      <c r="AK85" s="691">
        <v>0</v>
      </c>
      <c r="AL85" s="691">
        <v>0</v>
      </c>
      <c r="AM85" s="691">
        <v>0</v>
      </c>
      <c r="AN85" s="691">
        <v>0</v>
      </c>
      <c r="AO85" s="692">
        <v>0</v>
      </c>
      <c r="AP85" s="627"/>
      <c r="AQ85" s="690">
        <v>0</v>
      </c>
      <c r="AR85" s="691">
        <v>0</v>
      </c>
      <c r="AS85" s="691">
        <v>1582.8810000000001</v>
      </c>
      <c r="AT85" s="691">
        <v>0</v>
      </c>
      <c r="AU85" s="691">
        <v>0</v>
      </c>
      <c r="AV85" s="691">
        <v>0</v>
      </c>
      <c r="AW85" s="691">
        <v>0</v>
      </c>
      <c r="AX85" s="691">
        <v>0</v>
      </c>
      <c r="AY85" s="691">
        <v>0</v>
      </c>
      <c r="AZ85" s="691">
        <v>0</v>
      </c>
      <c r="BA85" s="691">
        <v>0</v>
      </c>
      <c r="BB85" s="691">
        <v>0</v>
      </c>
      <c r="BC85" s="691">
        <v>0</v>
      </c>
      <c r="BD85" s="691">
        <v>0</v>
      </c>
      <c r="BE85" s="691">
        <v>0</v>
      </c>
      <c r="BF85" s="691">
        <v>0</v>
      </c>
      <c r="BG85" s="691">
        <v>0</v>
      </c>
      <c r="BH85" s="691">
        <v>0</v>
      </c>
      <c r="BI85" s="691">
        <v>0</v>
      </c>
      <c r="BJ85" s="691">
        <v>0</v>
      </c>
      <c r="BK85" s="691">
        <v>0</v>
      </c>
      <c r="BL85" s="691">
        <v>0</v>
      </c>
      <c r="BM85" s="691">
        <v>0</v>
      </c>
      <c r="BN85" s="691">
        <v>0</v>
      </c>
      <c r="BO85" s="691">
        <v>0</v>
      </c>
      <c r="BP85" s="691">
        <v>0</v>
      </c>
      <c r="BQ85" s="691">
        <v>0</v>
      </c>
      <c r="BR85" s="691">
        <v>0</v>
      </c>
      <c r="BS85" s="691">
        <v>0</v>
      </c>
      <c r="BT85" s="692">
        <v>0</v>
      </c>
    </row>
    <row r="86" spans="2:73">
      <c r="B86" s="686" t="s">
        <v>208</v>
      </c>
      <c r="C86" s="686" t="s">
        <v>781</v>
      </c>
      <c r="D86" s="686" t="s">
        <v>806</v>
      </c>
      <c r="E86" s="686" t="s">
        <v>782</v>
      </c>
      <c r="F86" s="686" t="s">
        <v>29</v>
      </c>
      <c r="G86" s="686" t="s">
        <v>784</v>
      </c>
      <c r="H86" s="686">
        <v>2008</v>
      </c>
      <c r="I86" s="638"/>
      <c r="J86" s="638" t="s">
        <v>588</v>
      </c>
      <c r="K86" s="627"/>
      <c r="L86" s="690">
        <v>0</v>
      </c>
      <c r="M86" s="691">
        <v>0</v>
      </c>
      <c r="N86" s="691">
        <v>450.06740000000002</v>
      </c>
      <c r="O86" s="691">
        <v>0</v>
      </c>
      <c r="P86" s="691">
        <v>0</v>
      </c>
      <c r="Q86" s="691">
        <v>0</v>
      </c>
      <c r="R86" s="691">
        <v>0</v>
      </c>
      <c r="S86" s="691">
        <v>0</v>
      </c>
      <c r="T86" s="691">
        <v>0</v>
      </c>
      <c r="U86" s="691">
        <v>0</v>
      </c>
      <c r="V86" s="691">
        <v>0</v>
      </c>
      <c r="W86" s="691">
        <v>0</v>
      </c>
      <c r="X86" s="691">
        <v>0</v>
      </c>
      <c r="Y86" s="691">
        <v>0</v>
      </c>
      <c r="Z86" s="691">
        <v>0</v>
      </c>
      <c r="AA86" s="691">
        <v>0</v>
      </c>
      <c r="AB86" s="691">
        <v>0</v>
      </c>
      <c r="AC86" s="691">
        <v>0</v>
      </c>
      <c r="AD86" s="691">
        <v>0</v>
      </c>
      <c r="AE86" s="691">
        <v>0</v>
      </c>
      <c r="AF86" s="691">
        <v>0</v>
      </c>
      <c r="AG86" s="691">
        <v>0</v>
      </c>
      <c r="AH86" s="691">
        <v>0</v>
      </c>
      <c r="AI86" s="691">
        <v>0</v>
      </c>
      <c r="AJ86" s="691">
        <v>0</v>
      </c>
      <c r="AK86" s="691">
        <v>0</v>
      </c>
      <c r="AL86" s="691">
        <v>0</v>
      </c>
      <c r="AM86" s="691">
        <v>0</v>
      </c>
      <c r="AN86" s="691">
        <v>0</v>
      </c>
      <c r="AO86" s="692">
        <v>0</v>
      </c>
      <c r="AP86" s="627"/>
      <c r="AQ86" s="690">
        <v>0</v>
      </c>
      <c r="AR86" s="691">
        <v>0</v>
      </c>
      <c r="AS86" s="691">
        <v>1430.6790000000001</v>
      </c>
      <c r="AT86" s="691">
        <v>0</v>
      </c>
      <c r="AU86" s="691">
        <v>0</v>
      </c>
      <c r="AV86" s="691">
        <v>0</v>
      </c>
      <c r="AW86" s="691">
        <v>0</v>
      </c>
      <c r="AX86" s="691">
        <v>0</v>
      </c>
      <c r="AY86" s="691">
        <v>0</v>
      </c>
      <c r="AZ86" s="691">
        <v>0</v>
      </c>
      <c r="BA86" s="691">
        <v>0</v>
      </c>
      <c r="BB86" s="691">
        <v>0</v>
      </c>
      <c r="BC86" s="691">
        <v>0</v>
      </c>
      <c r="BD86" s="691">
        <v>0</v>
      </c>
      <c r="BE86" s="691">
        <v>0</v>
      </c>
      <c r="BF86" s="691">
        <v>0</v>
      </c>
      <c r="BG86" s="691">
        <v>0</v>
      </c>
      <c r="BH86" s="691">
        <v>0</v>
      </c>
      <c r="BI86" s="691">
        <v>0</v>
      </c>
      <c r="BJ86" s="691">
        <v>0</v>
      </c>
      <c r="BK86" s="691">
        <v>0</v>
      </c>
      <c r="BL86" s="691">
        <v>0</v>
      </c>
      <c r="BM86" s="691">
        <v>0</v>
      </c>
      <c r="BN86" s="691">
        <v>0</v>
      </c>
      <c r="BO86" s="691">
        <v>0</v>
      </c>
      <c r="BP86" s="691">
        <v>0</v>
      </c>
      <c r="BQ86" s="691">
        <v>0</v>
      </c>
      <c r="BR86" s="691">
        <v>0</v>
      </c>
      <c r="BS86" s="691">
        <v>0</v>
      </c>
      <c r="BT86" s="692">
        <v>0</v>
      </c>
    </row>
    <row r="87" spans="2:73">
      <c r="B87" s="686" t="s">
        <v>208</v>
      </c>
      <c r="C87" s="686" t="s">
        <v>781</v>
      </c>
      <c r="D87" s="686" t="s">
        <v>806</v>
      </c>
      <c r="E87" s="686" t="s">
        <v>782</v>
      </c>
      <c r="F87" s="686" t="s">
        <v>29</v>
      </c>
      <c r="G87" s="686" t="s">
        <v>784</v>
      </c>
      <c r="H87" s="686">
        <v>2009</v>
      </c>
      <c r="I87" s="638"/>
      <c r="J87" s="638" t="s">
        <v>588</v>
      </c>
      <c r="K87" s="627"/>
      <c r="L87" s="690">
        <v>0</v>
      </c>
      <c r="M87" s="691">
        <v>0</v>
      </c>
      <c r="N87" s="691">
        <v>600.84559999999999</v>
      </c>
      <c r="O87" s="691">
        <v>0</v>
      </c>
      <c r="P87" s="691">
        <v>0</v>
      </c>
      <c r="Q87" s="691">
        <v>0</v>
      </c>
      <c r="R87" s="691">
        <v>0</v>
      </c>
      <c r="S87" s="691">
        <v>0</v>
      </c>
      <c r="T87" s="691">
        <v>0</v>
      </c>
      <c r="U87" s="691">
        <v>0</v>
      </c>
      <c r="V87" s="691">
        <v>0</v>
      </c>
      <c r="W87" s="691">
        <v>0</v>
      </c>
      <c r="X87" s="691">
        <v>0</v>
      </c>
      <c r="Y87" s="691">
        <v>0</v>
      </c>
      <c r="Z87" s="691">
        <v>0</v>
      </c>
      <c r="AA87" s="691">
        <v>0</v>
      </c>
      <c r="AB87" s="691">
        <v>0</v>
      </c>
      <c r="AC87" s="691">
        <v>0</v>
      </c>
      <c r="AD87" s="691">
        <v>0</v>
      </c>
      <c r="AE87" s="691">
        <v>0</v>
      </c>
      <c r="AF87" s="691">
        <v>0</v>
      </c>
      <c r="AG87" s="691">
        <v>0</v>
      </c>
      <c r="AH87" s="691">
        <v>0</v>
      </c>
      <c r="AI87" s="691">
        <v>0</v>
      </c>
      <c r="AJ87" s="691">
        <v>0</v>
      </c>
      <c r="AK87" s="691">
        <v>0</v>
      </c>
      <c r="AL87" s="691">
        <v>0</v>
      </c>
      <c r="AM87" s="691">
        <v>0</v>
      </c>
      <c r="AN87" s="691">
        <v>0</v>
      </c>
      <c r="AO87" s="692">
        <v>0</v>
      </c>
      <c r="AP87" s="627"/>
      <c r="AQ87" s="690">
        <v>0</v>
      </c>
      <c r="AR87" s="691">
        <v>0</v>
      </c>
      <c r="AS87" s="691">
        <v>1968.2670000000001</v>
      </c>
      <c r="AT87" s="691">
        <v>0</v>
      </c>
      <c r="AU87" s="691">
        <v>0</v>
      </c>
      <c r="AV87" s="691">
        <v>0</v>
      </c>
      <c r="AW87" s="691">
        <v>0</v>
      </c>
      <c r="AX87" s="691">
        <v>0</v>
      </c>
      <c r="AY87" s="691">
        <v>0</v>
      </c>
      <c r="AZ87" s="691">
        <v>0</v>
      </c>
      <c r="BA87" s="691">
        <v>0</v>
      </c>
      <c r="BB87" s="691">
        <v>0</v>
      </c>
      <c r="BC87" s="691">
        <v>0</v>
      </c>
      <c r="BD87" s="691">
        <v>0</v>
      </c>
      <c r="BE87" s="691">
        <v>0</v>
      </c>
      <c r="BF87" s="691">
        <v>0</v>
      </c>
      <c r="BG87" s="691">
        <v>0</v>
      </c>
      <c r="BH87" s="691">
        <v>0</v>
      </c>
      <c r="BI87" s="691">
        <v>0</v>
      </c>
      <c r="BJ87" s="691">
        <v>0</v>
      </c>
      <c r="BK87" s="691">
        <v>0</v>
      </c>
      <c r="BL87" s="691">
        <v>0</v>
      </c>
      <c r="BM87" s="691">
        <v>0</v>
      </c>
      <c r="BN87" s="691">
        <v>0</v>
      </c>
      <c r="BO87" s="691">
        <v>0</v>
      </c>
      <c r="BP87" s="691">
        <v>0</v>
      </c>
      <c r="BQ87" s="691">
        <v>0</v>
      </c>
      <c r="BR87" s="691">
        <v>0</v>
      </c>
      <c r="BS87" s="691">
        <v>0</v>
      </c>
      <c r="BT87" s="692">
        <v>0</v>
      </c>
    </row>
    <row r="88" spans="2:73">
      <c r="B88" s="686" t="s">
        <v>208</v>
      </c>
      <c r="C88" s="686" t="s">
        <v>781</v>
      </c>
      <c r="D88" s="686" t="s">
        <v>806</v>
      </c>
      <c r="E88" s="686" t="s">
        <v>782</v>
      </c>
      <c r="F88" s="686" t="s">
        <v>29</v>
      </c>
      <c r="G88" s="686" t="s">
        <v>784</v>
      </c>
      <c r="H88" s="686">
        <v>2010</v>
      </c>
      <c r="I88" s="638"/>
      <c r="J88" s="638" t="s">
        <v>588</v>
      </c>
      <c r="K88" s="627"/>
      <c r="L88" s="690">
        <v>0</v>
      </c>
      <c r="M88" s="691">
        <v>0</v>
      </c>
      <c r="N88" s="691">
        <v>819.59190000000001</v>
      </c>
      <c r="O88" s="691">
        <v>0</v>
      </c>
      <c r="P88" s="691">
        <v>0</v>
      </c>
      <c r="Q88" s="691">
        <v>0</v>
      </c>
      <c r="R88" s="691">
        <v>0</v>
      </c>
      <c r="S88" s="691">
        <v>0</v>
      </c>
      <c r="T88" s="691">
        <v>0</v>
      </c>
      <c r="U88" s="691">
        <v>0</v>
      </c>
      <c r="V88" s="691">
        <v>0</v>
      </c>
      <c r="W88" s="691">
        <v>0</v>
      </c>
      <c r="X88" s="691">
        <v>0</v>
      </c>
      <c r="Y88" s="691">
        <v>0</v>
      </c>
      <c r="Z88" s="691">
        <v>0</v>
      </c>
      <c r="AA88" s="691">
        <v>0</v>
      </c>
      <c r="AB88" s="691">
        <v>0</v>
      </c>
      <c r="AC88" s="691">
        <v>0</v>
      </c>
      <c r="AD88" s="691">
        <v>0</v>
      </c>
      <c r="AE88" s="691">
        <v>0</v>
      </c>
      <c r="AF88" s="691">
        <v>0</v>
      </c>
      <c r="AG88" s="691">
        <v>0</v>
      </c>
      <c r="AH88" s="691">
        <v>0</v>
      </c>
      <c r="AI88" s="691">
        <v>0</v>
      </c>
      <c r="AJ88" s="691">
        <v>0</v>
      </c>
      <c r="AK88" s="691">
        <v>0</v>
      </c>
      <c r="AL88" s="691">
        <v>0</v>
      </c>
      <c r="AM88" s="691">
        <v>0</v>
      </c>
      <c r="AN88" s="691">
        <v>0</v>
      </c>
      <c r="AO88" s="692">
        <v>0</v>
      </c>
      <c r="AP88" s="627"/>
      <c r="AQ88" s="693">
        <v>0</v>
      </c>
      <c r="AR88" s="694">
        <v>0</v>
      </c>
      <c r="AS88" s="694">
        <v>2735.8069999999998</v>
      </c>
      <c r="AT88" s="694">
        <v>0</v>
      </c>
      <c r="AU88" s="694">
        <v>0</v>
      </c>
      <c r="AV88" s="694">
        <v>0</v>
      </c>
      <c r="AW88" s="694">
        <v>0</v>
      </c>
      <c r="AX88" s="694">
        <v>0</v>
      </c>
      <c r="AY88" s="694">
        <v>0</v>
      </c>
      <c r="AZ88" s="694">
        <v>0</v>
      </c>
      <c r="BA88" s="694">
        <v>0</v>
      </c>
      <c r="BB88" s="694">
        <v>0</v>
      </c>
      <c r="BC88" s="694">
        <v>0</v>
      </c>
      <c r="BD88" s="694">
        <v>0</v>
      </c>
      <c r="BE88" s="694">
        <v>0</v>
      </c>
      <c r="BF88" s="694">
        <v>0</v>
      </c>
      <c r="BG88" s="694">
        <v>0</v>
      </c>
      <c r="BH88" s="694">
        <v>0</v>
      </c>
      <c r="BI88" s="694">
        <v>0</v>
      </c>
      <c r="BJ88" s="694">
        <v>0</v>
      </c>
      <c r="BK88" s="694">
        <v>0</v>
      </c>
      <c r="BL88" s="694">
        <v>0</v>
      </c>
      <c r="BM88" s="694">
        <v>0</v>
      </c>
      <c r="BN88" s="694">
        <v>0</v>
      </c>
      <c r="BO88" s="694">
        <v>0</v>
      </c>
      <c r="BP88" s="694">
        <v>0</v>
      </c>
      <c r="BQ88" s="694">
        <v>0</v>
      </c>
      <c r="BR88" s="694">
        <v>0</v>
      </c>
      <c r="BS88" s="694">
        <v>0</v>
      </c>
      <c r="BT88" s="695">
        <v>0</v>
      </c>
    </row>
    <row r="89" spans="2:73">
      <c r="B89" s="686" t="s">
        <v>208</v>
      </c>
      <c r="C89" s="686" t="s">
        <v>781</v>
      </c>
      <c r="D89" s="686" t="s">
        <v>806</v>
      </c>
      <c r="E89" s="686" t="s">
        <v>782</v>
      </c>
      <c r="F89" s="686" t="s">
        <v>29</v>
      </c>
      <c r="G89" s="686" t="s">
        <v>784</v>
      </c>
      <c r="H89" s="686">
        <v>2011</v>
      </c>
      <c r="I89" s="638" t="s">
        <v>577</v>
      </c>
      <c r="J89" s="638" t="s">
        <v>588</v>
      </c>
      <c r="K89" s="627"/>
      <c r="L89" s="690">
        <v>0</v>
      </c>
      <c r="M89" s="691">
        <v>0</v>
      </c>
      <c r="N89" s="691">
        <v>290.21980000000002</v>
      </c>
      <c r="O89" s="691">
        <v>0</v>
      </c>
      <c r="P89" s="691">
        <v>0</v>
      </c>
      <c r="Q89" s="691">
        <v>0</v>
      </c>
      <c r="R89" s="691">
        <v>0</v>
      </c>
      <c r="S89" s="691">
        <v>0</v>
      </c>
      <c r="T89" s="691">
        <v>0</v>
      </c>
      <c r="U89" s="691">
        <v>0</v>
      </c>
      <c r="V89" s="691">
        <v>0</v>
      </c>
      <c r="W89" s="691">
        <v>0</v>
      </c>
      <c r="X89" s="691">
        <v>0</v>
      </c>
      <c r="Y89" s="691">
        <v>0</v>
      </c>
      <c r="Z89" s="691">
        <v>0</v>
      </c>
      <c r="AA89" s="691">
        <v>0</v>
      </c>
      <c r="AB89" s="691">
        <v>0</v>
      </c>
      <c r="AC89" s="691">
        <v>0</v>
      </c>
      <c r="AD89" s="691">
        <v>0</v>
      </c>
      <c r="AE89" s="691">
        <v>0</v>
      </c>
      <c r="AF89" s="691">
        <v>0</v>
      </c>
      <c r="AG89" s="691">
        <v>0</v>
      </c>
      <c r="AH89" s="691">
        <v>0</v>
      </c>
      <c r="AI89" s="691">
        <v>0</v>
      </c>
      <c r="AJ89" s="691">
        <v>0</v>
      </c>
      <c r="AK89" s="691">
        <v>0</v>
      </c>
      <c r="AL89" s="691">
        <v>0</v>
      </c>
      <c r="AM89" s="691">
        <v>0</v>
      </c>
      <c r="AN89" s="691">
        <v>0</v>
      </c>
      <c r="AO89" s="692">
        <v>0</v>
      </c>
      <c r="AP89" s="627"/>
      <c r="AQ89" s="687">
        <v>0</v>
      </c>
      <c r="AR89" s="688">
        <v>0</v>
      </c>
      <c r="AS89" s="688">
        <v>887.63630000000001</v>
      </c>
      <c r="AT89" s="688">
        <v>0</v>
      </c>
      <c r="AU89" s="688">
        <v>0</v>
      </c>
      <c r="AV89" s="688">
        <v>0</v>
      </c>
      <c r="AW89" s="688">
        <v>0</v>
      </c>
      <c r="AX89" s="688">
        <v>0</v>
      </c>
      <c r="AY89" s="688">
        <v>0</v>
      </c>
      <c r="AZ89" s="688">
        <v>0</v>
      </c>
      <c r="BA89" s="688">
        <v>0</v>
      </c>
      <c r="BB89" s="688">
        <v>0</v>
      </c>
      <c r="BC89" s="688">
        <v>0</v>
      </c>
      <c r="BD89" s="688">
        <v>0</v>
      </c>
      <c r="BE89" s="688">
        <v>0</v>
      </c>
      <c r="BF89" s="688">
        <v>0</v>
      </c>
      <c r="BG89" s="688">
        <v>0</v>
      </c>
      <c r="BH89" s="688">
        <v>0</v>
      </c>
      <c r="BI89" s="688">
        <v>0</v>
      </c>
      <c r="BJ89" s="688">
        <v>0</v>
      </c>
      <c r="BK89" s="688">
        <v>0</v>
      </c>
      <c r="BL89" s="688">
        <v>0</v>
      </c>
      <c r="BM89" s="688">
        <v>0</v>
      </c>
      <c r="BN89" s="688">
        <v>0</v>
      </c>
      <c r="BO89" s="688">
        <v>0</v>
      </c>
      <c r="BP89" s="688">
        <v>0</v>
      </c>
      <c r="BQ89" s="688">
        <v>0</v>
      </c>
      <c r="BR89" s="688">
        <v>0</v>
      </c>
      <c r="BS89" s="688">
        <v>0</v>
      </c>
      <c r="BT89" s="689">
        <v>0</v>
      </c>
    </row>
    <row r="90" spans="2:73">
      <c r="B90" s="686" t="s">
        <v>208</v>
      </c>
      <c r="C90" s="686" t="s">
        <v>781</v>
      </c>
      <c r="D90" s="686" t="s">
        <v>806</v>
      </c>
      <c r="E90" s="686" t="s">
        <v>782</v>
      </c>
      <c r="F90" s="686" t="s">
        <v>29</v>
      </c>
      <c r="G90" s="686" t="s">
        <v>784</v>
      </c>
      <c r="H90" s="686">
        <v>2012</v>
      </c>
      <c r="I90" s="638" t="s">
        <v>578</v>
      </c>
      <c r="J90" s="638" t="s">
        <v>588</v>
      </c>
      <c r="K90" s="627"/>
      <c r="L90" s="690">
        <v>0</v>
      </c>
      <c r="M90" s="691">
        <v>0</v>
      </c>
      <c r="N90" s="691">
        <v>132.0727</v>
      </c>
      <c r="O90" s="691">
        <v>0</v>
      </c>
      <c r="P90" s="691">
        <v>0</v>
      </c>
      <c r="Q90" s="691">
        <v>0</v>
      </c>
      <c r="R90" s="691">
        <v>0</v>
      </c>
      <c r="S90" s="691">
        <v>0</v>
      </c>
      <c r="T90" s="691">
        <v>0</v>
      </c>
      <c r="U90" s="691">
        <v>0</v>
      </c>
      <c r="V90" s="691">
        <v>0</v>
      </c>
      <c r="W90" s="691">
        <v>0</v>
      </c>
      <c r="X90" s="691">
        <v>0</v>
      </c>
      <c r="Y90" s="691">
        <v>0</v>
      </c>
      <c r="Z90" s="691">
        <v>0</v>
      </c>
      <c r="AA90" s="691">
        <v>0</v>
      </c>
      <c r="AB90" s="691">
        <v>0</v>
      </c>
      <c r="AC90" s="691">
        <v>0</v>
      </c>
      <c r="AD90" s="691">
        <v>0</v>
      </c>
      <c r="AE90" s="691">
        <v>0</v>
      </c>
      <c r="AF90" s="691">
        <v>0</v>
      </c>
      <c r="AG90" s="691">
        <v>0</v>
      </c>
      <c r="AH90" s="691">
        <v>0</v>
      </c>
      <c r="AI90" s="691">
        <v>0</v>
      </c>
      <c r="AJ90" s="691">
        <v>0</v>
      </c>
      <c r="AK90" s="691">
        <v>0</v>
      </c>
      <c r="AL90" s="691">
        <v>0</v>
      </c>
      <c r="AM90" s="691">
        <v>0</v>
      </c>
      <c r="AN90" s="691">
        <v>0</v>
      </c>
      <c r="AO90" s="692">
        <v>0</v>
      </c>
      <c r="AP90" s="627"/>
      <c r="AQ90" s="690">
        <v>0</v>
      </c>
      <c r="AR90" s="691">
        <v>0</v>
      </c>
      <c r="AS90" s="691">
        <v>429.34100000000001</v>
      </c>
      <c r="AT90" s="691">
        <v>0</v>
      </c>
      <c r="AU90" s="691">
        <v>0</v>
      </c>
      <c r="AV90" s="691">
        <v>0</v>
      </c>
      <c r="AW90" s="691">
        <v>0</v>
      </c>
      <c r="AX90" s="691">
        <v>0</v>
      </c>
      <c r="AY90" s="691">
        <v>0</v>
      </c>
      <c r="AZ90" s="691">
        <v>0</v>
      </c>
      <c r="BA90" s="691">
        <v>0</v>
      </c>
      <c r="BB90" s="691">
        <v>0</v>
      </c>
      <c r="BC90" s="691">
        <v>0</v>
      </c>
      <c r="BD90" s="691">
        <v>0</v>
      </c>
      <c r="BE90" s="691">
        <v>0</v>
      </c>
      <c r="BF90" s="691">
        <v>0</v>
      </c>
      <c r="BG90" s="691">
        <v>0</v>
      </c>
      <c r="BH90" s="691">
        <v>0</v>
      </c>
      <c r="BI90" s="691">
        <v>0</v>
      </c>
      <c r="BJ90" s="691">
        <v>0</v>
      </c>
      <c r="BK90" s="691">
        <v>0</v>
      </c>
      <c r="BL90" s="691">
        <v>0</v>
      </c>
      <c r="BM90" s="691">
        <v>0</v>
      </c>
      <c r="BN90" s="691">
        <v>0</v>
      </c>
      <c r="BO90" s="691">
        <v>0</v>
      </c>
      <c r="BP90" s="691">
        <v>0</v>
      </c>
      <c r="BQ90" s="691">
        <v>0</v>
      </c>
      <c r="BR90" s="691">
        <v>0</v>
      </c>
      <c r="BS90" s="691">
        <v>0</v>
      </c>
      <c r="BT90" s="692">
        <v>0</v>
      </c>
    </row>
    <row r="91" spans="2:73">
      <c r="B91" s="686" t="s">
        <v>208</v>
      </c>
      <c r="C91" s="686" t="s">
        <v>781</v>
      </c>
      <c r="D91" s="686" t="s">
        <v>806</v>
      </c>
      <c r="E91" s="686" t="s">
        <v>782</v>
      </c>
      <c r="F91" s="686" t="s">
        <v>29</v>
      </c>
      <c r="G91" s="686" t="s">
        <v>784</v>
      </c>
      <c r="H91" s="686">
        <v>2013</v>
      </c>
      <c r="I91" s="638" t="s">
        <v>579</v>
      </c>
      <c r="J91" s="638" t="s">
        <v>588</v>
      </c>
      <c r="K91" s="627"/>
      <c r="L91" s="690">
        <v>0</v>
      </c>
      <c r="M91" s="691">
        <v>0</v>
      </c>
      <c r="N91" s="691">
        <v>3486.4520000000002</v>
      </c>
      <c r="O91" s="691">
        <v>0</v>
      </c>
      <c r="P91" s="691">
        <v>0</v>
      </c>
      <c r="Q91" s="691">
        <v>0</v>
      </c>
      <c r="R91" s="691">
        <v>0</v>
      </c>
      <c r="S91" s="691">
        <v>0</v>
      </c>
      <c r="T91" s="691">
        <v>0</v>
      </c>
      <c r="U91" s="691">
        <v>0</v>
      </c>
      <c r="V91" s="691">
        <v>0</v>
      </c>
      <c r="W91" s="691">
        <v>0</v>
      </c>
      <c r="X91" s="691">
        <v>0</v>
      </c>
      <c r="Y91" s="691">
        <v>0</v>
      </c>
      <c r="Z91" s="691">
        <v>0</v>
      </c>
      <c r="AA91" s="691">
        <v>0</v>
      </c>
      <c r="AB91" s="691">
        <v>0</v>
      </c>
      <c r="AC91" s="691">
        <v>0</v>
      </c>
      <c r="AD91" s="691">
        <v>0</v>
      </c>
      <c r="AE91" s="691">
        <v>0</v>
      </c>
      <c r="AF91" s="691">
        <v>0</v>
      </c>
      <c r="AG91" s="691">
        <v>0</v>
      </c>
      <c r="AH91" s="691">
        <v>0</v>
      </c>
      <c r="AI91" s="691">
        <v>0</v>
      </c>
      <c r="AJ91" s="691">
        <v>0</v>
      </c>
      <c r="AK91" s="691">
        <v>0</v>
      </c>
      <c r="AL91" s="691">
        <v>0</v>
      </c>
      <c r="AM91" s="691">
        <v>0</v>
      </c>
      <c r="AN91" s="691">
        <v>0</v>
      </c>
      <c r="AO91" s="692">
        <v>0</v>
      </c>
      <c r="AP91" s="627"/>
      <c r="AQ91" s="690">
        <v>0</v>
      </c>
      <c r="AR91" s="691">
        <v>0</v>
      </c>
      <c r="AS91" s="691">
        <v>1125.681</v>
      </c>
      <c r="AT91" s="691">
        <v>0</v>
      </c>
      <c r="AU91" s="691">
        <v>0</v>
      </c>
      <c r="AV91" s="691">
        <v>0</v>
      </c>
      <c r="AW91" s="691">
        <v>0</v>
      </c>
      <c r="AX91" s="691">
        <v>0</v>
      </c>
      <c r="AY91" s="691">
        <v>0</v>
      </c>
      <c r="AZ91" s="691">
        <v>0</v>
      </c>
      <c r="BA91" s="691">
        <v>0</v>
      </c>
      <c r="BB91" s="691">
        <v>0</v>
      </c>
      <c r="BC91" s="691">
        <v>0</v>
      </c>
      <c r="BD91" s="691">
        <v>0</v>
      </c>
      <c r="BE91" s="691">
        <v>0</v>
      </c>
      <c r="BF91" s="691">
        <v>0</v>
      </c>
      <c r="BG91" s="691">
        <v>0</v>
      </c>
      <c r="BH91" s="691">
        <v>0</v>
      </c>
      <c r="BI91" s="691">
        <v>0</v>
      </c>
      <c r="BJ91" s="691">
        <v>0</v>
      </c>
      <c r="BK91" s="691">
        <v>0</v>
      </c>
      <c r="BL91" s="691">
        <v>0</v>
      </c>
      <c r="BM91" s="691">
        <v>0</v>
      </c>
      <c r="BN91" s="691">
        <v>0</v>
      </c>
      <c r="BO91" s="691">
        <v>0</v>
      </c>
      <c r="BP91" s="691">
        <v>0</v>
      </c>
      <c r="BQ91" s="691">
        <v>0</v>
      </c>
      <c r="BR91" s="691">
        <v>0</v>
      </c>
      <c r="BS91" s="691">
        <v>0</v>
      </c>
      <c r="BT91" s="692">
        <v>0</v>
      </c>
    </row>
    <row r="92" spans="2:73">
      <c r="B92" s="686" t="s">
        <v>208</v>
      </c>
      <c r="C92" s="686" t="s">
        <v>781</v>
      </c>
      <c r="D92" s="686" t="s">
        <v>807</v>
      </c>
      <c r="E92" s="686" t="s">
        <v>782</v>
      </c>
      <c r="F92" s="686" t="s">
        <v>29</v>
      </c>
      <c r="G92" s="686" t="s">
        <v>784</v>
      </c>
      <c r="H92" s="686">
        <v>2012</v>
      </c>
      <c r="I92" s="638" t="s">
        <v>578</v>
      </c>
      <c r="J92" s="638" t="s">
        <v>588</v>
      </c>
      <c r="K92" s="627"/>
      <c r="L92" s="690">
        <v>0</v>
      </c>
      <c r="M92" s="691">
        <v>0</v>
      </c>
      <c r="N92" s="691">
        <v>0</v>
      </c>
      <c r="O92" s="691">
        <v>0</v>
      </c>
      <c r="P92" s="691">
        <v>0</v>
      </c>
      <c r="Q92" s="691">
        <v>0</v>
      </c>
      <c r="R92" s="691">
        <v>0</v>
      </c>
      <c r="S92" s="691">
        <v>0</v>
      </c>
      <c r="T92" s="691">
        <v>0</v>
      </c>
      <c r="U92" s="691">
        <v>0</v>
      </c>
      <c r="V92" s="691">
        <v>0</v>
      </c>
      <c r="W92" s="691">
        <v>0</v>
      </c>
      <c r="X92" s="691">
        <v>0</v>
      </c>
      <c r="Y92" s="691">
        <v>0</v>
      </c>
      <c r="Z92" s="691">
        <v>0</v>
      </c>
      <c r="AA92" s="691">
        <v>0</v>
      </c>
      <c r="AB92" s="691">
        <v>0</v>
      </c>
      <c r="AC92" s="691">
        <v>0</v>
      </c>
      <c r="AD92" s="691">
        <v>0</v>
      </c>
      <c r="AE92" s="691">
        <v>0</v>
      </c>
      <c r="AF92" s="691">
        <v>0</v>
      </c>
      <c r="AG92" s="691">
        <v>0</v>
      </c>
      <c r="AH92" s="691">
        <v>0</v>
      </c>
      <c r="AI92" s="691">
        <v>0</v>
      </c>
      <c r="AJ92" s="691">
        <v>0</v>
      </c>
      <c r="AK92" s="691">
        <v>0</v>
      </c>
      <c r="AL92" s="691">
        <v>0</v>
      </c>
      <c r="AM92" s="691">
        <v>0</v>
      </c>
      <c r="AN92" s="691">
        <v>0</v>
      </c>
      <c r="AO92" s="692">
        <v>0</v>
      </c>
      <c r="AP92" s="627"/>
      <c r="AQ92" s="690">
        <v>0</v>
      </c>
      <c r="AR92" s="691">
        <v>0</v>
      </c>
      <c r="AS92" s="691">
        <v>0</v>
      </c>
      <c r="AT92" s="691">
        <v>0</v>
      </c>
      <c r="AU92" s="691">
        <v>0</v>
      </c>
      <c r="AV92" s="691">
        <v>0</v>
      </c>
      <c r="AW92" s="691">
        <v>0</v>
      </c>
      <c r="AX92" s="691">
        <v>0</v>
      </c>
      <c r="AY92" s="691">
        <v>0</v>
      </c>
      <c r="AZ92" s="691">
        <v>0</v>
      </c>
      <c r="BA92" s="691">
        <v>0</v>
      </c>
      <c r="BB92" s="691">
        <v>0</v>
      </c>
      <c r="BC92" s="691">
        <v>0</v>
      </c>
      <c r="BD92" s="691">
        <v>0</v>
      </c>
      <c r="BE92" s="691">
        <v>0</v>
      </c>
      <c r="BF92" s="691">
        <v>0</v>
      </c>
      <c r="BG92" s="691">
        <v>0</v>
      </c>
      <c r="BH92" s="691">
        <v>0</v>
      </c>
      <c r="BI92" s="691">
        <v>0</v>
      </c>
      <c r="BJ92" s="691">
        <v>0</v>
      </c>
      <c r="BK92" s="691">
        <v>0</v>
      </c>
      <c r="BL92" s="691">
        <v>0</v>
      </c>
      <c r="BM92" s="691">
        <v>0</v>
      </c>
      <c r="BN92" s="691">
        <v>0</v>
      </c>
      <c r="BO92" s="691">
        <v>0</v>
      </c>
      <c r="BP92" s="691">
        <v>0</v>
      </c>
      <c r="BQ92" s="691">
        <v>0</v>
      </c>
      <c r="BR92" s="691">
        <v>0</v>
      </c>
      <c r="BS92" s="691">
        <v>0</v>
      </c>
      <c r="BT92" s="692">
        <v>0</v>
      </c>
    </row>
    <row r="93" spans="2:73">
      <c r="B93" s="686" t="s">
        <v>208</v>
      </c>
      <c r="C93" s="686" t="s">
        <v>781</v>
      </c>
      <c r="D93" s="686" t="s">
        <v>807</v>
      </c>
      <c r="E93" s="686" t="s">
        <v>782</v>
      </c>
      <c r="F93" s="686" t="s">
        <v>29</v>
      </c>
      <c r="G93" s="686" t="s">
        <v>784</v>
      </c>
      <c r="H93" s="686">
        <v>2013</v>
      </c>
      <c r="I93" s="638" t="s">
        <v>579</v>
      </c>
      <c r="J93" s="638" t="s">
        <v>588</v>
      </c>
      <c r="K93" s="627"/>
      <c r="L93" s="690">
        <v>0</v>
      </c>
      <c r="M93" s="691">
        <v>0</v>
      </c>
      <c r="N93" s="691">
        <v>0</v>
      </c>
      <c r="O93" s="691">
        <v>0</v>
      </c>
      <c r="P93" s="691">
        <v>0</v>
      </c>
      <c r="Q93" s="691">
        <v>0</v>
      </c>
      <c r="R93" s="691">
        <v>0</v>
      </c>
      <c r="S93" s="691">
        <v>0</v>
      </c>
      <c r="T93" s="691">
        <v>0</v>
      </c>
      <c r="U93" s="691">
        <v>0</v>
      </c>
      <c r="V93" s="691">
        <v>0</v>
      </c>
      <c r="W93" s="691">
        <v>0</v>
      </c>
      <c r="X93" s="691">
        <v>0</v>
      </c>
      <c r="Y93" s="691">
        <v>0</v>
      </c>
      <c r="Z93" s="691">
        <v>0</v>
      </c>
      <c r="AA93" s="691">
        <v>0</v>
      </c>
      <c r="AB93" s="691">
        <v>0</v>
      </c>
      <c r="AC93" s="691">
        <v>0</v>
      </c>
      <c r="AD93" s="691">
        <v>0</v>
      </c>
      <c r="AE93" s="691">
        <v>0</v>
      </c>
      <c r="AF93" s="691">
        <v>0</v>
      </c>
      <c r="AG93" s="691">
        <v>0</v>
      </c>
      <c r="AH93" s="691">
        <v>0</v>
      </c>
      <c r="AI93" s="691">
        <v>0</v>
      </c>
      <c r="AJ93" s="691">
        <v>0</v>
      </c>
      <c r="AK93" s="691">
        <v>0</v>
      </c>
      <c r="AL93" s="691">
        <v>0</v>
      </c>
      <c r="AM93" s="691">
        <v>0</v>
      </c>
      <c r="AN93" s="691">
        <v>0</v>
      </c>
      <c r="AO93" s="692">
        <v>0</v>
      </c>
      <c r="AP93" s="627"/>
      <c r="AQ93" s="690">
        <v>0</v>
      </c>
      <c r="AR93" s="691">
        <v>0</v>
      </c>
      <c r="AS93" s="691">
        <v>0</v>
      </c>
      <c r="AT93" s="691">
        <v>0</v>
      </c>
      <c r="AU93" s="691">
        <v>0</v>
      </c>
      <c r="AV93" s="691">
        <v>0</v>
      </c>
      <c r="AW93" s="691">
        <v>0</v>
      </c>
      <c r="AX93" s="691">
        <v>0</v>
      </c>
      <c r="AY93" s="691">
        <v>0</v>
      </c>
      <c r="AZ93" s="691">
        <v>0</v>
      </c>
      <c r="BA93" s="691">
        <v>0</v>
      </c>
      <c r="BB93" s="691">
        <v>0</v>
      </c>
      <c r="BC93" s="691">
        <v>0</v>
      </c>
      <c r="BD93" s="691">
        <v>0</v>
      </c>
      <c r="BE93" s="691">
        <v>0</v>
      </c>
      <c r="BF93" s="691">
        <v>0</v>
      </c>
      <c r="BG93" s="691">
        <v>0</v>
      </c>
      <c r="BH93" s="691">
        <v>0</v>
      </c>
      <c r="BI93" s="691">
        <v>0</v>
      </c>
      <c r="BJ93" s="691">
        <v>0</v>
      </c>
      <c r="BK93" s="691">
        <v>0</v>
      </c>
      <c r="BL93" s="691">
        <v>0</v>
      </c>
      <c r="BM93" s="691">
        <v>0</v>
      </c>
      <c r="BN93" s="691">
        <v>0</v>
      </c>
      <c r="BO93" s="691">
        <v>0</v>
      </c>
      <c r="BP93" s="691">
        <v>0</v>
      </c>
      <c r="BQ93" s="691">
        <v>0</v>
      </c>
      <c r="BR93" s="691">
        <v>0</v>
      </c>
      <c r="BS93" s="691">
        <v>0</v>
      </c>
      <c r="BT93" s="692">
        <v>0</v>
      </c>
    </row>
    <row r="94" spans="2:73">
      <c r="B94" s="686" t="s">
        <v>208</v>
      </c>
      <c r="C94" s="686" t="s">
        <v>788</v>
      </c>
      <c r="D94" s="686" t="s">
        <v>801</v>
      </c>
      <c r="E94" s="686" t="s">
        <v>782</v>
      </c>
      <c r="F94" s="686" t="s">
        <v>788</v>
      </c>
      <c r="G94" s="686" t="s">
        <v>784</v>
      </c>
      <c r="H94" s="686">
        <v>2013</v>
      </c>
      <c r="I94" s="638" t="s">
        <v>579</v>
      </c>
      <c r="J94" s="638" t="s">
        <v>588</v>
      </c>
      <c r="K94" s="627"/>
      <c r="L94" s="690">
        <v>0</v>
      </c>
      <c r="M94" s="691">
        <v>0</v>
      </c>
      <c r="N94" s="691">
        <v>17138.63</v>
      </c>
      <c r="O94" s="691">
        <v>0</v>
      </c>
      <c r="P94" s="691">
        <v>0</v>
      </c>
      <c r="Q94" s="691">
        <v>0</v>
      </c>
      <c r="R94" s="691">
        <v>0</v>
      </c>
      <c r="S94" s="691">
        <v>0</v>
      </c>
      <c r="T94" s="691">
        <v>0</v>
      </c>
      <c r="U94" s="691">
        <v>0</v>
      </c>
      <c r="V94" s="691">
        <v>0</v>
      </c>
      <c r="W94" s="691">
        <v>0</v>
      </c>
      <c r="X94" s="691">
        <v>0</v>
      </c>
      <c r="Y94" s="691">
        <v>0</v>
      </c>
      <c r="Z94" s="691">
        <v>0</v>
      </c>
      <c r="AA94" s="691">
        <v>0</v>
      </c>
      <c r="AB94" s="691">
        <v>0</v>
      </c>
      <c r="AC94" s="691">
        <v>0</v>
      </c>
      <c r="AD94" s="691">
        <v>0</v>
      </c>
      <c r="AE94" s="691">
        <v>0</v>
      </c>
      <c r="AF94" s="691">
        <v>0</v>
      </c>
      <c r="AG94" s="691">
        <v>0</v>
      </c>
      <c r="AH94" s="691">
        <v>0</v>
      </c>
      <c r="AI94" s="691">
        <v>0</v>
      </c>
      <c r="AJ94" s="691">
        <v>0</v>
      </c>
      <c r="AK94" s="691">
        <v>0</v>
      </c>
      <c r="AL94" s="691">
        <v>0</v>
      </c>
      <c r="AM94" s="691">
        <v>0</v>
      </c>
      <c r="AN94" s="691">
        <v>0</v>
      </c>
      <c r="AO94" s="692">
        <v>0</v>
      </c>
      <c r="AP94" s="627"/>
      <c r="AQ94" s="690">
        <v>0</v>
      </c>
      <c r="AR94" s="691">
        <v>0</v>
      </c>
      <c r="AS94" s="691">
        <v>416174.4</v>
      </c>
      <c r="AT94" s="691">
        <v>0</v>
      </c>
      <c r="AU94" s="691">
        <v>0</v>
      </c>
      <c r="AV94" s="691">
        <v>0</v>
      </c>
      <c r="AW94" s="691">
        <v>0</v>
      </c>
      <c r="AX94" s="691">
        <v>0</v>
      </c>
      <c r="AY94" s="691">
        <v>0</v>
      </c>
      <c r="AZ94" s="691">
        <v>0</v>
      </c>
      <c r="BA94" s="691">
        <v>0</v>
      </c>
      <c r="BB94" s="691">
        <v>0</v>
      </c>
      <c r="BC94" s="691">
        <v>0</v>
      </c>
      <c r="BD94" s="691">
        <v>0</v>
      </c>
      <c r="BE94" s="691">
        <v>0</v>
      </c>
      <c r="BF94" s="691">
        <v>0</v>
      </c>
      <c r="BG94" s="691">
        <v>0</v>
      </c>
      <c r="BH94" s="691">
        <v>0</v>
      </c>
      <c r="BI94" s="691">
        <v>0</v>
      </c>
      <c r="BJ94" s="691">
        <v>0</v>
      </c>
      <c r="BK94" s="691">
        <v>0</v>
      </c>
      <c r="BL94" s="691">
        <v>0</v>
      </c>
      <c r="BM94" s="691">
        <v>0</v>
      </c>
      <c r="BN94" s="691">
        <v>0</v>
      </c>
      <c r="BO94" s="691">
        <v>0</v>
      </c>
      <c r="BP94" s="691">
        <v>0</v>
      </c>
      <c r="BQ94" s="691">
        <v>0</v>
      </c>
      <c r="BR94" s="691">
        <v>0</v>
      </c>
      <c r="BS94" s="691">
        <v>0</v>
      </c>
      <c r="BT94" s="692">
        <v>0</v>
      </c>
    </row>
    <row r="95" spans="2:73">
      <c r="B95" s="686" t="s">
        <v>208</v>
      </c>
      <c r="C95" s="686" t="s">
        <v>788</v>
      </c>
      <c r="D95" s="686" t="s">
        <v>13</v>
      </c>
      <c r="E95" s="686" t="s">
        <v>782</v>
      </c>
      <c r="F95" s="686" t="s">
        <v>788</v>
      </c>
      <c r="G95" s="686" t="s">
        <v>783</v>
      </c>
      <c r="H95" s="686">
        <v>2013</v>
      </c>
      <c r="I95" s="638" t="s">
        <v>579</v>
      </c>
      <c r="J95" s="638" t="s">
        <v>588</v>
      </c>
      <c r="K95" s="627"/>
      <c r="L95" s="690">
        <v>0</v>
      </c>
      <c r="M95" s="691">
        <v>0</v>
      </c>
      <c r="N95" s="691">
        <v>974.33280000000002</v>
      </c>
      <c r="O95" s="691">
        <v>887.92200000000003</v>
      </c>
      <c r="P95" s="691">
        <v>887.92200000000003</v>
      </c>
      <c r="Q95" s="691">
        <v>884.92499999999995</v>
      </c>
      <c r="R95" s="691">
        <v>723.73500000000001</v>
      </c>
      <c r="S95" s="691">
        <v>24.704999999999998</v>
      </c>
      <c r="T95" s="691">
        <v>24.704999999999998</v>
      </c>
      <c r="U95" s="691">
        <v>24.704999999999998</v>
      </c>
      <c r="V95" s="691">
        <v>24.704999999999998</v>
      </c>
      <c r="W95" s="691">
        <v>24.704999999999998</v>
      </c>
      <c r="X95" s="691">
        <v>24.704999999999998</v>
      </c>
      <c r="Y95" s="691">
        <v>0</v>
      </c>
      <c r="Z95" s="691">
        <v>0</v>
      </c>
      <c r="AA95" s="691">
        <v>0</v>
      </c>
      <c r="AB95" s="691">
        <v>0</v>
      </c>
      <c r="AC95" s="691">
        <v>0</v>
      </c>
      <c r="AD95" s="691">
        <v>0</v>
      </c>
      <c r="AE95" s="691">
        <v>0</v>
      </c>
      <c r="AF95" s="691">
        <v>0</v>
      </c>
      <c r="AG95" s="691">
        <v>0</v>
      </c>
      <c r="AH95" s="691">
        <v>0</v>
      </c>
      <c r="AI95" s="691">
        <v>0</v>
      </c>
      <c r="AJ95" s="691">
        <v>0</v>
      </c>
      <c r="AK95" s="691">
        <v>0</v>
      </c>
      <c r="AL95" s="691">
        <v>0</v>
      </c>
      <c r="AM95" s="691">
        <v>0</v>
      </c>
      <c r="AN95" s="691">
        <v>0</v>
      </c>
      <c r="AO95" s="692">
        <v>0</v>
      </c>
      <c r="AP95" s="627"/>
      <c r="AQ95" s="690">
        <v>0</v>
      </c>
      <c r="AR95" s="691">
        <v>0</v>
      </c>
      <c r="AS95" s="691">
        <v>3762468.75</v>
      </c>
      <c r="AT95" s="691">
        <v>2058620.79</v>
      </c>
      <c r="AU95" s="691">
        <v>2058620.79</v>
      </c>
      <c r="AV95" s="691">
        <v>2025410.79</v>
      </c>
      <c r="AW95" s="691">
        <v>1119420</v>
      </c>
      <c r="AX95" s="691">
        <v>25920</v>
      </c>
      <c r="AY95" s="691">
        <v>25920</v>
      </c>
      <c r="AZ95" s="691">
        <v>25920</v>
      </c>
      <c r="BA95" s="691">
        <v>25920</v>
      </c>
      <c r="BB95" s="691">
        <v>25920</v>
      </c>
      <c r="BC95" s="691">
        <v>25920</v>
      </c>
      <c r="BD95" s="691">
        <v>0</v>
      </c>
      <c r="BE95" s="691">
        <v>0</v>
      </c>
      <c r="BF95" s="691">
        <v>0</v>
      </c>
      <c r="BG95" s="691">
        <v>0</v>
      </c>
      <c r="BH95" s="691">
        <v>0</v>
      </c>
      <c r="BI95" s="691">
        <v>0</v>
      </c>
      <c r="BJ95" s="691">
        <v>0</v>
      </c>
      <c r="BK95" s="691">
        <v>0</v>
      </c>
      <c r="BL95" s="691">
        <v>0</v>
      </c>
      <c r="BM95" s="691">
        <v>0</v>
      </c>
      <c r="BN95" s="691">
        <v>0</v>
      </c>
      <c r="BO95" s="691">
        <v>0</v>
      </c>
      <c r="BP95" s="691">
        <v>0</v>
      </c>
      <c r="BQ95" s="691">
        <v>0</v>
      </c>
      <c r="BR95" s="691">
        <v>0</v>
      </c>
      <c r="BS95" s="691">
        <v>0</v>
      </c>
      <c r="BT95" s="692">
        <v>0</v>
      </c>
    </row>
    <row r="96" spans="2:73">
      <c r="B96" s="686" t="s">
        <v>808</v>
      </c>
      <c r="C96" s="686" t="s">
        <v>785</v>
      </c>
      <c r="D96" s="686" t="s">
        <v>806</v>
      </c>
      <c r="E96" s="686" t="s">
        <v>782</v>
      </c>
      <c r="F96" s="686" t="s">
        <v>787</v>
      </c>
      <c r="G96" s="686" t="s">
        <v>784</v>
      </c>
      <c r="H96" s="686">
        <v>2007</v>
      </c>
      <c r="I96" s="638"/>
      <c r="J96" s="638" t="s">
        <v>588</v>
      </c>
      <c r="K96" s="627"/>
      <c r="L96" s="690">
        <v>0</v>
      </c>
      <c r="M96" s="691">
        <v>0</v>
      </c>
      <c r="N96" s="691">
        <v>4.4800000000000004</v>
      </c>
      <c r="O96" s="691">
        <v>0</v>
      </c>
      <c r="P96" s="691">
        <v>0</v>
      </c>
      <c r="Q96" s="691">
        <v>0</v>
      </c>
      <c r="R96" s="691">
        <v>0</v>
      </c>
      <c r="S96" s="691">
        <v>0</v>
      </c>
      <c r="T96" s="691">
        <v>0</v>
      </c>
      <c r="U96" s="691">
        <v>0</v>
      </c>
      <c r="V96" s="691">
        <v>0</v>
      </c>
      <c r="W96" s="691">
        <v>0</v>
      </c>
      <c r="X96" s="691">
        <v>0</v>
      </c>
      <c r="Y96" s="691">
        <v>0</v>
      </c>
      <c r="Z96" s="691">
        <v>0</v>
      </c>
      <c r="AA96" s="691">
        <v>0</v>
      </c>
      <c r="AB96" s="691">
        <v>0</v>
      </c>
      <c r="AC96" s="691">
        <v>0</v>
      </c>
      <c r="AD96" s="691">
        <v>0</v>
      </c>
      <c r="AE96" s="691">
        <v>0</v>
      </c>
      <c r="AF96" s="691">
        <v>0</v>
      </c>
      <c r="AG96" s="691">
        <v>0</v>
      </c>
      <c r="AH96" s="691">
        <v>0</v>
      </c>
      <c r="AI96" s="691">
        <v>0</v>
      </c>
      <c r="AJ96" s="691">
        <v>0</v>
      </c>
      <c r="AK96" s="691">
        <v>0</v>
      </c>
      <c r="AL96" s="691">
        <v>0</v>
      </c>
      <c r="AM96" s="691">
        <v>0</v>
      </c>
      <c r="AN96" s="691">
        <v>0</v>
      </c>
      <c r="AO96" s="692">
        <v>0</v>
      </c>
      <c r="AP96" s="627"/>
      <c r="AQ96" s="690">
        <v>0</v>
      </c>
      <c r="AR96" s="691">
        <v>0</v>
      </c>
      <c r="AS96" s="691">
        <v>7.146617</v>
      </c>
      <c r="AT96" s="691">
        <v>0</v>
      </c>
      <c r="AU96" s="691">
        <v>0</v>
      </c>
      <c r="AV96" s="691">
        <v>0</v>
      </c>
      <c r="AW96" s="691">
        <v>0</v>
      </c>
      <c r="AX96" s="691">
        <v>0</v>
      </c>
      <c r="AY96" s="691">
        <v>0</v>
      </c>
      <c r="AZ96" s="691">
        <v>0</v>
      </c>
      <c r="BA96" s="691">
        <v>0</v>
      </c>
      <c r="BB96" s="691">
        <v>0</v>
      </c>
      <c r="BC96" s="691">
        <v>0</v>
      </c>
      <c r="BD96" s="691">
        <v>0</v>
      </c>
      <c r="BE96" s="691">
        <v>0</v>
      </c>
      <c r="BF96" s="691">
        <v>0</v>
      </c>
      <c r="BG96" s="691">
        <v>0</v>
      </c>
      <c r="BH96" s="691">
        <v>0</v>
      </c>
      <c r="BI96" s="691">
        <v>0</v>
      </c>
      <c r="BJ96" s="691">
        <v>0</v>
      </c>
      <c r="BK96" s="691">
        <v>0</v>
      </c>
      <c r="BL96" s="691">
        <v>0</v>
      </c>
      <c r="BM96" s="691">
        <v>0</v>
      </c>
      <c r="BN96" s="691">
        <v>0</v>
      </c>
      <c r="BO96" s="691">
        <v>0</v>
      </c>
      <c r="BP96" s="691">
        <v>0</v>
      </c>
      <c r="BQ96" s="691">
        <v>0</v>
      </c>
      <c r="BR96" s="691">
        <v>0</v>
      </c>
      <c r="BS96" s="691">
        <v>0</v>
      </c>
      <c r="BT96" s="692">
        <v>0</v>
      </c>
    </row>
    <row r="97" spans="2:73">
      <c r="B97" s="686" t="s">
        <v>808</v>
      </c>
      <c r="C97" s="686" t="s">
        <v>781</v>
      </c>
      <c r="D97" s="686" t="s">
        <v>806</v>
      </c>
      <c r="E97" s="686" t="s">
        <v>782</v>
      </c>
      <c r="F97" s="686" t="s">
        <v>29</v>
      </c>
      <c r="G97" s="686" t="s">
        <v>784</v>
      </c>
      <c r="H97" s="686">
        <v>2006</v>
      </c>
      <c r="I97" s="638"/>
      <c r="J97" s="638" t="s">
        <v>588</v>
      </c>
      <c r="K97" s="627"/>
      <c r="L97" s="690">
        <v>0</v>
      </c>
      <c r="M97" s="691">
        <v>0</v>
      </c>
      <c r="N97" s="691">
        <v>75.362979999999993</v>
      </c>
      <c r="O97" s="691">
        <v>0</v>
      </c>
      <c r="P97" s="691">
        <v>0</v>
      </c>
      <c r="Q97" s="691">
        <v>0</v>
      </c>
      <c r="R97" s="691">
        <v>0</v>
      </c>
      <c r="S97" s="691">
        <v>0</v>
      </c>
      <c r="T97" s="691">
        <v>0</v>
      </c>
      <c r="U97" s="691">
        <v>0</v>
      </c>
      <c r="V97" s="691">
        <v>0</v>
      </c>
      <c r="W97" s="691">
        <v>0</v>
      </c>
      <c r="X97" s="691">
        <v>0</v>
      </c>
      <c r="Y97" s="691">
        <v>0</v>
      </c>
      <c r="Z97" s="691">
        <v>0</v>
      </c>
      <c r="AA97" s="691">
        <v>0</v>
      </c>
      <c r="AB97" s="691">
        <v>0</v>
      </c>
      <c r="AC97" s="691">
        <v>0</v>
      </c>
      <c r="AD97" s="691">
        <v>0</v>
      </c>
      <c r="AE97" s="691">
        <v>0</v>
      </c>
      <c r="AF97" s="691">
        <v>0</v>
      </c>
      <c r="AG97" s="691">
        <v>0</v>
      </c>
      <c r="AH97" s="691">
        <v>0</v>
      </c>
      <c r="AI97" s="691">
        <v>0</v>
      </c>
      <c r="AJ97" s="691">
        <v>0</v>
      </c>
      <c r="AK97" s="691">
        <v>0</v>
      </c>
      <c r="AL97" s="691">
        <v>0</v>
      </c>
      <c r="AM97" s="691">
        <v>0</v>
      </c>
      <c r="AN97" s="691">
        <v>0</v>
      </c>
      <c r="AO97" s="692">
        <v>0</v>
      </c>
      <c r="AP97" s="627"/>
      <c r="AQ97" s="690">
        <v>0</v>
      </c>
      <c r="AR97" s="691">
        <v>0</v>
      </c>
      <c r="AS97" s="691">
        <v>212.4221</v>
      </c>
      <c r="AT97" s="691">
        <v>0</v>
      </c>
      <c r="AU97" s="691">
        <v>0</v>
      </c>
      <c r="AV97" s="691">
        <v>0</v>
      </c>
      <c r="AW97" s="691">
        <v>0</v>
      </c>
      <c r="AX97" s="691">
        <v>0</v>
      </c>
      <c r="AY97" s="691">
        <v>0</v>
      </c>
      <c r="AZ97" s="691">
        <v>0</v>
      </c>
      <c r="BA97" s="691">
        <v>0</v>
      </c>
      <c r="BB97" s="691">
        <v>0</v>
      </c>
      <c r="BC97" s="691">
        <v>0</v>
      </c>
      <c r="BD97" s="691">
        <v>0</v>
      </c>
      <c r="BE97" s="691">
        <v>0</v>
      </c>
      <c r="BF97" s="691">
        <v>0</v>
      </c>
      <c r="BG97" s="691">
        <v>0</v>
      </c>
      <c r="BH97" s="691">
        <v>0</v>
      </c>
      <c r="BI97" s="691">
        <v>0</v>
      </c>
      <c r="BJ97" s="691">
        <v>0</v>
      </c>
      <c r="BK97" s="691">
        <v>0</v>
      </c>
      <c r="BL97" s="691">
        <v>0</v>
      </c>
      <c r="BM97" s="691">
        <v>0</v>
      </c>
      <c r="BN97" s="691">
        <v>0</v>
      </c>
      <c r="BO97" s="691">
        <v>0</v>
      </c>
      <c r="BP97" s="691">
        <v>0</v>
      </c>
      <c r="BQ97" s="691">
        <v>0</v>
      </c>
      <c r="BR97" s="691">
        <v>0</v>
      </c>
      <c r="BS97" s="691">
        <v>0</v>
      </c>
      <c r="BT97" s="692">
        <v>0</v>
      </c>
    </row>
    <row r="98" spans="2:73" ht="15.75">
      <c r="B98" s="686" t="s">
        <v>808</v>
      </c>
      <c r="C98" s="686" t="s">
        <v>781</v>
      </c>
      <c r="D98" s="686" t="s">
        <v>806</v>
      </c>
      <c r="E98" s="686" t="s">
        <v>782</v>
      </c>
      <c r="F98" s="686" t="s">
        <v>29</v>
      </c>
      <c r="G98" s="686" t="s">
        <v>784</v>
      </c>
      <c r="H98" s="686">
        <v>2007</v>
      </c>
      <c r="I98" s="638"/>
      <c r="J98" s="638" t="s">
        <v>588</v>
      </c>
      <c r="K98" s="627"/>
      <c r="L98" s="690">
        <v>0</v>
      </c>
      <c r="M98" s="691">
        <v>0</v>
      </c>
      <c r="N98" s="691">
        <v>1230.0070000000001</v>
      </c>
      <c r="O98" s="691">
        <v>0</v>
      </c>
      <c r="P98" s="691">
        <v>0</v>
      </c>
      <c r="Q98" s="691">
        <v>0</v>
      </c>
      <c r="R98" s="691">
        <v>0</v>
      </c>
      <c r="S98" s="691">
        <v>0</v>
      </c>
      <c r="T98" s="691">
        <v>0</v>
      </c>
      <c r="U98" s="691">
        <v>0</v>
      </c>
      <c r="V98" s="691">
        <v>0</v>
      </c>
      <c r="W98" s="691">
        <v>0</v>
      </c>
      <c r="X98" s="691">
        <v>0</v>
      </c>
      <c r="Y98" s="691">
        <v>0</v>
      </c>
      <c r="Z98" s="691">
        <v>0</v>
      </c>
      <c r="AA98" s="691">
        <v>0</v>
      </c>
      <c r="AB98" s="691">
        <v>0</v>
      </c>
      <c r="AC98" s="691">
        <v>0</v>
      </c>
      <c r="AD98" s="691">
        <v>0</v>
      </c>
      <c r="AE98" s="691">
        <v>0</v>
      </c>
      <c r="AF98" s="691">
        <v>0</v>
      </c>
      <c r="AG98" s="691">
        <v>0</v>
      </c>
      <c r="AH98" s="691">
        <v>0</v>
      </c>
      <c r="AI98" s="691">
        <v>0</v>
      </c>
      <c r="AJ98" s="691">
        <v>0</v>
      </c>
      <c r="AK98" s="691">
        <v>0</v>
      </c>
      <c r="AL98" s="691">
        <v>0</v>
      </c>
      <c r="AM98" s="691">
        <v>0</v>
      </c>
      <c r="AN98" s="691">
        <v>0</v>
      </c>
      <c r="AO98" s="692">
        <v>0</v>
      </c>
      <c r="AP98" s="627"/>
      <c r="AQ98" s="690">
        <v>0</v>
      </c>
      <c r="AR98" s="691">
        <v>0</v>
      </c>
      <c r="AS98" s="691">
        <v>4009.328</v>
      </c>
      <c r="AT98" s="691">
        <v>0</v>
      </c>
      <c r="AU98" s="691">
        <v>0</v>
      </c>
      <c r="AV98" s="691">
        <v>0</v>
      </c>
      <c r="AW98" s="691">
        <v>0</v>
      </c>
      <c r="AX98" s="691">
        <v>0</v>
      </c>
      <c r="AY98" s="691">
        <v>0</v>
      </c>
      <c r="AZ98" s="691">
        <v>0</v>
      </c>
      <c r="BA98" s="691">
        <v>0</v>
      </c>
      <c r="BB98" s="691">
        <v>0</v>
      </c>
      <c r="BC98" s="691">
        <v>0</v>
      </c>
      <c r="BD98" s="691">
        <v>0</v>
      </c>
      <c r="BE98" s="691">
        <v>0</v>
      </c>
      <c r="BF98" s="691">
        <v>0</v>
      </c>
      <c r="BG98" s="691">
        <v>0</v>
      </c>
      <c r="BH98" s="691">
        <v>0</v>
      </c>
      <c r="BI98" s="691">
        <v>0</v>
      </c>
      <c r="BJ98" s="691">
        <v>0</v>
      </c>
      <c r="BK98" s="691">
        <v>0</v>
      </c>
      <c r="BL98" s="691">
        <v>0</v>
      </c>
      <c r="BM98" s="691">
        <v>0</v>
      </c>
      <c r="BN98" s="691">
        <v>0</v>
      </c>
      <c r="BO98" s="691">
        <v>0</v>
      </c>
      <c r="BP98" s="691">
        <v>0</v>
      </c>
      <c r="BQ98" s="691">
        <v>0</v>
      </c>
      <c r="BR98" s="691">
        <v>0</v>
      </c>
      <c r="BS98" s="691">
        <v>0</v>
      </c>
      <c r="BT98" s="692">
        <v>0</v>
      </c>
      <c r="BU98" s="163"/>
    </row>
    <row r="99" spans="2:73" ht="15.75">
      <c r="B99" s="686" t="s">
        <v>808</v>
      </c>
      <c r="C99" s="686" t="s">
        <v>781</v>
      </c>
      <c r="D99" s="686" t="s">
        <v>806</v>
      </c>
      <c r="E99" s="686" t="s">
        <v>782</v>
      </c>
      <c r="F99" s="686" t="s">
        <v>29</v>
      </c>
      <c r="G99" s="686" t="s">
        <v>784</v>
      </c>
      <c r="H99" s="686">
        <v>2008</v>
      </c>
      <c r="I99" s="638"/>
      <c r="J99" s="638" t="s">
        <v>588</v>
      </c>
      <c r="K99" s="627"/>
      <c r="L99" s="690">
        <v>0</v>
      </c>
      <c r="M99" s="691">
        <v>0</v>
      </c>
      <c r="N99" s="691">
        <v>832.11440000000005</v>
      </c>
      <c r="O99" s="691">
        <v>0</v>
      </c>
      <c r="P99" s="691">
        <v>0</v>
      </c>
      <c r="Q99" s="691">
        <v>0</v>
      </c>
      <c r="R99" s="691">
        <v>0</v>
      </c>
      <c r="S99" s="691">
        <v>0</v>
      </c>
      <c r="T99" s="691">
        <v>0</v>
      </c>
      <c r="U99" s="691">
        <v>0</v>
      </c>
      <c r="V99" s="691">
        <v>0</v>
      </c>
      <c r="W99" s="691">
        <v>0</v>
      </c>
      <c r="X99" s="691">
        <v>0</v>
      </c>
      <c r="Y99" s="691">
        <v>0</v>
      </c>
      <c r="Z99" s="691">
        <v>0</v>
      </c>
      <c r="AA99" s="691">
        <v>0</v>
      </c>
      <c r="AB99" s="691">
        <v>0</v>
      </c>
      <c r="AC99" s="691">
        <v>0</v>
      </c>
      <c r="AD99" s="691">
        <v>0</v>
      </c>
      <c r="AE99" s="691">
        <v>0</v>
      </c>
      <c r="AF99" s="691">
        <v>0</v>
      </c>
      <c r="AG99" s="691">
        <v>0</v>
      </c>
      <c r="AH99" s="691">
        <v>0</v>
      </c>
      <c r="AI99" s="691">
        <v>0</v>
      </c>
      <c r="AJ99" s="691">
        <v>0</v>
      </c>
      <c r="AK99" s="691">
        <v>0</v>
      </c>
      <c r="AL99" s="691">
        <v>0</v>
      </c>
      <c r="AM99" s="691">
        <v>0</v>
      </c>
      <c r="AN99" s="691">
        <v>0</v>
      </c>
      <c r="AO99" s="692">
        <v>0</v>
      </c>
      <c r="AP99" s="627"/>
      <c r="AQ99" s="690">
        <v>0</v>
      </c>
      <c r="AR99" s="691">
        <v>0</v>
      </c>
      <c r="AS99" s="691">
        <v>2652.6640000000002</v>
      </c>
      <c r="AT99" s="691">
        <v>0</v>
      </c>
      <c r="AU99" s="691">
        <v>0</v>
      </c>
      <c r="AV99" s="691">
        <v>0</v>
      </c>
      <c r="AW99" s="691">
        <v>0</v>
      </c>
      <c r="AX99" s="691">
        <v>0</v>
      </c>
      <c r="AY99" s="691">
        <v>0</v>
      </c>
      <c r="AZ99" s="691">
        <v>0</v>
      </c>
      <c r="BA99" s="691">
        <v>0</v>
      </c>
      <c r="BB99" s="691">
        <v>0</v>
      </c>
      <c r="BC99" s="691">
        <v>0</v>
      </c>
      <c r="BD99" s="691">
        <v>0</v>
      </c>
      <c r="BE99" s="691">
        <v>0</v>
      </c>
      <c r="BF99" s="691">
        <v>0</v>
      </c>
      <c r="BG99" s="691">
        <v>0</v>
      </c>
      <c r="BH99" s="691">
        <v>0</v>
      </c>
      <c r="BI99" s="691">
        <v>0</v>
      </c>
      <c r="BJ99" s="691">
        <v>0</v>
      </c>
      <c r="BK99" s="691">
        <v>0</v>
      </c>
      <c r="BL99" s="691">
        <v>0</v>
      </c>
      <c r="BM99" s="691">
        <v>0</v>
      </c>
      <c r="BN99" s="691">
        <v>0</v>
      </c>
      <c r="BO99" s="691">
        <v>0</v>
      </c>
      <c r="BP99" s="691">
        <v>0</v>
      </c>
      <c r="BQ99" s="691">
        <v>0</v>
      </c>
      <c r="BR99" s="691">
        <v>0</v>
      </c>
      <c r="BS99" s="691">
        <v>0</v>
      </c>
      <c r="BT99" s="692">
        <v>0</v>
      </c>
      <c r="BU99" s="163"/>
    </row>
    <row r="100" spans="2:73" ht="15.75">
      <c r="B100" s="686" t="s">
        <v>808</v>
      </c>
      <c r="C100" s="686" t="s">
        <v>781</v>
      </c>
      <c r="D100" s="686" t="s">
        <v>806</v>
      </c>
      <c r="E100" s="686" t="s">
        <v>782</v>
      </c>
      <c r="F100" s="686" t="s">
        <v>29</v>
      </c>
      <c r="G100" s="686" t="s">
        <v>784</v>
      </c>
      <c r="H100" s="686">
        <v>2009</v>
      </c>
      <c r="I100" s="638"/>
      <c r="J100" s="638" t="s">
        <v>588</v>
      </c>
      <c r="K100" s="627"/>
      <c r="L100" s="690">
        <v>0</v>
      </c>
      <c r="M100" s="691">
        <v>0</v>
      </c>
      <c r="N100" s="691">
        <v>908.07039999999995</v>
      </c>
      <c r="O100" s="691">
        <v>0</v>
      </c>
      <c r="P100" s="691">
        <v>0</v>
      </c>
      <c r="Q100" s="691">
        <v>0</v>
      </c>
      <c r="R100" s="691">
        <v>0</v>
      </c>
      <c r="S100" s="691">
        <v>0</v>
      </c>
      <c r="T100" s="691">
        <v>0</v>
      </c>
      <c r="U100" s="691">
        <v>0</v>
      </c>
      <c r="V100" s="691">
        <v>0</v>
      </c>
      <c r="W100" s="691">
        <v>0</v>
      </c>
      <c r="X100" s="691">
        <v>0</v>
      </c>
      <c r="Y100" s="691">
        <v>0</v>
      </c>
      <c r="Z100" s="691">
        <v>0</v>
      </c>
      <c r="AA100" s="691">
        <v>0</v>
      </c>
      <c r="AB100" s="691">
        <v>0</v>
      </c>
      <c r="AC100" s="691">
        <v>0</v>
      </c>
      <c r="AD100" s="691">
        <v>0</v>
      </c>
      <c r="AE100" s="691">
        <v>0</v>
      </c>
      <c r="AF100" s="691">
        <v>0</v>
      </c>
      <c r="AG100" s="691">
        <v>0</v>
      </c>
      <c r="AH100" s="691">
        <v>0</v>
      </c>
      <c r="AI100" s="691">
        <v>0</v>
      </c>
      <c r="AJ100" s="691">
        <v>0</v>
      </c>
      <c r="AK100" s="691">
        <v>0</v>
      </c>
      <c r="AL100" s="691">
        <v>0</v>
      </c>
      <c r="AM100" s="691">
        <v>0</v>
      </c>
      <c r="AN100" s="691">
        <v>0</v>
      </c>
      <c r="AO100" s="692">
        <v>0</v>
      </c>
      <c r="AP100" s="627"/>
      <c r="AQ100" s="690">
        <v>0</v>
      </c>
      <c r="AR100" s="691">
        <v>0</v>
      </c>
      <c r="AS100" s="691">
        <v>3159.91</v>
      </c>
      <c r="AT100" s="691">
        <v>0</v>
      </c>
      <c r="AU100" s="691">
        <v>0</v>
      </c>
      <c r="AV100" s="691">
        <v>0</v>
      </c>
      <c r="AW100" s="691">
        <v>0</v>
      </c>
      <c r="AX100" s="691">
        <v>0</v>
      </c>
      <c r="AY100" s="691">
        <v>0</v>
      </c>
      <c r="AZ100" s="691">
        <v>0</v>
      </c>
      <c r="BA100" s="691">
        <v>0</v>
      </c>
      <c r="BB100" s="691">
        <v>0</v>
      </c>
      <c r="BC100" s="691">
        <v>0</v>
      </c>
      <c r="BD100" s="691">
        <v>0</v>
      </c>
      <c r="BE100" s="691">
        <v>0</v>
      </c>
      <c r="BF100" s="691">
        <v>0</v>
      </c>
      <c r="BG100" s="691">
        <v>0</v>
      </c>
      <c r="BH100" s="691">
        <v>0</v>
      </c>
      <c r="BI100" s="691">
        <v>0</v>
      </c>
      <c r="BJ100" s="691">
        <v>0</v>
      </c>
      <c r="BK100" s="691">
        <v>0</v>
      </c>
      <c r="BL100" s="691">
        <v>0</v>
      </c>
      <c r="BM100" s="691">
        <v>0</v>
      </c>
      <c r="BN100" s="691">
        <v>0</v>
      </c>
      <c r="BO100" s="691">
        <v>0</v>
      </c>
      <c r="BP100" s="691">
        <v>0</v>
      </c>
      <c r="BQ100" s="691">
        <v>0</v>
      </c>
      <c r="BR100" s="691">
        <v>0</v>
      </c>
      <c r="BS100" s="691">
        <v>0</v>
      </c>
      <c r="BT100" s="692">
        <v>0</v>
      </c>
      <c r="BU100" s="163"/>
    </row>
    <row r="101" spans="2:73">
      <c r="B101" s="686" t="s">
        <v>808</v>
      </c>
      <c r="C101" s="686" t="s">
        <v>781</v>
      </c>
      <c r="D101" s="686" t="s">
        <v>806</v>
      </c>
      <c r="E101" s="686" t="s">
        <v>782</v>
      </c>
      <c r="F101" s="686" t="s">
        <v>29</v>
      </c>
      <c r="G101" s="686" t="s">
        <v>784</v>
      </c>
      <c r="H101" s="686">
        <v>2010</v>
      </c>
      <c r="I101" s="638"/>
      <c r="J101" s="638" t="s">
        <v>588</v>
      </c>
      <c r="K101" s="627"/>
      <c r="L101" s="690">
        <v>0</v>
      </c>
      <c r="M101" s="691">
        <v>0</v>
      </c>
      <c r="N101" s="691">
        <v>952.79819999999995</v>
      </c>
      <c r="O101" s="691">
        <v>0</v>
      </c>
      <c r="P101" s="691">
        <v>0</v>
      </c>
      <c r="Q101" s="691">
        <v>0</v>
      </c>
      <c r="R101" s="691">
        <v>0</v>
      </c>
      <c r="S101" s="691">
        <v>0</v>
      </c>
      <c r="T101" s="691">
        <v>0</v>
      </c>
      <c r="U101" s="691">
        <v>0</v>
      </c>
      <c r="V101" s="691">
        <v>0</v>
      </c>
      <c r="W101" s="691">
        <v>0</v>
      </c>
      <c r="X101" s="691">
        <v>0</v>
      </c>
      <c r="Y101" s="691">
        <v>0</v>
      </c>
      <c r="Z101" s="691">
        <v>0</v>
      </c>
      <c r="AA101" s="691">
        <v>0</v>
      </c>
      <c r="AB101" s="691">
        <v>0</v>
      </c>
      <c r="AC101" s="691">
        <v>0</v>
      </c>
      <c r="AD101" s="691">
        <v>0</v>
      </c>
      <c r="AE101" s="691">
        <v>0</v>
      </c>
      <c r="AF101" s="691">
        <v>0</v>
      </c>
      <c r="AG101" s="691">
        <v>0</v>
      </c>
      <c r="AH101" s="691">
        <v>0</v>
      </c>
      <c r="AI101" s="691">
        <v>0</v>
      </c>
      <c r="AJ101" s="691">
        <v>0</v>
      </c>
      <c r="AK101" s="691">
        <v>0</v>
      </c>
      <c r="AL101" s="691">
        <v>0</v>
      </c>
      <c r="AM101" s="691">
        <v>0</v>
      </c>
      <c r="AN101" s="691">
        <v>0</v>
      </c>
      <c r="AO101" s="692">
        <v>0</v>
      </c>
      <c r="AP101" s="627"/>
      <c r="AQ101" s="690">
        <v>0</v>
      </c>
      <c r="AR101" s="691">
        <v>0</v>
      </c>
      <c r="AS101" s="691">
        <v>3279.4659999999999</v>
      </c>
      <c r="AT101" s="691">
        <v>0</v>
      </c>
      <c r="AU101" s="691">
        <v>0</v>
      </c>
      <c r="AV101" s="691">
        <v>0</v>
      </c>
      <c r="AW101" s="691">
        <v>0</v>
      </c>
      <c r="AX101" s="691">
        <v>0</v>
      </c>
      <c r="AY101" s="691">
        <v>0</v>
      </c>
      <c r="AZ101" s="691">
        <v>0</v>
      </c>
      <c r="BA101" s="691">
        <v>0</v>
      </c>
      <c r="BB101" s="691">
        <v>0</v>
      </c>
      <c r="BC101" s="691">
        <v>0</v>
      </c>
      <c r="BD101" s="691">
        <v>0</v>
      </c>
      <c r="BE101" s="691">
        <v>0</v>
      </c>
      <c r="BF101" s="691">
        <v>0</v>
      </c>
      <c r="BG101" s="691">
        <v>0</v>
      </c>
      <c r="BH101" s="691">
        <v>0</v>
      </c>
      <c r="BI101" s="691">
        <v>0</v>
      </c>
      <c r="BJ101" s="691">
        <v>0</v>
      </c>
      <c r="BK101" s="691">
        <v>0</v>
      </c>
      <c r="BL101" s="691">
        <v>0</v>
      </c>
      <c r="BM101" s="691">
        <v>0</v>
      </c>
      <c r="BN101" s="691">
        <v>0</v>
      </c>
      <c r="BO101" s="691">
        <v>0</v>
      </c>
      <c r="BP101" s="691">
        <v>0</v>
      </c>
      <c r="BQ101" s="691">
        <v>0</v>
      </c>
      <c r="BR101" s="691">
        <v>0</v>
      </c>
      <c r="BS101" s="691">
        <v>0</v>
      </c>
      <c r="BT101" s="692">
        <v>0</v>
      </c>
    </row>
    <row r="102" spans="2:73" ht="15.75">
      <c r="B102" s="686" t="s">
        <v>808</v>
      </c>
      <c r="C102" s="686" t="s">
        <v>788</v>
      </c>
      <c r="D102" s="686" t="s">
        <v>801</v>
      </c>
      <c r="E102" s="686" t="s">
        <v>782</v>
      </c>
      <c r="F102" s="686" t="s">
        <v>788</v>
      </c>
      <c r="G102" s="686" t="s">
        <v>784</v>
      </c>
      <c r="H102" s="686">
        <v>2013</v>
      </c>
      <c r="I102" s="638" t="s">
        <v>579</v>
      </c>
      <c r="J102" s="638" t="s">
        <v>595</v>
      </c>
      <c r="K102" s="627"/>
      <c r="L102" s="690">
        <v>0</v>
      </c>
      <c r="M102" s="691">
        <v>0</v>
      </c>
      <c r="N102" s="691">
        <v>1651.298</v>
      </c>
      <c r="O102" s="691">
        <v>0</v>
      </c>
      <c r="P102" s="691">
        <v>0</v>
      </c>
      <c r="Q102" s="691">
        <v>0</v>
      </c>
      <c r="R102" s="691">
        <v>0</v>
      </c>
      <c r="S102" s="691">
        <v>0</v>
      </c>
      <c r="T102" s="691">
        <v>0</v>
      </c>
      <c r="U102" s="691">
        <v>0</v>
      </c>
      <c r="V102" s="691">
        <v>0</v>
      </c>
      <c r="W102" s="691">
        <v>0</v>
      </c>
      <c r="X102" s="691">
        <v>0</v>
      </c>
      <c r="Y102" s="691">
        <v>0</v>
      </c>
      <c r="Z102" s="691">
        <v>0</v>
      </c>
      <c r="AA102" s="691">
        <v>0</v>
      </c>
      <c r="AB102" s="691">
        <v>0</v>
      </c>
      <c r="AC102" s="691">
        <v>0</v>
      </c>
      <c r="AD102" s="691">
        <v>0</v>
      </c>
      <c r="AE102" s="691">
        <v>0</v>
      </c>
      <c r="AF102" s="691">
        <v>0</v>
      </c>
      <c r="AG102" s="691">
        <v>0</v>
      </c>
      <c r="AH102" s="691">
        <v>0</v>
      </c>
      <c r="AI102" s="691">
        <v>0</v>
      </c>
      <c r="AJ102" s="691">
        <v>0</v>
      </c>
      <c r="AK102" s="691">
        <v>0</v>
      </c>
      <c r="AL102" s="691">
        <v>0</v>
      </c>
      <c r="AM102" s="691">
        <v>0</v>
      </c>
      <c r="AN102" s="691">
        <v>0</v>
      </c>
      <c r="AO102" s="692">
        <v>0</v>
      </c>
      <c r="AP102" s="627"/>
      <c r="AQ102" s="690">
        <v>0</v>
      </c>
      <c r="AR102" s="691">
        <v>0</v>
      </c>
      <c r="AS102" s="691">
        <v>63912.42</v>
      </c>
      <c r="AT102" s="691">
        <v>0</v>
      </c>
      <c r="AU102" s="691">
        <v>0</v>
      </c>
      <c r="AV102" s="691">
        <v>0</v>
      </c>
      <c r="AW102" s="691">
        <v>0</v>
      </c>
      <c r="AX102" s="691">
        <v>0</v>
      </c>
      <c r="AY102" s="691">
        <v>0</v>
      </c>
      <c r="AZ102" s="691">
        <v>0</v>
      </c>
      <c r="BA102" s="691">
        <v>0</v>
      </c>
      <c r="BB102" s="691">
        <v>0</v>
      </c>
      <c r="BC102" s="691">
        <v>0</v>
      </c>
      <c r="BD102" s="691">
        <v>0</v>
      </c>
      <c r="BE102" s="691">
        <v>0</v>
      </c>
      <c r="BF102" s="691">
        <v>0</v>
      </c>
      <c r="BG102" s="691">
        <v>0</v>
      </c>
      <c r="BH102" s="691">
        <v>0</v>
      </c>
      <c r="BI102" s="691">
        <v>0</v>
      </c>
      <c r="BJ102" s="691">
        <v>0</v>
      </c>
      <c r="BK102" s="691">
        <v>0</v>
      </c>
      <c r="BL102" s="691">
        <v>0</v>
      </c>
      <c r="BM102" s="691">
        <v>0</v>
      </c>
      <c r="BN102" s="691">
        <v>0</v>
      </c>
      <c r="BO102" s="691">
        <v>0</v>
      </c>
      <c r="BP102" s="691">
        <v>0</v>
      </c>
      <c r="BQ102" s="691">
        <v>0</v>
      </c>
      <c r="BR102" s="691">
        <v>0</v>
      </c>
      <c r="BS102" s="691">
        <v>0</v>
      </c>
      <c r="BT102" s="692">
        <v>0</v>
      </c>
      <c r="BU102" s="163"/>
    </row>
    <row r="103" spans="2:73" ht="15.75">
      <c r="B103" s="686" t="s">
        <v>208</v>
      </c>
      <c r="C103" s="686" t="s">
        <v>781</v>
      </c>
      <c r="D103" s="686" t="s">
        <v>1</v>
      </c>
      <c r="E103" s="686" t="s">
        <v>782</v>
      </c>
      <c r="F103" s="686" t="s">
        <v>29</v>
      </c>
      <c r="G103" s="686" t="s">
        <v>783</v>
      </c>
      <c r="H103" s="686">
        <v>2013</v>
      </c>
      <c r="I103" s="638" t="s">
        <v>579</v>
      </c>
      <c r="J103" s="638" t="s">
        <v>595</v>
      </c>
      <c r="K103" s="627"/>
      <c r="L103" s="690">
        <v>0</v>
      </c>
      <c r="M103" s="691">
        <v>0</v>
      </c>
      <c r="N103" s="691">
        <v>3.4312370000000002E-2</v>
      </c>
      <c r="O103" s="691">
        <v>3.4312370000000002E-2</v>
      </c>
      <c r="P103" s="691">
        <v>3.4312370000000002E-2</v>
      </c>
      <c r="Q103" s="691">
        <v>3.4312370000000002E-2</v>
      </c>
      <c r="R103" s="691">
        <v>1.9062699999999998E-2</v>
      </c>
      <c r="S103" s="691">
        <v>0</v>
      </c>
      <c r="T103" s="691">
        <v>0</v>
      </c>
      <c r="U103" s="691">
        <v>0</v>
      </c>
      <c r="V103" s="691">
        <v>0</v>
      </c>
      <c r="W103" s="691">
        <v>0</v>
      </c>
      <c r="X103" s="691">
        <v>0</v>
      </c>
      <c r="Y103" s="691">
        <v>0</v>
      </c>
      <c r="Z103" s="691">
        <v>0</v>
      </c>
      <c r="AA103" s="691">
        <v>0</v>
      </c>
      <c r="AB103" s="691">
        <v>0</v>
      </c>
      <c r="AC103" s="691">
        <v>0</v>
      </c>
      <c r="AD103" s="691">
        <v>0</v>
      </c>
      <c r="AE103" s="691">
        <v>0</v>
      </c>
      <c r="AF103" s="691">
        <v>0</v>
      </c>
      <c r="AG103" s="691">
        <v>0</v>
      </c>
      <c r="AH103" s="691">
        <v>0</v>
      </c>
      <c r="AI103" s="691">
        <v>0</v>
      </c>
      <c r="AJ103" s="691">
        <v>0</v>
      </c>
      <c r="AK103" s="691">
        <v>0</v>
      </c>
      <c r="AL103" s="691">
        <v>0</v>
      </c>
      <c r="AM103" s="691">
        <v>0</v>
      </c>
      <c r="AN103" s="691">
        <v>0</v>
      </c>
      <c r="AO103" s="692">
        <v>0</v>
      </c>
      <c r="AP103" s="627"/>
      <c r="AQ103" s="690">
        <v>0</v>
      </c>
      <c r="AR103" s="691">
        <v>0</v>
      </c>
      <c r="AS103" s="691">
        <v>240.122016</v>
      </c>
      <c r="AT103" s="691">
        <v>240.122016</v>
      </c>
      <c r="AU103" s="691">
        <v>240.122016</v>
      </c>
      <c r="AV103" s="691">
        <v>240.122016</v>
      </c>
      <c r="AW103" s="691">
        <v>129.70576600000001</v>
      </c>
      <c r="AX103" s="691">
        <v>0</v>
      </c>
      <c r="AY103" s="691">
        <v>0</v>
      </c>
      <c r="AZ103" s="691">
        <v>0</v>
      </c>
      <c r="BA103" s="691">
        <v>0</v>
      </c>
      <c r="BB103" s="691">
        <v>0</v>
      </c>
      <c r="BC103" s="691">
        <v>0</v>
      </c>
      <c r="BD103" s="691">
        <v>0</v>
      </c>
      <c r="BE103" s="691">
        <v>0</v>
      </c>
      <c r="BF103" s="691">
        <v>0</v>
      </c>
      <c r="BG103" s="691">
        <v>0</v>
      </c>
      <c r="BH103" s="691">
        <v>0</v>
      </c>
      <c r="BI103" s="691">
        <v>0</v>
      </c>
      <c r="BJ103" s="691">
        <v>0</v>
      </c>
      <c r="BK103" s="691">
        <v>0</v>
      </c>
      <c r="BL103" s="691">
        <v>0</v>
      </c>
      <c r="BM103" s="691">
        <v>0</v>
      </c>
      <c r="BN103" s="691">
        <v>0</v>
      </c>
      <c r="BO103" s="691">
        <v>0</v>
      </c>
      <c r="BP103" s="691">
        <v>0</v>
      </c>
      <c r="BQ103" s="691">
        <v>0</v>
      </c>
      <c r="BR103" s="691">
        <v>0</v>
      </c>
      <c r="BS103" s="691">
        <v>0</v>
      </c>
      <c r="BT103" s="692">
        <v>0</v>
      </c>
      <c r="BU103" s="163"/>
    </row>
    <row r="104" spans="2:73" ht="15.75">
      <c r="B104" s="686" t="s">
        <v>208</v>
      </c>
      <c r="C104" s="686" t="s">
        <v>781</v>
      </c>
      <c r="D104" s="686" t="s">
        <v>805</v>
      </c>
      <c r="E104" s="686" t="s">
        <v>782</v>
      </c>
      <c r="F104" s="686" t="s">
        <v>29</v>
      </c>
      <c r="G104" s="686" t="s">
        <v>783</v>
      </c>
      <c r="H104" s="686">
        <v>2012</v>
      </c>
      <c r="I104" s="638" t="s">
        <v>578</v>
      </c>
      <c r="J104" s="638" t="s">
        <v>588</v>
      </c>
      <c r="K104" s="627"/>
      <c r="L104" s="690">
        <v>0</v>
      </c>
      <c r="M104" s="691">
        <v>0.16029272</v>
      </c>
      <c r="N104" s="691">
        <v>0.16029272</v>
      </c>
      <c r="O104" s="691">
        <v>0.16029272</v>
      </c>
      <c r="P104" s="691">
        <v>0.16029272</v>
      </c>
      <c r="Q104" s="691">
        <v>0.16029272</v>
      </c>
      <c r="R104" s="691">
        <v>0.16029272</v>
      </c>
      <c r="S104" s="691">
        <v>0.16029272</v>
      </c>
      <c r="T104" s="691">
        <v>0.16029272</v>
      </c>
      <c r="U104" s="691">
        <v>0.16029272</v>
      </c>
      <c r="V104" s="691">
        <v>0.16029272</v>
      </c>
      <c r="W104" s="691">
        <v>0.16029272</v>
      </c>
      <c r="X104" s="691">
        <v>0.16029272</v>
      </c>
      <c r="Y104" s="691">
        <v>0.16029272</v>
      </c>
      <c r="Z104" s="691">
        <v>0.16029272</v>
      </c>
      <c r="AA104" s="691">
        <v>0.16029272</v>
      </c>
      <c r="AB104" s="691">
        <v>0.16029272</v>
      </c>
      <c r="AC104" s="691">
        <v>0.16029272</v>
      </c>
      <c r="AD104" s="691">
        <v>0.16029272</v>
      </c>
      <c r="AE104" s="691">
        <v>0.16029272</v>
      </c>
      <c r="AF104" s="691">
        <v>0.13777410000000001</v>
      </c>
      <c r="AG104" s="691">
        <v>0</v>
      </c>
      <c r="AH104" s="691">
        <v>0</v>
      </c>
      <c r="AI104" s="691">
        <v>0</v>
      </c>
      <c r="AJ104" s="691">
        <v>0</v>
      </c>
      <c r="AK104" s="691">
        <v>0</v>
      </c>
      <c r="AL104" s="691">
        <v>0</v>
      </c>
      <c r="AM104" s="691">
        <v>0</v>
      </c>
      <c r="AN104" s="691">
        <v>0</v>
      </c>
      <c r="AO104" s="692">
        <v>0</v>
      </c>
      <c r="AP104" s="627"/>
      <c r="AQ104" s="690">
        <v>0</v>
      </c>
      <c r="AR104" s="691">
        <v>325.89620200000002</v>
      </c>
      <c r="AS104" s="691">
        <v>325.89620200000002</v>
      </c>
      <c r="AT104" s="691">
        <v>325.89620200000002</v>
      </c>
      <c r="AU104" s="691">
        <v>325.89620200000002</v>
      </c>
      <c r="AV104" s="691">
        <v>325.89620200000002</v>
      </c>
      <c r="AW104" s="691">
        <v>325.89620200000002</v>
      </c>
      <c r="AX104" s="691">
        <v>325.89620200000002</v>
      </c>
      <c r="AY104" s="691">
        <v>325.89620200000002</v>
      </c>
      <c r="AZ104" s="691">
        <v>325.89620200000002</v>
      </c>
      <c r="BA104" s="691">
        <v>325.89620200000002</v>
      </c>
      <c r="BB104" s="691">
        <v>325.89620200000002</v>
      </c>
      <c r="BC104" s="691">
        <v>325.89620200000002</v>
      </c>
      <c r="BD104" s="691">
        <v>325.89620200000002</v>
      </c>
      <c r="BE104" s="691">
        <v>325.89620200000002</v>
      </c>
      <c r="BF104" s="691">
        <v>325.89620200000002</v>
      </c>
      <c r="BG104" s="691">
        <v>325.89620200000002</v>
      </c>
      <c r="BH104" s="691">
        <v>325.89620200000002</v>
      </c>
      <c r="BI104" s="691">
        <v>325.89620200000002</v>
      </c>
      <c r="BJ104" s="691">
        <v>303.32527700000003</v>
      </c>
      <c r="BK104" s="691">
        <v>0</v>
      </c>
      <c r="BL104" s="691">
        <v>0</v>
      </c>
      <c r="BM104" s="691">
        <v>0</v>
      </c>
      <c r="BN104" s="691">
        <v>0</v>
      </c>
      <c r="BO104" s="691">
        <v>0</v>
      </c>
      <c r="BP104" s="691">
        <v>0</v>
      </c>
      <c r="BQ104" s="691">
        <v>0</v>
      </c>
      <c r="BR104" s="691">
        <v>0</v>
      </c>
      <c r="BS104" s="691">
        <v>0</v>
      </c>
      <c r="BT104" s="692">
        <v>0</v>
      </c>
      <c r="BU104" s="163"/>
    </row>
    <row r="105" spans="2:73" ht="15.75">
      <c r="B105" s="686" t="s">
        <v>208</v>
      </c>
      <c r="C105" s="686" t="s">
        <v>785</v>
      </c>
      <c r="D105" s="686" t="s">
        <v>21</v>
      </c>
      <c r="E105" s="686" t="s">
        <v>782</v>
      </c>
      <c r="F105" s="686" t="s">
        <v>809</v>
      </c>
      <c r="G105" s="686" t="s">
        <v>783</v>
      </c>
      <c r="H105" s="686">
        <v>2014</v>
      </c>
      <c r="I105" s="638" t="s">
        <v>580</v>
      </c>
      <c r="J105" s="638" t="s">
        <v>595</v>
      </c>
      <c r="K105" s="627"/>
      <c r="L105" s="690">
        <v>0</v>
      </c>
      <c r="M105" s="691">
        <v>0</v>
      </c>
      <c r="N105" s="691">
        <v>0</v>
      </c>
      <c r="O105" s="691">
        <v>1347.731</v>
      </c>
      <c r="P105" s="691">
        <v>1321.8019999999999</v>
      </c>
      <c r="Q105" s="691">
        <v>1288.17</v>
      </c>
      <c r="R105" s="691">
        <v>743.65509999999995</v>
      </c>
      <c r="S105" s="691">
        <v>743.65509999999995</v>
      </c>
      <c r="T105" s="691">
        <v>743.65509999999995</v>
      </c>
      <c r="U105" s="691">
        <v>743.65509999999995</v>
      </c>
      <c r="V105" s="691">
        <v>743.65509999999995</v>
      </c>
      <c r="W105" s="691">
        <v>743.65509999999995</v>
      </c>
      <c r="X105" s="691">
        <v>743.65509999999995</v>
      </c>
      <c r="Y105" s="691">
        <v>736.3143</v>
      </c>
      <c r="Z105" s="691">
        <v>326.61090000000002</v>
      </c>
      <c r="AA105" s="691">
        <v>6.800713</v>
      </c>
      <c r="AB105" s="691">
        <v>6.800713</v>
      </c>
      <c r="AC105" s="691">
        <v>6.800713</v>
      </c>
      <c r="AD105" s="691">
        <v>0</v>
      </c>
      <c r="AE105" s="691">
        <v>0</v>
      </c>
      <c r="AF105" s="691">
        <v>0</v>
      </c>
      <c r="AG105" s="691">
        <v>0</v>
      </c>
      <c r="AH105" s="691">
        <v>0</v>
      </c>
      <c r="AI105" s="691">
        <v>0</v>
      </c>
      <c r="AJ105" s="691">
        <v>0</v>
      </c>
      <c r="AK105" s="691">
        <v>0</v>
      </c>
      <c r="AL105" s="691">
        <v>0</v>
      </c>
      <c r="AM105" s="691">
        <v>0</v>
      </c>
      <c r="AN105" s="691">
        <v>0</v>
      </c>
      <c r="AO105" s="692">
        <v>0</v>
      </c>
      <c r="AP105" s="627"/>
      <c r="AQ105" s="690">
        <v>0</v>
      </c>
      <c r="AR105" s="691">
        <v>0</v>
      </c>
      <c r="AS105" s="691">
        <v>0</v>
      </c>
      <c r="AT105" s="691">
        <v>4679900</v>
      </c>
      <c r="AU105" s="691">
        <v>4579621</v>
      </c>
      <c r="AV105" s="691">
        <v>4449982</v>
      </c>
      <c r="AW105" s="691">
        <v>2705295</v>
      </c>
      <c r="AX105" s="691">
        <v>2705295</v>
      </c>
      <c r="AY105" s="691">
        <v>2705295</v>
      </c>
      <c r="AZ105" s="691">
        <v>2705295</v>
      </c>
      <c r="BA105" s="691">
        <v>2705295</v>
      </c>
      <c r="BB105" s="691">
        <v>2705295</v>
      </c>
      <c r="BC105" s="691">
        <v>2705295</v>
      </c>
      <c r="BD105" s="691">
        <v>2637606</v>
      </c>
      <c r="BE105" s="691">
        <v>1033658</v>
      </c>
      <c r="BF105" s="691">
        <v>6795.866</v>
      </c>
      <c r="BG105" s="691">
        <v>6795.866</v>
      </c>
      <c r="BH105" s="691">
        <v>6795.866</v>
      </c>
      <c r="BI105" s="691">
        <v>0</v>
      </c>
      <c r="BJ105" s="691">
        <v>0</v>
      </c>
      <c r="BK105" s="691">
        <v>0</v>
      </c>
      <c r="BL105" s="691">
        <v>0</v>
      </c>
      <c r="BM105" s="691">
        <v>0</v>
      </c>
      <c r="BN105" s="691">
        <v>0</v>
      </c>
      <c r="BO105" s="691">
        <v>0</v>
      </c>
      <c r="BP105" s="691">
        <v>0</v>
      </c>
      <c r="BQ105" s="691">
        <v>0</v>
      </c>
      <c r="BR105" s="691">
        <v>0</v>
      </c>
      <c r="BS105" s="691">
        <v>0</v>
      </c>
      <c r="BT105" s="692">
        <v>0</v>
      </c>
      <c r="BU105" s="163"/>
    </row>
    <row r="106" spans="2:73" ht="15.75">
      <c r="B106" s="686" t="s">
        <v>208</v>
      </c>
      <c r="C106" s="686" t="s">
        <v>785</v>
      </c>
      <c r="D106" s="686" t="s">
        <v>20</v>
      </c>
      <c r="E106" s="686" t="s">
        <v>782</v>
      </c>
      <c r="F106" s="686" t="s">
        <v>809</v>
      </c>
      <c r="G106" s="686" t="s">
        <v>783</v>
      </c>
      <c r="H106" s="686">
        <v>2011</v>
      </c>
      <c r="I106" s="638" t="s">
        <v>577</v>
      </c>
      <c r="J106" s="638" t="s">
        <v>588</v>
      </c>
      <c r="K106" s="627"/>
      <c r="L106" s="690">
        <v>2.220977</v>
      </c>
      <c r="M106" s="691">
        <v>2.220977</v>
      </c>
      <c r="N106" s="691">
        <v>2.220977</v>
      </c>
      <c r="O106" s="691">
        <v>2.220977</v>
      </c>
      <c r="P106" s="691">
        <v>0</v>
      </c>
      <c r="Q106" s="691">
        <v>0</v>
      </c>
      <c r="R106" s="691">
        <v>0</v>
      </c>
      <c r="S106" s="691">
        <v>0</v>
      </c>
      <c r="T106" s="691">
        <v>0</v>
      </c>
      <c r="U106" s="691">
        <v>0</v>
      </c>
      <c r="V106" s="691">
        <v>0</v>
      </c>
      <c r="W106" s="691">
        <v>0</v>
      </c>
      <c r="X106" s="691">
        <v>0</v>
      </c>
      <c r="Y106" s="691">
        <v>0</v>
      </c>
      <c r="Z106" s="691">
        <v>0</v>
      </c>
      <c r="AA106" s="691">
        <v>0</v>
      </c>
      <c r="AB106" s="691">
        <v>0</v>
      </c>
      <c r="AC106" s="691">
        <v>0</v>
      </c>
      <c r="AD106" s="691">
        <v>0</v>
      </c>
      <c r="AE106" s="691">
        <v>0</v>
      </c>
      <c r="AF106" s="691">
        <v>0</v>
      </c>
      <c r="AG106" s="691">
        <v>0</v>
      </c>
      <c r="AH106" s="691">
        <v>0</v>
      </c>
      <c r="AI106" s="691">
        <v>0</v>
      </c>
      <c r="AJ106" s="691">
        <v>0</v>
      </c>
      <c r="AK106" s="691">
        <v>0</v>
      </c>
      <c r="AL106" s="691">
        <v>0</v>
      </c>
      <c r="AM106" s="691">
        <v>0</v>
      </c>
      <c r="AN106" s="691">
        <v>0</v>
      </c>
      <c r="AO106" s="692">
        <v>0</v>
      </c>
      <c r="AP106" s="627"/>
      <c r="AQ106" s="690">
        <v>10998.37</v>
      </c>
      <c r="AR106" s="691">
        <v>10998.37</v>
      </c>
      <c r="AS106" s="691">
        <v>10998.37</v>
      </c>
      <c r="AT106" s="691">
        <v>10998.37</v>
      </c>
      <c r="AU106" s="691">
        <v>0</v>
      </c>
      <c r="AV106" s="691">
        <v>0</v>
      </c>
      <c r="AW106" s="691">
        <v>0</v>
      </c>
      <c r="AX106" s="691">
        <v>0</v>
      </c>
      <c r="AY106" s="691">
        <v>0</v>
      </c>
      <c r="AZ106" s="691">
        <v>0</v>
      </c>
      <c r="BA106" s="691">
        <v>0</v>
      </c>
      <c r="BB106" s="691">
        <v>0</v>
      </c>
      <c r="BC106" s="691">
        <v>0</v>
      </c>
      <c r="BD106" s="691">
        <v>0</v>
      </c>
      <c r="BE106" s="691">
        <v>0</v>
      </c>
      <c r="BF106" s="691">
        <v>0</v>
      </c>
      <c r="BG106" s="691">
        <v>0</v>
      </c>
      <c r="BH106" s="691">
        <v>0</v>
      </c>
      <c r="BI106" s="691">
        <v>0</v>
      </c>
      <c r="BJ106" s="691">
        <v>0</v>
      </c>
      <c r="BK106" s="691">
        <v>0</v>
      </c>
      <c r="BL106" s="691">
        <v>0</v>
      </c>
      <c r="BM106" s="691">
        <v>0</v>
      </c>
      <c r="BN106" s="691">
        <v>0</v>
      </c>
      <c r="BO106" s="691">
        <v>0</v>
      </c>
      <c r="BP106" s="691">
        <v>0</v>
      </c>
      <c r="BQ106" s="691">
        <v>0</v>
      </c>
      <c r="BR106" s="691">
        <v>0</v>
      </c>
      <c r="BS106" s="691">
        <v>0</v>
      </c>
      <c r="BT106" s="692">
        <v>0</v>
      </c>
      <c r="BU106" s="163"/>
    </row>
    <row r="107" spans="2:73" ht="15.75">
      <c r="B107" s="686" t="s">
        <v>208</v>
      </c>
      <c r="C107" s="686" t="s">
        <v>785</v>
      </c>
      <c r="D107" s="686" t="s">
        <v>20</v>
      </c>
      <c r="E107" s="686" t="s">
        <v>782</v>
      </c>
      <c r="F107" s="686" t="s">
        <v>809</v>
      </c>
      <c r="G107" s="686" t="s">
        <v>783</v>
      </c>
      <c r="H107" s="686">
        <v>2012</v>
      </c>
      <c r="I107" s="638" t="s">
        <v>578</v>
      </c>
      <c r="J107" s="638" t="s">
        <v>588</v>
      </c>
      <c r="K107" s="627"/>
      <c r="L107" s="690">
        <v>0</v>
      </c>
      <c r="M107" s="691">
        <v>8.7633650000000003</v>
      </c>
      <c r="N107" s="691">
        <v>8.7633650000000003</v>
      </c>
      <c r="O107" s="691">
        <v>8.7633650000000003</v>
      </c>
      <c r="P107" s="691">
        <v>8.7633650000000003</v>
      </c>
      <c r="Q107" s="691">
        <v>0</v>
      </c>
      <c r="R107" s="691">
        <v>0</v>
      </c>
      <c r="S107" s="691">
        <v>0</v>
      </c>
      <c r="T107" s="691">
        <v>0</v>
      </c>
      <c r="U107" s="691">
        <v>0</v>
      </c>
      <c r="V107" s="691">
        <v>0</v>
      </c>
      <c r="W107" s="691">
        <v>0</v>
      </c>
      <c r="X107" s="691">
        <v>0</v>
      </c>
      <c r="Y107" s="691">
        <v>0</v>
      </c>
      <c r="Z107" s="691">
        <v>0</v>
      </c>
      <c r="AA107" s="691">
        <v>0</v>
      </c>
      <c r="AB107" s="691">
        <v>0</v>
      </c>
      <c r="AC107" s="691">
        <v>0</v>
      </c>
      <c r="AD107" s="691">
        <v>0</v>
      </c>
      <c r="AE107" s="691">
        <v>0</v>
      </c>
      <c r="AF107" s="691">
        <v>0</v>
      </c>
      <c r="AG107" s="691">
        <v>0</v>
      </c>
      <c r="AH107" s="691">
        <v>0</v>
      </c>
      <c r="AI107" s="691">
        <v>0</v>
      </c>
      <c r="AJ107" s="691">
        <v>0</v>
      </c>
      <c r="AK107" s="691">
        <v>0</v>
      </c>
      <c r="AL107" s="691">
        <v>0</v>
      </c>
      <c r="AM107" s="691">
        <v>0</v>
      </c>
      <c r="AN107" s="691">
        <v>0</v>
      </c>
      <c r="AO107" s="692">
        <v>0</v>
      </c>
      <c r="AP107" s="627"/>
      <c r="AQ107" s="693">
        <v>0</v>
      </c>
      <c r="AR107" s="694">
        <v>43396.53</v>
      </c>
      <c r="AS107" s="694">
        <v>43396.53</v>
      </c>
      <c r="AT107" s="694">
        <v>43396.53</v>
      </c>
      <c r="AU107" s="694">
        <v>43396.53</v>
      </c>
      <c r="AV107" s="694">
        <v>0</v>
      </c>
      <c r="AW107" s="694">
        <v>0</v>
      </c>
      <c r="AX107" s="694">
        <v>0</v>
      </c>
      <c r="AY107" s="694">
        <v>0</v>
      </c>
      <c r="AZ107" s="694">
        <v>0</v>
      </c>
      <c r="BA107" s="694">
        <v>0</v>
      </c>
      <c r="BB107" s="694">
        <v>0</v>
      </c>
      <c r="BC107" s="694">
        <v>0</v>
      </c>
      <c r="BD107" s="694">
        <v>0</v>
      </c>
      <c r="BE107" s="694">
        <v>0</v>
      </c>
      <c r="BF107" s="694">
        <v>0</v>
      </c>
      <c r="BG107" s="694">
        <v>0</v>
      </c>
      <c r="BH107" s="694">
        <v>0</v>
      </c>
      <c r="BI107" s="694">
        <v>0</v>
      </c>
      <c r="BJ107" s="694">
        <v>0</v>
      </c>
      <c r="BK107" s="694">
        <v>0</v>
      </c>
      <c r="BL107" s="694">
        <v>0</v>
      </c>
      <c r="BM107" s="694">
        <v>0</v>
      </c>
      <c r="BN107" s="694">
        <v>0</v>
      </c>
      <c r="BO107" s="694">
        <v>0</v>
      </c>
      <c r="BP107" s="694">
        <v>0</v>
      </c>
      <c r="BQ107" s="694">
        <v>0</v>
      </c>
      <c r="BR107" s="694">
        <v>0</v>
      </c>
      <c r="BS107" s="694">
        <v>0</v>
      </c>
      <c r="BT107" s="695">
        <v>0</v>
      </c>
      <c r="BU107" s="163"/>
    </row>
    <row r="108" spans="2:73" ht="15.75">
      <c r="B108" s="686" t="s">
        <v>208</v>
      </c>
      <c r="C108" s="686" t="s">
        <v>785</v>
      </c>
      <c r="D108" s="686" t="s">
        <v>20</v>
      </c>
      <c r="E108" s="686" t="s">
        <v>782</v>
      </c>
      <c r="F108" s="686" t="s">
        <v>809</v>
      </c>
      <c r="G108" s="686" t="s">
        <v>783</v>
      </c>
      <c r="H108" s="686">
        <v>2012</v>
      </c>
      <c r="I108" s="638" t="s">
        <v>578</v>
      </c>
      <c r="J108" s="638" t="s">
        <v>588</v>
      </c>
      <c r="K108" s="627"/>
      <c r="L108" s="690">
        <v>0</v>
      </c>
      <c r="M108" s="691">
        <v>6.3812519999999999</v>
      </c>
      <c r="N108" s="691">
        <v>6.3812519999999999</v>
      </c>
      <c r="O108" s="691">
        <v>6.3812519999999999</v>
      </c>
      <c r="P108" s="691">
        <v>6.3812519999999999</v>
      </c>
      <c r="Q108" s="691">
        <v>0</v>
      </c>
      <c r="R108" s="691">
        <v>0</v>
      </c>
      <c r="S108" s="691">
        <v>0</v>
      </c>
      <c r="T108" s="691">
        <v>0</v>
      </c>
      <c r="U108" s="691">
        <v>0</v>
      </c>
      <c r="V108" s="691">
        <v>0</v>
      </c>
      <c r="W108" s="691">
        <v>0</v>
      </c>
      <c r="X108" s="691">
        <v>0</v>
      </c>
      <c r="Y108" s="691">
        <v>0</v>
      </c>
      <c r="Z108" s="691">
        <v>0</v>
      </c>
      <c r="AA108" s="691">
        <v>0</v>
      </c>
      <c r="AB108" s="691">
        <v>0</v>
      </c>
      <c r="AC108" s="691">
        <v>0</v>
      </c>
      <c r="AD108" s="691">
        <v>0</v>
      </c>
      <c r="AE108" s="691">
        <v>0</v>
      </c>
      <c r="AF108" s="691">
        <v>0</v>
      </c>
      <c r="AG108" s="691">
        <v>0</v>
      </c>
      <c r="AH108" s="691">
        <v>0</v>
      </c>
      <c r="AI108" s="691">
        <v>0</v>
      </c>
      <c r="AJ108" s="691">
        <v>0</v>
      </c>
      <c r="AK108" s="691">
        <v>0</v>
      </c>
      <c r="AL108" s="691">
        <v>0</v>
      </c>
      <c r="AM108" s="691">
        <v>0</v>
      </c>
      <c r="AN108" s="691">
        <v>0</v>
      </c>
      <c r="AO108" s="692">
        <v>0</v>
      </c>
      <c r="AP108" s="627"/>
      <c r="AQ108" s="687">
        <v>0</v>
      </c>
      <c r="AR108" s="688">
        <v>31600.21</v>
      </c>
      <c r="AS108" s="688">
        <v>31600.21</v>
      </c>
      <c r="AT108" s="688">
        <v>31600.21</v>
      </c>
      <c r="AU108" s="688">
        <v>31600.21</v>
      </c>
      <c r="AV108" s="688">
        <v>0</v>
      </c>
      <c r="AW108" s="688">
        <v>0</v>
      </c>
      <c r="AX108" s="688">
        <v>0</v>
      </c>
      <c r="AY108" s="688">
        <v>0</v>
      </c>
      <c r="AZ108" s="688">
        <v>0</v>
      </c>
      <c r="BA108" s="688">
        <v>0</v>
      </c>
      <c r="BB108" s="688">
        <v>0</v>
      </c>
      <c r="BC108" s="688">
        <v>0</v>
      </c>
      <c r="BD108" s="688">
        <v>0</v>
      </c>
      <c r="BE108" s="688">
        <v>0</v>
      </c>
      <c r="BF108" s="688">
        <v>0</v>
      </c>
      <c r="BG108" s="688">
        <v>0</v>
      </c>
      <c r="BH108" s="688">
        <v>0</v>
      </c>
      <c r="BI108" s="688">
        <v>0</v>
      </c>
      <c r="BJ108" s="688">
        <v>0</v>
      </c>
      <c r="BK108" s="688">
        <v>0</v>
      </c>
      <c r="BL108" s="688">
        <v>0</v>
      </c>
      <c r="BM108" s="688">
        <v>0</v>
      </c>
      <c r="BN108" s="688">
        <v>0</v>
      </c>
      <c r="BO108" s="688">
        <v>0</v>
      </c>
      <c r="BP108" s="688">
        <v>0</v>
      </c>
      <c r="BQ108" s="688">
        <v>0</v>
      </c>
      <c r="BR108" s="688">
        <v>0</v>
      </c>
      <c r="BS108" s="688">
        <v>0</v>
      </c>
      <c r="BT108" s="689">
        <v>0</v>
      </c>
      <c r="BU108" s="163"/>
    </row>
    <row r="109" spans="2:73" ht="15.75">
      <c r="B109" s="686" t="s">
        <v>208</v>
      </c>
      <c r="C109" s="686" t="s">
        <v>785</v>
      </c>
      <c r="D109" s="686" t="s">
        <v>20</v>
      </c>
      <c r="E109" s="686" t="s">
        <v>782</v>
      </c>
      <c r="F109" s="686" t="s">
        <v>809</v>
      </c>
      <c r="G109" s="686" t="s">
        <v>783</v>
      </c>
      <c r="H109" s="686">
        <v>2013</v>
      </c>
      <c r="I109" s="638" t="s">
        <v>579</v>
      </c>
      <c r="J109" s="638" t="s">
        <v>588</v>
      </c>
      <c r="K109" s="627"/>
      <c r="L109" s="690">
        <v>0</v>
      </c>
      <c r="M109" s="691">
        <v>0</v>
      </c>
      <c r="N109" s="691">
        <v>6.4295000000000005E-2</v>
      </c>
      <c r="O109" s="691">
        <v>6.4295000000000005E-2</v>
      </c>
      <c r="P109" s="691">
        <v>6.4295000000000005E-2</v>
      </c>
      <c r="Q109" s="691">
        <v>6.4295000000000005E-2</v>
      </c>
      <c r="R109" s="691">
        <v>0</v>
      </c>
      <c r="S109" s="691">
        <v>0</v>
      </c>
      <c r="T109" s="691">
        <v>0</v>
      </c>
      <c r="U109" s="691">
        <v>0</v>
      </c>
      <c r="V109" s="691">
        <v>0</v>
      </c>
      <c r="W109" s="691">
        <v>0</v>
      </c>
      <c r="X109" s="691">
        <v>0</v>
      </c>
      <c r="Y109" s="691">
        <v>0</v>
      </c>
      <c r="Z109" s="691">
        <v>0</v>
      </c>
      <c r="AA109" s="691">
        <v>0</v>
      </c>
      <c r="AB109" s="691">
        <v>0</v>
      </c>
      <c r="AC109" s="691">
        <v>0</v>
      </c>
      <c r="AD109" s="691">
        <v>0</v>
      </c>
      <c r="AE109" s="691">
        <v>0</v>
      </c>
      <c r="AF109" s="691">
        <v>0</v>
      </c>
      <c r="AG109" s="691">
        <v>0</v>
      </c>
      <c r="AH109" s="691">
        <v>0</v>
      </c>
      <c r="AI109" s="691">
        <v>0</v>
      </c>
      <c r="AJ109" s="691">
        <v>0</v>
      </c>
      <c r="AK109" s="691">
        <v>0</v>
      </c>
      <c r="AL109" s="691">
        <v>0</v>
      </c>
      <c r="AM109" s="691">
        <v>0</v>
      </c>
      <c r="AN109" s="691">
        <v>0</v>
      </c>
      <c r="AO109" s="692">
        <v>0</v>
      </c>
      <c r="AP109" s="627"/>
      <c r="AQ109" s="690">
        <v>0</v>
      </c>
      <c r="AR109" s="691">
        <v>0</v>
      </c>
      <c r="AS109" s="691">
        <v>353.48599999999999</v>
      </c>
      <c r="AT109" s="691">
        <v>353.48599999999999</v>
      </c>
      <c r="AU109" s="691">
        <v>353.48599999999999</v>
      </c>
      <c r="AV109" s="691">
        <v>353.48599999999999</v>
      </c>
      <c r="AW109" s="691">
        <v>0</v>
      </c>
      <c r="AX109" s="691">
        <v>0</v>
      </c>
      <c r="AY109" s="691">
        <v>0</v>
      </c>
      <c r="AZ109" s="691">
        <v>0</v>
      </c>
      <c r="BA109" s="691">
        <v>0</v>
      </c>
      <c r="BB109" s="691">
        <v>0</v>
      </c>
      <c r="BC109" s="691">
        <v>0</v>
      </c>
      <c r="BD109" s="691">
        <v>0</v>
      </c>
      <c r="BE109" s="691">
        <v>0</v>
      </c>
      <c r="BF109" s="691">
        <v>0</v>
      </c>
      <c r="BG109" s="691">
        <v>0</v>
      </c>
      <c r="BH109" s="691">
        <v>0</v>
      </c>
      <c r="BI109" s="691">
        <v>0</v>
      </c>
      <c r="BJ109" s="691">
        <v>0</v>
      </c>
      <c r="BK109" s="691">
        <v>0</v>
      </c>
      <c r="BL109" s="691">
        <v>0</v>
      </c>
      <c r="BM109" s="691">
        <v>0</v>
      </c>
      <c r="BN109" s="691">
        <v>0</v>
      </c>
      <c r="BO109" s="691">
        <v>0</v>
      </c>
      <c r="BP109" s="691">
        <v>0</v>
      </c>
      <c r="BQ109" s="691">
        <v>0</v>
      </c>
      <c r="BR109" s="691">
        <v>0</v>
      </c>
      <c r="BS109" s="691">
        <v>0</v>
      </c>
      <c r="BT109" s="692">
        <v>0</v>
      </c>
      <c r="BU109" s="163"/>
    </row>
    <row r="110" spans="2:73" ht="15.75">
      <c r="B110" s="686" t="s">
        <v>208</v>
      </c>
      <c r="C110" s="686" t="s">
        <v>785</v>
      </c>
      <c r="D110" s="686" t="s">
        <v>20</v>
      </c>
      <c r="E110" s="686" t="s">
        <v>782</v>
      </c>
      <c r="F110" s="686" t="s">
        <v>809</v>
      </c>
      <c r="G110" s="686" t="s">
        <v>783</v>
      </c>
      <c r="H110" s="686">
        <v>2013</v>
      </c>
      <c r="I110" s="638" t="s">
        <v>579</v>
      </c>
      <c r="J110" s="638" t="s">
        <v>588</v>
      </c>
      <c r="K110" s="627"/>
      <c r="L110" s="690">
        <v>0</v>
      </c>
      <c r="M110" s="691">
        <v>0</v>
      </c>
      <c r="N110" s="691">
        <v>44.092610000000001</v>
      </c>
      <c r="O110" s="691">
        <v>44.092610000000001</v>
      </c>
      <c r="P110" s="691">
        <v>44.092610000000001</v>
      </c>
      <c r="Q110" s="691">
        <v>44.092610000000001</v>
      </c>
      <c r="R110" s="691">
        <v>0</v>
      </c>
      <c r="S110" s="691">
        <v>0</v>
      </c>
      <c r="T110" s="691">
        <v>0</v>
      </c>
      <c r="U110" s="691">
        <v>0</v>
      </c>
      <c r="V110" s="691">
        <v>0</v>
      </c>
      <c r="W110" s="691">
        <v>0</v>
      </c>
      <c r="X110" s="691">
        <v>0</v>
      </c>
      <c r="Y110" s="691">
        <v>0</v>
      </c>
      <c r="Z110" s="691">
        <v>0</v>
      </c>
      <c r="AA110" s="691">
        <v>0</v>
      </c>
      <c r="AB110" s="691">
        <v>0</v>
      </c>
      <c r="AC110" s="691">
        <v>0</v>
      </c>
      <c r="AD110" s="691">
        <v>0</v>
      </c>
      <c r="AE110" s="691">
        <v>0</v>
      </c>
      <c r="AF110" s="691">
        <v>0</v>
      </c>
      <c r="AG110" s="691">
        <v>0</v>
      </c>
      <c r="AH110" s="691">
        <v>0</v>
      </c>
      <c r="AI110" s="691">
        <v>0</v>
      </c>
      <c r="AJ110" s="691">
        <v>0</v>
      </c>
      <c r="AK110" s="691">
        <v>0</v>
      </c>
      <c r="AL110" s="691">
        <v>0</v>
      </c>
      <c r="AM110" s="691">
        <v>0</v>
      </c>
      <c r="AN110" s="691">
        <v>0</v>
      </c>
      <c r="AO110" s="692">
        <v>0</v>
      </c>
      <c r="AP110" s="627"/>
      <c r="AQ110" s="690">
        <v>0</v>
      </c>
      <c r="AR110" s="691">
        <v>0</v>
      </c>
      <c r="AS110" s="691">
        <v>242414.5</v>
      </c>
      <c r="AT110" s="691">
        <v>242414.5</v>
      </c>
      <c r="AU110" s="691">
        <v>242414.5</v>
      </c>
      <c r="AV110" s="691">
        <v>242414.5</v>
      </c>
      <c r="AW110" s="691">
        <v>0</v>
      </c>
      <c r="AX110" s="691">
        <v>0</v>
      </c>
      <c r="AY110" s="691">
        <v>0</v>
      </c>
      <c r="AZ110" s="691">
        <v>0</v>
      </c>
      <c r="BA110" s="691">
        <v>0</v>
      </c>
      <c r="BB110" s="691">
        <v>0</v>
      </c>
      <c r="BC110" s="691">
        <v>0</v>
      </c>
      <c r="BD110" s="691">
        <v>0</v>
      </c>
      <c r="BE110" s="691">
        <v>0</v>
      </c>
      <c r="BF110" s="691">
        <v>0</v>
      </c>
      <c r="BG110" s="691">
        <v>0</v>
      </c>
      <c r="BH110" s="691">
        <v>0</v>
      </c>
      <c r="BI110" s="691">
        <v>0</v>
      </c>
      <c r="BJ110" s="691">
        <v>0</v>
      </c>
      <c r="BK110" s="691">
        <v>0</v>
      </c>
      <c r="BL110" s="691">
        <v>0</v>
      </c>
      <c r="BM110" s="691">
        <v>0</v>
      </c>
      <c r="BN110" s="691">
        <v>0</v>
      </c>
      <c r="BO110" s="691">
        <v>0</v>
      </c>
      <c r="BP110" s="691">
        <v>0</v>
      </c>
      <c r="BQ110" s="691">
        <v>0</v>
      </c>
      <c r="BR110" s="691">
        <v>0</v>
      </c>
      <c r="BS110" s="691">
        <v>0</v>
      </c>
      <c r="BT110" s="692">
        <v>0</v>
      </c>
      <c r="BU110" s="163"/>
    </row>
    <row r="111" spans="2:73" ht="15.75">
      <c r="B111" s="686" t="s">
        <v>208</v>
      </c>
      <c r="C111" s="686" t="s">
        <v>785</v>
      </c>
      <c r="D111" s="686" t="s">
        <v>20</v>
      </c>
      <c r="E111" s="686" t="s">
        <v>782</v>
      </c>
      <c r="F111" s="686" t="s">
        <v>809</v>
      </c>
      <c r="G111" s="686" t="s">
        <v>783</v>
      </c>
      <c r="H111" s="686">
        <v>2014</v>
      </c>
      <c r="I111" s="638" t="s">
        <v>580</v>
      </c>
      <c r="J111" s="638" t="s">
        <v>595</v>
      </c>
      <c r="K111" s="627"/>
      <c r="L111" s="690">
        <v>0</v>
      </c>
      <c r="M111" s="691">
        <v>0</v>
      </c>
      <c r="N111" s="691">
        <v>0</v>
      </c>
      <c r="O111" s="691">
        <v>855.48360000000002</v>
      </c>
      <c r="P111" s="691">
        <v>855.48360000000002</v>
      </c>
      <c r="Q111" s="691">
        <v>855.48360000000002</v>
      </c>
      <c r="R111" s="691">
        <v>855.48360000000002</v>
      </c>
      <c r="S111" s="691">
        <v>0</v>
      </c>
      <c r="T111" s="691">
        <v>0</v>
      </c>
      <c r="U111" s="691">
        <v>0</v>
      </c>
      <c r="V111" s="691">
        <v>0</v>
      </c>
      <c r="W111" s="691">
        <v>0</v>
      </c>
      <c r="X111" s="691">
        <v>0</v>
      </c>
      <c r="Y111" s="691">
        <v>0</v>
      </c>
      <c r="Z111" s="691">
        <v>0</v>
      </c>
      <c r="AA111" s="691">
        <v>0</v>
      </c>
      <c r="AB111" s="691">
        <v>0</v>
      </c>
      <c r="AC111" s="691">
        <v>0</v>
      </c>
      <c r="AD111" s="691">
        <v>0</v>
      </c>
      <c r="AE111" s="691">
        <v>0</v>
      </c>
      <c r="AF111" s="691">
        <v>0</v>
      </c>
      <c r="AG111" s="691">
        <v>0</v>
      </c>
      <c r="AH111" s="691">
        <v>0</v>
      </c>
      <c r="AI111" s="691">
        <v>0</v>
      </c>
      <c r="AJ111" s="691">
        <v>0</v>
      </c>
      <c r="AK111" s="691">
        <v>0</v>
      </c>
      <c r="AL111" s="691">
        <v>0</v>
      </c>
      <c r="AM111" s="691">
        <v>0</v>
      </c>
      <c r="AN111" s="691">
        <v>0</v>
      </c>
      <c r="AO111" s="692">
        <v>0</v>
      </c>
      <c r="AP111" s="627"/>
      <c r="AQ111" s="690">
        <v>0</v>
      </c>
      <c r="AR111" s="691">
        <v>0</v>
      </c>
      <c r="AS111" s="691">
        <v>0</v>
      </c>
      <c r="AT111" s="691">
        <v>4177508</v>
      </c>
      <c r="AU111" s="691">
        <v>4177508</v>
      </c>
      <c r="AV111" s="691">
        <v>4177508</v>
      </c>
      <c r="AW111" s="691">
        <v>4177508</v>
      </c>
      <c r="AX111" s="691">
        <v>0</v>
      </c>
      <c r="AY111" s="691">
        <v>0</v>
      </c>
      <c r="AZ111" s="691">
        <v>0</v>
      </c>
      <c r="BA111" s="691">
        <v>0</v>
      </c>
      <c r="BB111" s="691">
        <v>0</v>
      </c>
      <c r="BC111" s="691">
        <v>0</v>
      </c>
      <c r="BD111" s="691">
        <v>0</v>
      </c>
      <c r="BE111" s="691">
        <v>0</v>
      </c>
      <c r="BF111" s="691">
        <v>0</v>
      </c>
      <c r="BG111" s="691">
        <v>0</v>
      </c>
      <c r="BH111" s="691">
        <v>0</v>
      </c>
      <c r="BI111" s="691">
        <v>0</v>
      </c>
      <c r="BJ111" s="691">
        <v>0</v>
      </c>
      <c r="BK111" s="691">
        <v>0</v>
      </c>
      <c r="BL111" s="691">
        <v>0</v>
      </c>
      <c r="BM111" s="691">
        <v>0</v>
      </c>
      <c r="BN111" s="691">
        <v>0</v>
      </c>
      <c r="BO111" s="691">
        <v>0</v>
      </c>
      <c r="BP111" s="691">
        <v>0</v>
      </c>
      <c r="BQ111" s="691">
        <v>0</v>
      </c>
      <c r="BR111" s="691">
        <v>0</v>
      </c>
      <c r="BS111" s="691">
        <v>0</v>
      </c>
      <c r="BT111" s="692">
        <v>0</v>
      </c>
      <c r="BU111" s="163"/>
    </row>
    <row r="112" spans="2:73">
      <c r="B112" s="686" t="s">
        <v>208</v>
      </c>
      <c r="C112" s="686" t="s">
        <v>785</v>
      </c>
      <c r="D112" s="686" t="s">
        <v>17</v>
      </c>
      <c r="E112" s="686" t="s">
        <v>782</v>
      </c>
      <c r="F112" s="686" t="s">
        <v>809</v>
      </c>
      <c r="G112" s="686" t="s">
        <v>783</v>
      </c>
      <c r="H112" s="686">
        <v>2013</v>
      </c>
      <c r="I112" s="638" t="s">
        <v>579</v>
      </c>
      <c r="J112" s="638" t="s">
        <v>588</v>
      </c>
      <c r="K112" s="627"/>
      <c r="L112" s="690">
        <v>0</v>
      </c>
      <c r="M112" s="691">
        <v>0</v>
      </c>
      <c r="N112" s="691">
        <v>97.607780000000005</v>
      </c>
      <c r="O112" s="691">
        <v>97.607780000000005</v>
      </c>
      <c r="P112" s="691">
        <v>97.607780000000005</v>
      </c>
      <c r="Q112" s="691">
        <v>97.607780000000005</v>
      </c>
      <c r="R112" s="691">
        <v>97.607780000000005</v>
      </c>
      <c r="S112" s="691">
        <v>97.607780000000005</v>
      </c>
      <c r="T112" s="691">
        <v>97.607780000000005</v>
      </c>
      <c r="U112" s="691">
        <v>97.607780000000005</v>
      </c>
      <c r="V112" s="691">
        <v>97.607780000000005</v>
      </c>
      <c r="W112" s="691">
        <v>97.607780000000005</v>
      </c>
      <c r="X112" s="691">
        <v>89.10051</v>
      </c>
      <c r="Y112" s="691">
        <v>89.10051</v>
      </c>
      <c r="Z112" s="691">
        <v>86.342089999999999</v>
      </c>
      <c r="AA112" s="691">
        <v>86.342089999999999</v>
      </c>
      <c r="AB112" s="691">
        <v>76.131339999999994</v>
      </c>
      <c r="AC112" s="691">
        <v>0</v>
      </c>
      <c r="AD112" s="691">
        <v>0</v>
      </c>
      <c r="AE112" s="691">
        <v>0</v>
      </c>
      <c r="AF112" s="691">
        <v>0</v>
      </c>
      <c r="AG112" s="691">
        <v>0</v>
      </c>
      <c r="AH112" s="691">
        <v>0</v>
      </c>
      <c r="AI112" s="691">
        <v>0</v>
      </c>
      <c r="AJ112" s="691">
        <v>0</v>
      </c>
      <c r="AK112" s="691">
        <v>0</v>
      </c>
      <c r="AL112" s="691">
        <v>0</v>
      </c>
      <c r="AM112" s="691">
        <v>0</v>
      </c>
      <c r="AN112" s="691">
        <v>0</v>
      </c>
      <c r="AO112" s="692">
        <v>0</v>
      </c>
      <c r="AP112" s="627"/>
      <c r="AQ112" s="690">
        <v>0</v>
      </c>
      <c r="AR112" s="691">
        <v>0</v>
      </c>
      <c r="AS112" s="691">
        <v>211782.2</v>
      </c>
      <c r="AT112" s="691">
        <v>211782.2</v>
      </c>
      <c r="AU112" s="691">
        <v>211782.2</v>
      </c>
      <c r="AV112" s="691">
        <v>211782.2</v>
      </c>
      <c r="AW112" s="691">
        <v>211782.2</v>
      </c>
      <c r="AX112" s="691">
        <v>211782.2</v>
      </c>
      <c r="AY112" s="691">
        <v>211782.2</v>
      </c>
      <c r="AZ112" s="691">
        <v>211782.2</v>
      </c>
      <c r="BA112" s="691">
        <v>211782.2</v>
      </c>
      <c r="BB112" s="691">
        <v>211782.2</v>
      </c>
      <c r="BC112" s="691">
        <v>158838.29999999999</v>
      </c>
      <c r="BD112" s="691">
        <v>158838.29999999999</v>
      </c>
      <c r="BE112" s="691">
        <v>136609.79999999999</v>
      </c>
      <c r="BF112" s="691">
        <v>136609.79999999999</v>
      </c>
      <c r="BG112" s="691">
        <v>106054.2</v>
      </c>
      <c r="BH112" s="691">
        <v>0</v>
      </c>
      <c r="BI112" s="691">
        <v>0</v>
      </c>
      <c r="BJ112" s="691">
        <v>0</v>
      </c>
      <c r="BK112" s="691">
        <v>0</v>
      </c>
      <c r="BL112" s="691">
        <v>0</v>
      </c>
      <c r="BM112" s="691">
        <v>0</v>
      </c>
      <c r="BN112" s="691">
        <v>0</v>
      </c>
      <c r="BO112" s="691">
        <v>0</v>
      </c>
      <c r="BP112" s="691">
        <v>0</v>
      </c>
      <c r="BQ112" s="691">
        <v>0</v>
      </c>
      <c r="BR112" s="691">
        <v>0</v>
      </c>
      <c r="BS112" s="691">
        <v>0</v>
      </c>
      <c r="BT112" s="692">
        <v>0</v>
      </c>
    </row>
    <row r="113" spans="2:73">
      <c r="B113" s="686" t="s">
        <v>208</v>
      </c>
      <c r="C113" s="686" t="s">
        <v>785</v>
      </c>
      <c r="D113" s="686" t="s">
        <v>17</v>
      </c>
      <c r="E113" s="686" t="s">
        <v>782</v>
      </c>
      <c r="F113" s="686" t="s">
        <v>809</v>
      </c>
      <c r="G113" s="686" t="s">
        <v>783</v>
      </c>
      <c r="H113" s="686">
        <v>2014</v>
      </c>
      <c r="I113" s="638" t="s">
        <v>580</v>
      </c>
      <c r="J113" s="638" t="s">
        <v>595</v>
      </c>
      <c r="K113" s="627"/>
      <c r="L113" s="690">
        <v>0</v>
      </c>
      <c r="M113" s="691">
        <v>0</v>
      </c>
      <c r="N113" s="691">
        <v>0</v>
      </c>
      <c r="O113" s="691">
        <v>120.24890000000001</v>
      </c>
      <c r="P113" s="691">
        <v>120.24890000000001</v>
      </c>
      <c r="Q113" s="691">
        <v>120.24890000000001</v>
      </c>
      <c r="R113" s="691">
        <v>120.24890000000001</v>
      </c>
      <c r="S113" s="691">
        <v>120.24890000000001</v>
      </c>
      <c r="T113" s="691">
        <v>120.24890000000001</v>
      </c>
      <c r="U113" s="691">
        <v>120.24890000000001</v>
      </c>
      <c r="V113" s="691">
        <v>120.24890000000001</v>
      </c>
      <c r="W113" s="691">
        <v>110.4113</v>
      </c>
      <c r="X113" s="691">
        <v>110.4113</v>
      </c>
      <c r="Y113" s="691">
        <v>101.0017</v>
      </c>
      <c r="Z113" s="691">
        <v>101.0017</v>
      </c>
      <c r="AA113" s="691">
        <v>101.0017</v>
      </c>
      <c r="AB113" s="691">
        <v>101.0017</v>
      </c>
      <c r="AC113" s="691">
        <v>101.0017</v>
      </c>
      <c r="AD113" s="691">
        <v>0</v>
      </c>
      <c r="AE113" s="691">
        <v>0</v>
      </c>
      <c r="AF113" s="691">
        <v>0</v>
      </c>
      <c r="AG113" s="691">
        <v>0</v>
      </c>
      <c r="AH113" s="691">
        <v>0</v>
      </c>
      <c r="AI113" s="691">
        <v>0</v>
      </c>
      <c r="AJ113" s="691">
        <v>0</v>
      </c>
      <c r="AK113" s="691">
        <v>0</v>
      </c>
      <c r="AL113" s="691">
        <v>0</v>
      </c>
      <c r="AM113" s="691">
        <v>0</v>
      </c>
      <c r="AN113" s="691">
        <v>0</v>
      </c>
      <c r="AO113" s="692">
        <v>0</v>
      </c>
      <c r="AP113" s="627"/>
      <c r="AQ113" s="690">
        <v>0</v>
      </c>
      <c r="AR113" s="691">
        <v>0</v>
      </c>
      <c r="AS113" s="691">
        <v>0</v>
      </c>
      <c r="AT113" s="691">
        <v>204719.6</v>
      </c>
      <c r="AU113" s="691">
        <v>204719.6</v>
      </c>
      <c r="AV113" s="691">
        <v>204719.6</v>
      </c>
      <c r="AW113" s="691">
        <v>204719.6</v>
      </c>
      <c r="AX113" s="691">
        <v>204719.6</v>
      </c>
      <c r="AY113" s="691">
        <v>204719.6</v>
      </c>
      <c r="AZ113" s="691">
        <v>204719.6</v>
      </c>
      <c r="BA113" s="691">
        <v>204719.6</v>
      </c>
      <c r="BB113" s="691">
        <v>175529.5</v>
      </c>
      <c r="BC113" s="691">
        <v>175529.5</v>
      </c>
      <c r="BD113" s="691">
        <v>116970.3</v>
      </c>
      <c r="BE113" s="691">
        <v>116970.3</v>
      </c>
      <c r="BF113" s="691">
        <v>116970.3</v>
      </c>
      <c r="BG113" s="691">
        <v>116970.3</v>
      </c>
      <c r="BH113" s="691">
        <v>116970.3</v>
      </c>
      <c r="BI113" s="691">
        <v>0</v>
      </c>
      <c r="BJ113" s="691">
        <v>0</v>
      </c>
      <c r="BK113" s="691">
        <v>0</v>
      </c>
      <c r="BL113" s="691">
        <v>0</v>
      </c>
      <c r="BM113" s="691">
        <v>0</v>
      </c>
      <c r="BN113" s="691">
        <v>0</v>
      </c>
      <c r="BO113" s="691">
        <v>0</v>
      </c>
      <c r="BP113" s="691">
        <v>0</v>
      </c>
      <c r="BQ113" s="691">
        <v>0</v>
      </c>
      <c r="BR113" s="691">
        <v>0</v>
      </c>
      <c r="BS113" s="691">
        <v>0</v>
      </c>
      <c r="BT113" s="692">
        <v>0</v>
      </c>
    </row>
    <row r="114" spans="2:73">
      <c r="B114" s="686" t="s">
        <v>208</v>
      </c>
      <c r="C114" s="686" t="s">
        <v>785</v>
      </c>
      <c r="D114" s="686" t="s">
        <v>22</v>
      </c>
      <c r="E114" s="686" t="s">
        <v>782</v>
      </c>
      <c r="F114" s="686" t="s">
        <v>809</v>
      </c>
      <c r="G114" s="686" t="s">
        <v>783</v>
      </c>
      <c r="H114" s="686">
        <v>2012</v>
      </c>
      <c r="I114" s="638" t="s">
        <v>578</v>
      </c>
      <c r="J114" s="638" t="s">
        <v>588</v>
      </c>
      <c r="K114" s="627"/>
      <c r="L114" s="690">
        <v>0</v>
      </c>
      <c r="M114" s="691">
        <v>353.64</v>
      </c>
      <c r="N114" s="691">
        <v>353.64</v>
      </c>
      <c r="O114" s="691">
        <v>353.64</v>
      </c>
      <c r="P114" s="691">
        <v>347.21</v>
      </c>
      <c r="Q114" s="691">
        <v>347.21</v>
      </c>
      <c r="R114" s="691">
        <v>307.42</v>
      </c>
      <c r="S114" s="691">
        <v>304.43</v>
      </c>
      <c r="T114" s="691">
        <v>304.43</v>
      </c>
      <c r="U114" s="691">
        <v>251.41</v>
      </c>
      <c r="V114" s="691">
        <v>229.08</v>
      </c>
      <c r="W114" s="691">
        <v>178.3</v>
      </c>
      <c r="X114" s="691">
        <v>160.88999999999999</v>
      </c>
      <c r="Y114" s="691">
        <v>97.76</v>
      </c>
      <c r="Z114" s="691">
        <v>97.76</v>
      </c>
      <c r="AA114" s="691">
        <v>97.76</v>
      </c>
      <c r="AB114" s="691">
        <v>70</v>
      </c>
      <c r="AC114" s="691">
        <v>0.33</v>
      </c>
      <c r="AD114" s="691">
        <v>0.33</v>
      </c>
      <c r="AE114" s="691">
        <v>0.33</v>
      </c>
      <c r="AF114" s="691">
        <v>0.33</v>
      </c>
      <c r="AG114" s="691">
        <v>0</v>
      </c>
      <c r="AH114" s="691">
        <v>0</v>
      </c>
      <c r="AI114" s="691">
        <v>0</v>
      </c>
      <c r="AJ114" s="691">
        <v>0</v>
      </c>
      <c r="AK114" s="691">
        <v>0</v>
      </c>
      <c r="AL114" s="691">
        <v>0</v>
      </c>
      <c r="AM114" s="691">
        <v>0</v>
      </c>
      <c r="AN114" s="691">
        <v>0</v>
      </c>
      <c r="AO114" s="692">
        <v>0</v>
      </c>
      <c r="AP114" s="627"/>
      <c r="AQ114" s="690">
        <v>0</v>
      </c>
      <c r="AR114" s="691">
        <v>1134687</v>
      </c>
      <c r="AS114" s="691">
        <v>1134687</v>
      </c>
      <c r="AT114" s="691">
        <v>1134687</v>
      </c>
      <c r="AU114" s="691">
        <v>1111471</v>
      </c>
      <c r="AV114" s="691">
        <v>1111471</v>
      </c>
      <c r="AW114" s="691">
        <v>986593</v>
      </c>
      <c r="AX114" s="691">
        <v>973698</v>
      </c>
      <c r="AY114" s="691">
        <v>973698</v>
      </c>
      <c r="AZ114" s="691">
        <v>797460</v>
      </c>
      <c r="BA114" s="691">
        <v>709744</v>
      </c>
      <c r="BB114" s="691">
        <v>512221</v>
      </c>
      <c r="BC114" s="691">
        <v>470708</v>
      </c>
      <c r="BD114" s="691">
        <v>79473</v>
      </c>
      <c r="BE114" s="691">
        <v>79473</v>
      </c>
      <c r="BF114" s="691">
        <v>79473</v>
      </c>
      <c r="BG114" s="691">
        <v>57163</v>
      </c>
      <c r="BH114" s="691">
        <v>1180</v>
      </c>
      <c r="BI114" s="691">
        <v>1180</v>
      </c>
      <c r="BJ114" s="691">
        <v>1180</v>
      </c>
      <c r="BK114" s="691">
        <v>1180</v>
      </c>
      <c r="BL114" s="691">
        <v>0</v>
      </c>
      <c r="BM114" s="691">
        <v>0</v>
      </c>
      <c r="BN114" s="691">
        <v>0</v>
      </c>
      <c r="BO114" s="691">
        <v>0</v>
      </c>
      <c r="BP114" s="691">
        <v>0</v>
      </c>
      <c r="BQ114" s="691">
        <v>0</v>
      </c>
      <c r="BR114" s="691">
        <v>0</v>
      </c>
      <c r="BS114" s="691">
        <v>0</v>
      </c>
      <c r="BT114" s="692">
        <v>0</v>
      </c>
    </row>
    <row r="115" spans="2:73" ht="15.75">
      <c r="B115" s="686" t="s">
        <v>208</v>
      </c>
      <c r="C115" s="686" t="s">
        <v>785</v>
      </c>
      <c r="D115" s="686" t="s">
        <v>22</v>
      </c>
      <c r="E115" s="686" t="s">
        <v>782</v>
      </c>
      <c r="F115" s="686" t="s">
        <v>809</v>
      </c>
      <c r="G115" s="686" t="s">
        <v>783</v>
      </c>
      <c r="H115" s="686">
        <v>2013</v>
      </c>
      <c r="I115" s="638" t="s">
        <v>579</v>
      </c>
      <c r="J115" s="638" t="s">
        <v>588</v>
      </c>
      <c r="K115" s="627"/>
      <c r="L115" s="690">
        <v>0</v>
      </c>
      <c r="M115" s="691">
        <v>0</v>
      </c>
      <c r="N115" s="691">
        <v>852.37149999999997</v>
      </c>
      <c r="O115" s="691">
        <v>849.12239999999997</v>
      </c>
      <c r="P115" s="691">
        <v>848.26160000000004</v>
      </c>
      <c r="Q115" s="691">
        <v>848.26160000000004</v>
      </c>
      <c r="R115" s="691">
        <v>819.16150000000005</v>
      </c>
      <c r="S115" s="691">
        <v>810.56389999999999</v>
      </c>
      <c r="T115" s="691">
        <v>810.56389999999999</v>
      </c>
      <c r="U115" s="691">
        <v>810.56389999999999</v>
      </c>
      <c r="V115" s="691">
        <v>756.822</v>
      </c>
      <c r="W115" s="691">
        <v>694.14729999999997</v>
      </c>
      <c r="X115" s="691">
        <v>617.30840000000001</v>
      </c>
      <c r="Y115" s="691">
        <v>617.30840000000001</v>
      </c>
      <c r="Z115" s="691">
        <v>477.46769999999998</v>
      </c>
      <c r="AA115" s="691">
        <v>466.09769999999997</v>
      </c>
      <c r="AB115" s="691">
        <v>466.09769999999997</v>
      </c>
      <c r="AC115" s="691">
        <v>382.71170000000001</v>
      </c>
      <c r="AD115" s="691">
        <v>22.614229999999999</v>
      </c>
      <c r="AE115" s="691">
        <v>18.389600000000002</v>
      </c>
      <c r="AF115" s="691">
        <v>18.389600000000002</v>
      </c>
      <c r="AG115" s="691">
        <v>18.389600000000002</v>
      </c>
      <c r="AH115" s="691">
        <v>0</v>
      </c>
      <c r="AI115" s="691">
        <v>0</v>
      </c>
      <c r="AJ115" s="691">
        <v>0</v>
      </c>
      <c r="AK115" s="691">
        <v>0</v>
      </c>
      <c r="AL115" s="691">
        <v>0</v>
      </c>
      <c r="AM115" s="691">
        <v>0</v>
      </c>
      <c r="AN115" s="691">
        <v>0</v>
      </c>
      <c r="AO115" s="692">
        <v>0</v>
      </c>
      <c r="AP115" s="627"/>
      <c r="AQ115" s="690">
        <v>0</v>
      </c>
      <c r="AR115" s="691">
        <v>0</v>
      </c>
      <c r="AS115" s="691">
        <v>9316522</v>
      </c>
      <c r="AT115" s="691">
        <v>9304613</v>
      </c>
      <c r="AU115" s="691">
        <v>9301615</v>
      </c>
      <c r="AV115" s="691">
        <v>9301615</v>
      </c>
      <c r="AW115" s="691">
        <v>9199956</v>
      </c>
      <c r="AX115" s="691">
        <v>9143752</v>
      </c>
      <c r="AY115" s="691">
        <v>9143752</v>
      </c>
      <c r="AZ115" s="691">
        <v>8876305</v>
      </c>
      <c r="BA115" s="691">
        <v>8522280</v>
      </c>
      <c r="BB115" s="691">
        <v>8112566</v>
      </c>
      <c r="BC115" s="691">
        <v>5054523</v>
      </c>
      <c r="BD115" s="691">
        <v>2836997</v>
      </c>
      <c r="BE115" s="691">
        <v>1913392</v>
      </c>
      <c r="BF115" s="691">
        <v>1872346</v>
      </c>
      <c r="BG115" s="691">
        <v>1872346</v>
      </c>
      <c r="BH115" s="691">
        <v>1523484</v>
      </c>
      <c r="BI115" s="691">
        <v>53187.58</v>
      </c>
      <c r="BJ115" s="691">
        <v>44222.47</v>
      </c>
      <c r="BK115" s="691">
        <v>44222.47</v>
      </c>
      <c r="BL115" s="691">
        <v>44222.47</v>
      </c>
      <c r="BM115" s="691">
        <v>0</v>
      </c>
      <c r="BN115" s="691">
        <v>0</v>
      </c>
      <c r="BO115" s="691">
        <v>0</v>
      </c>
      <c r="BP115" s="691">
        <v>0</v>
      </c>
      <c r="BQ115" s="691">
        <v>0</v>
      </c>
      <c r="BR115" s="691">
        <v>0</v>
      </c>
      <c r="BS115" s="691">
        <v>0</v>
      </c>
      <c r="BT115" s="692">
        <v>0</v>
      </c>
      <c r="BU115" s="163"/>
    </row>
    <row r="116" spans="2:73" ht="15.75">
      <c r="B116" s="686" t="s">
        <v>208</v>
      </c>
      <c r="C116" s="686" t="s">
        <v>785</v>
      </c>
      <c r="D116" s="686" t="s">
        <v>22</v>
      </c>
      <c r="E116" s="686" t="s">
        <v>782</v>
      </c>
      <c r="F116" s="686" t="s">
        <v>809</v>
      </c>
      <c r="G116" s="686" t="s">
        <v>783</v>
      </c>
      <c r="H116" s="686">
        <v>2014</v>
      </c>
      <c r="I116" s="638" t="s">
        <v>580</v>
      </c>
      <c r="J116" s="638" t="s">
        <v>595</v>
      </c>
      <c r="K116" s="627"/>
      <c r="L116" s="690">
        <v>0</v>
      </c>
      <c r="M116" s="691">
        <v>0</v>
      </c>
      <c r="N116" s="691">
        <v>0</v>
      </c>
      <c r="O116" s="691">
        <v>6001.74</v>
      </c>
      <c r="P116" s="691">
        <v>5993.6210000000001</v>
      </c>
      <c r="Q116" s="691">
        <v>5993.6210000000001</v>
      </c>
      <c r="R116" s="691">
        <v>5836.5010000000002</v>
      </c>
      <c r="S116" s="691">
        <v>5836.5010000000002</v>
      </c>
      <c r="T116" s="691">
        <v>5808.0940000000001</v>
      </c>
      <c r="U116" s="691">
        <v>5535.6530000000002</v>
      </c>
      <c r="V116" s="691">
        <v>5535.6530000000002</v>
      </c>
      <c r="W116" s="691">
        <v>5234.473</v>
      </c>
      <c r="X116" s="691">
        <v>4080.2809999999999</v>
      </c>
      <c r="Y116" s="691">
        <v>2884.7669999999998</v>
      </c>
      <c r="Z116" s="691">
        <v>2820.41</v>
      </c>
      <c r="AA116" s="691">
        <v>1744.26</v>
      </c>
      <c r="AB116" s="691">
        <v>1691.232</v>
      </c>
      <c r="AC116" s="691">
        <v>1691.232</v>
      </c>
      <c r="AD116" s="691">
        <v>1368.971</v>
      </c>
      <c r="AE116" s="691">
        <v>332.99810000000002</v>
      </c>
      <c r="AF116" s="691">
        <v>332.99810000000002</v>
      </c>
      <c r="AG116" s="691">
        <v>332.99810000000002</v>
      </c>
      <c r="AH116" s="691">
        <v>332.99810000000002</v>
      </c>
      <c r="AI116" s="691">
        <v>0</v>
      </c>
      <c r="AJ116" s="691">
        <v>0</v>
      </c>
      <c r="AK116" s="691">
        <v>0</v>
      </c>
      <c r="AL116" s="691">
        <v>0</v>
      </c>
      <c r="AM116" s="691">
        <v>0</v>
      </c>
      <c r="AN116" s="691">
        <v>0</v>
      </c>
      <c r="AO116" s="692">
        <v>0</v>
      </c>
      <c r="AP116" s="627"/>
      <c r="AQ116" s="690">
        <v>0</v>
      </c>
      <c r="AR116" s="691">
        <v>0</v>
      </c>
      <c r="AS116" s="691">
        <v>0</v>
      </c>
      <c r="AT116" s="691">
        <v>41820981</v>
      </c>
      <c r="AU116" s="691">
        <v>41792521</v>
      </c>
      <c r="AV116" s="691">
        <v>41792521</v>
      </c>
      <c r="AW116" s="691">
        <v>41240745</v>
      </c>
      <c r="AX116" s="691">
        <v>41240745</v>
      </c>
      <c r="AY116" s="691">
        <v>41140977</v>
      </c>
      <c r="AZ116" s="691">
        <v>39030198</v>
      </c>
      <c r="BA116" s="691">
        <v>39030198</v>
      </c>
      <c r="BB116" s="691">
        <v>37213808</v>
      </c>
      <c r="BC116" s="691">
        <v>27982620</v>
      </c>
      <c r="BD116" s="691">
        <v>18261803</v>
      </c>
      <c r="BE116" s="691">
        <v>17247754</v>
      </c>
      <c r="BF116" s="691">
        <v>10162267</v>
      </c>
      <c r="BG116" s="691">
        <v>9976459</v>
      </c>
      <c r="BH116" s="691">
        <v>9976459</v>
      </c>
      <c r="BI116" s="691">
        <v>7943957</v>
      </c>
      <c r="BJ116" s="691">
        <v>767514.6</v>
      </c>
      <c r="BK116" s="691">
        <v>767514.6</v>
      </c>
      <c r="BL116" s="691">
        <v>767514.6</v>
      </c>
      <c r="BM116" s="691">
        <v>767514.6</v>
      </c>
      <c r="BN116" s="691">
        <v>0</v>
      </c>
      <c r="BO116" s="691">
        <v>0</v>
      </c>
      <c r="BP116" s="691">
        <v>0</v>
      </c>
      <c r="BQ116" s="691">
        <v>0</v>
      </c>
      <c r="BR116" s="691">
        <v>0</v>
      </c>
      <c r="BS116" s="691">
        <v>0</v>
      </c>
      <c r="BT116" s="692">
        <v>0</v>
      </c>
      <c r="BU116" s="163"/>
    </row>
    <row r="117" spans="2:73" ht="15.75">
      <c r="B117" s="686" t="s">
        <v>208</v>
      </c>
      <c r="C117" s="686" t="s">
        <v>781</v>
      </c>
      <c r="D117" s="686" t="s">
        <v>2</v>
      </c>
      <c r="E117" s="686" t="s">
        <v>782</v>
      </c>
      <c r="F117" s="686" t="s">
        <v>29</v>
      </c>
      <c r="G117" s="686" t="s">
        <v>783</v>
      </c>
      <c r="H117" s="686">
        <v>2014</v>
      </c>
      <c r="I117" s="638" t="s">
        <v>580</v>
      </c>
      <c r="J117" s="638" t="s">
        <v>595</v>
      </c>
      <c r="K117" s="627"/>
      <c r="L117" s="690">
        <v>0</v>
      </c>
      <c r="M117" s="691">
        <v>0</v>
      </c>
      <c r="N117" s="691">
        <v>0</v>
      </c>
      <c r="O117" s="691">
        <v>26.313649999999999</v>
      </c>
      <c r="P117" s="691">
        <v>26.313649999999999</v>
      </c>
      <c r="Q117" s="691">
        <v>26.313649999999999</v>
      </c>
      <c r="R117" s="691">
        <v>26.313649999999999</v>
      </c>
      <c r="S117" s="691">
        <v>0</v>
      </c>
      <c r="T117" s="691">
        <v>0</v>
      </c>
      <c r="U117" s="691">
        <v>0</v>
      </c>
      <c r="V117" s="691">
        <v>0</v>
      </c>
      <c r="W117" s="691">
        <v>0</v>
      </c>
      <c r="X117" s="691">
        <v>0</v>
      </c>
      <c r="Y117" s="691">
        <v>0</v>
      </c>
      <c r="Z117" s="691">
        <v>0</v>
      </c>
      <c r="AA117" s="691">
        <v>0</v>
      </c>
      <c r="AB117" s="691">
        <v>0</v>
      </c>
      <c r="AC117" s="691">
        <v>0</v>
      </c>
      <c r="AD117" s="691">
        <v>0</v>
      </c>
      <c r="AE117" s="691">
        <v>0</v>
      </c>
      <c r="AF117" s="691">
        <v>0</v>
      </c>
      <c r="AG117" s="691">
        <v>0</v>
      </c>
      <c r="AH117" s="691">
        <v>0</v>
      </c>
      <c r="AI117" s="691">
        <v>0</v>
      </c>
      <c r="AJ117" s="691">
        <v>0</v>
      </c>
      <c r="AK117" s="691">
        <v>0</v>
      </c>
      <c r="AL117" s="691">
        <v>0</v>
      </c>
      <c r="AM117" s="691">
        <v>0</v>
      </c>
      <c r="AN117" s="691">
        <v>0</v>
      </c>
      <c r="AO117" s="692">
        <v>0</v>
      </c>
      <c r="AP117" s="627"/>
      <c r="AQ117" s="690">
        <v>0</v>
      </c>
      <c r="AR117" s="691">
        <v>0</v>
      </c>
      <c r="AS117" s="691">
        <v>0</v>
      </c>
      <c r="AT117" s="691">
        <v>46918.86</v>
      </c>
      <c r="AU117" s="691">
        <v>46918.86</v>
      </c>
      <c r="AV117" s="691">
        <v>46918.86</v>
      </c>
      <c r="AW117" s="691">
        <v>46918.86</v>
      </c>
      <c r="AX117" s="691">
        <v>0</v>
      </c>
      <c r="AY117" s="691">
        <v>0</v>
      </c>
      <c r="AZ117" s="691">
        <v>0</v>
      </c>
      <c r="BA117" s="691">
        <v>0</v>
      </c>
      <c r="BB117" s="691">
        <v>0</v>
      </c>
      <c r="BC117" s="691">
        <v>0</v>
      </c>
      <c r="BD117" s="691">
        <v>0</v>
      </c>
      <c r="BE117" s="691">
        <v>0</v>
      </c>
      <c r="BF117" s="691">
        <v>0</v>
      </c>
      <c r="BG117" s="691">
        <v>0</v>
      </c>
      <c r="BH117" s="691">
        <v>0</v>
      </c>
      <c r="BI117" s="691">
        <v>0</v>
      </c>
      <c r="BJ117" s="691">
        <v>0</v>
      </c>
      <c r="BK117" s="691">
        <v>0</v>
      </c>
      <c r="BL117" s="691">
        <v>0</v>
      </c>
      <c r="BM117" s="691">
        <v>0</v>
      </c>
      <c r="BN117" s="691">
        <v>0</v>
      </c>
      <c r="BO117" s="691">
        <v>0</v>
      </c>
      <c r="BP117" s="691">
        <v>0</v>
      </c>
      <c r="BQ117" s="691">
        <v>0</v>
      </c>
      <c r="BR117" s="691">
        <v>0</v>
      </c>
      <c r="BS117" s="691">
        <v>0</v>
      </c>
      <c r="BT117" s="692">
        <v>0</v>
      </c>
      <c r="BU117" s="163"/>
    </row>
    <row r="118" spans="2:73" ht="15.75">
      <c r="B118" s="686" t="s">
        <v>208</v>
      </c>
      <c r="C118" s="686" t="s">
        <v>781</v>
      </c>
      <c r="D118" s="686" t="s">
        <v>1</v>
      </c>
      <c r="E118" s="686" t="s">
        <v>782</v>
      </c>
      <c r="F118" s="686" t="s">
        <v>29</v>
      </c>
      <c r="G118" s="686" t="s">
        <v>783</v>
      </c>
      <c r="H118" s="686">
        <v>2014</v>
      </c>
      <c r="I118" s="638" t="s">
        <v>580</v>
      </c>
      <c r="J118" s="638" t="s">
        <v>595</v>
      </c>
      <c r="K118" s="627"/>
      <c r="L118" s="690">
        <v>0</v>
      </c>
      <c r="M118" s="691">
        <v>0</v>
      </c>
      <c r="N118" s="691">
        <v>0</v>
      </c>
      <c r="O118" s="691">
        <v>0.46701700000000002</v>
      </c>
      <c r="P118" s="691">
        <v>0.46701700000000002</v>
      </c>
      <c r="Q118" s="691">
        <v>0.46701700000000002</v>
      </c>
      <c r="R118" s="691">
        <v>0</v>
      </c>
      <c r="S118" s="691">
        <v>0</v>
      </c>
      <c r="T118" s="691">
        <v>0</v>
      </c>
      <c r="U118" s="691">
        <v>0</v>
      </c>
      <c r="V118" s="691">
        <v>0</v>
      </c>
      <c r="W118" s="691">
        <v>0</v>
      </c>
      <c r="X118" s="691">
        <v>0</v>
      </c>
      <c r="Y118" s="691">
        <v>0</v>
      </c>
      <c r="Z118" s="691">
        <v>0</v>
      </c>
      <c r="AA118" s="691">
        <v>0</v>
      </c>
      <c r="AB118" s="691">
        <v>0</v>
      </c>
      <c r="AC118" s="691">
        <v>0</v>
      </c>
      <c r="AD118" s="691">
        <v>0</v>
      </c>
      <c r="AE118" s="691">
        <v>0</v>
      </c>
      <c r="AF118" s="691">
        <v>0</v>
      </c>
      <c r="AG118" s="691">
        <v>0</v>
      </c>
      <c r="AH118" s="691">
        <v>0</v>
      </c>
      <c r="AI118" s="691">
        <v>0</v>
      </c>
      <c r="AJ118" s="691">
        <v>0</v>
      </c>
      <c r="AK118" s="691">
        <v>0</v>
      </c>
      <c r="AL118" s="691">
        <v>0</v>
      </c>
      <c r="AM118" s="691">
        <v>0</v>
      </c>
      <c r="AN118" s="691">
        <v>0</v>
      </c>
      <c r="AO118" s="692">
        <v>0</v>
      </c>
      <c r="AP118" s="627"/>
      <c r="AQ118" s="690">
        <v>0</v>
      </c>
      <c r="AR118" s="691">
        <v>0</v>
      </c>
      <c r="AS118" s="691">
        <v>0</v>
      </c>
      <c r="AT118" s="691">
        <v>417.63220000000001</v>
      </c>
      <c r="AU118" s="691">
        <v>417.63220000000001</v>
      </c>
      <c r="AV118" s="691">
        <v>417.63220000000001</v>
      </c>
      <c r="AW118" s="691">
        <v>0</v>
      </c>
      <c r="AX118" s="691">
        <v>0</v>
      </c>
      <c r="AY118" s="691">
        <v>0</v>
      </c>
      <c r="AZ118" s="691">
        <v>0</v>
      </c>
      <c r="BA118" s="691">
        <v>0</v>
      </c>
      <c r="BB118" s="691">
        <v>0</v>
      </c>
      <c r="BC118" s="691">
        <v>0</v>
      </c>
      <c r="BD118" s="691">
        <v>0</v>
      </c>
      <c r="BE118" s="691">
        <v>0</v>
      </c>
      <c r="BF118" s="691">
        <v>0</v>
      </c>
      <c r="BG118" s="691">
        <v>0</v>
      </c>
      <c r="BH118" s="691">
        <v>0</v>
      </c>
      <c r="BI118" s="691">
        <v>0</v>
      </c>
      <c r="BJ118" s="691">
        <v>0</v>
      </c>
      <c r="BK118" s="691">
        <v>0</v>
      </c>
      <c r="BL118" s="691">
        <v>0</v>
      </c>
      <c r="BM118" s="691">
        <v>0</v>
      </c>
      <c r="BN118" s="691">
        <v>0</v>
      </c>
      <c r="BO118" s="691">
        <v>0</v>
      </c>
      <c r="BP118" s="691">
        <v>0</v>
      </c>
      <c r="BQ118" s="691">
        <v>0</v>
      </c>
      <c r="BR118" s="691">
        <v>0</v>
      </c>
      <c r="BS118" s="691">
        <v>0</v>
      </c>
      <c r="BT118" s="692">
        <v>0</v>
      </c>
      <c r="BU118" s="163"/>
    </row>
    <row r="119" spans="2:73" ht="15.75">
      <c r="B119" s="686" t="s">
        <v>208</v>
      </c>
      <c r="C119" s="686" t="s">
        <v>781</v>
      </c>
      <c r="D119" s="686" t="s">
        <v>1</v>
      </c>
      <c r="E119" s="686" t="s">
        <v>782</v>
      </c>
      <c r="F119" s="686" t="s">
        <v>29</v>
      </c>
      <c r="G119" s="686" t="s">
        <v>783</v>
      </c>
      <c r="H119" s="686">
        <v>2014</v>
      </c>
      <c r="I119" s="638" t="s">
        <v>580</v>
      </c>
      <c r="J119" s="638" t="s">
        <v>595</v>
      </c>
      <c r="K119" s="627"/>
      <c r="L119" s="690">
        <v>0</v>
      </c>
      <c r="M119" s="691">
        <v>0</v>
      </c>
      <c r="N119" s="691">
        <v>0</v>
      </c>
      <c r="O119" s="691">
        <v>0.35398000000000002</v>
      </c>
      <c r="P119" s="691">
        <v>0.35398000000000002</v>
      </c>
      <c r="Q119" s="691">
        <v>0.35398000000000002</v>
      </c>
      <c r="R119" s="691">
        <v>0.35398000000000002</v>
      </c>
      <c r="S119" s="691">
        <v>0</v>
      </c>
      <c r="T119" s="691">
        <v>0</v>
      </c>
      <c r="U119" s="691">
        <v>0</v>
      </c>
      <c r="V119" s="691">
        <v>0</v>
      </c>
      <c r="W119" s="691">
        <v>0</v>
      </c>
      <c r="X119" s="691">
        <v>0</v>
      </c>
      <c r="Y119" s="691">
        <v>0</v>
      </c>
      <c r="Z119" s="691">
        <v>0</v>
      </c>
      <c r="AA119" s="691">
        <v>0</v>
      </c>
      <c r="AB119" s="691">
        <v>0</v>
      </c>
      <c r="AC119" s="691">
        <v>0</v>
      </c>
      <c r="AD119" s="691">
        <v>0</v>
      </c>
      <c r="AE119" s="691">
        <v>0</v>
      </c>
      <c r="AF119" s="691">
        <v>0</v>
      </c>
      <c r="AG119" s="691">
        <v>0</v>
      </c>
      <c r="AH119" s="691">
        <v>0</v>
      </c>
      <c r="AI119" s="691">
        <v>0</v>
      </c>
      <c r="AJ119" s="691">
        <v>0</v>
      </c>
      <c r="AK119" s="691">
        <v>0</v>
      </c>
      <c r="AL119" s="691">
        <v>0</v>
      </c>
      <c r="AM119" s="691">
        <v>0</v>
      </c>
      <c r="AN119" s="691">
        <v>0</v>
      </c>
      <c r="AO119" s="692">
        <v>0</v>
      </c>
      <c r="AP119" s="627"/>
      <c r="AQ119" s="690">
        <v>0</v>
      </c>
      <c r="AR119" s="691">
        <v>0</v>
      </c>
      <c r="AS119" s="691">
        <v>0</v>
      </c>
      <c r="AT119" s="691">
        <v>631.16759999999999</v>
      </c>
      <c r="AU119" s="691">
        <v>631.16759999999999</v>
      </c>
      <c r="AV119" s="691">
        <v>631.16759999999999</v>
      </c>
      <c r="AW119" s="691">
        <v>631.16759999999999</v>
      </c>
      <c r="AX119" s="691">
        <v>0</v>
      </c>
      <c r="AY119" s="691">
        <v>0</v>
      </c>
      <c r="AZ119" s="691">
        <v>0</v>
      </c>
      <c r="BA119" s="691">
        <v>0</v>
      </c>
      <c r="BB119" s="691">
        <v>0</v>
      </c>
      <c r="BC119" s="691">
        <v>0</v>
      </c>
      <c r="BD119" s="691">
        <v>0</v>
      </c>
      <c r="BE119" s="691">
        <v>0</v>
      </c>
      <c r="BF119" s="691">
        <v>0</v>
      </c>
      <c r="BG119" s="691">
        <v>0</v>
      </c>
      <c r="BH119" s="691">
        <v>0</v>
      </c>
      <c r="BI119" s="691">
        <v>0</v>
      </c>
      <c r="BJ119" s="691">
        <v>0</v>
      </c>
      <c r="BK119" s="691">
        <v>0</v>
      </c>
      <c r="BL119" s="691">
        <v>0</v>
      </c>
      <c r="BM119" s="691">
        <v>0</v>
      </c>
      <c r="BN119" s="691">
        <v>0</v>
      </c>
      <c r="BO119" s="691">
        <v>0</v>
      </c>
      <c r="BP119" s="691">
        <v>0</v>
      </c>
      <c r="BQ119" s="691">
        <v>0</v>
      </c>
      <c r="BR119" s="691">
        <v>0</v>
      </c>
      <c r="BS119" s="691">
        <v>0</v>
      </c>
      <c r="BT119" s="692">
        <v>0</v>
      </c>
      <c r="BU119" s="163"/>
    </row>
    <row r="120" spans="2:73">
      <c r="B120" s="686" t="s">
        <v>208</v>
      </c>
      <c r="C120" s="686" t="s">
        <v>781</v>
      </c>
      <c r="D120" s="686" t="s">
        <v>1</v>
      </c>
      <c r="E120" s="686" t="s">
        <v>782</v>
      </c>
      <c r="F120" s="686" t="s">
        <v>29</v>
      </c>
      <c r="G120" s="686" t="s">
        <v>783</v>
      </c>
      <c r="H120" s="686">
        <v>2014</v>
      </c>
      <c r="I120" s="638" t="s">
        <v>580</v>
      </c>
      <c r="J120" s="638" t="s">
        <v>595</v>
      </c>
      <c r="K120" s="627"/>
      <c r="L120" s="690">
        <v>0</v>
      </c>
      <c r="M120" s="691">
        <v>0</v>
      </c>
      <c r="N120" s="691">
        <v>0</v>
      </c>
      <c r="O120" s="691">
        <v>10.177989999999999</v>
      </c>
      <c r="P120" s="691">
        <v>10.177989999999999</v>
      </c>
      <c r="Q120" s="691">
        <v>10.177989999999999</v>
      </c>
      <c r="R120" s="691">
        <v>10.177989999999999</v>
      </c>
      <c r="S120" s="691">
        <v>0</v>
      </c>
      <c r="T120" s="691">
        <v>0</v>
      </c>
      <c r="U120" s="691">
        <v>0</v>
      </c>
      <c r="V120" s="691">
        <v>0</v>
      </c>
      <c r="W120" s="691">
        <v>0</v>
      </c>
      <c r="X120" s="691">
        <v>0</v>
      </c>
      <c r="Y120" s="691">
        <v>0</v>
      </c>
      <c r="Z120" s="691">
        <v>0</v>
      </c>
      <c r="AA120" s="691">
        <v>0</v>
      </c>
      <c r="AB120" s="691">
        <v>0</v>
      </c>
      <c r="AC120" s="691">
        <v>0</v>
      </c>
      <c r="AD120" s="691">
        <v>0</v>
      </c>
      <c r="AE120" s="691">
        <v>0</v>
      </c>
      <c r="AF120" s="691">
        <v>0</v>
      </c>
      <c r="AG120" s="691">
        <v>0</v>
      </c>
      <c r="AH120" s="691">
        <v>0</v>
      </c>
      <c r="AI120" s="691">
        <v>0</v>
      </c>
      <c r="AJ120" s="691">
        <v>0</v>
      </c>
      <c r="AK120" s="691">
        <v>0</v>
      </c>
      <c r="AL120" s="691">
        <v>0</v>
      </c>
      <c r="AM120" s="691">
        <v>0</v>
      </c>
      <c r="AN120" s="691">
        <v>0</v>
      </c>
      <c r="AO120" s="692">
        <v>0</v>
      </c>
      <c r="AP120" s="627"/>
      <c r="AQ120" s="690">
        <v>0</v>
      </c>
      <c r="AR120" s="691">
        <v>0</v>
      </c>
      <c r="AS120" s="691">
        <v>0</v>
      </c>
      <c r="AT120" s="691">
        <v>73694.460000000006</v>
      </c>
      <c r="AU120" s="691">
        <v>73694.460000000006</v>
      </c>
      <c r="AV120" s="691">
        <v>73694.460000000006</v>
      </c>
      <c r="AW120" s="691">
        <v>73694.460000000006</v>
      </c>
      <c r="AX120" s="691">
        <v>0</v>
      </c>
      <c r="AY120" s="691">
        <v>0</v>
      </c>
      <c r="AZ120" s="691">
        <v>0</v>
      </c>
      <c r="BA120" s="691">
        <v>0</v>
      </c>
      <c r="BB120" s="691">
        <v>0</v>
      </c>
      <c r="BC120" s="691">
        <v>0</v>
      </c>
      <c r="BD120" s="691">
        <v>0</v>
      </c>
      <c r="BE120" s="691">
        <v>0</v>
      </c>
      <c r="BF120" s="691">
        <v>0</v>
      </c>
      <c r="BG120" s="691">
        <v>0</v>
      </c>
      <c r="BH120" s="691">
        <v>0</v>
      </c>
      <c r="BI120" s="691">
        <v>0</v>
      </c>
      <c r="BJ120" s="691">
        <v>0</v>
      </c>
      <c r="BK120" s="691">
        <v>0</v>
      </c>
      <c r="BL120" s="691">
        <v>0</v>
      </c>
      <c r="BM120" s="691">
        <v>0</v>
      </c>
      <c r="BN120" s="691">
        <v>0</v>
      </c>
      <c r="BO120" s="691">
        <v>0</v>
      </c>
      <c r="BP120" s="691">
        <v>0</v>
      </c>
      <c r="BQ120" s="691">
        <v>0</v>
      </c>
      <c r="BR120" s="691">
        <v>0</v>
      </c>
      <c r="BS120" s="691">
        <v>0</v>
      </c>
      <c r="BT120" s="692">
        <v>0</v>
      </c>
    </row>
    <row r="121" spans="2:73" ht="15.75">
      <c r="B121" s="686" t="s">
        <v>208</v>
      </c>
      <c r="C121" s="686" t="s">
        <v>781</v>
      </c>
      <c r="D121" s="686" t="s">
        <v>1</v>
      </c>
      <c r="E121" s="686" t="s">
        <v>782</v>
      </c>
      <c r="F121" s="686" t="s">
        <v>29</v>
      </c>
      <c r="G121" s="686" t="s">
        <v>783</v>
      </c>
      <c r="H121" s="686">
        <v>2014</v>
      </c>
      <c r="I121" s="638" t="s">
        <v>580</v>
      </c>
      <c r="J121" s="638" t="s">
        <v>595</v>
      </c>
      <c r="K121" s="627"/>
      <c r="L121" s="690">
        <v>0</v>
      </c>
      <c r="M121" s="691">
        <v>0</v>
      </c>
      <c r="N121" s="691">
        <v>0</v>
      </c>
      <c r="O121" s="691">
        <v>19.220849999999999</v>
      </c>
      <c r="P121" s="691">
        <v>19.220849999999999</v>
      </c>
      <c r="Q121" s="691">
        <v>19.220849999999999</v>
      </c>
      <c r="R121" s="691">
        <v>19.220849999999999</v>
      </c>
      <c r="S121" s="691">
        <v>19.220849999999999</v>
      </c>
      <c r="T121" s="691">
        <v>0</v>
      </c>
      <c r="U121" s="691">
        <v>0</v>
      </c>
      <c r="V121" s="691">
        <v>0</v>
      </c>
      <c r="W121" s="691">
        <v>0</v>
      </c>
      <c r="X121" s="691">
        <v>0</v>
      </c>
      <c r="Y121" s="691">
        <v>0</v>
      </c>
      <c r="Z121" s="691">
        <v>0</v>
      </c>
      <c r="AA121" s="691">
        <v>0</v>
      </c>
      <c r="AB121" s="691">
        <v>0</v>
      </c>
      <c r="AC121" s="691">
        <v>0</v>
      </c>
      <c r="AD121" s="691">
        <v>0</v>
      </c>
      <c r="AE121" s="691">
        <v>0</v>
      </c>
      <c r="AF121" s="691">
        <v>0</v>
      </c>
      <c r="AG121" s="691">
        <v>0</v>
      </c>
      <c r="AH121" s="691">
        <v>0</v>
      </c>
      <c r="AI121" s="691">
        <v>0</v>
      </c>
      <c r="AJ121" s="691">
        <v>0</v>
      </c>
      <c r="AK121" s="691">
        <v>0</v>
      </c>
      <c r="AL121" s="691">
        <v>0</v>
      </c>
      <c r="AM121" s="691">
        <v>0</v>
      </c>
      <c r="AN121" s="691">
        <v>0</v>
      </c>
      <c r="AO121" s="692">
        <v>0</v>
      </c>
      <c r="AP121" s="627"/>
      <c r="AQ121" s="690">
        <v>0</v>
      </c>
      <c r="AR121" s="691">
        <v>0</v>
      </c>
      <c r="AS121" s="691">
        <v>0</v>
      </c>
      <c r="AT121" s="691">
        <v>130786</v>
      </c>
      <c r="AU121" s="691">
        <v>130786</v>
      </c>
      <c r="AV121" s="691">
        <v>130786</v>
      </c>
      <c r="AW121" s="691">
        <v>130786</v>
      </c>
      <c r="AX121" s="691">
        <v>130786</v>
      </c>
      <c r="AY121" s="691">
        <v>0</v>
      </c>
      <c r="AZ121" s="691">
        <v>0</v>
      </c>
      <c r="BA121" s="691">
        <v>0</v>
      </c>
      <c r="BB121" s="691">
        <v>0</v>
      </c>
      <c r="BC121" s="691">
        <v>0</v>
      </c>
      <c r="BD121" s="691">
        <v>0</v>
      </c>
      <c r="BE121" s="691">
        <v>0</v>
      </c>
      <c r="BF121" s="691">
        <v>0</v>
      </c>
      <c r="BG121" s="691">
        <v>0</v>
      </c>
      <c r="BH121" s="691">
        <v>0</v>
      </c>
      <c r="BI121" s="691">
        <v>0</v>
      </c>
      <c r="BJ121" s="691">
        <v>0</v>
      </c>
      <c r="BK121" s="691">
        <v>0</v>
      </c>
      <c r="BL121" s="691">
        <v>0</v>
      </c>
      <c r="BM121" s="691">
        <v>0</v>
      </c>
      <c r="BN121" s="691">
        <v>0</v>
      </c>
      <c r="BO121" s="691">
        <v>0</v>
      </c>
      <c r="BP121" s="691">
        <v>0</v>
      </c>
      <c r="BQ121" s="691">
        <v>0</v>
      </c>
      <c r="BR121" s="691">
        <v>0</v>
      </c>
      <c r="BS121" s="691">
        <v>0</v>
      </c>
      <c r="BT121" s="692">
        <v>0</v>
      </c>
      <c r="BU121" s="163"/>
    </row>
    <row r="122" spans="2:73" ht="15.75">
      <c r="B122" s="686" t="s">
        <v>208</v>
      </c>
      <c r="C122" s="686" t="s">
        <v>781</v>
      </c>
      <c r="D122" s="686" t="s">
        <v>5</v>
      </c>
      <c r="E122" s="686" t="s">
        <v>782</v>
      </c>
      <c r="F122" s="686" t="s">
        <v>29</v>
      </c>
      <c r="G122" s="686" t="s">
        <v>783</v>
      </c>
      <c r="H122" s="686">
        <v>2014</v>
      </c>
      <c r="I122" s="638" t="s">
        <v>580</v>
      </c>
      <c r="J122" s="638" t="s">
        <v>595</v>
      </c>
      <c r="K122" s="627"/>
      <c r="L122" s="693">
        <v>0</v>
      </c>
      <c r="M122" s="694">
        <v>0</v>
      </c>
      <c r="N122" s="694">
        <v>0</v>
      </c>
      <c r="O122" s="694">
        <v>315.82330000000002</v>
      </c>
      <c r="P122" s="694">
        <v>275.67950000000002</v>
      </c>
      <c r="Q122" s="694">
        <v>254.7587</v>
      </c>
      <c r="R122" s="694">
        <v>254.7587</v>
      </c>
      <c r="S122" s="694">
        <v>254.7587</v>
      </c>
      <c r="T122" s="694">
        <v>254.7587</v>
      </c>
      <c r="U122" s="694">
        <v>254.7587</v>
      </c>
      <c r="V122" s="694">
        <v>254.56819999999999</v>
      </c>
      <c r="W122" s="694">
        <v>254.56819999999999</v>
      </c>
      <c r="X122" s="694">
        <v>237.65710000000001</v>
      </c>
      <c r="Y122" s="694">
        <v>216.2826</v>
      </c>
      <c r="Z122" s="694">
        <v>183.21129999999999</v>
      </c>
      <c r="AA122" s="694">
        <v>183.21129999999999</v>
      </c>
      <c r="AB122" s="694">
        <v>182.3297</v>
      </c>
      <c r="AC122" s="694">
        <v>182.3297</v>
      </c>
      <c r="AD122" s="694">
        <v>181.9572</v>
      </c>
      <c r="AE122" s="694">
        <v>147.91929999999999</v>
      </c>
      <c r="AF122" s="694">
        <v>147.91929999999999</v>
      </c>
      <c r="AG122" s="694">
        <v>147.91929999999999</v>
      </c>
      <c r="AH122" s="694">
        <v>147.91929999999999</v>
      </c>
      <c r="AI122" s="694">
        <v>0</v>
      </c>
      <c r="AJ122" s="694">
        <v>0</v>
      </c>
      <c r="AK122" s="694">
        <v>0</v>
      </c>
      <c r="AL122" s="694">
        <v>0</v>
      </c>
      <c r="AM122" s="694">
        <v>0</v>
      </c>
      <c r="AN122" s="694">
        <v>0</v>
      </c>
      <c r="AO122" s="695">
        <v>0</v>
      </c>
      <c r="AP122" s="627"/>
      <c r="AQ122" s="693">
        <v>0</v>
      </c>
      <c r="AR122" s="694">
        <v>0</v>
      </c>
      <c r="AS122" s="694">
        <v>0</v>
      </c>
      <c r="AT122" s="694">
        <v>4825760</v>
      </c>
      <c r="AU122" s="694">
        <v>4186296</v>
      </c>
      <c r="AV122" s="694">
        <v>3853043</v>
      </c>
      <c r="AW122" s="694">
        <v>3853043</v>
      </c>
      <c r="AX122" s="694">
        <v>3853043</v>
      </c>
      <c r="AY122" s="694">
        <v>3853043</v>
      </c>
      <c r="AZ122" s="694">
        <v>3853043</v>
      </c>
      <c r="BA122" s="694">
        <v>3851374</v>
      </c>
      <c r="BB122" s="694">
        <v>3851374</v>
      </c>
      <c r="BC122" s="694">
        <v>3581992</v>
      </c>
      <c r="BD122" s="694">
        <v>3482378</v>
      </c>
      <c r="BE122" s="694">
        <v>2944728</v>
      </c>
      <c r="BF122" s="694">
        <v>2944728</v>
      </c>
      <c r="BG122" s="694">
        <v>2902560</v>
      </c>
      <c r="BH122" s="694">
        <v>2902560</v>
      </c>
      <c r="BI122" s="694">
        <v>2898456</v>
      </c>
      <c r="BJ122" s="694">
        <v>2356254</v>
      </c>
      <c r="BK122" s="694">
        <v>2356254</v>
      </c>
      <c r="BL122" s="694">
        <v>2356254</v>
      </c>
      <c r="BM122" s="694">
        <v>2356254</v>
      </c>
      <c r="BN122" s="694">
        <v>0</v>
      </c>
      <c r="BO122" s="694">
        <v>0</v>
      </c>
      <c r="BP122" s="694">
        <v>0</v>
      </c>
      <c r="BQ122" s="694">
        <v>0</v>
      </c>
      <c r="BR122" s="694">
        <v>0</v>
      </c>
      <c r="BS122" s="694">
        <v>0</v>
      </c>
      <c r="BT122" s="695">
        <v>0</v>
      </c>
      <c r="BU122" s="163"/>
    </row>
    <row r="123" spans="2:73" ht="15.75">
      <c r="B123" s="686" t="s">
        <v>208</v>
      </c>
      <c r="C123" s="686" t="s">
        <v>781</v>
      </c>
      <c r="D123" s="686" t="s">
        <v>4</v>
      </c>
      <c r="E123" s="686" t="s">
        <v>782</v>
      </c>
      <c r="F123" s="686" t="s">
        <v>29</v>
      </c>
      <c r="G123" s="686" t="s">
        <v>783</v>
      </c>
      <c r="H123" s="686">
        <v>2013</v>
      </c>
      <c r="I123" s="638" t="s">
        <v>579</v>
      </c>
      <c r="J123" s="638" t="s">
        <v>588</v>
      </c>
      <c r="K123" s="627"/>
      <c r="L123" s="693">
        <v>0</v>
      </c>
      <c r="M123" s="694">
        <v>0</v>
      </c>
      <c r="N123" s="694">
        <v>6.5000000000000002E-2</v>
      </c>
      <c r="O123" s="694">
        <v>6.5000000000000002E-2</v>
      </c>
      <c r="P123" s="694">
        <v>6.3E-2</v>
      </c>
      <c r="Q123" s="694">
        <v>5.5E-2</v>
      </c>
      <c r="R123" s="694">
        <v>5.5E-2</v>
      </c>
      <c r="S123" s="694">
        <v>5.5E-2</v>
      </c>
      <c r="T123" s="694">
        <v>5.5E-2</v>
      </c>
      <c r="U123" s="694">
        <v>5.5E-2</v>
      </c>
      <c r="V123" s="694">
        <v>4.7E-2</v>
      </c>
      <c r="W123" s="694">
        <v>4.7E-2</v>
      </c>
      <c r="X123" s="694">
        <v>3.7999999999999999E-2</v>
      </c>
      <c r="Y123" s="694">
        <v>3.7999999999999999E-2</v>
      </c>
      <c r="Z123" s="694">
        <v>3.7999999999999999E-2</v>
      </c>
      <c r="AA123" s="694">
        <v>3.7999999999999999E-2</v>
      </c>
      <c r="AB123" s="694">
        <v>3.7999999999999999E-2</v>
      </c>
      <c r="AC123" s="694">
        <v>3.7999999999999999E-2</v>
      </c>
      <c r="AD123" s="694">
        <v>0.02</v>
      </c>
      <c r="AE123" s="694">
        <v>0.02</v>
      </c>
      <c r="AF123" s="694">
        <v>0.02</v>
      </c>
      <c r="AG123" s="694">
        <v>0.02</v>
      </c>
      <c r="AH123" s="694">
        <v>0</v>
      </c>
      <c r="AI123" s="694">
        <v>0</v>
      </c>
      <c r="AJ123" s="694">
        <v>0</v>
      </c>
      <c r="AK123" s="694">
        <v>0</v>
      </c>
      <c r="AL123" s="694">
        <v>0</v>
      </c>
      <c r="AM123" s="694">
        <v>0</v>
      </c>
      <c r="AN123" s="694">
        <v>0</v>
      </c>
      <c r="AO123" s="695">
        <v>0</v>
      </c>
      <c r="AP123" s="627"/>
      <c r="AQ123" s="693">
        <v>0</v>
      </c>
      <c r="AR123" s="694">
        <v>0</v>
      </c>
      <c r="AS123" s="694">
        <v>926</v>
      </c>
      <c r="AT123" s="694">
        <v>926</v>
      </c>
      <c r="AU123" s="694">
        <v>880</v>
      </c>
      <c r="AV123" s="694">
        <v>761</v>
      </c>
      <c r="AW123" s="694">
        <v>761</v>
      </c>
      <c r="AX123" s="694">
        <v>761</v>
      </c>
      <c r="AY123" s="694">
        <v>761</v>
      </c>
      <c r="AZ123" s="694">
        <v>761</v>
      </c>
      <c r="BA123" s="694">
        <v>639</v>
      </c>
      <c r="BB123" s="694">
        <v>639</v>
      </c>
      <c r="BC123" s="694">
        <v>607</v>
      </c>
      <c r="BD123" s="694">
        <v>607</v>
      </c>
      <c r="BE123" s="694">
        <v>607</v>
      </c>
      <c r="BF123" s="694">
        <v>607</v>
      </c>
      <c r="BG123" s="694">
        <v>607</v>
      </c>
      <c r="BH123" s="694">
        <v>607</v>
      </c>
      <c r="BI123" s="694">
        <v>320</v>
      </c>
      <c r="BJ123" s="694">
        <v>320</v>
      </c>
      <c r="BK123" s="694">
        <v>320</v>
      </c>
      <c r="BL123" s="694">
        <v>320</v>
      </c>
      <c r="BM123" s="694">
        <v>0</v>
      </c>
      <c r="BN123" s="694">
        <v>0</v>
      </c>
      <c r="BO123" s="694">
        <v>0</v>
      </c>
      <c r="BP123" s="694">
        <v>0</v>
      </c>
      <c r="BQ123" s="694">
        <v>0</v>
      </c>
      <c r="BR123" s="694">
        <v>0</v>
      </c>
      <c r="BS123" s="694">
        <v>0</v>
      </c>
      <c r="BT123" s="695">
        <v>0</v>
      </c>
      <c r="BU123" s="163"/>
    </row>
    <row r="124" spans="2:73" ht="15.75">
      <c r="B124" s="686" t="s">
        <v>208</v>
      </c>
      <c r="C124" s="686" t="s">
        <v>781</v>
      </c>
      <c r="D124" s="686" t="s">
        <v>4</v>
      </c>
      <c r="E124" s="686" t="s">
        <v>782</v>
      </c>
      <c r="F124" s="686" t="s">
        <v>29</v>
      </c>
      <c r="G124" s="686" t="s">
        <v>783</v>
      </c>
      <c r="H124" s="686">
        <v>2014</v>
      </c>
      <c r="I124" s="638" t="s">
        <v>580</v>
      </c>
      <c r="J124" s="638" t="s">
        <v>595</v>
      </c>
      <c r="K124" s="627"/>
      <c r="L124" s="693">
        <v>0</v>
      </c>
      <c r="M124" s="694">
        <v>0</v>
      </c>
      <c r="N124" s="694">
        <v>0</v>
      </c>
      <c r="O124" s="694">
        <v>86.661069999999995</v>
      </c>
      <c r="P124" s="694">
        <v>81.840069999999997</v>
      </c>
      <c r="Q124" s="694">
        <v>79.491299999999995</v>
      </c>
      <c r="R124" s="694">
        <v>79.491299999999995</v>
      </c>
      <c r="S124" s="694">
        <v>79.491299999999995</v>
      </c>
      <c r="T124" s="694">
        <v>79.491299999999995</v>
      </c>
      <c r="U124" s="694">
        <v>79.491299999999995</v>
      </c>
      <c r="V124" s="694">
        <v>79.271000000000001</v>
      </c>
      <c r="W124" s="694">
        <v>79.271000000000001</v>
      </c>
      <c r="X124" s="694">
        <v>70.224580000000003</v>
      </c>
      <c r="Y124" s="694">
        <v>50.77637</v>
      </c>
      <c r="Z124" s="694">
        <v>48.599989999999998</v>
      </c>
      <c r="AA124" s="694">
        <v>48.599989999999998</v>
      </c>
      <c r="AB124" s="694">
        <v>48.504309999999997</v>
      </c>
      <c r="AC124" s="694">
        <v>48.504309999999997</v>
      </c>
      <c r="AD124" s="694">
        <v>48.350810000000003</v>
      </c>
      <c r="AE124" s="694">
        <v>21.748830000000002</v>
      </c>
      <c r="AF124" s="694">
        <v>21.748830000000002</v>
      </c>
      <c r="AG124" s="694">
        <v>21.748830000000002</v>
      </c>
      <c r="AH124" s="694">
        <v>21.748830000000002</v>
      </c>
      <c r="AI124" s="694">
        <v>0</v>
      </c>
      <c r="AJ124" s="694">
        <v>0</v>
      </c>
      <c r="AK124" s="694">
        <v>0</v>
      </c>
      <c r="AL124" s="694">
        <v>0</v>
      </c>
      <c r="AM124" s="694">
        <v>0</v>
      </c>
      <c r="AN124" s="694">
        <v>0</v>
      </c>
      <c r="AO124" s="695">
        <v>0</v>
      </c>
      <c r="AP124" s="627"/>
      <c r="AQ124" s="693">
        <v>0</v>
      </c>
      <c r="AR124" s="694">
        <v>0</v>
      </c>
      <c r="AS124" s="694">
        <v>0</v>
      </c>
      <c r="AT124" s="694">
        <v>1166247</v>
      </c>
      <c r="AU124" s="694">
        <v>1089769</v>
      </c>
      <c r="AV124" s="694">
        <v>1052672</v>
      </c>
      <c r="AW124" s="694">
        <v>1052672</v>
      </c>
      <c r="AX124" s="694">
        <v>1052672</v>
      </c>
      <c r="AY124" s="694">
        <v>1052672</v>
      </c>
      <c r="AZ124" s="694">
        <v>1052672</v>
      </c>
      <c r="BA124" s="694">
        <v>1050742</v>
      </c>
      <c r="BB124" s="694">
        <v>1050742</v>
      </c>
      <c r="BC124" s="694">
        <v>906023.9</v>
      </c>
      <c r="BD124" s="694">
        <v>819144.9</v>
      </c>
      <c r="BE124" s="694">
        <v>774664.2</v>
      </c>
      <c r="BF124" s="694">
        <v>774664.2</v>
      </c>
      <c r="BG124" s="694">
        <v>770030.7</v>
      </c>
      <c r="BH124" s="694">
        <v>770030.7</v>
      </c>
      <c r="BI124" s="694">
        <v>768931.7</v>
      </c>
      <c r="BJ124" s="694">
        <v>346444.1</v>
      </c>
      <c r="BK124" s="694">
        <v>346444.1</v>
      </c>
      <c r="BL124" s="694">
        <v>346444.1</v>
      </c>
      <c r="BM124" s="694">
        <v>346444.1</v>
      </c>
      <c r="BN124" s="694">
        <v>0</v>
      </c>
      <c r="BO124" s="694">
        <v>0</v>
      </c>
      <c r="BP124" s="694">
        <v>0</v>
      </c>
      <c r="BQ124" s="694">
        <v>0</v>
      </c>
      <c r="BR124" s="694">
        <v>0</v>
      </c>
      <c r="BS124" s="694">
        <v>0</v>
      </c>
      <c r="BT124" s="695">
        <v>0</v>
      </c>
      <c r="BU124" s="163"/>
    </row>
    <row r="125" spans="2:73" ht="15.75">
      <c r="B125" s="686" t="s">
        <v>208</v>
      </c>
      <c r="C125" s="686" t="s">
        <v>796</v>
      </c>
      <c r="D125" s="686" t="s">
        <v>14</v>
      </c>
      <c r="E125" s="686" t="s">
        <v>782</v>
      </c>
      <c r="F125" s="686" t="s">
        <v>29</v>
      </c>
      <c r="G125" s="686" t="s">
        <v>783</v>
      </c>
      <c r="H125" s="686">
        <v>2012</v>
      </c>
      <c r="I125" s="638" t="s">
        <v>578</v>
      </c>
      <c r="J125" s="638" t="s">
        <v>588</v>
      </c>
      <c r="K125" s="627"/>
      <c r="L125" s="693">
        <v>7</v>
      </c>
      <c r="M125" s="694">
        <v>7.1593090000000004</v>
      </c>
      <c r="N125" s="694">
        <v>7.1593090000000004</v>
      </c>
      <c r="O125" s="694">
        <v>7.1355839999999997</v>
      </c>
      <c r="P125" s="694">
        <v>7.1334280000000003</v>
      </c>
      <c r="Q125" s="694">
        <v>6.9903009999999997</v>
      </c>
      <c r="R125" s="694">
        <v>6.8233649999999999</v>
      </c>
      <c r="S125" s="694">
        <v>6.7604290000000002</v>
      </c>
      <c r="T125" s="694">
        <v>6.6869290000000001</v>
      </c>
      <c r="U125" s="694">
        <v>6.6869290000000001</v>
      </c>
      <c r="V125" s="694">
        <v>5.8774090000000001</v>
      </c>
      <c r="W125" s="694">
        <v>5.8774090000000001</v>
      </c>
      <c r="X125" s="694">
        <v>5.8677089999999996</v>
      </c>
      <c r="Y125" s="694">
        <v>5.8677089999999996</v>
      </c>
      <c r="Z125" s="694">
        <v>5.5866090000000002</v>
      </c>
      <c r="AA125" s="694">
        <v>5.5866090000000002</v>
      </c>
      <c r="AB125" s="694">
        <v>4.5193089999999998</v>
      </c>
      <c r="AC125" s="694">
        <v>4.4866089999999996</v>
      </c>
      <c r="AD125" s="694">
        <v>4.4866089999999996</v>
      </c>
      <c r="AE125" s="694">
        <v>4.4866089999999996</v>
      </c>
      <c r="AF125" s="694">
        <v>4.4866089999999996</v>
      </c>
      <c r="AG125" s="694">
        <v>4.4866089999999996</v>
      </c>
      <c r="AH125" s="694">
        <v>0.25769999999999998</v>
      </c>
      <c r="AI125" s="694">
        <v>0</v>
      </c>
      <c r="AJ125" s="694">
        <v>0</v>
      </c>
      <c r="AK125" s="694">
        <v>0</v>
      </c>
      <c r="AL125" s="694">
        <v>0</v>
      </c>
      <c r="AM125" s="694">
        <v>0</v>
      </c>
      <c r="AN125" s="694">
        <v>0</v>
      </c>
      <c r="AO125" s="695">
        <v>0</v>
      </c>
      <c r="AP125" s="627"/>
      <c r="AQ125" s="693">
        <v>47873.52</v>
      </c>
      <c r="AR125" s="694">
        <v>47873.52</v>
      </c>
      <c r="AS125" s="694">
        <v>47873.52</v>
      </c>
      <c r="AT125" s="694">
        <v>47411.519999999997</v>
      </c>
      <c r="AU125" s="694">
        <v>47369.52</v>
      </c>
      <c r="AV125" s="694">
        <v>44620.97</v>
      </c>
      <c r="AW125" s="694">
        <v>41394.69</v>
      </c>
      <c r="AX125" s="694">
        <v>40188.42</v>
      </c>
      <c r="AY125" s="694">
        <v>38778.42</v>
      </c>
      <c r="AZ125" s="694">
        <v>38186.42</v>
      </c>
      <c r="BA125" s="694">
        <v>22659.52</v>
      </c>
      <c r="BB125" s="694">
        <v>22659.52</v>
      </c>
      <c r="BC125" s="694">
        <v>22579.52</v>
      </c>
      <c r="BD125" s="694">
        <v>22579.52</v>
      </c>
      <c r="BE125" s="694">
        <v>21645.52</v>
      </c>
      <c r="BF125" s="694">
        <v>21645.52</v>
      </c>
      <c r="BG125" s="694">
        <v>12870.52</v>
      </c>
      <c r="BH125" s="694">
        <v>12600.52</v>
      </c>
      <c r="BI125" s="694">
        <v>12600.52</v>
      </c>
      <c r="BJ125" s="694">
        <v>12600.52</v>
      </c>
      <c r="BK125" s="694">
        <v>12600.52</v>
      </c>
      <c r="BL125" s="694">
        <v>12600.52</v>
      </c>
      <c r="BM125" s="694">
        <v>1899</v>
      </c>
      <c r="BN125" s="694">
        <v>0</v>
      </c>
      <c r="BO125" s="694">
        <v>0</v>
      </c>
      <c r="BP125" s="694">
        <v>0</v>
      </c>
      <c r="BQ125" s="694">
        <v>0</v>
      </c>
      <c r="BR125" s="694">
        <v>0</v>
      </c>
      <c r="BS125" s="694">
        <v>0</v>
      </c>
      <c r="BT125" s="695">
        <v>0</v>
      </c>
      <c r="BU125" s="163"/>
    </row>
    <row r="126" spans="2:73" ht="15.75">
      <c r="B126" s="686" t="s">
        <v>208</v>
      </c>
      <c r="C126" s="686" t="s">
        <v>796</v>
      </c>
      <c r="D126" s="686" t="s">
        <v>14</v>
      </c>
      <c r="E126" s="686" t="s">
        <v>782</v>
      </c>
      <c r="F126" s="686" t="s">
        <v>29</v>
      </c>
      <c r="G126" s="686" t="s">
        <v>783</v>
      </c>
      <c r="H126" s="686">
        <v>2013</v>
      </c>
      <c r="I126" s="638" t="s">
        <v>579</v>
      </c>
      <c r="J126" s="638" t="s">
        <v>588</v>
      </c>
      <c r="K126" s="627"/>
      <c r="L126" s="693">
        <v>0</v>
      </c>
      <c r="M126" s="694">
        <v>0</v>
      </c>
      <c r="N126" s="694">
        <v>56.019939999999998</v>
      </c>
      <c r="O126" s="694">
        <v>55.661630000000002</v>
      </c>
      <c r="P126" s="694">
        <v>55.628489999999999</v>
      </c>
      <c r="Q126" s="694">
        <v>54.755969999999998</v>
      </c>
      <c r="R126" s="694">
        <v>54.449829999999999</v>
      </c>
      <c r="S126" s="694">
        <v>54.143940000000001</v>
      </c>
      <c r="T126" s="694">
        <v>53.975679999999997</v>
      </c>
      <c r="U126" s="694">
        <v>53.975679999999997</v>
      </c>
      <c r="V126" s="694">
        <v>49.89331</v>
      </c>
      <c r="W126" s="694">
        <v>49.494689999999999</v>
      </c>
      <c r="X126" s="694">
        <v>49.204590000000003</v>
      </c>
      <c r="Y126" s="694">
        <v>49.204590000000003</v>
      </c>
      <c r="Z126" s="694">
        <v>48.681609999999999</v>
      </c>
      <c r="AA126" s="694">
        <v>48.681609999999999</v>
      </c>
      <c r="AB126" s="694">
        <v>44.789409999999997</v>
      </c>
      <c r="AC126" s="694">
        <v>44.697409999999998</v>
      </c>
      <c r="AD126" s="694">
        <v>44.697409999999998</v>
      </c>
      <c r="AE126" s="694">
        <v>44.697409999999998</v>
      </c>
      <c r="AF126" s="694">
        <v>44.697409999999998</v>
      </c>
      <c r="AG126" s="694">
        <v>44.697409999999998</v>
      </c>
      <c r="AH126" s="694">
        <v>0.75275499999999995</v>
      </c>
      <c r="AI126" s="694">
        <v>0</v>
      </c>
      <c r="AJ126" s="694">
        <v>0</v>
      </c>
      <c r="AK126" s="694">
        <v>0</v>
      </c>
      <c r="AL126" s="694">
        <v>0</v>
      </c>
      <c r="AM126" s="694">
        <v>0</v>
      </c>
      <c r="AN126" s="694">
        <v>0</v>
      </c>
      <c r="AO126" s="695">
        <v>0</v>
      </c>
      <c r="AP126" s="627"/>
      <c r="AQ126" s="693">
        <v>0</v>
      </c>
      <c r="AR126" s="694">
        <v>0</v>
      </c>
      <c r="AS126" s="694">
        <v>273583.7</v>
      </c>
      <c r="AT126" s="694">
        <v>266606</v>
      </c>
      <c r="AU126" s="694">
        <v>265960.90000000002</v>
      </c>
      <c r="AV126" s="694">
        <v>249157.5</v>
      </c>
      <c r="AW126" s="694">
        <v>243289.9</v>
      </c>
      <c r="AX126" s="694">
        <v>237426.9</v>
      </c>
      <c r="AY126" s="694">
        <v>234199.1</v>
      </c>
      <c r="AZ126" s="694">
        <v>232773.7</v>
      </c>
      <c r="BA126" s="694">
        <v>154230.29999999999</v>
      </c>
      <c r="BB126" s="694">
        <v>153858.1</v>
      </c>
      <c r="BC126" s="694">
        <v>151253.5</v>
      </c>
      <c r="BD126" s="694">
        <v>151253.5</v>
      </c>
      <c r="BE126" s="694">
        <v>149515.79999999999</v>
      </c>
      <c r="BF126" s="694">
        <v>149515.79999999999</v>
      </c>
      <c r="BG126" s="694">
        <v>117511.8</v>
      </c>
      <c r="BH126" s="694">
        <v>116751.8</v>
      </c>
      <c r="BI126" s="694">
        <v>116751.8</v>
      </c>
      <c r="BJ126" s="694">
        <v>116751.8</v>
      </c>
      <c r="BK126" s="694">
        <v>116751.8</v>
      </c>
      <c r="BL126" s="694">
        <v>116751.8</v>
      </c>
      <c r="BM126" s="694">
        <v>5547.0789999999997</v>
      </c>
      <c r="BN126" s="694">
        <v>0</v>
      </c>
      <c r="BO126" s="694">
        <v>0</v>
      </c>
      <c r="BP126" s="694">
        <v>0</v>
      </c>
      <c r="BQ126" s="694">
        <v>0</v>
      </c>
      <c r="BR126" s="694">
        <v>0</v>
      </c>
      <c r="BS126" s="694">
        <v>0</v>
      </c>
      <c r="BT126" s="695">
        <v>0</v>
      </c>
      <c r="BU126" s="163"/>
    </row>
    <row r="127" spans="2:73" ht="15.75">
      <c r="B127" s="686" t="s">
        <v>208</v>
      </c>
      <c r="C127" s="686" t="s">
        <v>796</v>
      </c>
      <c r="D127" s="686" t="s">
        <v>14</v>
      </c>
      <c r="E127" s="686" t="s">
        <v>782</v>
      </c>
      <c r="F127" s="686" t="s">
        <v>29</v>
      </c>
      <c r="G127" s="686" t="s">
        <v>783</v>
      </c>
      <c r="H127" s="686">
        <v>2014</v>
      </c>
      <c r="I127" s="638" t="s">
        <v>580</v>
      </c>
      <c r="J127" s="638" t="s">
        <v>595</v>
      </c>
      <c r="K127" s="627"/>
      <c r="L127" s="693">
        <v>0</v>
      </c>
      <c r="M127" s="694">
        <v>0</v>
      </c>
      <c r="N127" s="694">
        <v>0</v>
      </c>
      <c r="O127" s="694">
        <v>59.37144</v>
      </c>
      <c r="P127" s="694">
        <v>59.212200000000003</v>
      </c>
      <c r="Q127" s="694">
        <v>55.237490000000001</v>
      </c>
      <c r="R127" s="694">
        <v>53.887079999999997</v>
      </c>
      <c r="S127" s="694">
        <v>52.459739999999996</v>
      </c>
      <c r="T127" s="694">
        <v>52.459739999999996</v>
      </c>
      <c r="U127" s="694">
        <v>52.11797</v>
      </c>
      <c r="V127" s="694">
        <v>52.11797</v>
      </c>
      <c r="W127" s="694">
        <v>35.78501</v>
      </c>
      <c r="X127" s="694">
        <v>35.262610000000002</v>
      </c>
      <c r="Y127" s="694">
        <v>34.358870000000003</v>
      </c>
      <c r="Z127" s="694">
        <v>34.358870000000003</v>
      </c>
      <c r="AA127" s="694">
        <v>32.340890000000002</v>
      </c>
      <c r="AB127" s="694">
        <v>32.340890000000002</v>
      </c>
      <c r="AC127" s="694">
        <v>5.8765919999999996</v>
      </c>
      <c r="AD127" s="694">
        <v>5.4302489999999999</v>
      </c>
      <c r="AE127" s="694">
        <v>5.4302489999999999</v>
      </c>
      <c r="AF127" s="694">
        <v>5.4302489999999999</v>
      </c>
      <c r="AG127" s="694">
        <v>5.4302489999999999</v>
      </c>
      <c r="AH127" s="694">
        <v>5.4302489999999999</v>
      </c>
      <c r="AI127" s="694">
        <v>3.0065</v>
      </c>
      <c r="AJ127" s="694">
        <v>0</v>
      </c>
      <c r="AK127" s="694">
        <v>0</v>
      </c>
      <c r="AL127" s="694">
        <v>0</v>
      </c>
      <c r="AM127" s="694">
        <v>0</v>
      </c>
      <c r="AN127" s="694">
        <v>0</v>
      </c>
      <c r="AO127" s="695">
        <v>0</v>
      </c>
      <c r="AP127" s="627"/>
      <c r="AQ127" s="693">
        <v>0</v>
      </c>
      <c r="AR127" s="694">
        <v>0</v>
      </c>
      <c r="AS127" s="694">
        <v>0</v>
      </c>
      <c r="AT127" s="694">
        <v>724043</v>
      </c>
      <c r="AU127" s="694">
        <v>720942.1</v>
      </c>
      <c r="AV127" s="694">
        <v>644368.9</v>
      </c>
      <c r="AW127" s="694">
        <v>618486.19999999995</v>
      </c>
      <c r="AX127" s="694">
        <v>589777.5</v>
      </c>
      <c r="AY127" s="694">
        <v>589777.5</v>
      </c>
      <c r="AZ127" s="694">
        <v>583221.1</v>
      </c>
      <c r="BA127" s="694">
        <v>580457.9</v>
      </c>
      <c r="BB127" s="694">
        <v>265860.09999999998</v>
      </c>
      <c r="BC127" s="694">
        <v>265372.09999999998</v>
      </c>
      <c r="BD127" s="694">
        <v>256270.2</v>
      </c>
      <c r="BE127" s="694">
        <v>256270.2</v>
      </c>
      <c r="BF127" s="694">
        <v>249560.6</v>
      </c>
      <c r="BG127" s="694">
        <v>249560.6</v>
      </c>
      <c r="BH127" s="694">
        <v>31975.64</v>
      </c>
      <c r="BI127" s="694">
        <v>28288.45</v>
      </c>
      <c r="BJ127" s="694">
        <v>28288.45</v>
      </c>
      <c r="BK127" s="694">
        <v>28288.45</v>
      </c>
      <c r="BL127" s="694">
        <v>28288.45</v>
      </c>
      <c r="BM127" s="694">
        <v>28288.45</v>
      </c>
      <c r="BN127" s="694">
        <v>22155</v>
      </c>
      <c r="BO127" s="694">
        <v>0</v>
      </c>
      <c r="BP127" s="694">
        <v>0</v>
      </c>
      <c r="BQ127" s="694">
        <v>0</v>
      </c>
      <c r="BR127" s="694">
        <v>0</v>
      </c>
      <c r="BS127" s="694">
        <v>0</v>
      </c>
      <c r="BT127" s="695">
        <v>0</v>
      </c>
      <c r="BU127" s="163"/>
    </row>
    <row r="128" spans="2:73" ht="15.75">
      <c r="B128" s="686" t="s">
        <v>208</v>
      </c>
      <c r="C128" s="686" t="s">
        <v>781</v>
      </c>
      <c r="D128" s="686" t="s">
        <v>3</v>
      </c>
      <c r="E128" s="686" t="s">
        <v>782</v>
      </c>
      <c r="F128" s="686" t="s">
        <v>29</v>
      </c>
      <c r="G128" s="686" t="s">
        <v>784</v>
      </c>
      <c r="H128" s="686">
        <v>2013</v>
      </c>
      <c r="I128" s="638" t="s">
        <v>579</v>
      </c>
      <c r="J128" s="638" t="s">
        <v>588</v>
      </c>
      <c r="K128" s="627"/>
      <c r="L128" s="693">
        <v>0</v>
      </c>
      <c r="M128" s="694">
        <v>0</v>
      </c>
      <c r="N128" s="694">
        <v>68.382990000000007</v>
      </c>
      <c r="O128" s="694">
        <v>68.382990000000007</v>
      </c>
      <c r="P128" s="694">
        <v>68.382990000000007</v>
      </c>
      <c r="Q128" s="694">
        <v>68.382990000000007</v>
      </c>
      <c r="R128" s="694">
        <v>68.382990000000007</v>
      </c>
      <c r="S128" s="694">
        <v>68.382990000000007</v>
      </c>
      <c r="T128" s="694">
        <v>68.382990000000007</v>
      </c>
      <c r="U128" s="694">
        <v>68.382990000000007</v>
      </c>
      <c r="V128" s="694">
        <v>68.382990000000007</v>
      </c>
      <c r="W128" s="694">
        <v>68.382990000000007</v>
      </c>
      <c r="X128" s="694">
        <v>68.382990000000007</v>
      </c>
      <c r="Y128" s="694">
        <v>68.382990000000007</v>
      </c>
      <c r="Z128" s="694">
        <v>68.382990000000007</v>
      </c>
      <c r="AA128" s="694">
        <v>68.382990000000007</v>
      </c>
      <c r="AB128" s="694">
        <v>68.382990000000007</v>
      </c>
      <c r="AC128" s="694">
        <v>68.382990000000007</v>
      </c>
      <c r="AD128" s="694">
        <v>68.382990000000007</v>
      </c>
      <c r="AE128" s="694">
        <v>68.382990000000007</v>
      </c>
      <c r="AF128" s="694">
        <v>56.268509999999999</v>
      </c>
      <c r="AG128" s="694">
        <v>0</v>
      </c>
      <c r="AH128" s="694">
        <v>0</v>
      </c>
      <c r="AI128" s="694">
        <v>0</v>
      </c>
      <c r="AJ128" s="694">
        <v>0</v>
      </c>
      <c r="AK128" s="694">
        <v>0</v>
      </c>
      <c r="AL128" s="694">
        <v>0</v>
      </c>
      <c r="AM128" s="694">
        <v>0</v>
      </c>
      <c r="AN128" s="694">
        <v>0</v>
      </c>
      <c r="AO128" s="695">
        <v>0</v>
      </c>
      <c r="AP128" s="627"/>
      <c r="AQ128" s="693">
        <v>0</v>
      </c>
      <c r="AR128" s="694">
        <v>0</v>
      </c>
      <c r="AS128" s="694">
        <v>120091.6</v>
      </c>
      <c r="AT128" s="694">
        <v>120091.6</v>
      </c>
      <c r="AU128" s="694">
        <v>120091.6</v>
      </c>
      <c r="AV128" s="694">
        <v>120091.6</v>
      </c>
      <c r="AW128" s="694">
        <v>120091.6</v>
      </c>
      <c r="AX128" s="694">
        <v>120091.6</v>
      </c>
      <c r="AY128" s="694">
        <v>120091.6</v>
      </c>
      <c r="AZ128" s="694">
        <v>120091.6</v>
      </c>
      <c r="BA128" s="694">
        <v>120091.6</v>
      </c>
      <c r="BB128" s="694">
        <v>120091.6</v>
      </c>
      <c r="BC128" s="694">
        <v>120091.6</v>
      </c>
      <c r="BD128" s="694">
        <v>120091.6</v>
      </c>
      <c r="BE128" s="694">
        <v>120091.6</v>
      </c>
      <c r="BF128" s="694">
        <v>120091.6</v>
      </c>
      <c r="BG128" s="694">
        <v>120091.6</v>
      </c>
      <c r="BH128" s="694">
        <v>120091.6</v>
      </c>
      <c r="BI128" s="694">
        <v>120091.6</v>
      </c>
      <c r="BJ128" s="694">
        <v>120091.6</v>
      </c>
      <c r="BK128" s="694">
        <v>109258.2</v>
      </c>
      <c r="BL128" s="694">
        <v>0</v>
      </c>
      <c r="BM128" s="694">
        <v>0</v>
      </c>
      <c r="BN128" s="694">
        <v>0</v>
      </c>
      <c r="BO128" s="694">
        <v>0</v>
      </c>
      <c r="BP128" s="694">
        <v>0</v>
      </c>
      <c r="BQ128" s="694">
        <v>0</v>
      </c>
      <c r="BR128" s="694">
        <v>0</v>
      </c>
      <c r="BS128" s="694">
        <v>0</v>
      </c>
      <c r="BT128" s="695">
        <v>0</v>
      </c>
      <c r="BU128" s="163"/>
    </row>
    <row r="129" spans="2:73" ht="15.75">
      <c r="B129" s="686" t="s">
        <v>208</v>
      </c>
      <c r="C129" s="686" t="s">
        <v>781</v>
      </c>
      <c r="D129" s="686" t="s">
        <v>3</v>
      </c>
      <c r="E129" s="686" t="s">
        <v>782</v>
      </c>
      <c r="F129" s="686" t="s">
        <v>29</v>
      </c>
      <c r="G129" s="686" t="s">
        <v>783</v>
      </c>
      <c r="H129" s="686">
        <v>2012</v>
      </c>
      <c r="I129" s="638" t="s">
        <v>578</v>
      </c>
      <c r="J129" s="638" t="s">
        <v>588</v>
      </c>
      <c r="K129" s="627"/>
      <c r="L129" s="693">
        <v>0</v>
      </c>
      <c r="M129" s="694">
        <v>1.1377630000000001</v>
      </c>
      <c r="N129" s="694">
        <v>1.1377630000000001</v>
      </c>
      <c r="O129" s="694">
        <v>1.1377630000000001</v>
      </c>
      <c r="P129" s="694">
        <v>1.1377630000000001</v>
      </c>
      <c r="Q129" s="694">
        <v>1.1377630000000001</v>
      </c>
      <c r="R129" s="694">
        <v>1.1377630000000001</v>
      </c>
      <c r="S129" s="694">
        <v>1.1377630000000001</v>
      </c>
      <c r="T129" s="694">
        <v>1.1377630000000001</v>
      </c>
      <c r="U129" s="694">
        <v>1.1377630000000001</v>
      </c>
      <c r="V129" s="694">
        <v>1.1377630000000001</v>
      </c>
      <c r="W129" s="694">
        <v>1.1377630000000001</v>
      </c>
      <c r="X129" s="694">
        <v>1.1377630000000001</v>
      </c>
      <c r="Y129" s="694">
        <v>1.1377630000000001</v>
      </c>
      <c r="Z129" s="694">
        <v>1.1377630000000001</v>
      </c>
      <c r="AA129" s="694">
        <v>1.1377630000000001</v>
      </c>
      <c r="AB129" s="694">
        <v>1.1377630000000001</v>
      </c>
      <c r="AC129" s="694">
        <v>1.1377630000000001</v>
      </c>
      <c r="AD129" s="694">
        <v>1.1377630000000001</v>
      </c>
      <c r="AE129" s="694">
        <v>1.1377630000000001</v>
      </c>
      <c r="AF129" s="694">
        <v>0</v>
      </c>
      <c r="AG129" s="694">
        <v>0</v>
      </c>
      <c r="AH129" s="694">
        <v>0</v>
      </c>
      <c r="AI129" s="694">
        <v>0</v>
      </c>
      <c r="AJ129" s="694">
        <v>0</v>
      </c>
      <c r="AK129" s="694">
        <v>0</v>
      </c>
      <c r="AL129" s="694">
        <v>0</v>
      </c>
      <c r="AM129" s="694">
        <v>0</v>
      </c>
      <c r="AN129" s="694">
        <v>0</v>
      </c>
      <c r="AO129" s="695">
        <v>0</v>
      </c>
      <c r="AP129" s="627"/>
      <c r="AQ129" s="693">
        <v>0</v>
      </c>
      <c r="AR129" s="694">
        <v>2205.0300000000002</v>
      </c>
      <c r="AS129" s="694">
        <v>2205.0300000000002</v>
      </c>
      <c r="AT129" s="694">
        <v>2205.0300000000002</v>
      </c>
      <c r="AU129" s="694">
        <v>2205.0300000000002</v>
      </c>
      <c r="AV129" s="694">
        <v>2205.0300000000002</v>
      </c>
      <c r="AW129" s="694">
        <v>2205.0300000000002</v>
      </c>
      <c r="AX129" s="694">
        <v>2205.0300000000002</v>
      </c>
      <c r="AY129" s="694">
        <v>2205.0300000000002</v>
      </c>
      <c r="AZ129" s="694">
        <v>2205.0300000000002</v>
      </c>
      <c r="BA129" s="694">
        <v>2205.0300000000002</v>
      </c>
      <c r="BB129" s="694">
        <v>2205.0300000000002</v>
      </c>
      <c r="BC129" s="694">
        <v>2205.0300000000002</v>
      </c>
      <c r="BD129" s="694">
        <v>2205.0300000000002</v>
      </c>
      <c r="BE129" s="694">
        <v>2205.0300000000002</v>
      </c>
      <c r="BF129" s="694">
        <v>2205.0300000000002</v>
      </c>
      <c r="BG129" s="694">
        <v>2205.0300000000002</v>
      </c>
      <c r="BH129" s="694">
        <v>2205.0300000000002</v>
      </c>
      <c r="BI129" s="694">
        <v>2205.0300000000002</v>
      </c>
      <c r="BJ129" s="694">
        <v>2205.0300000000002</v>
      </c>
      <c r="BK129" s="694">
        <v>0</v>
      </c>
      <c r="BL129" s="694">
        <v>0</v>
      </c>
      <c r="BM129" s="694">
        <v>0</v>
      </c>
      <c r="BN129" s="694">
        <v>0</v>
      </c>
      <c r="BO129" s="694">
        <v>0</v>
      </c>
      <c r="BP129" s="694">
        <v>0</v>
      </c>
      <c r="BQ129" s="694">
        <v>0</v>
      </c>
      <c r="BR129" s="694">
        <v>0</v>
      </c>
      <c r="BS129" s="694">
        <v>0</v>
      </c>
      <c r="BT129" s="695">
        <v>0</v>
      </c>
      <c r="BU129" s="163"/>
    </row>
    <row r="130" spans="2:73" ht="15.75">
      <c r="B130" s="686" t="s">
        <v>208</v>
      </c>
      <c r="C130" s="686" t="s">
        <v>781</v>
      </c>
      <c r="D130" s="686" t="s">
        <v>3</v>
      </c>
      <c r="E130" s="686" t="s">
        <v>782</v>
      </c>
      <c r="F130" s="686" t="s">
        <v>29</v>
      </c>
      <c r="G130" s="686" t="s">
        <v>783</v>
      </c>
      <c r="H130" s="686">
        <v>2014</v>
      </c>
      <c r="I130" s="638" t="s">
        <v>580</v>
      </c>
      <c r="J130" s="638" t="s">
        <v>595</v>
      </c>
      <c r="K130" s="627"/>
      <c r="L130" s="693">
        <v>0</v>
      </c>
      <c r="M130" s="694">
        <v>0</v>
      </c>
      <c r="N130" s="694">
        <v>0</v>
      </c>
      <c r="O130" s="694">
        <v>1397.8240000000001</v>
      </c>
      <c r="P130" s="694">
        <v>1397.8240000000001</v>
      </c>
      <c r="Q130" s="694">
        <v>1397.8240000000001</v>
      </c>
      <c r="R130" s="694">
        <v>1397.8240000000001</v>
      </c>
      <c r="S130" s="694">
        <v>1397.8240000000001</v>
      </c>
      <c r="T130" s="694">
        <v>1397.8240000000001</v>
      </c>
      <c r="U130" s="694">
        <v>1397.8240000000001</v>
      </c>
      <c r="V130" s="694">
        <v>1397.8240000000001</v>
      </c>
      <c r="W130" s="694">
        <v>1397.8240000000001</v>
      </c>
      <c r="X130" s="694">
        <v>1397.8240000000001</v>
      </c>
      <c r="Y130" s="694">
        <v>1397.8240000000001</v>
      </c>
      <c r="Z130" s="694">
        <v>1397.8240000000001</v>
      </c>
      <c r="AA130" s="694">
        <v>1397.8240000000001</v>
      </c>
      <c r="AB130" s="694">
        <v>1397.8240000000001</v>
      </c>
      <c r="AC130" s="694">
        <v>1397.8240000000001</v>
      </c>
      <c r="AD130" s="694">
        <v>1397.8240000000001</v>
      </c>
      <c r="AE130" s="694">
        <v>1397.8240000000001</v>
      </c>
      <c r="AF130" s="694">
        <v>1397.8240000000001</v>
      </c>
      <c r="AG130" s="694">
        <v>1254.867</v>
      </c>
      <c r="AH130" s="694">
        <v>0</v>
      </c>
      <c r="AI130" s="694">
        <v>0</v>
      </c>
      <c r="AJ130" s="694">
        <v>0</v>
      </c>
      <c r="AK130" s="694">
        <v>0</v>
      </c>
      <c r="AL130" s="694">
        <v>0</v>
      </c>
      <c r="AM130" s="694">
        <v>0</v>
      </c>
      <c r="AN130" s="694">
        <v>0</v>
      </c>
      <c r="AO130" s="695">
        <v>0</v>
      </c>
      <c r="AP130" s="627"/>
      <c r="AQ130" s="693">
        <v>0</v>
      </c>
      <c r="AR130" s="694">
        <v>0</v>
      </c>
      <c r="AS130" s="694">
        <v>0</v>
      </c>
      <c r="AT130" s="694">
        <v>2581153</v>
      </c>
      <c r="AU130" s="694">
        <v>2581153</v>
      </c>
      <c r="AV130" s="694">
        <v>2581153</v>
      </c>
      <c r="AW130" s="694">
        <v>2581153</v>
      </c>
      <c r="AX130" s="694">
        <v>2581153</v>
      </c>
      <c r="AY130" s="694">
        <v>2581153</v>
      </c>
      <c r="AZ130" s="694">
        <v>2581153</v>
      </c>
      <c r="BA130" s="694">
        <v>2581153</v>
      </c>
      <c r="BB130" s="694">
        <v>2581153</v>
      </c>
      <c r="BC130" s="694">
        <v>2581153</v>
      </c>
      <c r="BD130" s="694">
        <v>2581153</v>
      </c>
      <c r="BE130" s="694">
        <v>2581153</v>
      </c>
      <c r="BF130" s="694">
        <v>2581153</v>
      </c>
      <c r="BG130" s="694">
        <v>2581153</v>
      </c>
      <c r="BH130" s="694">
        <v>2581153</v>
      </c>
      <c r="BI130" s="694">
        <v>2581153</v>
      </c>
      <c r="BJ130" s="694">
        <v>2581153</v>
      </c>
      <c r="BK130" s="694">
        <v>2581153</v>
      </c>
      <c r="BL130" s="694">
        <v>2453313</v>
      </c>
      <c r="BM130" s="694">
        <v>0</v>
      </c>
      <c r="BN130" s="694">
        <v>0</v>
      </c>
      <c r="BO130" s="694">
        <v>0</v>
      </c>
      <c r="BP130" s="694">
        <v>0</v>
      </c>
      <c r="BQ130" s="694">
        <v>0</v>
      </c>
      <c r="BR130" s="694">
        <v>0</v>
      </c>
      <c r="BS130" s="694">
        <v>0</v>
      </c>
      <c r="BT130" s="695">
        <v>0</v>
      </c>
      <c r="BU130" s="163"/>
    </row>
    <row r="131" spans="2:73" ht="15.75">
      <c r="B131" s="686" t="s">
        <v>208</v>
      </c>
      <c r="C131" s="686" t="s">
        <v>781</v>
      </c>
      <c r="D131" s="686" t="s">
        <v>7</v>
      </c>
      <c r="E131" s="686" t="s">
        <v>782</v>
      </c>
      <c r="F131" s="686" t="s">
        <v>29</v>
      </c>
      <c r="G131" s="686" t="s">
        <v>783</v>
      </c>
      <c r="H131" s="686">
        <v>2014</v>
      </c>
      <c r="I131" s="638" t="s">
        <v>580</v>
      </c>
      <c r="J131" s="638" t="s">
        <v>595</v>
      </c>
      <c r="K131" s="627"/>
      <c r="L131" s="693">
        <v>0</v>
      </c>
      <c r="M131" s="694">
        <v>0</v>
      </c>
      <c r="N131" s="694">
        <v>0</v>
      </c>
      <c r="O131" s="694">
        <v>8.7381E-2</v>
      </c>
      <c r="P131" s="694">
        <v>8.7381E-2</v>
      </c>
      <c r="Q131" s="694">
        <v>8.7381E-2</v>
      </c>
      <c r="R131" s="694">
        <v>8.7381E-2</v>
      </c>
      <c r="S131" s="694">
        <v>8.7381E-2</v>
      </c>
      <c r="T131" s="694">
        <v>8.7381E-2</v>
      </c>
      <c r="U131" s="694">
        <v>8.7381E-2</v>
      </c>
      <c r="V131" s="694">
        <v>8.7381E-2</v>
      </c>
      <c r="W131" s="694">
        <v>8.7381E-2</v>
      </c>
      <c r="X131" s="694">
        <v>8.7381E-2</v>
      </c>
      <c r="Y131" s="694">
        <v>8.7381E-2</v>
      </c>
      <c r="Z131" s="694">
        <v>8.7381E-2</v>
      </c>
      <c r="AA131" s="694">
        <v>8.7381E-2</v>
      </c>
      <c r="AB131" s="694">
        <v>8.7381E-2</v>
      </c>
      <c r="AC131" s="694">
        <v>8.7381E-2</v>
      </c>
      <c r="AD131" s="694">
        <v>8.7381E-2</v>
      </c>
      <c r="AE131" s="694">
        <v>8.7381E-2</v>
      </c>
      <c r="AF131" s="694">
        <v>8.7381E-2</v>
      </c>
      <c r="AG131" s="694">
        <v>8.7381E-2</v>
      </c>
      <c r="AH131" s="694">
        <v>8.7381E-2</v>
      </c>
      <c r="AI131" s="694">
        <v>0</v>
      </c>
      <c r="AJ131" s="694">
        <v>0</v>
      </c>
      <c r="AK131" s="694">
        <v>0</v>
      </c>
      <c r="AL131" s="694">
        <v>0</v>
      </c>
      <c r="AM131" s="694">
        <v>0</v>
      </c>
      <c r="AN131" s="694">
        <v>0</v>
      </c>
      <c r="AO131" s="695">
        <v>0</v>
      </c>
      <c r="AP131" s="627"/>
      <c r="AQ131" s="693">
        <v>0</v>
      </c>
      <c r="AR131" s="694">
        <v>0</v>
      </c>
      <c r="AS131" s="694">
        <v>0</v>
      </c>
      <c r="AT131" s="694">
        <v>1304.0999999999999</v>
      </c>
      <c r="AU131" s="694">
        <v>1304.0999999999999</v>
      </c>
      <c r="AV131" s="694">
        <v>1304.0999999999999</v>
      </c>
      <c r="AW131" s="694">
        <v>1304.0999999999999</v>
      </c>
      <c r="AX131" s="694">
        <v>1304.0999999999999</v>
      </c>
      <c r="AY131" s="694">
        <v>1304.0999999999999</v>
      </c>
      <c r="AZ131" s="694">
        <v>1304.0999999999999</v>
      </c>
      <c r="BA131" s="694">
        <v>1304.0999999999999</v>
      </c>
      <c r="BB131" s="694">
        <v>1304.0999999999999</v>
      </c>
      <c r="BC131" s="694">
        <v>1304.0999999999999</v>
      </c>
      <c r="BD131" s="694">
        <v>1304.0999999999999</v>
      </c>
      <c r="BE131" s="694">
        <v>1304.0999999999999</v>
      </c>
      <c r="BF131" s="694">
        <v>1304.0999999999999</v>
      </c>
      <c r="BG131" s="694">
        <v>1304.0999999999999</v>
      </c>
      <c r="BH131" s="694">
        <v>1304.0999999999999</v>
      </c>
      <c r="BI131" s="694">
        <v>1304.0999999999999</v>
      </c>
      <c r="BJ131" s="694">
        <v>1304.0999999999999</v>
      </c>
      <c r="BK131" s="694">
        <v>1304.0999999999999</v>
      </c>
      <c r="BL131" s="694">
        <v>1304.0999999999999</v>
      </c>
      <c r="BM131" s="694">
        <v>1304.0999999999999</v>
      </c>
      <c r="BN131" s="694">
        <v>0</v>
      </c>
      <c r="BO131" s="694">
        <v>0</v>
      </c>
      <c r="BP131" s="694">
        <v>0</v>
      </c>
      <c r="BQ131" s="694">
        <v>0</v>
      </c>
      <c r="BR131" s="694">
        <v>0</v>
      </c>
      <c r="BS131" s="694">
        <v>0</v>
      </c>
      <c r="BT131" s="695">
        <v>0</v>
      </c>
      <c r="BU131" s="163"/>
    </row>
    <row r="132" spans="2:73" ht="15.75">
      <c r="B132" s="686" t="s">
        <v>208</v>
      </c>
      <c r="C132" s="686" t="s">
        <v>490</v>
      </c>
      <c r="D132" s="686" t="s">
        <v>493</v>
      </c>
      <c r="E132" s="686" t="s">
        <v>782</v>
      </c>
      <c r="F132" s="686" t="s">
        <v>809</v>
      </c>
      <c r="G132" s="686" t="s">
        <v>783</v>
      </c>
      <c r="H132" s="686">
        <v>2014</v>
      </c>
      <c r="I132" s="638" t="s">
        <v>580</v>
      </c>
      <c r="J132" s="638" t="s">
        <v>595</v>
      </c>
      <c r="K132" s="627"/>
      <c r="L132" s="693">
        <v>0</v>
      </c>
      <c r="M132" s="694">
        <v>0</v>
      </c>
      <c r="N132" s="694">
        <v>0</v>
      </c>
      <c r="O132" s="694">
        <v>24.17071</v>
      </c>
      <c r="P132" s="694">
        <v>0</v>
      </c>
      <c r="Q132" s="694">
        <v>0</v>
      </c>
      <c r="R132" s="694">
        <v>0</v>
      </c>
      <c r="S132" s="694">
        <v>0</v>
      </c>
      <c r="T132" s="694">
        <v>0</v>
      </c>
      <c r="U132" s="694">
        <v>0</v>
      </c>
      <c r="V132" s="694">
        <v>0</v>
      </c>
      <c r="W132" s="694">
        <v>0</v>
      </c>
      <c r="X132" s="694">
        <v>0</v>
      </c>
      <c r="Y132" s="694">
        <v>0</v>
      </c>
      <c r="Z132" s="694">
        <v>0</v>
      </c>
      <c r="AA132" s="694">
        <v>0</v>
      </c>
      <c r="AB132" s="694">
        <v>0</v>
      </c>
      <c r="AC132" s="694">
        <v>0</v>
      </c>
      <c r="AD132" s="694">
        <v>0</v>
      </c>
      <c r="AE132" s="694">
        <v>0</v>
      </c>
      <c r="AF132" s="694">
        <v>0</v>
      </c>
      <c r="AG132" s="694">
        <v>0</v>
      </c>
      <c r="AH132" s="694">
        <v>0</v>
      </c>
      <c r="AI132" s="694">
        <v>0</v>
      </c>
      <c r="AJ132" s="694">
        <v>0</v>
      </c>
      <c r="AK132" s="694">
        <v>0</v>
      </c>
      <c r="AL132" s="694">
        <v>0</v>
      </c>
      <c r="AM132" s="694">
        <v>0</v>
      </c>
      <c r="AN132" s="694">
        <v>0</v>
      </c>
      <c r="AO132" s="695">
        <v>0</v>
      </c>
      <c r="AP132" s="627"/>
      <c r="AQ132" s="693">
        <v>0</v>
      </c>
      <c r="AR132" s="694">
        <v>0</v>
      </c>
      <c r="AS132" s="694">
        <v>0</v>
      </c>
      <c r="AT132" s="694">
        <v>184241.2</v>
      </c>
      <c r="AU132" s="694">
        <v>0</v>
      </c>
      <c r="AV132" s="694">
        <v>0</v>
      </c>
      <c r="AW132" s="694">
        <v>0</v>
      </c>
      <c r="AX132" s="694">
        <v>0</v>
      </c>
      <c r="AY132" s="694">
        <v>0</v>
      </c>
      <c r="AZ132" s="694">
        <v>0</v>
      </c>
      <c r="BA132" s="694">
        <v>0</v>
      </c>
      <c r="BB132" s="694">
        <v>0</v>
      </c>
      <c r="BC132" s="694">
        <v>0</v>
      </c>
      <c r="BD132" s="694">
        <v>0</v>
      </c>
      <c r="BE132" s="694">
        <v>0</v>
      </c>
      <c r="BF132" s="694">
        <v>0</v>
      </c>
      <c r="BG132" s="694">
        <v>0</v>
      </c>
      <c r="BH132" s="694">
        <v>0</v>
      </c>
      <c r="BI132" s="694">
        <v>0</v>
      </c>
      <c r="BJ132" s="694">
        <v>0</v>
      </c>
      <c r="BK132" s="694">
        <v>0</v>
      </c>
      <c r="BL132" s="694">
        <v>0</v>
      </c>
      <c r="BM132" s="694">
        <v>0</v>
      </c>
      <c r="BN132" s="694">
        <v>0</v>
      </c>
      <c r="BO132" s="694">
        <v>0</v>
      </c>
      <c r="BP132" s="694">
        <v>0</v>
      </c>
      <c r="BQ132" s="694">
        <v>0</v>
      </c>
      <c r="BR132" s="694">
        <v>0</v>
      </c>
      <c r="BS132" s="694">
        <v>0</v>
      </c>
      <c r="BT132" s="695">
        <v>0</v>
      </c>
      <c r="BU132" s="163"/>
    </row>
    <row r="133" spans="2:73" ht="15.75">
      <c r="B133" s="686" t="s">
        <v>208</v>
      </c>
      <c r="C133" s="686" t="s">
        <v>490</v>
      </c>
      <c r="D133" s="686" t="s">
        <v>810</v>
      </c>
      <c r="E133" s="686" t="s">
        <v>782</v>
      </c>
      <c r="F133" s="686" t="s">
        <v>490</v>
      </c>
      <c r="G133" s="686" t="s">
        <v>784</v>
      </c>
      <c r="H133" s="686">
        <v>2014</v>
      </c>
      <c r="I133" s="638" t="s">
        <v>580</v>
      </c>
      <c r="J133" s="638" t="s">
        <v>595</v>
      </c>
      <c r="K133" s="627"/>
      <c r="L133" s="693">
        <v>0</v>
      </c>
      <c r="M133" s="694">
        <v>0</v>
      </c>
      <c r="N133" s="694">
        <v>0</v>
      </c>
      <c r="O133" s="694">
        <v>3830.62</v>
      </c>
      <c r="P133" s="694">
        <v>0</v>
      </c>
      <c r="Q133" s="694">
        <v>0</v>
      </c>
      <c r="R133" s="694">
        <v>0</v>
      </c>
      <c r="S133" s="694">
        <v>0</v>
      </c>
      <c r="T133" s="694">
        <v>0</v>
      </c>
      <c r="U133" s="694">
        <v>0</v>
      </c>
      <c r="V133" s="694">
        <v>0</v>
      </c>
      <c r="W133" s="694">
        <v>0</v>
      </c>
      <c r="X133" s="694">
        <v>0</v>
      </c>
      <c r="Y133" s="694">
        <v>0</v>
      </c>
      <c r="Z133" s="694">
        <v>0</v>
      </c>
      <c r="AA133" s="694">
        <v>0</v>
      </c>
      <c r="AB133" s="694">
        <v>0</v>
      </c>
      <c r="AC133" s="694">
        <v>0</v>
      </c>
      <c r="AD133" s="694">
        <v>0</v>
      </c>
      <c r="AE133" s="694">
        <v>0</v>
      </c>
      <c r="AF133" s="694">
        <v>0</v>
      </c>
      <c r="AG133" s="694">
        <v>0</v>
      </c>
      <c r="AH133" s="694">
        <v>0</v>
      </c>
      <c r="AI133" s="694">
        <v>0</v>
      </c>
      <c r="AJ133" s="694">
        <v>0</v>
      </c>
      <c r="AK133" s="694">
        <v>0</v>
      </c>
      <c r="AL133" s="694">
        <v>0</v>
      </c>
      <c r="AM133" s="694">
        <v>0</v>
      </c>
      <c r="AN133" s="694">
        <v>0</v>
      </c>
      <c r="AO133" s="695">
        <v>0</v>
      </c>
      <c r="AP133" s="627"/>
      <c r="AQ133" s="693">
        <v>0</v>
      </c>
      <c r="AR133" s="694">
        <v>0</v>
      </c>
      <c r="AS133" s="694">
        <v>0</v>
      </c>
      <c r="AT133" s="694">
        <v>0</v>
      </c>
      <c r="AU133" s="694">
        <v>0</v>
      </c>
      <c r="AV133" s="694">
        <v>0</v>
      </c>
      <c r="AW133" s="694">
        <v>0</v>
      </c>
      <c r="AX133" s="694">
        <v>0</v>
      </c>
      <c r="AY133" s="694">
        <v>0</v>
      </c>
      <c r="AZ133" s="694">
        <v>0</v>
      </c>
      <c r="BA133" s="694">
        <v>0</v>
      </c>
      <c r="BB133" s="694">
        <v>0</v>
      </c>
      <c r="BC133" s="694">
        <v>0</v>
      </c>
      <c r="BD133" s="694">
        <v>0</v>
      </c>
      <c r="BE133" s="694">
        <v>0</v>
      </c>
      <c r="BF133" s="694">
        <v>0</v>
      </c>
      <c r="BG133" s="694">
        <v>0</v>
      </c>
      <c r="BH133" s="694">
        <v>0</v>
      </c>
      <c r="BI133" s="694">
        <v>0</v>
      </c>
      <c r="BJ133" s="694">
        <v>0</v>
      </c>
      <c r="BK133" s="694">
        <v>0</v>
      </c>
      <c r="BL133" s="694">
        <v>0</v>
      </c>
      <c r="BM133" s="694">
        <v>0</v>
      </c>
      <c r="BN133" s="694">
        <v>0</v>
      </c>
      <c r="BO133" s="694">
        <v>0</v>
      </c>
      <c r="BP133" s="694">
        <v>0</v>
      </c>
      <c r="BQ133" s="694">
        <v>0</v>
      </c>
      <c r="BR133" s="694">
        <v>0</v>
      </c>
      <c r="BS133" s="694">
        <v>0</v>
      </c>
      <c r="BT133" s="695">
        <v>0</v>
      </c>
      <c r="BU133" s="163"/>
    </row>
    <row r="134" spans="2:73" ht="15.75">
      <c r="B134" s="686" t="s">
        <v>811</v>
      </c>
      <c r="C134" s="686" t="s">
        <v>785</v>
      </c>
      <c r="D134" s="686" t="s">
        <v>812</v>
      </c>
      <c r="E134" s="686" t="s">
        <v>782</v>
      </c>
      <c r="F134" s="686" t="s">
        <v>809</v>
      </c>
      <c r="G134" s="686" t="s">
        <v>784</v>
      </c>
      <c r="H134" s="686">
        <v>2007</v>
      </c>
      <c r="I134" s="638"/>
      <c r="J134" s="638" t="s">
        <v>588</v>
      </c>
      <c r="K134" s="627"/>
      <c r="L134" s="693">
        <v>0</v>
      </c>
      <c r="M134" s="694">
        <v>0</v>
      </c>
      <c r="N134" s="694">
        <v>0</v>
      </c>
      <c r="O134" s="694">
        <v>3.9902160000000002</v>
      </c>
      <c r="P134" s="694">
        <v>0</v>
      </c>
      <c r="Q134" s="694">
        <v>0</v>
      </c>
      <c r="R134" s="694">
        <v>0</v>
      </c>
      <c r="S134" s="694">
        <v>0</v>
      </c>
      <c r="T134" s="694">
        <v>0</v>
      </c>
      <c r="U134" s="694">
        <v>0</v>
      </c>
      <c r="V134" s="694">
        <v>0</v>
      </c>
      <c r="W134" s="694">
        <v>0</v>
      </c>
      <c r="X134" s="694">
        <v>0</v>
      </c>
      <c r="Y134" s="694">
        <v>0</v>
      </c>
      <c r="Z134" s="694">
        <v>0</v>
      </c>
      <c r="AA134" s="694">
        <v>0</v>
      </c>
      <c r="AB134" s="694">
        <v>0</v>
      </c>
      <c r="AC134" s="694">
        <v>0</v>
      </c>
      <c r="AD134" s="694">
        <v>0</v>
      </c>
      <c r="AE134" s="694">
        <v>0</v>
      </c>
      <c r="AF134" s="694">
        <v>0</v>
      </c>
      <c r="AG134" s="694">
        <v>0</v>
      </c>
      <c r="AH134" s="694">
        <v>0</v>
      </c>
      <c r="AI134" s="694">
        <v>0</v>
      </c>
      <c r="AJ134" s="694">
        <v>0</v>
      </c>
      <c r="AK134" s="694">
        <v>0</v>
      </c>
      <c r="AL134" s="694">
        <v>0</v>
      </c>
      <c r="AM134" s="694">
        <v>0</v>
      </c>
      <c r="AN134" s="694">
        <v>0</v>
      </c>
      <c r="AO134" s="695">
        <v>0</v>
      </c>
      <c r="AP134" s="627"/>
      <c r="AQ134" s="693">
        <v>0</v>
      </c>
      <c r="AR134" s="694">
        <v>0</v>
      </c>
      <c r="AS134" s="694">
        <v>0</v>
      </c>
      <c r="AT134" s="694">
        <v>0</v>
      </c>
      <c r="AU134" s="694">
        <v>0</v>
      </c>
      <c r="AV134" s="694">
        <v>0</v>
      </c>
      <c r="AW134" s="694">
        <v>0</v>
      </c>
      <c r="AX134" s="694">
        <v>0</v>
      </c>
      <c r="AY134" s="694">
        <v>0</v>
      </c>
      <c r="AZ134" s="694">
        <v>0</v>
      </c>
      <c r="BA134" s="694">
        <v>0</v>
      </c>
      <c r="BB134" s="694">
        <v>0</v>
      </c>
      <c r="BC134" s="694">
        <v>0</v>
      </c>
      <c r="BD134" s="694">
        <v>0</v>
      </c>
      <c r="BE134" s="694">
        <v>0</v>
      </c>
      <c r="BF134" s="694">
        <v>0</v>
      </c>
      <c r="BG134" s="694">
        <v>0</v>
      </c>
      <c r="BH134" s="694">
        <v>0</v>
      </c>
      <c r="BI134" s="694">
        <v>0</v>
      </c>
      <c r="BJ134" s="694">
        <v>0</v>
      </c>
      <c r="BK134" s="694">
        <v>0</v>
      </c>
      <c r="BL134" s="694">
        <v>0</v>
      </c>
      <c r="BM134" s="694">
        <v>0</v>
      </c>
      <c r="BN134" s="694">
        <v>0</v>
      </c>
      <c r="BO134" s="694">
        <v>0</v>
      </c>
      <c r="BP134" s="694">
        <v>0</v>
      </c>
      <c r="BQ134" s="694">
        <v>0</v>
      </c>
      <c r="BR134" s="694">
        <v>0</v>
      </c>
      <c r="BS134" s="694">
        <v>0</v>
      </c>
      <c r="BT134" s="695">
        <v>0</v>
      </c>
      <c r="BU134" s="163"/>
    </row>
    <row r="135" spans="2:73" ht="15.75">
      <c r="B135" s="686" t="s">
        <v>811</v>
      </c>
      <c r="C135" s="686" t="s">
        <v>781</v>
      </c>
      <c r="D135" s="686" t="s">
        <v>42</v>
      </c>
      <c r="E135" s="686" t="s">
        <v>782</v>
      </c>
      <c r="F135" s="686" t="s">
        <v>29</v>
      </c>
      <c r="G135" s="686" t="s">
        <v>784</v>
      </c>
      <c r="H135" s="686">
        <v>2006</v>
      </c>
      <c r="I135" s="638"/>
      <c r="J135" s="638" t="s">
        <v>588</v>
      </c>
      <c r="K135" s="627"/>
      <c r="L135" s="693">
        <v>0</v>
      </c>
      <c r="M135" s="694">
        <v>0</v>
      </c>
      <c r="N135" s="694">
        <v>0</v>
      </c>
      <c r="O135" s="694">
        <v>57.347639999999998</v>
      </c>
      <c r="P135" s="694">
        <v>0</v>
      </c>
      <c r="Q135" s="694">
        <v>0</v>
      </c>
      <c r="R135" s="694">
        <v>0</v>
      </c>
      <c r="S135" s="694">
        <v>0</v>
      </c>
      <c r="T135" s="694">
        <v>0</v>
      </c>
      <c r="U135" s="694">
        <v>0</v>
      </c>
      <c r="V135" s="694">
        <v>0</v>
      </c>
      <c r="W135" s="694">
        <v>0</v>
      </c>
      <c r="X135" s="694">
        <v>0</v>
      </c>
      <c r="Y135" s="694">
        <v>0</v>
      </c>
      <c r="Z135" s="694">
        <v>0</v>
      </c>
      <c r="AA135" s="694">
        <v>0</v>
      </c>
      <c r="AB135" s="694">
        <v>0</v>
      </c>
      <c r="AC135" s="694">
        <v>0</v>
      </c>
      <c r="AD135" s="694">
        <v>0</v>
      </c>
      <c r="AE135" s="694">
        <v>0</v>
      </c>
      <c r="AF135" s="694">
        <v>0</v>
      </c>
      <c r="AG135" s="694">
        <v>0</v>
      </c>
      <c r="AH135" s="694">
        <v>0</v>
      </c>
      <c r="AI135" s="694">
        <v>0</v>
      </c>
      <c r="AJ135" s="694">
        <v>0</v>
      </c>
      <c r="AK135" s="694">
        <v>0</v>
      </c>
      <c r="AL135" s="694">
        <v>0</v>
      </c>
      <c r="AM135" s="694">
        <v>0</v>
      </c>
      <c r="AN135" s="694">
        <v>0</v>
      </c>
      <c r="AO135" s="695">
        <v>0</v>
      </c>
      <c r="AP135" s="627"/>
      <c r="AQ135" s="693">
        <v>0</v>
      </c>
      <c r="AR135" s="694">
        <v>0</v>
      </c>
      <c r="AS135" s="694">
        <v>0</v>
      </c>
      <c r="AT135" s="694">
        <v>15.69942</v>
      </c>
      <c r="AU135" s="694">
        <v>0</v>
      </c>
      <c r="AV135" s="694">
        <v>0</v>
      </c>
      <c r="AW135" s="694">
        <v>0</v>
      </c>
      <c r="AX135" s="694">
        <v>0</v>
      </c>
      <c r="AY135" s="694">
        <v>0</v>
      </c>
      <c r="AZ135" s="694">
        <v>0</v>
      </c>
      <c r="BA135" s="694">
        <v>0</v>
      </c>
      <c r="BB135" s="694">
        <v>0</v>
      </c>
      <c r="BC135" s="694">
        <v>0</v>
      </c>
      <c r="BD135" s="694">
        <v>0</v>
      </c>
      <c r="BE135" s="694">
        <v>0</v>
      </c>
      <c r="BF135" s="694">
        <v>0</v>
      </c>
      <c r="BG135" s="694">
        <v>0</v>
      </c>
      <c r="BH135" s="694">
        <v>0</v>
      </c>
      <c r="BI135" s="694">
        <v>0</v>
      </c>
      <c r="BJ135" s="694">
        <v>0</v>
      </c>
      <c r="BK135" s="694">
        <v>0</v>
      </c>
      <c r="BL135" s="694">
        <v>0</v>
      </c>
      <c r="BM135" s="694">
        <v>0</v>
      </c>
      <c r="BN135" s="694">
        <v>0</v>
      </c>
      <c r="BO135" s="694">
        <v>0</v>
      </c>
      <c r="BP135" s="694">
        <v>0</v>
      </c>
      <c r="BQ135" s="694">
        <v>0</v>
      </c>
      <c r="BR135" s="694">
        <v>0</v>
      </c>
      <c r="BS135" s="694">
        <v>0</v>
      </c>
      <c r="BT135" s="695">
        <v>0</v>
      </c>
      <c r="BU135" s="163"/>
    </row>
    <row r="136" spans="2:73" ht="15.75">
      <c r="B136" s="686" t="s">
        <v>811</v>
      </c>
      <c r="C136" s="686" t="s">
        <v>781</v>
      </c>
      <c r="D136" s="686" t="s">
        <v>42</v>
      </c>
      <c r="E136" s="686" t="s">
        <v>782</v>
      </c>
      <c r="F136" s="686" t="s">
        <v>29</v>
      </c>
      <c r="G136" s="686" t="s">
        <v>784</v>
      </c>
      <c r="H136" s="686">
        <v>2007</v>
      </c>
      <c r="I136" s="638"/>
      <c r="J136" s="638" t="s">
        <v>588</v>
      </c>
      <c r="K136" s="627"/>
      <c r="L136" s="693">
        <v>0</v>
      </c>
      <c r="M136" s="694">
        <v>0</v>
      </c>
      <c r="N136" s="694">
        <v>0</v>
      </c>
      <c r="O136" s="694">
        <v>970.1069</v>
      </c>
      <c r="P136" s="694">
        <v>0</v>
      </c>
      <c r="Q136" s="694">
        <v>0</v>
      </c>
      <c r="R136" s="694">
        <v>0</v>
      </c>
      <c r="S136" s="694">
        <v>0</v>
      </c>
      <c r="T136" s="694">
        <v>0</v>
      </c>
      <c r="U136" s="694">
        <v>0</v>
      </c>
      <c r="V136" s="694">
        <v>0</v>
      </c>
      <c r="W136" s="694">
        <v>0</v>
      </c>
      <c r="X136" s="694">
        <v>0</v>
      </c>
      <c r="Y136" s="694">
        <v>0</v>
      </c>
      <c r="Z136" s="694">
        <v>0</v>
      </c>
      <c r="AA136" s="694">
        <v>0</v>
      </c>
      <c r="AB136" s="694">
        <v>0</v>
      </c>
      <c r="AC136" s="694">
        <v>0</v>
      </c>
      <c r="AD136" s="694">
        <v>0</v>
      </c>
      <c r="AE136" s="694">
        <v>0</v>
      </c>
      <c r="AF136" s="694">
        <v>0</v>
      </c>
      <c r="AG136" s="694">
        <v>0</v>
      </c>
      <c r="AH136" s="694">
        <v>0</v>
      </c>
      <c r="AI136" s="694">
        <v>0</v>
      </c>
      <c r="AJ136" s="694">
        <v>0</v>
      </c>
      <c r="AK136" s="694">
        <v>0</v>
      </c>
      <c r="AL136" s="694">
        <v>0</v>
      </c>
      <c r="AM136" s="694">
        <v>0</v>
      </c>
      <c r="AN136" s="694">
        <v>0</v>
      </c>
      <c r="AO136" s="695">
        <v>0</v>
      </c>
      <c r="AP136" s="627"/>
      <c r="AQ136" s="693">
        <v>0</v>
      </c>
      <c r="AR136" s="694">
        <v>0</v>
      </c>
      <c r="AS136" s="694">
        <v>0</v>
      </c>
      <c r="AT136" s="694">
        <v>243.99510000000001</v>
      </c>
      <c r="AU136" s="694">
        <v>0</v>
      </c>
      <c r="AV136" s="694">
        <v>0</v>
      </c>
      <c r="AW136" s="694">
        <v>0</v>
      </c>
      <c r="AX136" s="694">
        <v>0</v>
      </c>
      <c r="AY136" s="694">
        <v>0</v>
      </c>
      <c r="AZ136" s="694">
        <v>0</v>
      </c>
      <c r="BA136" s="694">
        <v>0</v>
      </c>
      <c r="BB136" s="694">
        <v>0</v>
      </c>
      <c r="BC136" s="694">
        <v>0</v>
      </c>
      <c r="BD136" s="694">
        <v>0</v>
      </c>
      <c r="BE136" s="694">
        <v>0</v>
      </c>
      <c r="BF136" s="694">
        <v>0</v>
      </c>
      <c r="BG136" s="694">
        <v>0</v>
      </c>
      <c r="BH136" s="694">
        <v>0</v>
      </c>
      <c r="BI136" s="694">
        <v>0</v>
      </c>
      <c r="BJ136" s="694">
        <v>0</v>
      </c>
      <c r="BK136" s="694">
        <v>0</v>
      </c>
      <c r="BL136" s="694">
        <v>0</v>
      </c>
      <c r="BM136" s="694">
        <v>0</v>
      </c>
      <c r="BN136" s="694">
        <v>0</v>
      </c>
      <c r="BO136" s="694">
        <v>0</v>
      </c>
      <c r="BP136" s="694">
        <v>0</v>
      </c>
      <c r="BQ136" s="694">
        <v>0</v>
      </c>
      <c r="BR136" s="694">
        <v>0</v>
      </c>
      <c r="BS136" s="694">
        <v>0</v>
      </c>
      <c r="BT136" s="695">
        <v>0</v>
      </c>
      <c r="BU136" s="163"/>
    </row>
    <row r="137" spans="2:73" ht="15.75">
      <c r="B137" s="686" t="s">
        <v>811</v>
      </c>
      <c r="C137" s="686" t="s">
        <v>781</v>
      </c>
      <c r="D137" s="686" t="s">
        <v>42</v>
      </c>
      <c r="E137" s="686" t="s">
        <v>782</v>
      </c>
      <c r="F137" s="686" t="s">
        <v>29</v>
      </c>
      <c r="G137" s="686" t="s">
        <v>784</v>
      </c>
      <c r="H137" s="686">
        <v>2008</v>
      </c>
      <c r="I137" s="638"/>
      <c r="J137" s="638" t="s">
        <v>588</v>
      </c>
      <c r="K137" s="627"/>
      <c r="L137" s="693">
        <v>0</v>
      </c>
      <c r="M137" s="694">
        <v>0</v>
      </c>
      <c r="N137" s="694">
        <v>0</v>
      </c>
      <c r="O137" s="694">
        <v>668.80539999999996</v>
      </c>
      <c r="P137" s="694">
        <v>0</v>
      </c>
      <c r="Q137" s="694">
        <v>0</v>
      </c>
      <c r="R137" s="694">
        <v>0</v>
      </c>
      <c r="S137" s="694">
        <v>0</v>
      </c>
      <c r="T137" s="694">
        <v>0</v>
      </c>
      <c r="U137" s="694">
        <v>0</v>
      </c>
      <c r="V137" s="694">
        <v>0</v>
      </c>
      <c r="W137" s="694">
        <v>0</v>
      </c>
      <c r="X137" s="694">
        <v>0</v>
      </c>
      <c r="Y137" s="694">
        <v>0</v>
      </c>
      <c r="Z137" s="694">
        <v>0</v>
      </c>
      <c r="AA137" s="694">
        <v>0</v>
      </c>
      <c r="AB137" s="694">
        <v>0</v>
      </c>
      <c r="AC137" s="694">
        <v>0</v>
      </c>
      <c r="AD137" s="694">
        <v>0</v>
      </c>
      <c r="AE137" s="694">
        <v>0</v>
      </c>
      <c r="AF137" s="694">
        <v>0</v>
      </c>
      <c r="AG137" s="694">
        <v>0</v>
      </c>
      <c r="AH137" s="694">
        <v>0</v>
      </c>
      <c r="AI137" s="694">
        <v>0</v>
      </c>
      <c r="AJ137" s="694">
        <v>0</v>
      </c>
      <c r="AK137" s="694">
        <v>0</v>
      </c>
      <c r="AL137" s="694">
        <v>0</v>
      </c>
      <c r="AM137" s="694">
        <v>0</v>
      </c>
      <c r="AN137" s="694">
        <v>0</v>
      </c>
      <c r="AO137" s="695">
        <v>0</v>
      </c>
      <c r="AP137" s="627"/>
      <c r="AQ137" s="693">
        <v>0</v>
      </c>
      <c r="AR137" s="694">
        <v>0</v>
      </c>
      <c r="AS137" s="694">
        <v>0</v>
      </c>
      <c r="AT137" s="694">
        <v>168.7687</v>
      </c>
      <c r="AU137" s="694">
        <v>0</v>
      </c>
      <c r="AV137" s="694">
        <v>0</v>
      </c>
      <c r="AW137" s="694">
        <v>0</v>
      </c>
      <c r="AX137" s="694">
        <v>0</v>
      </c>
      <c r="AY137" s="694">
        <v>0</v>
      </c>
      <c r="AZ137" s="694">
        <v>0</v>
      </c>
      <c r="BA137" s="694">
        <v>0</v>
      </c>
      <c r="BB137" s="694">
        <v>0</v>
      </c>
      <c r="BC137" s="694">
        <v>0</v>
      </c>
      <c r="BD137" s="694">
        <v>0</v>
      </c>
      <c r="BE137" s="694">
        <v>0</v>
      </c>
      <c r="BF137" s="694">
        <v>0</v>
      </c>
      <c r="BG137" s="694">
        <v>0</v>
      </c>
      <c r="BH137" s="694">
        <v>0</v>
      </c>
      <c r="BI137" s="694">
        <v>0</v>
      </c>
      <c r="BJ137" s="694">
        <v>0</v>
      </c>
      <c r="BK137" s="694">
        <v>0</v>
      </c>
      <c r="BL137" s="694">
        <v>0</v>
      </c>
      <c r="BM137" s="694">
        <v>0</v>
      </c>
      <c r="BN137" s="694">
        <v>0</v>
      </c>
      <c r="BO137" s="694">
        <v>0</v>
      </c>
      <c r="BP137" s="694">
        <v>0</v>
      </c>
      <c r="BQ137" s="694">
        <v>0</v>
      </c>
      <c r="BR137" s="694">
        <v>0</v>
      </c>
      <c r="BS137" s="694">
        <v>0</v>
      </c>
      <c r="BT137" s="695">
        <v>0</v>
      </c>
      <c r="BU137" s="163"/>
    </row>
    <row r="138" spans="2:73" ht="15.75">
      <c r="B138" s="686" t="s">
        <v>811</v>
      </c>
      <c r="C138" s="686" t="s">
        <v>781</v>
      </c>
      <c r="D138" s="686" t="s">
        <v>42</v>
      </c>
      <c r="E138" s="686" t="s">
        <v>782</v>
      </c>
      <c r="F138" s="686" t="s">
        <v>29</v>
      </c>
      <c r="G138" s="686" t="s">
        <v>784</v>
      </c>
      <c r="H138" s="686">
        <v>2009</v>
      </c>
      <c r="I138" s="638"/>
      <c r="J138" s="638" t="s">
        <v>588</v>
      </c>
      <c r="K138" s="627"/>
      <c r="L138" s="693">
        <v>0</v>
      </c>
      <c r="M138" s="694">
        <v>0</v>
      </c>
      <c r="N138" s="694">
        <v>0</v>
      </c>
      <c r="O138" s="694">
        <v>713.77149999999995</v>
      </c>
      <c r="P138" s="694">
        <v>0</v>
      </c>
      <c r="Q138" s="694">
        <v>0</v>
      </c>
      <c r="R138" s="694">
        <v>0</v>
      </c>
      <c r="S138" s="694">
        <v>0</v>
      </c>
      <c r="T138" s="694">
        <v>0</v>
      </c>
      <c r="U138" s="694">
        <v>0</v>
      </c>
      <c r="V138" s="694">
        <v>0</v>
      </c>
      <c r="W138" s="694">
        <v>0</v>
      </c>
      <c r="X138" s="694">
        <v>0</v>
      </c>
      <c r="Y138" s="694">
        <v>0</v>
      </c>
      <c r="Z138" s="694">
        <v>0</v>
      </c>
      <c r="AA138" s="694">
        <v>0</v>
      </c>
      <c r="AB138" s="694">
        <v>0</v>
      </c>
      <c r="AC138" s="694">
        <v>0</v>
      </c>
      <c r="AD138" s="694">
        <v>0</v>
      </c>
      <c r="AE138" s="694">
        <v>0</v>
      </c>
      <c r="AF138" s="694">
        <v>0</v>
      </c>
      <c r="AG138" s="694">
        <v>0</v>
      </c>
      <c r="AH138" s="694">
        <v>0</v>
      </c>
      <c r="AI138" s="694">
        <v>0</v>
      </c>
      <c r="AJ138" s="694">
        <v>0</v>
      </c>
      <c r="AK138" s="694">
        <v>0</v>
      </c>
      <c r="AL138" s="694">
        <v>0</v>
      </c>
      <c r="AM138" s="694">
        <v>0</v>
      </c>
      <c r="AN138" s="694">
        <v>0</v>
      </c>
      <c r="AO138" s="695">
        <v>0</v>
      </c>
      <c r="AP138" s="627"/>
      <c r="AQ138" s="693">
        <v>0</v>
      </c>
      <c r="AR138" s="694">
        <v>0</v>
      </c>
      <c r="AS138" s="694">
        <v>0</v>
      </c>
      <c r="AT138" s="694">
        <v>186.4306</v>
      </c>
      <c r="AU138" s="694">
        <v>0</v>
      </c>
      <c r="AV138" s="694">
        <v>0</v>
      </c>
      <c r="AW138" s="694">
        <v>0</v>
      </c>
      <c r="AX138" s="694">
        <v>0</v>
      </c>
      <c r="AY138" s="694">
        <v>0</v>
      </c>
      <c r="AZ138" s="694">
        <v>0</v>
      </c>
      <c r="BA138" s="694">
        <v>0</v>
      </c>
      <c r="BB138" s="694">
        <v>0</v>
      </c>
      <c r="BC138" s="694">
        <v>0</v>
      </c>
      <c r="BD138" s="694">
        <v>0</v>
      </c>
      <c r="BE138" s="694">
        <v>0</v>
      </c>
      <c r="BF138" s="694">
        <v>0</v>
      </c>
      <c r="BG138" s="694">
        <v>0</v>
      </c>
      <c r="BH138" s="694">
        <v>0</v>
      </c>
      <c r="BI138" s="694">
        <v>0</v>
      </c>
      <c r="BJ138" s="694">
        <v>0</v>
      </c>
      <c r="BK138" s="694">
        <v>0</v>
      </c>
      <c r="BL138" s="694">
        <v>0</v>
      </c>
      <c r="BM138" s="694">
        <v>0</v>
      </c>
      <c r="BN138" s="694">
        <v>0</v>
      </c>
      <c r="BO138" s="694">
        <v>0</v>
      </c>
      <c r="BP138" s="694">
        <v>0</v>
      </c>
      <c r="BQ138" s="694">
        <v>0</v>
      </c>
      <c r="BR138" s="694">
        <v>0</v>
      </c>
      <c r="BS138" s="694">
        <v>0</v>
      </c>
      <c r="BT138" s="695">
        <v>0</v>
      </c>
      <c r="BU138" s="163"/>
    </row>
    <row r="139" spans="2:73" ht="15.75">
      <c r="B139" s="686" t="s">
        <v>811</v>
      </c>
      <c r="C139" s="686" t="s">
        <v>781</v>
      </c>
      <c r="D139" s="686" t="s">
        <v>42</v>
      </c>
      <c r="E139" s="686" t="s">
        <v>782</v>
      </c>
      <c r="F139" s="686" t="s">
        <v>29</v>
      </c>
      <c r="G139" s="686" t="s">
        <v>784</v>
      </c>
      <c r="H139" s="686">
        <v>2010</v>
      </c>
      <c r="I139" s="638"/>
      <c r="J139" s="638" t="s">
        <v>588</v>
      </c>
      <c r="K139" s="627"/>
      <c r="L139" s="693">
        <v>0</v>
      </c>
      <c r="M139" s="694">
        <v>0</v>
      </c>
      <c r="N139" s="694">
        <v>0</v>
      </c>
      <c r="O139" s="694">
        <v>749.90539999999999</v>
      </c>
      <c r="P139" s="694">
        <v>0</v>
      </c>
      <c r="Q139" s="694">
        <v>0</v>
      </c>
      <c r="R139" s="694">
        <v>0</v>
      </c>
      <c r="S139" s="694">
        <v>0</v>
      </c>
      <c r="T139" s="694">
        <v>0</v>
      </c>
      <c r="U139" s="694">
        <v>0</v>
      </c>
      <c r="V139" s="694">
        <v>0</v>
      </c>
      <c r="W139" s="694">
        <v>0</v>
      </c>
      <c r="X139" s="694">
        <v>0</v>
      </c>
      <c r="Y139" s="694">
        <v>0</v>
      </c>
      <c r="Z139" s="694">
        <v>0</v>
      </c>
      <c r="AA139" s="694">
        <v>0</v>
      </c>
      <c r="AB139" s="694">
        <v>0</v>
      </c>
      <c r="AC139" s="694">
        <v>0</v>
      </c>
      <c r="AD139" s="694">
        <v>0</v>
      </c>
      <c r="AE139" s="694">
        <v>0</v>
      </c>
      <c r="AF139" s="694">
        <v>0</v>
      </c>
      <c r="AG139" s="694">
        <v>0</v>
      </c>
      <c r="AH139" s="694">
        <v>0</v>
      </c>
      <c r="AI139" s="694">
        <v>0</v>
      </c>
      <c r="AJ139" s="694">
        <v>0</v>
      </c>
      <c r="AK139" s="694">
        <v>0</v>
      </c>
      <c r="AL139" s="694">
        <v>0</v>
      </c>
      <c r="AM139" s="694">
        <v>0</v>
      </c>
      <c r="AN139" s="694">
        <v>0</v>
      </c>
      <c r="AO139" s="695">
        <v>0</v>
      </c>
      <c r="AP139" s="627"/>
      <c r="AQ139" s="693">
        <v>0</v>
      </c>
      <c r="AR139" s="694">
        <v>0</v>
      </c>
      <c r="AS139" s="694">
        <v>0</v>
      </c>
      <c r="AT139" s="694">
        <v>185.1223</v>
      </c>
      <c r="AU139" s="694">
        <v>0</v>
      </c>
      <c r="AV139" s="694">
        <v>0</v>
      </c>
      <c r="AW139" s="694">
        <v>0</v>
      </c>
      <c r="AX139" s="694">
        <v>0</v>
      </c>
      <c r="AY139" s="694">
        <v>0</v>
      </c>
      <c r="AZ139" s="694">
        <v>0</v>
      </c>
      <c r="BA139" s="694">
        <v>0</v>
      </c>
      <c r="BB139" s="694">
        <v>0</v>
      </c>
      <c r="BC139" s="694">
        <v>0</v>
      </c>
      <c r="BD139" s="694">
        <v>0</v>
      </c>
      <c r="BE139" s="694">
        <v>0</v>
      </c>
      <c r="BF139" s="694">
        <v>0</v>
      </c>
      <c r="BG139" s="694">
        <v>0</v>
      </c>
      <c r="BH139" s="694">
        <v>0</v>
      </c>
      <c r="BI139" s="694">
        <v>0</v>
      </c>
      <c r="BJ139" s="694">
        <v>0</v>
      </c>
      <c r="BK139" s="694">
        <v>0</v>
      </c>
      <c r="BL139" s="694">
        <v>0</v>
      </c>
      <c r="BM139" s="694">
        <v>0</v>
      </c>
      <c r="BN139" s="694">
        <v>0</v>
      </c>
      <c r="BO139" s="694">
        <v>0</v>
      </c>
      <c r="BP139" s="694">
        <v>0</v>
      </c>
      <c r="BQ139" s="694">
        <v>0</v>
      </c>
      <c r="BR139" s="694">
        <v>0</v>
      </c>
      <c r="BS139" s="694">
        <v>0</v>
      </c>
      <c r="BT139" s="695">
        <v>0</v>
      </c>
      <c r="BU139" s="163"/>
    </row>
    <row r="140" spans="2:73" ht="15.75">
      <c r="B140" s="686" t="s">
        <v>811</v>
      </c>
      <c r="C140" s="686" t="s">
        <v>788</v>
      </c>
      <c r="D140" s="686" t="s">
        <v>9</v>
      </c>
      <c r="E140" s="686" t="s">
        <v>782</v>
      </c>
      <c r="F140" s="686" t="s">
        <v>788</v>
      </c>
      <c r="G140" s="686" t="s">
        <v>784</v>
      </c>
      <c r="H140" s="686">
        <v>2014</v>
      </c>
      <c r="I140" s="638" t="s">
        <v>580</v>
      </c>
      <c r="J140" s="638" t="s">
        <v>595</v>
      </c>
      <c r="K140" s="627"/>
      <c r="L140" s="693">
        <v>0</v>
      </c>
      <c r="M140" s="694">
        <v>0</v>
      </c>
      <c r="N140" s="694">
        <v>0</v>
      </c>
      <c r="O140" s="694">
        <v>1225.768</v>
      </c>
      <c r="P140" s="694">
        <v>0</v>
      </c>
      <c r="Q140" s="694">
        <v>0</v>
      </c>
      <c r="R140" s="694">
        <v>0</v>
      </c>
      <c r="S140" s="694">
        <v>0</v>
      </c>
      <c r="T140" s="694">
        <v>0</v>
      </c>
      <c r="U140" s="694">
        <v>0</v>
      </c>
      <c r="V140" s="694">
        <v>0</v>
      </c>
      <c r="W140" s="694">
        <v>0</v>
      </c>
      <c r="X140" s="694">
        <v>0</v>
      </c>
      <c r="Y140" s="694">
        <v>0</v>
      </c>
      <c r="Z140" s="694">
        <v>0</v>
      </c>
      <c r="AA140" s="694">
        <v>0</v>
      </c>
      <c r="AB140" s="694">
        <v>0</v>
      </c>
      <c r="AC140" s="694">
        <v>0</v>
      </c>
      <c r="AD140" s="694">
        <v>0</v>
      </c>
      <c r="AE140" s="694">
        <v>0</v>
      </c>
      <c r="AF140" s="694">
        <v>0</v>
      </c>
      <c r="AG140" s="694">
        <v>0</v>
      </c>
      <c r="AH140" s="694">
        <v>0</v>
      </c>
      <c r="AI140" s="694">
        <v>0</v>
      </c>
      <c r="AJ140" s="694">
        <v>0</v>
      </c>
      <c r="AK140" s="694">
        <v>0</v>
      </c>
      <c r="AL140" s="694">
        <v>0</v>
      </c>
      <c r="AM140" s="694">
        <v>0</v>
      </c>
      <c r="AN140" s="694">
        <v>0</v>
      </c>
      <c r="AO140" s="695">
        <v>0</v>
      </c>
      <c r="AP140" s="627"/>
      <c r="AQ140" s="693">
        <v>0</v>
      </c>
      <c r="AR140" s="694">
        <v>0</v>
      </c>
      <c r="AS140" s="694">
        <v>0</v>
      </c>
      <c r="AT140" s="694">
        <v>0</v>
      </c>
      <c r="AU140" s="694">
        <v>0</v>
      </c>
      <c r="AV140" s="694">
        <v>0</v>
      </c>
      <c r="AW140" s="694">
        <v>0</v>
      </c>
      <c r="AX140" s="694">
        <v>0</v>
      </c>
      <c r="AY140" s="694">
        <v>0</v>
      </c>
      <c r="AZ140" s="694">
        <v>0</v>
      </c>
      <c r="BA140" s="694">
        <v>0</v>
      </c>
      <c r="BB140" s="694">
        <v>0</v>
      </c>
      <c r="BC140" s="694">
        <v>0</v>
      </c>
      <c r="BD140" s="694">
        <v>0</v>
      </c>
      <c r="BE140" s="694">
        <v>0</v>
      </c>
      <c r="BF140" s="694">
        <v>0</v>
      </c>
      <c r="BG140" s="694">
        <v>0</v>
      </c>
      <c r="BH140" s="694">
        <v>0</v>
      </c>
      <c r="BI140" s="694">
        <v>0</v>
      </c>
      <c r="BJ140" s="694">
        <v>0</v>
      </c>
      <c r="BK140" s="694">
        <v>0</v>
      </c>
      <c r="BL140" s="694">
        <v>0</v>
      </c>
      <c r="BM140" s="694">
        <v>0</v>
      </c>
      <c r="BN140" s="694">
        <v>0</v>
      </c>
      <c r="BO140" s="694">
        <v>0</v>
      </c>
      <c r="BP140" s="694">
        <v>0</v>
      </c>
      <c r="BQ140" s="694">
        <v>0</v>
      </c>
      <c r="BR140" s="694">
        <v>0</v>
      </c>
      <c r="BS140" s="694">
        <v>0</v>
      </c>
      <c r="BT140" s="695">
        <v>0</v>
      </c>
      <c r="BU140" s="163"/>
    </row>
    <row r="141" spans="2:73" ht="15.75">
      <c r="B141" s="686" t="s">
        <v>780</v>
      </c>
      <c r="C141" s="686" t="s">
        <v>785</v>
      </c>
      <c r="D141" s="686" t="s">
        <v>813</v>
      </c>
      <c r="E141" s="686" t="s">
        <v>782</v>
      </c>
      <c r="F141" s="686" t="s">
        <v>809</v>
      </c>
      <c r="G141" s="686" t="s">
        <v>784</v>
      </c>
      <c r="H141" s="686">
        <v>2014</v>
      </c>
      <c r="I141" s="638" t="s">
        <v>580</v>
      </c>
      <c r="J141" s="638" t="s">
        <v>595</v>
      </c>
      <c r="K141" s="627"/>
      <c r="L141" s="693">
        <v>0</v>
      </c>
      <c r="M141" s="694">
        <v>0</v>
      </c>
      <c r="N141" s="694">
        <v>0</v>
      </c>
      <c r="O141" s="694">
        <v>903.53340000000003</v>
      </c>
      <c r="P141" s="694">
        <v>0</v>
      </c>
      <c r="Q141" s="694">
        <v>0</v>
      </c>
      <c r="R141" s="694">
        <v>0</v>
      </c>
      <c r="S141" s="694">
        <v>0</v>
      </c>
      <c r="T141" s="694">
        <v>0</v>
      </c>
      <c r="U141" s="694">
        <v>0</v>
      </c>
      <c r="V141" s="694">
        <v>0</v>
      </c>
      <c r="W141" s="694">
        <v>0</v>
      </c>
      <c r="X141" s="694">
        <v>0</v>
      </c>
      <c r="Y141" s="694">
        <v>0</v>
      </c>
      <c r="Z141" s="694">
        <v>0</v>
      </c>
      <c r="AA141" s="694">
        <v>0</v>
      </c>
      <c r="AB141" s="694">
        <v>0</v>
      </c>
      <c r="AC141" s="694">
        <v>0</v>
      </c>
      <c r="AD141" s="694">
        <v>0</v>
      </c>
      <c r="AE141" s="694">
        <v>0</v>
      </c>
      <c r="AF141" s="694">
        <v>0</v>
      </c>
      <c r="AG141" s="694">
        <v>0</v>
      </c>
      <c r="AH141" s="694">
        <v>0</v>
      </c>
      <c r="AI141" s="694">
        <v>0</v>
      </c>
      <c r="AJ141" s="694">
        <v>0</v>
      </c>
      <c r="AK141" s="694">
        <v>0</v>
      </c>
      <c r="AL141" s="694">
        <v>0</v>
      </c>
      <c r="AM141" s="694">
        <v>0</v>
      </c>
      <c r="AN141" s="694">
        <v>0</v>
      </c>
      <c r="AO141" s="695">
        <v>0</v>
      </c>
      <c r="AP141" s="627"/>
      <c r="AQ141" s="693">
        <v>0</v>
      </c>
      <c r="AR141" s="694">
        <v>0</v>
      </c>
      <c r="AS141" s="694">
        <v>0</v>
      </c>
      <c r="AT141" s="694">
        <v>0</v>
      </c>
      <c r="AU141" s="694">
        <v>0</v>
      </c>
      <c r="AV141" s="694">
        <v>0</v>
      </c>
      <c r="AW141" s="694">
        <v>0</v>
      </c>
      <c r="AX141" s="694">
        <v>0</v>
      </c>
      <c r="AY141" s="694">
        <v>0</v>
      </c>
      <c r="AZ141" s="694">
        <v>0</v>
      </c>
      <c r="BA141" s="694">
        <v>0</v>
      </c>
      <c r="BB141" s="694">
        <v>0</v>
      </c>
      <c r="BC141" s="694">
        <v>0</v>
      </c>
      <c r="BD141" s="694">
        <v>0</v>
      </c>
      <c r="BE141" s="694">
        <v>0</v>
      </c>
      <c r="BF141" s="694">
        <v>0</v>
      </c>
      <c r="BG141" s="694">
        <v>0</v>
      </c>
      <c r="BH141" s="694">
        <v>0</v>
      </c>
      <c r="BI141" s="694">
        <v>0</v>
      </c>
      <c r="BJ141" s="694">
        <v>0</v>
      </c>
      <c r="BK141" s="694">
        <v>0</v>
      </c>
      <c r="BL141" s="694">
        <v>0</v>
      </c>
      <c r="BM141" s="694">
        <v>0</v>
      </c>
      <c r="BN141" s="694">
        <v>0</v>
      </c>
      <c r="BO141" s="694">
        <v>0</v>
      </c>
      <c r="BP141" s="694">
        <v>0</v>
      </c>
      <c r="BQ141" s="694">
        <v>0</v>
      </c>
      <c r="BR141" s="694">
        <v>0</v>
      </c>
      <c r="BS141" s="694">
        <v>0</v>
      </c>
      <c r="BT141" s="695">
        <v>0</v>
      </c>
      <c r="BU141" s="163"/>
    </row>
    <row r="142" spans="2:73" ht="15.75">
      <c r="B142" s="686" t="s">
        <v>780</v>
      </c>
      <c r="C142" s="686" t="s">
        <v>785</v>
      </c>
      <c r="D142" s="686" t="s">
        <v>812</v>
      </c>
      <c r="E142" s="686" t="s">
        <v>782</v>
      </c>
      <c r="F142" s="686" t="s">
        <v>809</v>
      </c>
      <c r="G142" s="686" t="s">
        <v>784</v>
      </c>
      <c r="H142" s="686">
        <v>2014</v>
      </c>
      <c r="I142" s="638" t="s">
        <v>580</v>
      </c>
      <c r="J142" s="638" t="s">
        <v>595</v>
      </c>
      <c r="K142" s="627"/>
      <c r="L142" s="693">
        <v>0</v>
      </c>
      <c r="M142" s="694">
        <v>0</v>
      </c>
      <c r="N142" s="694">
        <v>0</v>
      </c>
      <c r="O142" s="694">
        <v>242.75970000000001</v>
      </c>
      <c r="P142" s="694">
        <v>0</v>
      </c>
      <c r="Q142" s="694">
        <v>0</v>
      </c>
      <c r="R142" s="694">
        <v>0</v>
      </c>
      <c r="S142" s="694">
        <v>0</v>
      </c>
      <c r="T142" s="694">
        <v>0</v>
      </c>
      <c r="U142" s="694">
        <v>0</v>
      </c>
      <c r="V142" s="694">
        <v>0</v>
      </c>
      <c r="W142" s="694">
        <v>0</v>
      </c>
      <c r="X142" s="694">
        <v>0</v>
      </c>
      <c r="Y142" s="694">
        <v>0</v>
      </c>
      <c r="Z142" s="694">
        <v>0</v>
      </c>
      <c r="AA142" s="694">
        <v>0</v>
      </c>
      <c r="AB142" s="694">
        <v>0</v>
      </c>
      <c r="AC142" s="694">
        <v>0</v>
      </c>
      <c r="AD142" s="694">
        <v>0</v>
      </c>
      <c r="AE142" s="694">
        <v>0</v>
      </c>
      <c r="AF142" s="694">
        <v>0</v>
      </c>
      <c r="AG142" s="694">
        <v>0</v>
      </c>
      <c r="AH142" s="694">
        <v>0</v>
      </c>
      <c r="AI142" s="694">
        <v>0</v>
      </c>
      <c r="AJ142" s="694">
        <v>0</v>
      </c>
      <c r="AK142" s="694">
        <v>0</v>
      </c>
      <c r="AL142" s="694">
        <v>0</v>
      </c>
      <c r="AM142" s="694">
        <v>0</v>
      </c>
      <c r="AN142" s="694">
        <v>0</v>
      </c>
      <c r="AO142" s="695">
        <v>0</v>
      </c>
      <c r="AP142" s="627"/>
      <c r="AQ142" s="693">
        <v>0</v>
      </c>
      <c r="AR142" s="694">
        <v>0</v>
      </c>
      <c r="AS142" s="694">
        <v>0</v>
      </c>
      <c r="AT142" s="694">
        <v>0</v>
      </c>
      <c r="AU142" s="694">
        <v>0</v>
      </c>
      <c r="AV142" s="694">
        <v>0</v>
      </c>
      <c r="AW142" s="694">
        <v>0</v>
      </c>
      <c r="AX142" s="694">
        <v>0</v>
      </c>
      <c r="AY142" s="694">
        <v>0</v>
      </c>
      <c r="AZ142" s="694">
        <v>0</v>
      </c>
      <c r="BA142" s="694">
        <v>0</v>
      </c>
      <c r="BB142" s="694">
        <v>0</v>
      </c>
      <c r="BC142" s="694">
        <v>0</v>
      </c>
      <c r="BD142" s="694">
        <v>0</v>
      </c>
      <c r="BE142" s="694">
        <v>0</v>
      </c>
      <c r="BF142" s="694">
        <v>0</v>
      </c>
      <c r="BG142" s="694">
        <v>0</v>
      </c>
      <c r="BH142" s="694">
        <v>0</v>
      </c>
      <c r="BI142" s="694">
        <v>0</v>
      </c>
      <c r="BJ142" s="694">
        <v>0</v>
      </c>
      <c r="BK142" s="694">
        <v>0</v>
      </c>
      <c r="BL142" s="694">
        <v>0</v>
      </c>
      <c r="BM142" s="694">
        <v>0</v>
      </c>
      <c r="BN142" s="694">
        <v>0</v>
      </c>
      <c r="BO142" s="694">
        <v>0</v>
      </c>
      <c r="BP142" s="694">
        <v>0</v>
      </c>
      <c r="BQ142" s="694">
        <v>0</v>
      </c>
      <c r="BR142" s="694">
        <v>0</v>
      </c>
      <c r="BS142" s="694">
        <v>0</v>
      </c>
      <c r="BT142" s="695">
        <v>0</v>
      </c>
      <c r="BU142" s="163"/>
    </row>
    <row r="143" spans="2:73" ht="15.75">
      <c r="B143" s="686" t="s">
        <v>780</v>
      </c>
      <c r="C143" s="686" t="s">
        <v>781</v>
      </c>
      <c r="D143" s="686" t="s">
        <v>42</v>
      </c>
      <c r="E143" s="686" t="s">
        <v>782</v>
      </c>
      <c r="F143" s="686" t="s">
        <v>29</v>
      </c>
      <c r="G143" s="686" t="s">
        <v>784</v>
      </c>
      <c r="H143" s="686">
        <v>2006</v>
      </c>
      <c r="I143" s="638"/>
      <c r="J143" s="638" t="s">
        <v>588</v>
      </c>
      <c r="K143" s="627"/>
      <c r="L143" s="693">
        <v>0</v>
      </c>
      <c r="M143" s="694">
        <v>0</v>
      </c>
      <c r="N143" s="694">
        <v>0</v>
      </c>
      <c r="O143" s="694">
        <v>22.224599999999999</v>
      </c>
      <c r="P143" s="694">
        <v>0</v>
      </c>
      <c r="Q143" s="694">
        <v>0</v>
      </c>
      <c r="R143" s="694">
        <v>0</v>
      </c>
      <c r="S143" s="694">
        <v>0</v>
      </c>
      <c r="T143" s="694">
        <v>0</v>
      </c>
      <c r="U143" s="694">
        <v>0</v>
      </c>
      <c r="V143" s="694">
        <v>0</v>
      </c>
      <c r="W143" s="694">
        <v>0</v>
      </c>
      <c r="X143" s="694">
        <v>0</v>
      </c>
      <c r="Y143" s="694">
        <v>0</v>
      </c>
      <c r="Z143" s="694">
        <v>0</v>
      </c>
      <c r="AA143" s="694">
        <v>0</v>
      </c>
      <c r="AB143" s="694">
        <v>0</v>
      </c>
      <c r="AC143" s="694">
        <v>0</v>
      </c>
      <c r="AD143" s="694">
        <v>0</v>
      </c>
      <c r="AE143" s="694">
        <v>0</v>
      </c>
      <c r="AF143" s="694">
        <v>0</v>
      </c>
      <c r="AG143" s="694">
        <v>0</v>
      </c>
      <c r="AH143" s="694">
        <v>0</v>
      </c>
      <c r="AI143" s="694">
        <v>0</v>
      </c>
      <c r="AJ143" s="694">
        <v>0</v>
      </c>
      <c r="AK143" s="694">
        <v>0</v>
      </c>
      <c r="AL143" s="694">
        <v>0</v>
      </c>
      <c r="AM143" s="694">
        <v>0</v>
      </c>
      <c r="AN143" s="694">
        <v>0</v>
      </c>
      <c r="AO143" s="695">
        <v>0</v>
      </c>
      <c r="AP143" s="627"/>
      <c r="AQ143" s="693">
        <v>0</v>
      </c>
      <c r="AR143" s="694">
        <v>0</v>
      </c>
      <c r="AS143" s="694">
        <v>0</v>
      </c>
      <c r="AT143" s="694">
        <v>1.9624269999999999</v>
      </c>
      <c r="AU143" s="694">
        <v>0</v>
      </c>
      <c r="AV143" s="694">
        <v>0</v>
      </c>
      <c r="AW143" s="694">
        <v>0</v>
      </c>
      <c r="AX143" s="694">
        <v>0</v>
      </c>
      <c r="AY143" s="694">
        <v>0</v>
      </c>
      <c r="AZ143" s="694">
        <v>0</v>
      </c>
      <c r="BA143" s="694">
        <v>0</v>
      </c>
      <c r="BB143" s="694">
        <v>0</v>
      </c>
      <c r="BC143" s="694">
        <v>0</v>
      </c>
      <c r="BD143" s="694">
        <v>0</v>
      </c>
      <c r="BE143" s="694">
        <v>0</v>
      </c>
      <c r="BF143" s="694">
        <v>0</v>
      </c>
      <c r="BG143" s="694">
        <v>0</v>
      </c>
      <c r="BH143" s="694">
        <v>0</v>
      </c>
      <c r="BI143" s="694">
        <v>0</v>
      </c>
      <c r="BJ143" s="694">
        <v>0</v>
      </c>
      <c r="BK143" s="694">
        <v>0</v>
      </c>
      <c r="BL143" s="694">
        <v>0</v>
      </c>
      <c r="BM143" s="694">
        <v>0</v>
      </c>
      <c r="BN143" s="694">
        <v>0</v>
      </c>
      <c r="BO143" s="694">
        <v>0</v>
      </c>
      <c r="BP143" s="694">
        <v>0</v>
      </c>
      <c r="BQ143" s="694">
        <v>0</v>
      </c>
      <c r="BR143" s="694">
        <v>0</v>
      </c>
      <c r="BS143" s="694">
        <v>0</v>
      </c>
      <c r="BT143" s="695">
        <v>0</v>
      </c>
      <c r="BU143" s="163"/>
    </row>
    <row r="144" spans="2:73" ht="15.75">
      <c r="B144" s="686" t="s">
        <v>780</v>
      </c>
      <c r="C144" s="686" t="s">
        <v>781</v>
      </c>
      <c r="D144" s="686" t="s">
        <v>42</v>
      </c>
      <c r="E144" s="686" t="s">
        <v>782</v>
      </c>
      <c r="F144" s="686" t="s">
        <v>29</v>
      </c>
      <c r="G144" s="686" t="s">
        <v>784</v>
      </c>
      <c r="H144" s="686">
        <v>2007</v>
      </c>
      <c r="I144" s="638"/>
      <c r="J144" s="638" t="s">
        <v>588</v>
      </c>
      <c r="K144" s="627"/>
      <c r="L144" s="693">
        <v>0</v>
      </c>
      <c r="M144" s="694">
        <v>0</v>
      </c>
      <c r="N144" s="694">
        <v>0</v>
      </c>
      <c r="O144" s="694">
        <v>507.54790000000003</v>
      </c>
      <c r="P144" s="694">
        <v>0</v>
      </c>
      <c r="Q144" s="694">
        <v>0</v>
      </c>
      <c r="R144" s="694">
        <v>0</v>
      </c>
      <c r="S144" s="694">
        <v>0</v>
      </c>
      <c r="T144" s="694">
        <v>0</v>
      </c>
      <c r="U144" s="694">
        <v>0</v>
      </c>
      <c r="V144" s="694">
        <v>0</v>
      </c>
      <c r="W144" s="694">
        <v>0</v>
      </c>
      <c r="X144" s="694">
        <v>0</v>
      </c>
      <c r="Y144" s="694">
        <v>0</v>
      </c>
      <c r="Z144" s="694">
        <v>0</v>
      </c>
      <c r="AA144" s="694">
        <v>0</v>
      </c>
      <c r="AB144" s="694">
        <v>0</v>
      </c>
      <c r="AC144" s="694">
        <v>0</v>
      </c>
      <c r="AD144" s="694">
        <v>0</v>
      </c>
      <c r="AE144" s="694">
        <v>0</v>
      </c>
      <c r="AF144" s="694">
        <v>0</v>
      </c>
      <c r="AG144" s="694">
        <v>0</v>
      </c>
      <c r="AH144" s="694">
        <v>0</v>
      </c>
      <c r="AI144" s="694">
        <v>0</v>
      </c>
      <c r="AJ144" s="694">
        <v>0</v>
      </c>
      <c r="AK144" s="694">
        <v>0</v>
      </c>
      <c r="AL144" s="694">
        <v>0</v>
      </c>
      <c r="AM144" s="694">
        <v>0</v>
      </c>
      <c r="AN144" s="694">
        <v>0</v>
      </c>
      <c r="AO144" s="695">
        <v>0</v>
      </c>
      <c r="AP144" s="627"/>
      <c r="AQ144" s="693">
        <v>0</v>
      </c>
      <c r="AR144" s="694">
        <v>0</v>
      </c>
      <c r="AS144" s="694">
        <v>0</v>
      </c>
      <c r="AT144" s="694">
        <v>111.8583</v>
      </c>
      <c r="AU144" s="694">
        <v>0</v>
      </c>
      <c r="AV144" s="694">
        <v>0</v>
      </c>
      <c r="AW144" s="694">
        <v>0</v>
      </c>
      <c r="AX144" s="694">
        <v>0</v>
      </c>
      <c r="AY144" s="694">
        <v>0</v>
      </c>
      <c r="AZ144" s="694">
        <v>0</v>
      </c>
      <c r="BA144" s="694">
        <v>0</v>
      </c>
      <c r="BB144" s="694">
        <v>0</v>
      </c>
      <c r="BC144" s="694">
        <v>0</v>
      </c>
      <c r="BD144" s="694">
        <v>0</v>
      </c>
      <c r="BE144" s="694">
        <v>0</v>
      </c>
      <c r="BF144" s="694">
        <v>0</v>
      </c>
      <c r="BG144" s="694">
        <v>0</v>
      </c>
      <c r="BH144" s="694">
        <v>0</v>
      </c>
      <c r="BI144" s="694">
        <v>0</v>
      </c>
      <c r="BJ144" s="694">
        <v>0</v>
      </c>
      <c r="BK144" s="694">
        <v>0</v>
      </c>
      <c r="BL144" s="694">
        <v>0</v>
      </c>
      <c r="BM144" s="694">
        <v>0</v>
      </c>
      <c r="BN144" s="694">
        <v>0</v>
      </c>
      <c r="BO144" s="694">
        <v>0</v>
      </c>
      <c r="BP144" s="694">
        <v>0</v>
      </c>
      <c r="BQ144" s="694">
        <v>0</v>
      </c>
      <c r="BR144" s="694">
        <v>0</v>
      </c>
      <c r="BS144" s="694">
        <v>0</v>
      </c>
      <c r="BT144" s="695">
        <v>0</v>
      </c>
      <c r="BU144" s="163"/>
    </row>
    <row r="145" spans="2:73" ht="15.75">
      <c r="B145" s="686" t="s">
        <v>780</v>
      </c>
      <c r="C145" s="686" t="s">
        <v>781</v>
      </c>
      <c r="D145" s="686" t="s">
        <v>42</v>
      </c>
      <c r="E145" s="686" t="s">
        <v>782</v>
      </c>
      <c r="F145" s="686" t="s">
        <v>29</v>
      </c>
      <c r="G145" s="686" t="s">
        <v>784</v>
      </c>
      <c r="H145" s="686">
        <v>2008</v>
      </c>
      <c r="I145" s="638"/>
      <c r="J145" s="638" t="s">
        <v>588</v>
      </c>
      <c r="K145" s="627"/>
      <c r="L145" s="693">
        <v>0</v>
      </c>
      <c r="M145" s="694">
        <v>0</v>
      </c>
      <c r="N145" s="694">
        <v>0</v>
      </c>
      <c r="O145" s="694">
        <v>432.08760000000001</v>
      </c>
      <c r="P145" s="694">
        <v>0</v>
      </c>
      <c r="Q145" s="694">
        <v>0</v>
      </c>
      <c r="R145" s="694">
        <v>0</v>
      </c>
      <c r="S145" s="694">
        <v>0</v>
      </c>
      <c r="T145" s="694">
        <v>0</v>
      </c>
      <c r="U145" s="694">
        <v>0</v>
      </c>
      <c r="V145" s="694">
        <v>0</v>
      </c>
      <c r="W145" s="694">
        <v>0</v>
      </c>
      <c r="X145" s="694">
        <v>0</v>
      </c>
      <c r="Y145" s="694">
        <v>0</v>
      </c>
      <c r="Z145" s="694">
        <v>0</v>
      </c>
      <c r="AA145" s="694">
        <v>0</v>
      </c>
      <c r="AB145" s="694">
        <v>0</v>
      </c>
      <c r="AC145" s="694">
        <v>0</v>
      </c>
      <c r="AD145" s="694">
        <v>0</v>
      </c>
      <c r="AE145" s="694">
        <v>0</v>
      </c>
      <c r="AF145" s="694">
        <v>0</v>
      </c>
      <c r="AG145" s="694">
        <v>0</v>
      </c>
      <c r="AH145" s="694">
        <v>0</v>
      </c>
      <c r="AI145" s="694">
        <v>0</v>
      </c>
      <c r="AJ145" s="694">
        <v>0</v>
      </c>
      <c r="AK145" s="694">
        <v>0</v>
      </c>
      <c r="AL145" s="694">
        <v>0</v>
      </c>
      <c r="AM145" s="694">
        <v>0</v>
      </c>
      <c r="AN145" s="694">
        <v>0</v>
      </c>
      <c r="AO145" s="695">
        <v>0</v>
      </c>
      <c r="AP145" s="627"/>
      <c r="AQ145" s="693">
        <v>0</v>
      </c>
      <c r="AR145" s="694">
        <v>0</v>
      </c>
      <c r="AS145" s="694">
        <v>0</v>
      </c>
      <c r="AT145" s="694">
        <v>93.542360000000002</v>
      </c>
      <c r="AU145" s="694">
        <v>0</v>
      </c>
      <c r="AV145" s="694">
        <v>0</v>
      </c>
      <c r="AW145" s="694">
        <v>0</v>
      </c>
      <c r="AX145" s="694">
        <v>0</v>
      </c>
      <c r="AY145" s="694">
        <v>0</v>
      </c>
      <c r="AZ145" s="694">
        <v>0</v>
      </c>
      <c r="BA145" s="694">
        <v>0</v>
      </c>
      <c r="BB145" s="694">
        <v>0</v>
      </c>
      <c r="BC145" s="694">
        <v>0</v>
      </c>
      <c r="BD145" s="694">
        <v>0</v>
      </c>
      <c r="BE145" s="694">
        <v>0</v>
      </c>
      <c r="BF145" s="694">
        <v>0</v>
      </c>
      <c r="BG145" s="694">
        <v>0</v>
      </c>
      <c r="BH145" s="694">
        <v>0</v>
      </c>
      <c r="BI145" s="694">
        <v>0</v>
      </c>
      <c r="BJ145" s="694">
        <v>0</v>
      </c>
      <c r="BK145" s="694">
        <v>0</v>
      </c>
      <c r="BL145" s="694">
        <v>0</v>
      </c>
      <c r="BM145" s="694">
        <v>0</v>
      </c>
      <c r="BN145" s="694">
        <v>0</v>
      </c>
      <c r="BO145" s="694">
        <v>0</v>
      </c>
      <c r="BP145" s="694">
        <v>0</v>
      </c>
      <c r="BQ145" s="694">
        <v>0</v>
      </c>
      <c r="BR145" s="694">
        <v>0</v>
      </c>
      <c r="BS145" s="694">
        <v>0</v>
      </c>
      <c r="BT145" s="695">
        <v>0</v>
      </c>
      <c r="BU145" s="163"/>
    </row>
    <row r="146" spans="2:73" ht="15.75">
      <c r="B146" s="686" t="s">
        <v>780</v>
      </c>
      <c r="C146" s="686" t="s">
        <v>781</v>
      </c>
      <c r="D146" s="686" t="s">
        <v>42</v>
      </c>
      <c r="E146" s="686" t="s">
        <v>782</v>
      </c>
      <c r="F146" s="686" t="s">
        <v>29</v>
      </c>
      <c r="G146" s="686" t="s">
        <v>784</v>
      </c>
      <c r="H146" s="686">
        <v>2009</v>
      </c>
      <c r="I146" s="638"/>
      <c r="J146" s="638" t="s">
        <v>588</v>
      </c>
      <c r="K146" s="627"/>
      <c r="L146" s="693">
        <v>0</v>
      </c>
      <c r="M146" s="694">
        <v>0</v>
      </c>
      <c r="N146" s="694">
        <v>0</v>
      </c>
      <c r="O146" s="694">
        <v>631.07529999999997</v>
      </c>
      <c r="P146" s="694">
        <v>0</v>
      </c>
      <c r="Q146" s="694">
        <v>0</v>
      </c>
      <c r="R146" s="694">
        <v>0</v>
      </c>
      <c r="S146" s="694">
        <v>0</v>
      </c>
      <c r="T146" s="694">
        <v>0</v>
      </c>
      <c r="U146" s="694">
        <v>0</v>
      </c>
      <c r="V146" s="694">
        <v>0</v>
      </c>
      <c r="W146" s="694">
        <v>0</v>
      </c>
      <c r="X146" s="694">
        <v>0</v>
      </c>
      <c r="Y146" s="694">
        <v>0</v>
      </c>
      <c r="Z146" s="694">
        <v>0</v>
      </c>
      <c r="AA146" s="694">
        <v>0</v>
      </c>
      <c r="AB146" s="694">
        <v>0</v>
      </c>
      <c r="AC146" s="694">
        <v>0</v>
      </c>
      <c r="AD146" s="694">
        <v>0</v>
      </c>
      <c r="AE146" s="694">
        <v>0</v>
      </c>
      <c r="AF146" s="694">
        <v>0</v>
      </c>
      <c r="AG146" s="694">
        <v>0</v>
      </c>
      <c r="AH146" s="694">
        <v>0</v>
      </c>
      <c r="AI146" s="694">
        <v>0</v>
      </c>
      <c r="AJ146" s="694">
        <v>0</v>
      </c>
      <c r="AK146" s="694">
        <v>0</v>
      </c>
      <c r="AL146" s="694">
        <v>0</v>
      </c>
      <c r="AM146" s="694">
        <v>0</v>
      </c>
      <c r="AN146" s="694">
        <v>0</v>
      </c>
      <c r="AO146" s="695">
        <v>0</v>
      </c>
      <c r="AP146" s="627"/>
      <c r="AQ146" s="693">
        <v>0</v>
      </c>
      <c r="AR146" s="694">
        <v>0</v>
      </c>
      <c r="AS146" s="694">
        <v>0</v>
      </c>
      <c r="AT146" s="694">
        <v>141.29480000000001</v>
      </c>
      <c r="AU146" s="694">
        <v>0</v>
      </c>
      <c r="AV146" s="694">
        <v>0</v>
      </c>
      <c r="AW146" s="694">
        <v>0</v>
      </c>
      <c r="AX146" s="694">
        <v>0</v>
      </c>
      <c r="AY146" s="694">
        <v>0</v>
      </c>
      <c r="AZ146" s="694">
        <v>0</v>
      </c>
      <c r="BA146" s="694">
        <v>0</v>
      </c>
      <c r="BB146" s="694">
        <v>0</v>
      </c>
      <c r="BC146" s="694">
        <v>0</v>
      </c>
      <c r="BD146" s="694">
        <v>0</v>
      </c>
      <c r="BE146" s="694">
        <v>0</v>
      </c>
      <c r="BF146" s="694">
        <v>0</v>
      </c>
      <c r="BG146" s="694">
        <v>0</v>
      </c>
      <c r="BH146" s="694">
        <v>0</v>
      </c>
      <c r="BI146" s="694">
        <v>0</v>
      </c>
      <c r="BJ146" s="694">
        <v>0</v>
      </c>
      <c r="BK146" s="694">
        <v>0</v>
      </c>
      <c r="BL146" s="694">
        <v>0</v>
      </c>
      <c r="BM146" s="694">
        <v>0</v>
      </c>
      <c r="BN146" s="694">
        <v>0</v>
      </c>
      <c r="BO146" s="694">
        <v>0</v>
      </c>
      <c r="BP146" s="694">
        <v>0</v>
      </c>
      <c r="BQ146" s="694">
        <v>0</v>
      </c>
      <c r="BR146" s="694">
        <v>0</v>
      </c>
      <c r="BS146" s="694">
        <v>0</v>
      </c>
      <c r="BT146" s="695">
        <v>0</v>
      </c>
      <c r="BU146" s="163"/>
    </row>
    <row r="147" spans="2:73" ht="15.75">
      <c r="B147" s="686" t="s">
        <v>780</v>
      </c>
      <c r="C147" s="686" t="s">
        <v>781</v>
      </c>
      <c r="D147" s="686" t="s">
        <v>42</v>
      </c>
      <c r="E147" s="686" t="s">
        <v>782</v>
      </c>
      <c r="F147" s="686" t="s">
        <v>29</v>
      </c>
      <c r="G147" s="686" t="s">
        <v>784</v>
      </c>
      <c r="H147" s="686">
        <v>2010</v>
      </c>
      <c r="I147" s="638"/>
      <c r="J147" s="638" t="s">
        <v>588</v>
      </c>
      <c r="K147" s="627"/>
      <c r="L147" s="693">
        <v>0</v>
      </c>
      <c r="M147" s="694">
        <v>0</v>
      </c>
      <c r="N147" s="694">
        <v>0</v>
      </c>
      <c r="O147" s="694">
        <v>828.46680000000003</v>
      </c>
      <c r="P147" s="694">
        <v>0</v>
      </c>
      <c r="Q147" s="694">
        <v>0</v>
      </c>
      <c r="R147" s="694">
        <v>0</v>
      </c>
      <c r="S147" s="694">
        <v>0</v>
      </c>
      <c r="T147" s="694">
        <v>0</v>
      </c>
      <c r="U147" s="694">
        <v>0</v>
      </c>
      <c r="V147" s="694">
        <v>0</v>
      </c>
      <c r="W147" s="694">
        <v>0</v>
      </c>
      <c r="X147" s="694">
        <v>0</v>
      </c>
      <c r="Y147" s="694">
        <v>0</v>
      </c>
      <c r="Z147" s="694">
        <v>0</v>
      </c>
      <c r="AA147" s="694">
        <v>0</v>
      </c>
      <c r="AB147" s="694">
        <v>0</v>
      </c>
      <c r="AC147" s="694">
        <v>0</v>
      </c>
      <c r="AD147" s="694">
        <v>0</v>
      </c>
      <c r="AE147" s="694">
        <v>0</v>
      </c>
      <c r="AF147" s="694">
        <v>0</v>
      </c>
      <c r="AG147" s="694">
        <v>0</v>
      </c>
      <c r="AH147" s="694">
        <v>0</v>
      </c>
      <c r="AI147" s="694">
        <v>0</v>
      </c>
      <c r="AJ147" s="694">
        <v>0</v>
      </c>
      <c r="AK147" s="694">
        <v>0</v>
      </c>
      <c r="AL147" s="694">
        <v>0</v>
      </c>
      <c r="AM147" s="694">
        <v>0</v>
      </c>
      <c r="AN147" s="694">
        <v>0</v>
      </c>
      <c r="AO147" s="695">
        <v>0</v>
      </c>
      <c r="AP147" s="627"/>
      <c r="AQ147" s="693">
        <v>0</v>
      </c>
      <c r="AR147" s="694">
        <v>0</v>
      </c>
      <c r="AS147" s="694">
        <v>0</v>
      </c>
      <c r="AT147" s="694">
        <v>168.7687</v>
      </c>
      <c r="AU147" s="694">
        <v>0</v>
      </c>
      <c r="AV147" s="694">
        <v>0</v>
      </c>
      <c r="AW147" s="694">
        <v>0</v>
      </c>
      <c r="AX147" s="694">
        <v>0</v>
      </c>
      <c r="AY147" s="694">
        <v>0</v>
      </c>
      <c r="AZ147" s="694">
        <v>0</v>
      </c>
      <c r="BA147" s="694">
        <v>0</v>
      </c>
      <c r="BB147" s="694">
        <v>0</v>
      </c>
      <c r="BC147" s="694">
        <v>0</v>
      </c>
      <c r="BD147" s="694">
        <v>0</v>
      </c>
      <c r="BE147" s="694">
        <v>0</v>
      </c>
      <c r="BF147" s="694">
        <v>0</v>
      </c>
      <c r="BG147" s="694">
        <v>0</v>
      </c>
      <c r="BH147" s="694">
        <v>0</v>
      </c>
      <c r="BI147" s="694">
        <v>0</v>
      </c>
      <c r="BJ147" s="694">
        <v>0</v>
      </c>
      <c r="BK147" s="694">
        <v>0</v>
      </c>
      <c r="BL147" s="694">
        <v>0</v>
      </c>
      <c r="BM147" s="694">
        <v>0</v>
      </c>
      <c r="BN147" s="694">
        <v>0</v>
      </c>
      <c r="BO147" s="694">
        <v>0</v>
      </c>
      <c r="BP147" s="694">
        <v>0</v>
      </c>
      <c r="BQ147" s="694">
        <v>0</v>
      </c>
      <c r="BR147" s="694">
        <v>0</v>
      </c>
      <c r="BS147" s="694">
        <v>0</v>
      </c>
      <c r="BT147" s="695">
        <v>0</v>
      </c>
      <c r="BU147" s="163"/>
    </row>
    <row r="148" spans="2:73" ht="15.75">
      <c r="B148" s="686" t="s">
        <v>780</v>
      </c>
      <c r="C148" s="686" t="s">
        <v>781</v>
      </c>
      <c r="D148" s="686" t="s">
        <v>42</v>
      </c>
      <c r="E148" s="686" t="s">
        <v>782</v>
      </c>
      <c r="F148" s="686" t="s">
        <v>29</v>
      </c>
      <c r="G148" s="686" t="s">
        <v>784</v>
      </c>
      <c r="H148" s="686">
        <v>2011</v>
      </c>
      <c r="I148" s="638" t="s">
        <v>577</v>
      </c>
      <c r="J148" s="638" t="s">
        <v>588</v>
      </c>
      <c r="K148" s="627"/>
      <c r="L148" s="693">
        <v>0</v>
      </c>
      <c r="M148" s="694">
        <v>0</v>
      </c>
      <c r="N148" s="694">
        <v>0</v>
      </c>
      <c r="O148" s="694">
        <v>249.63910000000001</v>
      </c>
      <c r="P148" s="694">
        <v>0</v>
      </c>
      <c r="Q148" s="694">
        <v>0</v>
      </c>
      <c r="R148" s="694">
        <v>0</v>
      </c>
      <c r="S148" s="694">
        <v>0</v>
      </c>
      <c r="T148" s="694">
        <v>0</v>
      </c>
      <c r="U148" s="694">
        <v>0</v>
      </c>
      <c r="V148" s="694">
        <v>0</v>
      </c>
      <c r="W148" s="694">
        <v>0</v>
      </c>
      <c r="X148" s="694">
        <v>0</v>
      </c>
      <c r="Y148" s="694">
        <v>0</v>
      </c>
      <c r="Z148" s="694">
        <v>0</v>
      </c>
      <c r="AA148" s="694">
        <v>0</v>
      </c>
      <c r="AB148" s="694">
        <v>0</v>
      </c>
      <c r="AC148" s="694">
        <v>0</v>
      </c>
      <c r="AD148" s="694">
        <v>0</v>
      </c>
      <c r="AE148" s="694">
        <v>0</v>
      </c>
      <c r="AF148" s="694">
        <v>0</v>
      </c>
      <c r="AG148" s="694">
        <v>0</v>
      </c>
      <c r="AH148" s="694">
        <v>0</v>
      </c>
      <c r="AI148" s="694">
        <v>0</v>
      </c>
      <c r="AJ148" s="694">
        <v>0</v>
      </c>
      <c r="AK148" s="694">
        <v>0</v>
      </c>
      <c r="AL148" s="694">
        <v>0</v>
      </c>
      <c r="AM148" s="694">
        <v>0</v>
      </c>
      <c r="AN148" s="694">
        <v>0</v>
      </c>
      <c r="AO148" s="695">
        <v>0</v>
      </c>
      <c r="AP148" s="627"/>
      <c r="AQ148" s="693">
        <v>0</v>
      </c>
      <c r="AR148" s="694">
        <v>0</v>
      </c>
      <c r="AS148" s="694">
        <v>0</v>
      </c>
      <c r="AT148" s="694">
        <v>55.6021</v>
      </c>
      <c r="AU148" s="694">
        <v>0</v>
      </c>
      <c r="AV148" s="694">
        <v>0</v>
      </c>
      <c r="AW148" s="694">
        <v>0</v>
      </c>
      <c r="AX148" s="694">
        <v>0</v>
      </c>
      <c r="AY148" s="694">
        <v>0</v>
      </c>
      <c r="AZ148" s="694">
        <v>0</v>
      </c>
      <c r="BA148" s="694">
        <v>0</v>
      </c>
      <c r="BB148" s="694">
        <v>0</v>
      </c>
      <c r="BC148" s="694">
        <v>0</v>
      </c>
      <c r="BD148" s="694">
        <v>0</v>
      </c>
      <c r="BE148" s="694">
        <v>0</v>
      </c>
      <c r="BF148" s="694">
        <v>0</v>
      </c>
      <c r="BG148" s="694">
        <v>0</v>
      </c>
      <c r="BH148" s="694">
        <v>0</v>
      </c>
      <c r="BI148" s="694">
        <v>0</v>
      </c>
      <c r="BJ148" s="694">
        <v>0</v>
      </c>
      <c r="BK148" s="694">
        <v>0</v>
      </c>
      <c r="BL148" s="694">
        <v>0</v>
      </c>
      <c r="BM148" s="694">
        <v>0</v>
      </c>
      <c r="BN148" s="694">
        <v>0</v>
      </c>
      <c r="BO148" s="694">
        <v>0</v>
      </c>
      <c r="BP148" s="694">
        <v>0</v>
      </c>
      <c r="BQ148" s="694">
        <v>0</v>
      </c>
      <c r="BR148" s="694">
        <v>0</v>
      </c>
      <c r="BS148" s="694">
        <v>0</v>
      </c>
      <c r="BT148" s="695">
        <v>0</v>
      </c>
      <c r="BU148" s="163"/>
    </row>
    <row r="149" spans="2:73" ht="15.75">
      <c r="B149" s="686" t="s">
        <v>780</v>
      </c>
      <c r="C149" s="686" t="s">
        <v>781</v>
      </c>
      <c r="D149" s="686" t="s">
        <v>42</v>
      </c>
      <c r="E149" s="686" t="s">
        <v>782</v>
      </c>
      <c r="F149" s="686" t="s">
        <v>29</v>
      </c>
      <c r="G149" s="686" t="s">
        <v>784</v>
      </c>
      <c r="H149" s="686">
        <v>2012</v>
      </c>
      <c r="I149" s="638" t="s">
        <v>578</v>
      </c>
      <c r="J149" s="638" t="s">
        <v>588</v>
      </c>
      <c r="K149" s="627"/>
      <c r="L149" s="693">
        <v>0</v>
      </c>
      <c r="M149" s="694">
        <v>0</v>
      </c>
      <c r="N149" s="694">
        <v>0</v>
      </c>
      <c r="O149" s="694">
        <v>132.83070000000001</v>
      </c>
      <c r="P149" s="694">
        <v>0</v>
      </c>
      <c r="Q149" s="694">
        <v>0</v>
      </c>
      <c r="R149" s="694">
        <v>0</v>
      </c>
      <c r="S149" s="694">
        <v>0</v>
      </c>
      <c r="T149" s="694">
        <v>0</v>
      </c>
      <c r="U149" s="694">
        <v>0</v>
      </c>
      <c r="V149" s="694">
        <v>0</v>
      </c>
      <c r="W149" s="694">
        <v>0</v>
      </c>
      <c r="X149" s="694">
        <v>0</v>
      </c>
      <c r="Y149" s="694">
        <v>0</v>
      </c>
      <c r="Z149" s="694">
        <v>0</v>
      </c>
      <c r="AA149" s="694">
        <v>0</v>
      </c>
      <c r="AB149" s="694">
        <v>0</v>
      </c>
      <c r="AC149" s="694">
        <v>0</v>
      </c>
      <c r="AD149" s="694">
        <v>0</v>
      </c>
      <c r="AE149" s="694">
        <v>0</v>
      </c>
      <c r="AF149" s="694">
        <v>0</v>
      </c>
      <c r="AG149" s="694">
        <v>0</v>
      </c>
      <c r="AH149" s="694">
        <v>0</v>
      </c>
      <c r="AI149" s="694">
        <v>0</v>
      </c>
      <c r="AJ149" s="694">
        <v>0</v>
      </c>
      <c r="AK149" s="694">
        <v>0</v>
      </c>
      <c r="AL149" s="694">
        <v>0</v>
      </c>
      <c r="AM149" s="694">
        <v>0</v>
      </c>
      <c r="AN149" s="694">
        <v>0</v>
      </c>
      <c r="AO149" s="695">
        <v>0</v>
      </c>
      <c r="AP149" s="627"/>
      <c r="AQ149" s="693">
        <v>0</v>
      </c>
      <c r="AR149" s="694">
        <v>0</v>
      </c>
      <c r="AS149" s="694">
        <v>0</v>
      </c>
      <c r="AT149" s="694">
        <v>26.819839999999999</v>
      </c>
      <c r="AU149" s="694">
        <v>0</v>
      </c>
      <c r="AV149" s="694">
        <v>0</v>
      </c>
      <c r="AW149" s="694">
        <v>0</v>
      </c>
      <c r="AX149" s="694">
        <v>0</v>
      </c>
      <c r="AY149" s="694">
        <v>0</v>
      </c>
      <c r="AZ149" s="694">
        <v>0</v>
      </c>
      <c r="BA149" s="694">
        <v>0</v>
      </c>
      <c r="BB149" s="694">
        <v>0</v>
      </c>
      <c r="BC149" s="694">
        <v>0</v>
      </c>
      <c r="BD149" s="694">
        <v>0</v>
      </c>
      <c r="BE149" s="694">
        <v>0</v>
      </c>
      <c r="BF149" s="694">
        <v>0</v>
      </c>
      <c r="BG149" s="694">
        <v>0</v>
      </c>
      <c r="BH149" s="694">
        <v>0</v>
      </c>
      <c r="BI149" s="694">
        <v>0</v>
      </c>
      <c r="BJ149" s="694">
        <v>0</v>
      </c>
      <c r="BK149" s="694">
        <v>0</v>
      </c>
      <c r="BL149" s="694">
        <v>0</v>
      </c>
      <c r="BM149" s="694">
        <v>0</v>
      </c>
      <c r="BN149" s="694">
        <v>0</v>
      </c>
      <c r="BO149" s="694">
        <v>0</v>
      </c>
      <c r="BP149" s="694">
        <v>0</v>
      </c>
      <c r="BQ149" s="694">
        <v>0</v>
      </c>
      <c r="BR149" s="694">
        <v>0</v>
      </c>
      <c r="BS149" s="694">
        <v>0</v>
      </c>
      <c r="BT149" s="695">
        <v>0</v>
      </c>
      <c r="BU149" s="163"/>
    </row>
    <row r="150" spans="2:73" ht="15.75">
      <c r="B150" s="686" t="s">
        <v>780</v>
      </c>
      <c r="C150" s="686" t="s">
        <v>781</v>
      </c>
      <c r="D150" s="686" t="s">
        <v>42</v>
      </c>
      <c r="E150" s="686" t="s">
        <v>782</v>
      </c>
      <c r="F150" s="686" t="s">
        <v>29</v>
      </c>
      <c r="G150" s="686" t="s">
        <v>784</v>
      </c>
      <c r="H150" s="686">
        <v>2013</v>
      </c>
      <c r="I150" s="638" t="s">
        <v>579</v>
      </c>
      <c r="J150" s="638" t="s">
        <v>588</v>
      </c>
      <c r="K150" s="627"/>
      <c r="L150" s="693">
        <v>0</v>
      </c>
      <c r="M150" s="694">
        <v>0</v>
      </c>
      <c r="N150" s="694">
        <v>0</v>
      </c>
      <c r="O150" s="694">
        <v>3152.6179999999999</v>
      </c>
      <c r="P150" s="694">
        <v>0</v>
      </c>
      <c r="Q150" s="694">
        <v>0</v>
      </c>
      <c r="R150" s="694">
        <v>0</v>
      </c>
      <c r="S150" s="694">
        <v>0</v>
      </c>
      <c r="T150" s="694">
        <v>0</v>
      </c>
      <c r="U150" s="694">
        <v>0</v>
      </c>
      <c r="V150" s="694">
        <v>0</v>
      </c>
      <c r="W150" s="694">
        <v>0</v>
      </c>
      <c r="X150" s="694">
        <v>0</v>
      </c>
      <c r="Y150" s="694">
        <v>0</v>
      </c>
      <c r="Z150" s="694">
        <v>0</v>
      </c>
      <c r="AA150" s="694">
        <v>0</v>
      </c>
      <c r="AB150" s="694">
        <v>0</v>
      </c>
      <c r="AC150" s="694">
        <v>0</v>
      </c>
      <c r="AD150" s="694">
        <v>0</v>
      </c>
      <c r="AE150" s="694">
        <v>0</v>
      </c>
      <c r="AF150" s="694">
        <v>0</v>
      </c>
      <c r="AG150" s="694">
        <v>0</v>
      </c>
      <c r="AH150" s="694">
        <v>0</v>
      </c>
      <c r="AI150" s="694">
        <v>0</v>
      </c>
      <c r="AJ150" s="694">
        <v>0</v>
      </c>
      <c r="AK150" s="694">
        <v>0</v>
      </c>
      <c r="AL150" s="694">
        <v>0</v>
      </c>
      <c r="AM150" s="694">
        <v>0</v>
      </c>
      <c r="AN150" s="694">
        <v>0</v>
      </c>
      <c r="AO150" s="695">
        <v>0</v>
      </c>
      <c r="AP150" s="627"/>
      <c r="AQ150" s="693">
        <v>0</v>
      </c>
      <c r="AR150" s="694">
        <v>0</v>
      </c>
      <c r="AS150" s="694">
        <v>0</v>
      </c>
      <c r="AT150" s="694">
        <v>646.94680000000005</v>
      </c>
      <c r="AU150" s="694">
        <v>0</v>
      </c>
      <c r="AV150" s="694">
        <v>0</v>
      </c>
      <c r="AW150" s="694">
        <v>0</v>
      </c>
      <c r="AX150" s="694">
        <v>0</v>
      </c>
      <c r="AY150" s="694">
        <v>0</v>
      </c>
      <c r="AZ150" s="694">
        <v>0</v>
      </c>
      <c r="BA150" s="694">
        <v>0</v>
      </c>
      <c r="BB150" s="694">
        <v>0</v>
      </c>
      <c r="BC150" s="694">
        <v>0</v>
      </c>
      <c r="BD150" s="694">
        <v>0</v>
      </c>
      <c r="BE150" s="694">
        <v>0</v>
      </c>
      <c r="BF150" s="694">
        <v>0</v>
      </c>
      <c r="BG150" s="694">
        <v>0</v>
      </c>
      <c r="BH150" s="694">
        <v>0</v>
      </c>
      <c r="BI150" s="694">
        <v>0</v>
      </c>
      <c r="BJ150" s="694">
        <v>0</v>
      </c>
      <c r="BK150" s="694">
        <v>0</v>
      </c>
      <c r="BL150" s="694">
        <v>0</v>
      </c>
      <c r="BM150" s="694">
        <v>0</v>
      </c>
      <c r="BN150" s="694">
        <v>0</v>
      </c>
      <c r="BO150" s="694">
        <v>0</v>
      </c>
      <c r="BP150" s="694">
        <v>0</v>
      </c>
      <c r="BQ150" s="694">
        <v>0</v>
      </c>
      <c r="BR150" s="694">
        <v>0</v>
      </c>
      <c r="BS150" s="694">
        <v>0</v>
      </c>
      <c r="BT150" s="695">
        <v>0</v>
      </c>
      <c r="BU150" s="163"/>
    </row>
    <row r="151" spans="2:73" ht="15.75">
      <c r="B151" s="686" t="s">
        <v>780</v>
      </c>
      <c r="C151" s="686" t="s">
        <v>781</v>
      </c>
      <c r="D151" s="686" t="s">
        <v>42</v>
      </c>
      <c r="E151" s="686" t="s">
        <v>782</v>
      </c>
      <c r="F151" s="686" t="s">
        <v>29</v>
      </c>
      <c r="G151" s="686" t="s">
        <v>784</v>
      </c>
      <c r="H151" s="686">
        <v>2014</v>
      </c>
      <c r="I151" s="638" t="s">
        <v>580</v>
      </c>
      <c r="J151" s="638" t="s">
        <v>595</v>
      </c>
      <c r="K151" s="627"/>
      <c r="L151" s="693">
        <v>0</v>
      </c>
      <c r="M151" s="694">
        <v>0</v>
      </c>
      <c r="N151" s="694">
        <v>0</v>
      </c>
      <c r="O151" s="694">
        <v>1658.461</v>
      </c>
      <c r="P151" s="694">
        <v>0</v>
      </c>
      <c r="Q151" s="694">
        <v>0</v>
      </c>
      <c r="R151" s="694">
        <v>0</v>
      </c>
      <c r="S151" s="694">
        <v>0</v>
      </c>
      <c r="T151" s="694">
        <v>0</v>
      </c>
      <c r="U151" s="694">
        <v>0</v>
      </c>
      <c r="V151" s="694">
        <v>0</v>
      </c>
      <c r="W151" s="694">
        <v>0</v>
      </c>
      <c r="X151" s="694">
        <v>0</v>
      </c>
      <c r="Y151" s="694">
        <v>0</v>
      </c>
      <c r="Z151" s="694">
        <v>0</v>
      </c>
      <c r="AA151" s="694">
        <v>0</v>
      </c>
      <c r="AB151" s="694">
        <v>0</v>
      </c>
      <c r="AC151" s="694">
        <v>0</v>
      </c>
      <c r="AD151" s="694">
        <v>0</v>
      </c>
      <c r="AE151" s="694">
        <v>0</v>
      </c>
      <c r="AF151" s="694">
        <v>0</v>
      </c>
      <c r="AG151" s="694">
        <v>0</v>
      </c>
      <c r="AH151" s="694">
        <v>0</v>
      </c>
      <c r="AI151" s="694">
        <v>0</v>
      </c>
      <c r="AJ151" s="694">
        <v>0</v>
      </c>
      <c r="AK151" s="694">
        <v>0</v>
      </c>
      <c r="AL151" s="694">
        <v>0</v>
      </c>
      <c r="AM151" s="694">
        <v>0</v>
      </c>
      <c r="AN151" s="694">
        <v>0</v>
      </c>
      <c r="AO151" s="695">
        <v>0</v>
      </c>
      <c r="AP151" s="627"/>
      <c r="AQ151" s="693">
        <v>0</v>
      </c>
      <c r="AR151" s="694">
        <v>0</v>
      </c>
      <c r="AS151" s="694">
        <v>0</v>
      </c>
      <c r="AT151" s="694">
        <v>0</v>
      </c>
      <c r="AU151" s="694">
        <v>0</v>
      </c>
      <c r="AV151" s="694">
        <v>0</v>
      </c>
      <c r="AW151" s="694">
        <v>0</v>
      </c>
      <c r="AX151" s="694">
        <v>0</v>
      </c>
      <c r="AY151" s="694">
        <v>0</v>
      </c>
      <c r="AZ151" s="694">
        <v>0</v>
      </c>
      <c r="BA151" s="694">
        <v>0</v>
      </c>
      <c r="BB151" s="694">
        <v>0</v>
      </c>
      <c r="BC151" s="694">
        <v>0</v>
      </c>
      <c r="BD151" s="694">
        <v>0</v>
      </c>
      <c r="BE151" s="694">
        <v>0</v>
      </c>
      <c r="BF151" s="694">
        <v>0</v>
      </c>
      <c r="BG151" s="694">
        <v>0</v>
      </c>
      <c r="BH151" s="694">
        <v>0</v>
      </c>
      <c r="BI151" s="694">
        <v>0</v>
      </c>
      <c r="BJ151" s="694">
        <v>0</v>
      </c>
      <c r="BK151" s="694">
        <v>0</v>
      </c>
      <c r="BL151" s="694">
        <v>0</v>
      </c>
      <c r="BM151" s="694">
        <v>0</v>
      </c>
      <c r="BN151" s="694">
        <v>0</v>
      </c>
      <c r="BO151" s="694">
        <v>0</v>
      </c>
      <c r="BP151" s="694">
        <v>0</v>
      </c>
      <c r="BQ151" s="694">
        <v>0</v>
      </c>
      <c r="BR151" s="694">
        <v>0</v>
      </c>
      <c r="BS151" s="694">
        <v>0</v>
      </c>
      <c r="BT151" s="695">
        <v>0</v>
      </c>
      <c r="BU151" s="163"/>
    </row>
    <row r="152" spans="2:73" ht="15.75">
      <c r="B152" s="686" t="s">
        <v>780</v>
      </c>
      <c r="C152" s="686" t="s">
        <v>788</v>
      </c>
      <c r="D152" s="686" t="s">
        <v>9</v>
      </c>
      <c r="E152" s="686" t="s">
        <v>782</v>
      </c>
      <c r="F152" s="686" t="s">
        <v>788</v>
      </c>
      <c r="G152" s="686" t="s">
        <v>784</v>
      </c>
      <c r="H152" s="686">
        <v>2014</v>
      </c>
      <c r="I152" s="638" t="s">
        <v>580</v>
      </c>
      <c r="J152" s="638" t="s">
        <v>595</v>
      </c>
      <c r="K152" s="627"/>
      <c r="L152" s="693">
        <v>0</v>
      </c>
      <c r="M152" s="694">
        <v>0</v>
      </c>
      <c r="N152" s="694">
        <v>0</v>
      </c>
      <c r="O152" s="694">
        <v>17243.36</v>
      </c>
      <c r="P152" s="694">
        <v>0</v>
      </c>
      <c r="Q152" s="694">
        <v>0</v>
      </c>
      <c r="R152" s="694">
        <v>0</v>
      </c>
      <c r="S152" s="694">
        <v>0</v>
      </c>
      <c r="T152" s="694">
        <v>0</v>
      </c>
      <c r="U152" s="694">
        <v>0</v>
      </c>
      <c r="V152" s="694">
        <v>0</v>
      </c>
      <c r="W152" s="694">
        <v>0</v>
      </c>
      <c r="X152" s="694">
        <v>0</v>
      </c>
      <c r="Y152" s="694">
        <v>0</v>
      </c>
      <c r="Z152" s="694">
        <v>0</v>
      </c>
      <c r="AA152" s="694">
        <v>0</v>
      </c>
      <c r="AB152" s="694">
        <v>0</v>
      </c>
      <c r="AC152" s="694">
        <v>0</v>
      </c>
      <c r="AD152" s="694">
        <v>0</v>
      </c>
      <c r="AE152" s="694">
        <v>0</v>
      </c>
      <c r="AF152" s="694">
        <v>0</v>
      </c>
      <c r="AG152" s="694">
        <v>0</v>
      </c>
      <c r="AH152" s="694">
        <v>0</v>
      </c>
      <c r="AI152" s="694">
        <v>0</v>
      </c>
      <c r="AJ152" s="694">
        <v>0</v>
      </c>
      <c r="AK152" s="694">
        <v>0</v>
      </c>
      <c r="AL152" s="694">
        <v>0</v>
      </c>
      <c r="AM152" s="694">
        <v>0</v>
      </c>
      <c r="AN152" s="694">
        <v>0</v>
      </c>
      <c r="AO152" s="695">
        <v>0</v>
      </c>
      <c r="AP152" s="627"/>
      <c r="AQ152" s="693">
        <v>0</v>
      </c>
      <c r="AR152" s="694">
        <v>0</v>
      </c>
      <c r="AS152" s="694">
        <v>0</v>
      </c>
      <c r="AT152" s="694">
        <v>0</v>
      </c>
      <c r="AU152" s="694">
        <v>0</v>
      </c>
      <c r="AV152" s="694">
        <v>0</v>
      </c>
      <c r="AW152" s="694">
        <v>0</v>
      </c>
      <c r="AX152" s="694">
        <v>0</v>
      </c>
      <c r="AY152" s="694">
        <v>0</v>
      </c>
      <c r="AZ152" s="694">
        <v>0</v>
      </c>
      <c r="BA152" s="694">
        <v>0</v>
      </c>
      <c r="BB152" s="694">
        <v>0</v>
      </c>
      <c r="BC152" s="694">
        <v>0</v>
      </c>
      <c r="BD152" s="694">
        <v>0</v>
      </c>
      <c r="BE152" s="694">
        <v>0</v>
      </c>
      <c r="BF152" s="694">
        <v>0</v>
      </c>
      <c r="BG152" s="694">
        <v>0</v>
      </c>
      <c r="BH152" s="694">
        <v>0</v>
      </c>
      <c r="BI152" s="694">
        <v>0</v>
      </c>
      <c r="BJ152" s="694">
        <v>0</v>
      </c>
      <c r="BK152" s="694">
        <v>0</v>
      </c>
      <c r="BL152" s="694">
        <v>0</v>
      </c>
      <c r="BM152" s="694">
        <v>0</v>
      </c>
      <c r="BN152" s="694">
        <v>0</v>
      </c>
      <c r="BO152" s="694">
        <v>0</v>
      </c>
      <c r="BP152" s="694">
        <v>0</v>
      </c>
      <c r="BQ152" s="694">
        <v>0</v>
      </c>
      <c r="BR152" s="694">
        <v>0</v>
      </c>
      <c r="BS152" s="694">
        <v>0</v>
      </c>
      <c r="BT152" s="695">
        <v>0</v>
      </c>
      <c r="BU152" s="163"/>
    </row>
    <row r="153" spans="2:73" ht="15.75">
      <c r="B153" s="686" t="s">
        <v>780</v>
      </c>
      <c r="C153" s="686" t="s">
        <v>788</v>
      </c>
      <c r="D153" s="686" t="s">
        <v>814</v>
      </c>
      <c r="E153" s="686" t="s">
        <v>782</v>
      </c>
      <c r="F153" s="686" t="s">
        <v>788</v>
      </c>
      <c r="G153" s="686" t="s">
        <v>783</v>
      </c>
      <c r="H153" s="686">
        <v>2012</v>
      </c>
      <c r="I153" s="638" t="s">
        <v>578</v>
      </c>
      <c r="J153" s="638" t="s">
        <v>588</v>
      </c>
      <c r="K153" s="627"/>
      <c r="L153" s="693">
        <v>0</v>
      </c>
      <c r="M153" s="694">
        <v>0</v>
      </c>
      <c r="N153" s="694">
        <v>0</v>
      </c>
      <c r="O153" s="694">
        <v>0</v>
      </c>
      <c r="P153" s="694">
        <v>0</v>
      </c>
      <c r="Q153" s="694">
        <v>0</v>
      </c>
      <c r="R153" s="694">
        <v>0</v>
      </c>
      <c r="S153" s="694">
        <v>0</v>
      </c>
      <c r="T153" s="694">
        <v>0</v>
      </c>
      <c r="U153" s="694">
        <v>0</v>
      </c>
      <c r="V153" s="694">
        <v>0</v>
      </c>
      <c r="W153" s="694">
        <v>0</v>
      </c>
      <c r="X153" s="694">
        <v>0</v>
      </c>
      <c r="Y153" s="694">
        <v>0</v>
      </c>
      <c r="Z153" s="694">
        <v>0</v>
      </c>
      <c r="AA153" s="694">
        <v>0</v>
      </c>
      <c r="AB153" s="694">
        <v>0</v>
      </c>
      <c r="AC153" s="694">
        <v>0</v>
      </c>
      <c r="AD153" s="694">
        <v>0</v>
      </c>
      <c r="AE153" s="694">
        <v>0</v>
      </c>
      <c r="AF153" s="694">
        <v>0</v>
      </c>
      <c r="AG153" s="694">
        <v>0</v>
      </c>
      <c r="AH153" s="694">
        <v>0</v>
      </c>
      <c r="AI153" s="694">
        <v>0</v>
      </c>
      <c r="AJ153" s="694">
        <v>0</v>
      </c>
      <c r="AK153" s="694">
        <v>0</v>
      </c>
      <c r="AL153" s="694">
        <v>0</v>
      </c>
      <c r="AM153" s="694">
        <v>0</v>
      </c>
      <c r="AN153" s="694">
        <v>0</v>
      </c>
      <c r="AO153" s="695">
        <v>0</v>
      </c>
      <c r="AP153" s="627"/>
      <c r="AQ153" s="693">
        <v>0</v>
      </c>
      <c r="AR153" s="694">
        <v>0</v>
      </c>
      <c r="AS153" s="694">
        <v>0</v>
      </c>
      <c r="AT153" s="694">
        <v>0</v>
      </c>
      <c r="AU153" s="694">
        <v>0</v>
      </c>
      <c r="AV153" s="694">
        <v>0</v>
      </c>
      <c r="AW153" s="694">
        <v>0</v>
      </c>
      <c r="AX153" s="694">
        <v>0</v>
      </c>
      <c r="AY153" s="694">
        <v>0</v>
      </c>
      <c r="AZ153" s="694">
        <v>0</v>
      </c>
      <c r="BA153" s="694">
        <v>0</v>
      </c>
      <c r="BB153" s="694">
        <v>0</v>
      </c>
      <c r="BC153" s="694">
        <v>0</v>
      </c>
      <c r="BD153" s="694">
        <v>0</v>
      </c>
      <c r="BE153" s="694">
        <v>0</v>
      </c>
      <c r="BF153" s="694">
        <v>0</v>
      </c>
      <c r="BG153" s="694">
        <v>0</v>
      </c>
      <c r="BH153" s="694">
        <v>0</v>
      </c>
      <c r="BI153" s="694">
        <v>0</v>
      </c>
      <c r="BJ153" s="694">
        <v>0</v>
      </c>
      <c r="BK153" s="694">
        <v>0</v>
      </c>
      <c r="BL153" s="694">
        <v>0</v>
      </c>
      <c r="BM153" s="694">
        <v>0</v>
      </c>
      <c r="BN153" s="694">
        <v>0</v>
      </c>
      <c r="BO153" s="694">
        <v>0</v>
      </c>
      <c r="BP153" s="694">
        <v>0</v>
      </c>
      <c r="BQ153" s="694">
        <v>0</v>
      </c>
      <c r="BR153" s="694">
        <v>0</v>
      </c>
      <c r="BS153" s="694">
        <v>0</v>
      </c>
      <c r="BT153" s="695">
        <v>0</v>
      </c>
      <c r="BU153" s="163"/>
    </row>
    <row r="154" spans="2:73" ht="15.75">
      <c r="B154" s="686" t="s">
        <v>780</v>
      </c>
      <c r="C154" s="686" t="s">
        <v>788</v>
      </c>
      <c r="D154" s="686" t="s">
        <v>814</v>
      </c>
      <c r="E154" s="686" t="s">
        <v>782</v>
      </c>
      <c r="F154" s="686" t="s">
        <v>788</v>
      </c>
      <c r="G154" s="686" t="s">
        <v>783</v>
      </c>
      <c r="H154" s="686">
        <v>2013</v>
      </c>
      <c r="I154" s="638" t="s">
        <v>579</v>
      </c>
      <c r="J154" s="638" t="s">
        <v>588</v>
      </c>
      <c r="K154" s="627"/>
      <c r="L154" s="693">
        <v>0</v>
      </c>
      <c r="M154" s="694">
        <v>0</v>
      </c>
      <c r="N154" s="694">
        <v>891.36270000000002</v>
      </c>
      <c r="O154" s="694">
        <v>943.57349999999997</v>
      </c>
      <c r="P154" s="694">
        <v>943.57349999999997</v>
      </c>
      <c r="Q154" s="694">
        <v>943.40700000000004</v>
      </c>
      <c r="R154" s="694">
        <v>1096.047</v>
      </c>
      <c r="S154" s="694">
        <v>1795.077</v>
      </c>
      <c r="T154" s="694">
        <v>1795.077</v>
      </c>
      <c r="U154" s="694">
        <v>1795.077</v>
      </c>
      <c r="V154" s="694">
        <v>1795.077</v>
      </c>
      <c r="W154" s="694">
        <v>1795.077</v>
      </c>
      <c r="X154" s="694">
        <v>1719.4949999999999</v>
      </c>
      <c r="Y154" s="694">
        <v>1744.2</v>
      </c>
      <c r="Z154" s="694">
        <v>829.35</v>
      </c>
      <c r="AA154" s="694">
        <v>829.35</v>
      </c>
      <c r="AB154" s="694">
        <v>829.35</v>
      </c>
      <c r="AC154" s="694">
        <v>820.8</v>
      </c>
      <c r="AD154" s="694">
        <v>820.8</v>
      </c>
      <c r="AE154" s="694">
        <v>820.8</v>
      </c>
      <c r="AF154" s="694">
        <v>820.8</v>
      </c>
      <c r="AG154" s="694">
        <v>820.8</v>
      </c>
      <c r="AH154" s="694">
        <v>0</v>
      </c>
      <c r="AI154" s="694">
        <v>0</v>
      </c>
      <c r="AJ154" s="694">
        <v>0</v>
      </c>
      <c r="AK154" s="694">
        <v>0</v>
      </c>
      <c r="AL154" s="694">
        <v>0</v>
      </c>
      <c r="AM154" s="694">
        <v>0</v>
      </c>
      <c r="AN154" s="694">
        <v>0</v>
      </c>
      <c r="AO154" s="695">
        <v>0</v>
      </c>
      <c r="AP154" s="627"/>
      <c r="AQ154" s="693">
        <v>0</v>
      </c>
      <c r="AR154" s="694">
        <v>0</v>
      </c>
      <c r="AS154" s="694">
        <v>8343933</v>
      </c>
      <c r="AT154" s="694">
        <v>9626653</v>
      </c>
      <c r="AU154" s="694">
        <v>9626653</v>
      </c>
      <c r="AV154" s="694">
        <v>9624763</v>
      </c>
      <c r="AW154" s="694">
        <v>10523554</v>
      </c>
      <c r="AX154" s="694">
        <v>11599054</v>
      </c>
      <c r="AY154" s="694">
        <v>11599054</v>
      </c>
      <c r="AZ154" s="694">
        <v>11599054</v>
      </c>
      <c r="BA154" s="694">
        <v>11590954</v>
      </c>
      <c r="BB154" s="694">
        <v>11590954</v>
      </c>
      <c r="BC154" s="694">
        <v>10995300</v>
      </c>
      <c r="BD154" s="694">
        <v>11021220</v>
      </c>
      <c r="BE154" s="694">
        <v>1666620</v>
      </c>
      <c r="BF154" s="694">
        <v>1666620</v>
      </c>
      <c r="BG154" s="694">
        <v>1666620</v>
      </c>
      <c r="BH154" s="694">
        <v>1521900</v>
      </c>
      <c r="BI154" s="694">
        <v>1521900</v>
      </c>
      <c r="BJ154" s="694">
        <v>1521900</v>
      </c>
      <c r="BK154" s="694">
        <v>1521900</v>
      </c>
      <c r="BL154" s="694">
        <v>1521900</v>
      </c>
      <c r="BM154" s="694">
        <v>0</v>
      </c>
      <c r="BN154" s="694">
        <v>0</v>
      </c>
      <c r="BO154" s="694">
        <v>0</v>
      </c>
      <c r="BP154" s="694">
        <v>0</v>
      </c>
      <c r="BQ154" s="694">
        <v>0</v>
      </c>
      <c r="BR154" s="694">
        <v>0</v>
      </c>
      <c r="BS154" s="694">
        <v>0</v>
      </c>
      <c r="BT154" s="695">
        <v>0</v>
      </c>
      <c r="BU154" s="163"/>
    </row>
    <row r="155" spans="2:73" ht="15.75">
      <c r="B155" s="686" t="s">
        <v>780</v>
      </c>
      <c r="C155" s="686" t="s">
        <v>788</v>
      </c>
      <c r="D155" s="686" t="s">
        <v>814</v>
      </c>
      <c r="E155" s="686" t="s">
        <v>782</v>
      </c>
      <c r="F155" s="686" t="s">
        <v>788</v>
      </c>
      <c r="G155" s="686" t="s">
        <v>783</v>
      </c>
      <c r="H155" s="686">
        <v>2014</v>
      </c>
      <c r="I155" s="638" t="s">
        <v>580</v>
      </c>
      <c r="J155" s="638" t="s">
        <v>595</v>
      </c>
      <c r="K155" s="627"/>
      <c r="L155" s="693">
        <v>0</v>
      </c>
      <c r="M155" s="694">
        <v>0</v>
      </c>
      <c r="N155" s="694">
        <v>0</v>
      </c>
      <c r="O155" s="694">
        <v>477.95190000000002</v>
      </c>
      <c r="P155" s="694">
        <v>385.4049</v>
      </c>
      <c r="Q155" s="694">
        <v>289.51650000000001</v>
      </c>
      <c r="R155" s="694">
        <v>289.51650000000001</v>
      </c>
      <c r="S155" s="694">
        <v>289.51650000000001</v>
      </c>
      <c r="T155" s="694">
        <v>289.51650000000001</v>
      </c>
      <c r="U155" s="694">
        <v>289.51650000000001</v>
      </c>
      <c r="V155" s="694">
        <v>289.51650000000001</v>
      </c>
      <c r="W155" s="694">
        <v>289.51650000000001</v>
      </c>
      <c r="X155" s="694">
        <v>289.51650000000001</v>
      </c>
      <c r="Y155" s="694">
        <v>280.91699999999997</v>
      </c>
      <c r="Z155" s="694">
        <v>280.91699999999997</v>
      </c>
      <c r="AA155" s="694">
        <v>75.347999999999999</v>
      </c>
      <c r="AB155" s="694">
        <v>75.347999999999999</v>
      </c>
      <c r="AC155" s="694">
        <v>75.347999999999999</v>
      </c>
      <c r="AD155" s="694">
        <v>0</v>
      </c>
      <c r="AE155" s="694">
        <v>0</v>
      </c>
      <c r="AF155" s="694">
        <v>0</v>
      </c>
      <c r="AG155" s="694">
        <v>0</v>
      </c>
      <c r="AH155" s="694">
        <v>0</v>
      </c>
      <c r="AI155" s="694">
        <v>0</v>
      </c>
      <c r="AJ155" s="694">
        <v>0</v>
      </c>
      <c r="AK155" s="694">
        <v>0</v>
      </c>
      <c r="AL155" s="694">
        <v>0</v>
      </c>
      <c r="AM155" s="694">
        <v>0</v>
      </c>
      <c r="AN155" s="694">
        <v>0</v>
      </c>
      <c r="AO155" s="695">
        <v>0</v>
      </c>
      <c r="AP155" s="627"/>
      <c r="AQ155" s="693">
        <v>0</v>
      </c>
      <c r="AR155" s="694">
        <v>0</v>
      </c>
      <c r="AS155" s="694">
        <v>0</v>
      </c>
      <c r="AT155" s="694">
        <v>3893879</v>
      </c>
      <c r="AU155" s="694">
        <v>2676503</v>
      </c>
      <c r="AV155" s="694">
        <v>2372464</v>
      </c>
      <c r="AW155" s="694">
        <v>2372464</v>
      </c>
      <c r="AX155" s="694">
        <v>2372464</v>
      </c>
      <c r="AY155" s="694">
        <v>2372464</v>
      </c>
      <c r="AZ155" s="694">
        <v>2372464</v>
      </c>
      <c r="BA155" s="694">
        <v>2372464</v>
      </c>
      <c r="BB155" s="694">
        <v>2372464</v>
      </c>
      <c r="BC155" s="694">
        <v>2372464</v>
      </c>
      <c r="BD155" s="694">
        <v>2130970</v>
      </c>
      <c r="BE155" s="694">
        <v>2130970</v>
      </c>
      <c r="BF155" s="694">
        <v>325728</v>
      </c>
      <c r="BG155" s="694">
        <v>325728</v>
      </c>
      <c r="BH155" s="694">
        <v>325728</v>
      </c>
      <c r="BI155" s="694">
        <v>0</v>
      </c>
      <c r="BJ155" s="694">
        <v>0</v>
      </c>
      <c r="BK155" s="694">
        <v>0</v>
      </c>
      <c r="BL155" s="694">
        <v>0</v>
      </c>
      <c r="BM155" s="694">
        <v>0</v>
      </c>
      <c r="BN155" s="694">
        <v>0</v>
      </c>
      <c r="BO155" s="694">
        <v>0</v>
      </c>
      <c r="BP155" s="694">
        <v>0</v>
      </c>
      <c r="BQ155" s="694">
        <v>0</v>
      </c>
      <c r="BR155" s="694">
        <v>0</v>
      </c>
      <c r="BS155" s="694">
        <v>0</v>
      </c>
      <c r="BT155" s="695">
        <v>0</v>
      </c>
      <c r="BU155" s="163"/>
    </row>
    <row r="156" spans="2:73" ht="15.75">
      <c r="B156" s="686"/>
      <c r="C156" s="686"/>
      <c r="D156" s="686" t="s">
        <v>95</v>
      </c>
      <c r="E156" s="686"/>
      <c r="F156" s="686"/>
      <c r="G156" s="686"/>
      <c r="H156" s="686">
        <v>2015</v>
      </c>
      <c r="I156" s="638" t="s">
        <v>581</v>
      </c>
      <c r="J156" s="638" t="s">
        <v>595</v>
      </c>
      <c r="K156" s="627"/>
      <c r="L156" s="693"/>
      <c r="M156" s="694"/>
      <c r="N156" s="694"/>
      <c r="O156" s="694"/>
      <c r="P156" s="694">
        <v>141</v>
      </c>
      <c r="Q156" s="694">
        <v>140</v>
      </c>
      <c r="R156" s="694">
        <v>140</v>
      </c>
      <c r="S156" s="694">
        <v>140</v>
      </c>
      <c r="T156" s="694">
        <v>140</v>
      </c>
      <c r="U156" s="694">
        <v>140</v>
      </c>
      <c r="V156" s="694">
        <v>140</v>
      </c>
      <c r="W156" s="694">
        <v>140</v>
      </c>
      <c r="X156" s="694">
        <v>140</v>
      </c>
      <c r="Y156" s="694">
        <v>140</v>
      </c>
      <c r="Z156" s="694">
        <v>124</v>
      </c>
      <c r="AA156" s="694">
        <v>124</v>
      </c>
      <c r="AB156" s="694">
        <v>124</v>
      </c>
      <c r="AC156" s="694">
        <v>124</v>
      </c>
      <c r="AD156" s="694">
        <v>124</v>
      </c>
      <c r="AE156" s="694">
        <v>124</v>
      </c>
      <c r="AF156" s="694">
        <v>46</v>
      </c>
      <c r="AG156" s="694">
        <v>46</v>
      </c>
      <c r="AH156" s="694">
        <v>46</v>
      </c>
      <c r="AI156" s="694">
        <v>46</v>
      </c>
      <c r="AJ156" s="694">
        <v>0</v>
      </c>
      <c r="AK156" s="694">
        <v>0</v>
      </c>
      <c r="AL156" s="694">
        <v>0</v>
      </c>
      <c r="AM156" s="694">
        <v>0</v>
      </c>
      <c r="AN156" s="694">
        <v>0</v>
      </c>
      <c r="AO156" s="695">
        <v>0</v>
      </c>
      <c r="AP156" s="627"/>
      <c r="AQ156" s="693"/>
      <c r="AR156" s="694"/>
      <c r="AS156" s="694"/>
      <c r="AT156" s="694"/>
      <c r="AU156" s="694">
        <v>2173737</v>
      </c>
      <c r="AV156" s="694">
        <v>2154375</v>
      </c>
      <c r="AW156" s="694">
        <v>2154375</v>
      </c>
      <c r="AX156" s="694">
        <v>2154375</v>
      </c>
      <c r="AY156" s="694">
        <v>2154375</v>
      </c>
      <c r="AZ156" s="694">
        <v>2154375</v>
      </c>
      <c r="BA156" s="694">
        <v>2154375</v>
      </c>
      <c r="BB156" s="694">
        <v>2153946</v>
      </c>
      <c r="BC156" s="694">
        <v>2153946</v>
      </c>
      <c r="BD156" s="694">
        <v>2153946</v>
      </c>
      <c r="BE156" s="694">
        <v>1988960</v>
      </c>
      <c r="BF156" s="694">
        <v>1982034</v>
      </c>
      <c r="BG156" s="694">
        <v>1982034</v>
      </c>
      <c r="BH156" s="694">
        <v>1974981</v>
      </c>
      <c r="BI156" s="694">
        <v>1974981</v>
      </c>
      <c r="BJ156" s="694">
        <v>1974178</v>
      </c>
      <c r="BK156" s="694">
        <v>740712</v>
      </c>
      <c r="BL156" s="694">
        <v>740712</v>
      </c>
      <c r="BM156" s="694">
        <v>740712</v>
      </c>
      <c r="BN156" s="694">
        <v>740712</v>
      </c>
      <c r="BO156" s="694">
        <v>0</v>
      </c>
      <c r="BP156" s="694">
        <v>0</v>
      </c>
      <c r="BQ156" s="694">
        <v>0</v>
      </c>
      <c r="BR156" s="694">
        <v>0</v>
      </c>
      <c r="BS156" s="694">
        <v>0</v>
      </c>
      <c r="BT156" s="695">
        <v>0</v>
      </c>
      <c r="BU156" s="163"/>
    </row>
    <row r="157" spans="2:73" ht="15.75">
      <c r="B157" s="686"/>
      <c r="C157" s="686"/>
      <c r="D157" s="686" t="s">
        <v>96</v>
      </c>
      <c r="E157" s="686"/>
      <c r="F157" s="686"/>
      <c r="G157" s="686"/>
      <c r="H157" s="686">
        <v>2015</v>
      </c>
      <c r="I157" s="638" t="s">
        <v>581</v>
      </c>
      <c r="J157" s="638" t="s">
        <v>595</v>
      </c>
      <c r="K157" s="627"/>
      <c r="L157" s="693"/>
      <c r="M157" s="694"/>
      <c r="N157" s="694"/>
      <c r="O157" s="694"/>
      <c r="P157" s="694">
        <v>248</v>
      </c>
      <c r="Q157" s="694">
        <v>244</v>
      </c>
      <c r="R157" s="694">
        <v>244</v>
      </c>
      <c r="S157" s="694">
        <v>244</v>
      </c>
      <c r="T157" s="694">
        <v>244</v>
      </c>
      <c r="U157" s="694">
        <v>244</v>
      </c>
      <c r="V157" s="694">
        <v>244</v>
      </c>
      <c r="W157" s="694">
        <v>244</v>
      </c>
      <c r="X157" s="694">
        <v>244</v>
      </c>
      <c r="Y157" s="694">
        <v>244</v>
      </c>
      <c r="Z157" s="694">
        <v>206</v>
      </c>
      <c r="AA157" s="694">
        <v>195</v>
      </c>
      <c r="AB157" s="694">
        <v>195</v>
      </c>
      <c r="AC157" s="694">
        <v>194</v>
      </c>
      <c r="AD157" s="694">
        <v>194</v>
      </c>
      <c r="AE157" s="694">
        <v>194</v>
      </c>
      <c r="AF157" s="694">
        <v>72</v>
      </c>
      <c r="AG157" s="694">
        <v>72</v>
      </c>
      <c r="AH157" s="694">
        <v>72</v>
      </c>
      <c r="AI157" s="694">
        <v>72</v>
      </c>
      <c r="AJ157" s="694">
        <v>0</v>
      </c>
      <c r="AK157" s="694">
        <v>0</v>
      </c>
      <c r="AL157" s="694">
        <v>0</v>
      </c>
      <c r="AM157" s="694">
        <v>0</v>
      </c>
      <c r="AN157" s="694">
        <v>0</v>
      </c>
      <c r="AO157" s="695">
        <v>0</v>
      </c>
      <c r="AP157" s="627"/>
      <c r="AQ157" s="693"/>
      <c r="AR157" s="694"/>
      <c r="AS157" s="694"/>
      <c r="AT157" s="694"/>
      <c r="AU157" s="694">
        <v>3679485</v>
      </c>
      <c r="AV157" s="694">
        <v>3614091</v>
      </c>
      <c r="AW157" s="694">
        <v>3614091</v>
      </c>
      <c r="AX157" s="694">
        <v>3614091</v>
      </c>
      <c r="AY157" s="694">
        <v>3614091</v>
      </c>
      <c r="AZ157" s="694">
        <v>3614091</v>
      </c>
      <c r="BA157" s="694">
        <v>3614091</v>
      </c>
      <c r="BB157" s="694">
        <v>3612200</v>
      </c>
      <c r="BC157" s="694">
        <v>3612200</v>
      </c>
      <c r="BD157" s="694">
        <v>3612200</v>
      </c>
      <c r="BE157" s="694">
        <v>3330966</v>
      </c>
      <c r="BF157" s="694">
        <v>3159456</v>
      </c>
      <c r="BG157" s="694">
        <v>3159456</v>
      </c>
      <c r="BH157" s="694">
        <v>3091498</v>
      </c>
      <c r="BI157" s="694">
        <v>3091498</v>
      </c>
      <c r="BJ157" s="694">
        <v>3084291</v>
      </c>
      <c r="BK157" s="694">
        <v>1142616</v>
      </c>
      <c r="BL157" s="694">
        <v>1142616</v>
      </c>
      <c r="BM157" s="694">
        <v>1142616</v>
      </c>
      <c r="BN157" s="694">
        <v>1142616</v>
      </c>
      <c r="BO157" s="694">
        <v>0</v>
      </c>
      <c r="BP157" s="694">
        <v>0</v>
      </c>
      <c r="BQ157" s="694">
        <v>0</v>
      </c>
      <c r="BR157" s="694">
        <v>0</v>
      </c>
      <c r="BS157" s="694">
        <v>0</v>
      </c>
      <c r="BT157" s="695">
        <v>0</v>
      </c>
      <c r="BU157" s="163"/>
    </row>
    <row r="158" spans="2:73" ht="15.75">
      <c r="B158" s="686"/>
      <c r="C158" s="686"/>
      <c r="D158" s="686" t="s">
        <v>97</v>
      </c>
      <c r="E158" s="686"/>
      <c r="F158" s="686"/>
      <c r="G158" s="686"/>
      <c r="H158" s="686">
        <v>2015</v>
      </c>
      <c r="I158" s="638" t="s">
        <v>581</v>
      </c>
      <c r="J158" s="638" t="s">
        <v>595</v>
      </c>
      <c r="K158" s="627"/>
      <c r="L158" s="693"/>
      <c r="M158" s="694"/>
      <c r="N158" s="694"/>
      <c r="O158" s="694"/>
      <c r="P158" s="694">
        <v>9</v>
      </c>
      <c r="Q158" s="694">
        <v>9</v>
      </c>
      <c r="R158" s="694">
        <v>9</v>
      </c>
      <c r="S158" s="694">
        <v>9</v>
      </c>
      <c r="T158" s="694">
        <v>5</v>
      </c>
      <c r="U158" s="694">
        <v>0</v>
      </c>
      <c r="V158" s="694">
        <v>0</v>
      </c>
      <c r="W158" s="694">
        <v>0</v>
      </c>
      <c r="X158" s="694">
        <v>0</v>
      </c>
      <c r="Y158" s="694">
        <v>0</v>
      </c>
      <c r="Z158" s="694">
        <v>0</v>
      </c>
      <c r="AA158" s="694">
        <v>0</v>
      </c>
      <c r="AB158" s="694">
        <v>0</v>
      </c>
      <c r="AC158" s="694">
        <v>0</v>
      </c>
      <c r="AD158" s="694">
        <v>0</v>
      </c>
      <c r="AE158" s="694">
        <v>0</v>
      </c>
      <c r="AF158" s="694">
        <v>0</v>
      </c>
      <c r="AG158" s="694">
        <v>0</v>
      </c>
      <c r="AH158" s="694">
        <v>0</v>
      </c>
      <c r="AI158" s="694">
        <v>0</v>
      </c>
      <c r="AJ158" s="694">
        <v>0</v>
      </c>
      <c r="AK158" s="694">
        <v>0</v>
      </c>
      <c r="AL158" s="694">
        <v>0</v>
      </c>
      <c r="AM158" s="694">
        <v>0</v>
      </c>
      <c r="AN158" s="694">
        <v>0</v>
      </c>
      <c r="AO158" s="695">
        <v>0</v>
      </c>
      <c r="AP158" s="627"/>
      <c r="AQ158" s="693"/>
      <c r="AR158" s="694"/>
      <c r="AS158" s="694"/>
      <c r="AT158" s="694"/>
      <c r="AU158" s="694">
        <v>60261</v>
      </c>
      <c r="AV158" s="694">
        <v>60261</v>
      </c>
      <c r="AW158" s="694">
        <v>60261</v>
      </c>
      <c r="AX158" s="694">
        <v>60261</v>
      </c>
      <c r="AY158" s="694">
        <v>37035</v>
      </c>
      <c r="AZ158" s="694">
        <v>0</v>
      </c>
      <c r="BA158" s="694">
        <v>0</v>
      </c>
      <c r="BB158" s="694">
        <v>0</v>
      </c>
      <c r="BC158" s="694">
        <v>0</v>
      </c>
      <c r="BD158" s="694">
        <v>0</v>
      </c>
      <c r="BE158" s="694">
        <v>0</v>
      </c>
      <c r="BF158" s="694">
        <v>0</v>
      </c>
      <c r="BG158" s="694">
        <v>0</v>
      </c>
      <c r="BH158" s="694">
        <v>0</v>
      </c>
      <c r="BI158" s="694">
        <v>0</v>
      </c>
      <c r="BJ158" s="694">
        <v>0</v>
      </c>
      <c r="BK158" s="694">
        <v>0</v>
      </c>
      <c r="BL158" s="694">
        <v>0</v>
      </c>
      <c r="BM158" s="694">
        <v>0</v>
      </c>
      <c r="BN158" s="694">
        <v>0</v>
      </c>
      <c r="BO158" s="694">
        <v>0</v>
      </c>
      <c r="BP158" s="694">
        <v>0</v>
      </c>
      <c r="BQ158" s="694">
        <v>0</v>
      </c>
      <c r="BR158" s="694">
        <v>0</v>
      </c>
      <c r="BS158" s="694">
        <v>0</v>
      </c>
      <c r="BT158" s="695">
        <v>0</v>
      </c>
      <c r="BU158" s="163"/>
    </row>
    <row r="159" spans="2:73" ht="15.75">
      <c r="B159" s="686"/>
      <c r="C159" s="686"/>
      <c r="D159" s="686" t="s">
        <v>682</v>
      </c>
      <c r="E159" s="686"/>
      <c r="F159" s="686"/>
      <c r="G159" s="686"/>
      <c r="H159" s="686">
        <v>2015</v>
      </c>
      <c r="I159" s="638" t="s">
        <v>581</v>
      </c>
      <c r="J159" s="638" t="s">
        <v>595</v>
      </c>
      <c r="K159" s="627"/>
      <c r="L159" s="693"/>
      <c r="M159" s="694"/>
      <c r="N159" s="694"/>
      <c r="O159" s="694"/>
      <c r="P159" s="694">
        <v>1355</v>
      </c>
      <c r="Q159" s="694">
        <v>1355</v>
      </c>
      <c r="R159" s="694">
        <v>1355</v>
      </c>
      <c r="S159" s="694">
        <v>1355</v>
      </c>
      <c r="T159" s="694">
        <v>1355</v>
      </c>
      <c r="U159" s="694">
        <v>1355</v>
      </c>
      <c r="V159" s="694">
        <v>1355</v>
      </c>
      <c r="W159" s="694">
        <v>1355</v>
      </c>
      <c r="X159" s="694">
        <v>1355</v>
      </c>
      <c r="Y159" s="694">
        <v>1355</v>
      </c>
      <c r="Z159" s="694">
        <v>1355</v>
      </c>
      <c r="AA159" s="694">
        <v>1355</v>
      </c>
      <c r="AB159" s="694">
        <v>1355</v>
      </c>
      <c r="AC159" s="694">
        <v>1355</v>
      </c>
      <c r="AD159" s="694">
        <v>1355</v>
      </c>
      <c r="AE159" s="694">
        <v>1355</v>
      </c>
      <c r="AF159" s="694">
        <v>1355</v>
      </c>
      <c r="AG159" s="694">
        <v>1355</v>
      </c>
      <c r="AH159" s="694">
        <v>1229</v>
      </c>
      <c r="AI159" s="694">
        <v>0</v>
      </c>
      <c r="AJ159" s="694">
        <v>0</v>
      </c>
      <c r="AK159" s="694">
        <v>0</v>
      </c>
      <c r="AL159" s="694">
        <v>0</v>
      </c>
      <c r="AM159" s="694">
        <v>0</v>
      </c>
      <c r="AN159" s="694">
        <v>0</v>
      </c>
      <c r="AO159" s="695">
        <v>0</v>
      </c>
      <c r="AP159" s="627"/>
      <c r="AQ159" s="693"/>
      <c r="AR159" s="694"/>
      <c r="AS159" s="694"/>
      <c r="AT159" s="694"/>
      <c r="AU159" s="694">
        <v>2584003</v>
      </c>
      <c r="AV159" s="694">
        <v>2584003</v>
      </c>
      <c r="AW159" s="694">
        <v>2584003</v>
      </c>
      <c r="AX159" s="694">
        <v>2584003</v>
      </c>
      <c r="AY159" s="694">
        <v>2584003</v>
      </c>
      <c r="AZ159" s="694">
        <v>2584003</v>
      </c>
      <c r="BA159" s="694">
        <v>2584003</v>
      </c>
      <c r="BB159" s="694">
        <v>2584003</v>
      </c>
      <c r="BC159" s="694">
        <v>2584003</v>
      </c>
      <c r="BD159" s="694">
        <v>2584003</v>
      </c>
      <c r="BE159" s="694">
        <v>2584003</v>
      </c>
      <c r="BF159" s="694">
        <v>2584003</v>
      </c>
      <c r="BG159" s="694">
        <v>2584003</v>
      </c>
      <c r="BH159" s="694">
        <v>2584003</v>
      </c>
      <c r="BI159" s="694">
        <v>2584003</v>
      </c>
      <c r="BJ159" s="694">
        <v>2584003</v>
      </c>
      <c r="BK159" s="694">
        <v>2584003</v>
      </c>
      <c r="BL159" s="694">
        <v>2584003</v>
      </c>
      <c r="BM159" s="694">
        <v>2471373</v>
      </c>
      <c r="BN159" s="694">
        <v>0</v>
      </c>
      <c r="BO159" s="694">
        <v>0</v>
      </c>
      <c r="BP159" s="694">
        <v>0</v>
      </c>
      <c r="BQ159" s="694">
        <v>0</v>
      </c>
      <c r="BR159" s="694">
        <v>0</v>
      </c>
      <c r="BS159" s="694">
        <v>0</v>
      </c>
      <c r="BT159" s="695">
        <v>0</v>
      </c>
      <c r="BU159" s="163"/>
    </row>
    <row r="160" spans="2:73" ht="15.75">
      <c r="B160" s="686"/>
      <c r="C160" s="686"/>
      <c r="D160" s="686" t="s">
        <v>98</v>
      </c>
      <c r="E160" s="686"/>
      <c r="F160" s="686"/>
      <c r="G160" s="686"/>
      <c r="H160" s="686">
        <v>2015</v>
      </c>
      <c r="I160" s="638" t="s">
        <v>581</v>
      </c>
      <c r="J160" s="638" t="s">
        <v>595</v>
      </c>
      <c r="K160" s="627"/>
      <c r="L160" s="693"/>
      <c r="M160" s="694"/>
      <c r="N160" s="694"/>
      <c r="O160" s="694"/>
      <c r="P160" s="694">
        <v>0</v>
      </c>
      <c r="Q160" s="694">
        <v>0</v>
      </c>
      <c r="R160" s="694">
        <v>0</v>
      </c>
      <c r="S160" s="694">
        <v>0</v>
      </c>
      <c r="T160" s="694">
        <v>0</v>
      </c>
      <c r="U160" s="694">
        <v>0</v>
      </c>
      <c r="V160" s="694">
        <v>0</v>
      </c>
      <c r="W160" s="694">
        <v>0</v>
      </c>
      <c r="X160" s="694">
        <v>0</v>
      </c>
      <c r="Y160" s="694">
        <v>0</v>
      </c>
      <c r="Z160" s="694">
        <v>0</v>
      </c>
      <c r="AA160" s="694">
        <v>0</v>
      </c>
      <c r="AB160" s="694">
        <v>0</v>
      </c>
      <c r="AC160" s="694">
        <v>0</v>
      </c>
      <c r="AD160" s="694">
        <v>0</v>
      </c>
      <c r="AE160" s="694">
        <v>0</v>
      </c>
      <c r="AF160" s="694">
        <v>0</v>
      </c>
      <c r="AG160" s="694">
        <v>0</v>
      </c>
      <c r="AH160" s="694">
        <v>0</v>
      </c>
      <c r="AI160" s="694">
        <v>0</v>
      </c>
      <c r="AJ160" s="694">
        <v>0</v>
      </c>
      <c r="AK160" s="694">
        <v>0</v>
      </c>
      <c r="AL160" s="694">
        <v>0</v>
      </c>
      <c r="AM160" s="694">
        <v>0</v>
      </c>
      <c r="AN160" s="694">
        <v>0</v>
      </c>
      <c r="AO160" s="695">
        <v>0</v>
      </c>
      <c r="AP160" s="627"/>
      <c r="AQ160" s="693"/>
      <c r="AR160" s="694"/>
      <c r="AS160" s="694"/>
      <c r="AT160" s="694"/>
      <c r="AU160" s="694">
        <v>0</v>
      </c>
      <c r="AV160" s="694">
        <v>0</v>
      </c>
      <c r="AW160" s="694">
        <v>0</v>
      </c>
      <c r="AX160" s="694">
        <v>0</v>
      </c>
      <c r="AY160" s="694">
        <v>0</v>
      </c>
      <c r="AZ160" s="694">
        <v>0</v>
      </c>
      <c r="BA160" s="694">
        <v>0</v>
      </c>
      <c r="BB160" s="694">
        <v>0</v>
      </c>
      <c r="BC160" s="694">
        <v>0</v>
      </c>
      <c r="BD160" s="694">
        <v>0</v>
      </c>
      <c r="BE160" s="694">
        <v>0</v>
      </c>
      <c r="BF160" s="694">
        <v>0</v>
      </c>
      <c r="BG160" s="694">
        <v>0</v>
      </c>
      <c r="BH160" s="694">
        <v>0</v>
      </c>
      <c r="BI160" s="694">
        <v>0</v>
      </c>
      <c r="BJ160" s="694">
        <v>0</v>
      </c>
      <c r="BK160" s="694">
        <v>0</v>
      </c>
      <c r="BL160" s="694">
        <v>0</v>
      </c>
      <c r="BM160" s="694">
        <v>0</v>
      </c>
      <c r="BN160" s="694">
        <v>0</v>
      </c>
      <c r="BO160" s="694">
        <v>0</v>
      </c>
      <c r="BP160" s="694">
        <v>0</v>
      </c>
      <c r="BQ160" s="694">
        <v>0</v>
      </c>
      <c r="BR160" s="694">
        <v>0</v>
      </c>
      <c r="BS160" s="694">
        <v>0</v>
      </c>
      <c r="BT160" s="695">
        <v>0</v>
      </c>
      <c r="BU160" s="163"/>
    </row>
    <row r="161" spans="2:73" ht="15.75">
      <c r="B161" s="686"/>
      <c r="C161" s="686"/>
      <c r="D161" s="686" t="s">
        <v>99</v>
      </c>
      <c r="E161" s="686"/>
      <c r="F161" s="686"/>
      <c r="G161" s="686"/>
      <c r="H161" s="686">
        <v>2015</v>
      </c>
      <c r="I161" s="638" t="s">
        <v>581</v>
      </c>
      <c r="J161" s="638" t="s">
        <v>595</v>
      </c>
      <c r="K161" s="627"/>
      <c r="L161" s="693"/>
      <c r="M161" s="694"/>
      <c r="N161" s="694"/>
      <c r="O161" s="694"/>
      <c r="P161" s="694">
        <v>762</v>
      </c>
      <c r="Q161" s="694">
        <v>762</v>
      </c>
      <c r="R161" s="694">
        <v>762</v>
      </c>
      <c r="S161" s="694">
        <v>762</v>
      </c>
      <c r="T161" s="694">
        <v>0</v>
      </c>
      <c r="U161" s="694">
        <v>0</v>
      </c>
      <c r="V161" s="694">
        <v>0</v>
      </c>
      <c r="W161" s="694">
        <v>0</v>
      </c>
      <c r="X161" s="694">
        <v>0</v>
      </c>
      <c r="Y161" s="694">
        <v>0</v>
      </c>
      <c r="Z161" s="694">
        <v>0</v>
      </c>
      <c r="AA161" s="694">
        <v>0</v>
      </c>
      <c r="AB161" s="694">
        <v>0</v>
      </c>
      <c r="AC161" s="694">
        <v>0</v>
      </c>
      <c r="AD161" s="694">
        <v>0</v>
      </c>
      <c r="AE161" s="694">
        <v>0</v>
      </c>
      <c r="AF161" s="694">
        <v>0</v>
      </c>
      <c r="AG161" s="694">
        <v>0</v>
      </c>
      <c r="AH161" s="694">
        <v>0</v>
      </c>
      <c r="AI161" s="694">
        <v>0</v>
      </c>
      <c r="AJ161" s="694">
        <v>0</v>
      </c>
      <c r="AK161" s="694">
        <v>0</v>
      </c>
      <c r="AL161" s="694">
        <v>0</v>
      </c>
      <c r="AM161" s="694">
        <v>0</v>
      </c>
      <c r="AN161" s="694">
        <v>0</v>
      </c>
      <c r="AO161" s="695">
        <v>0</v>
      </c>
      <c r="AP161" s="627"/>
      <c r="AQ161" s="693"/>
      <c r="AR161" s="694"/>
      <c r="AS161" s="694"/>
      <c r="AT161" s="694"/>
      <c r="AU161" s="694">
        <v>3573385</v>
      </c>
      <c r="AV161" s="694">
        <v>3573385</v>
      </c>
      <c r="AW161" s="694">
        <v>3573385</v>
      </c>
      <c r="AX161" s="694">
        <v>3573385</v>
      </c>
      <c r="AY161" s="694">
        <v>0</v>
      </c>
      <c r="AZ161" s="694">
        <v>0</v>
      </c>
      <c r="BA161" s="694">
        <v>0</v>
      </c>
      <c r="BB161" s="694">
        <v>0</v>
      </c>
      <c r="BC161" s="694">
        <v>0</v>
      </c>
      <c r="BD161" s="694">
        <v>0</v>
      </c>
      <c r="BE161" s="694">
        <v>0</v>
      </c>
      <c r="BF161" s="694">
        <v>0</v>
      </c>
      <c r="BG161" s="694">
        <v>0</v>
      </c>
      <c r="BH161" s="694">
        <v>0</v>
      </c>
      <c r="BI161" s="694">
        <v>0</v>
      </c>
      <c r="BJ161" s="694">
        <v>0</v>
      </c>
      <c r="BK161" s="694">
        <v>0</v>
      </c>
      <c r="BL161" s="694">
        <v>0</v>
      </c>
      <c r="BM161" s="694">
        <v>0</v>
      </c>
      <c r="BN161" s="694">
        <v>0</v>
      </c>
      <c r="BO161" s="694">
        <v>0</v>
      </c>
      <c r="BP161" s="694">
        <v>0</v>
      </c>
      <c r="BQ161" s="694">
        <v>0</v>
      </c>
      <c r="BR161" s="694">
        <v>0</v>
      </c>
      <c r="BS161" s="694">
        <v>0</v>
      </c>
      <c r="BT161" s="695">
        <v>0</v>
      </c>
      <c r="BU161" s="163"/>
    </row>
    <row r="162" spans="2:73" ht="15.75">
      <c r="B162" s="686"/>
      <c r="C162" s="686"/>
      <c r="D162" s="686" t="s">
        <v>100</v>
      </c>
      <c r="E162" s="686"/>
      <c r="F162" s="686"/>
      <c r="G162" s="686"/>
      <c r="H162" s="686">
        <v>2015</v>
      </c>
      <c r="I162" s="638" t="s">
        <v>581</v>
      </c>
      <c r="J162" s="638" t="s">
        <v>595</v>
      </c>
      <c r="K162" s="627"/>
      <c r="L162" s="693"/>
      <c r="M162" s="694"/>
      <c r="N162" s="694"/>
      <c r="O162" s="694"/>
      <c r="P162" s="694">
        <v>6865</v>
      </c>
      <c r="Q162" s="694">
        <v>6865</v>
      </c>
      <c r="R162" s="694">
        <v>6775</v>
      </c>
      <c r="S162" s="694">
        <v>6775</v>
      </c>
      <c r="T162" s="694">
        <v>6775</v>
      </c>
      <c r="U162" s="694">
        <v>6715</v>
      </c>
      <c r="V162" s="694">
        <v>6396</v>
      </c>
      <c r="W162" s="694">
        <v>6396</v>
      </c>
      <c r="X162" s="694">
        <v>6101</v>
      </c>
      <c r="Y162" s="694">
        <v>5063</v>
      </c>
      <c r="Z162" s="694">
        <v>2324</v>
      </c>
      <c r="AA162" s="694">
        <v>2148</v>
      </c>
      <c r="AB162" s="694">
        <v>1246</v>
      </c>
      <c r="AC162" s="694">
        <v>1244</v>
      </c>
      <c r="AD162" s="694">
        <v>1244</v>
      </c>
      <c r="AE162" s="694">
        <v>939</v>
      </c>
      <c r="AF162" s="694">
        <v>327</v>
      </c>
      <c r="AG162" s="694">
        <v>327</v>
      </c>
      <c r="AH162" s="694">
        <v>327</v>
      </c>
      <c r="AI162" s="694">
        <v>327</v>
      </c>
      <c r="AJ162" s="694">
        <v>0</v>
      </c>
      <c r="AK162" s="694">
        <v>0</v>
      </c>
      <c r="AL162" s="694">
        <v>0</v>
      </c>
      <c r="AM162" s="694">
        <v>0</v>
      </c>
      <c r="AN162" s="694">
        <v>0</v>
      </c>
      <c r="AO162" s="695">
        <v>0</v>
      </c>
      <c r="AP162" s="627"/>
      <c r="AQ162" s="693"/>
      <c r="AR162" s="694"/>
      <c r="AS162" s="694"/>
      <c r="AT162" s="694"/>
      <c r="AU162" s="694">
        <v>45320196</v>
      </c>
      <c r="AV162" s="694">
        <v>45320196</v>
      </c>
      <c r="AW162" s="694">
        <v>45034080</v>
      </c>
      <c r="AX162" s="694">
        <v>45032593</v>
      </c>
      <c r="AY162" s="694">
        <v>45032593</v>
      </c>
      <c r="AZ162" s="694">
        <v>44840465</v>
      </c>
      <c r="BA162" s="694">
        <v>42808250</v>
      </c>
      <c r="BB162" s="694">
        <v>42808250</v>
      </c>
      <c r="BC162" s="694">
        <v>41594868</v>
      </c>
      <c r="BD162" s="694">
        <v>34763280</v>
      </c>
      <c r="BE162" s="694">
        <v>16782984</v>
      </c>
      <c r="BF162" s="694">
        <v>15335854</v>
      </c>
      <c r="BG162" s="694">
        <v>8714664</v>
      </c>
      <c r="BH162" s="694">
        <v>8708922</v>
      </c>
      <c r="BI162" s="694">
        <v>8708922</v>
      </c>
      <c r="BJ162" s="694">
        <v>6135314</v>
      </c>
      <c r="BK162" s="694">
        <v>855240</v>
      </c>
      <c r="BL162" s="694">
        <v>855240</v>
      </c>
      <c r="BM162" s="694">
        <v>855240</v>
      </c>
      <c r="BN162" s="694">
        <v>855240</v>
      </c>
      <c r="BO162" s="694">
        <v>0</v>
      </c>
      <c r="BP162" s="694">
        <v>0</v>
      </c>
      <c r="BQ162" s="694">
        <v>0</v>
      </c>
      <c r="BR162" s="694">
        <v>0</v>
      </c>
      <c r="BS162" s="694">
        <v>0</v>
      </c>
      <c r="BT162" s="695">
        <v>0</v>
      </c>
      <c r="BU162" s="163"/>
    </row>
    <row r="163" spans="2:73" ht="15.75">
      <c r="B163" s="686"/>
      <c r="C163" s="686"/>
      <c r="D163" s="686" t="s">
        <v>101</v>
      </c>
      <c r="E163" s="686"/>
      <c r="F163" s="686"/>
      <c r="G163" s="686"/>
      <c r="H163" s="686">
        <v>2015</v>
      </c>
      <c r="I163" s="638" t="s">
        <v>581</v>
      </c>
      <c r="J163" s="638" t="s">
        <v>595</v>
      </c>
      <c r="K163" s="627"/>
      <c r="L163" s="693"/>
      <c r="M163" s="694"/>
      <c r="N163" s="694"/>
      <c r="O163" s="694"/>
      <c r="P163" s="694">
        <v>810</v>
      </c>
      <c r="Q163" s="694">
        <v>778</v>
      </c>
      <c r="R163" s="694">
        <v>441</v>
      </c>
      <c r="S163" s="694">
        <v>441</v>
      </c>
      <c r="T163" s="694">
        <v>441</v>
      </c>
      <c r="U163" s="694">
        <v>441</v>
      </c>
      <c r="V163" s="694">
        <v>441</v>
      </c>
      <c r="W163" s="694">
        <v>441</v>
      </c>
      <c r="X163" s="694">
        <v>441</v>
      </c>
      <c r="Y163" s="694">
        <v>441</v>
      </c>
      <c r="Z163" s="694">
        <v>433</v>
      </c>
      <c r="AA163" s="694">
        <v>193</v>
      </c>
      <c r="AB163" s="694">
        <v>0</v>
      </c>
      <c r="AC163" s="694">
        <v>0</v>
      </c>
      <c r="AD163" s="694">
        <v>0</v>
      </c>
      <c r="AE163" s="694">
        <v>0</v>
      </c>
      <c r="AF163" s="694">
        <v>0</v>
      </c>
      <c r="AG163" s="694">
        <v>0</v>
      </c>
      <c r="AH163" s="694">
        <v>0</v>
      </c>
      <c r="AI163" s="694">
        <v>0</v>
      </c>
      <c r="AJ163" s="694">
        <v>0</v>
      </c>
      <c r="AK163" s="694">
        <v>0</v>
      </c>
      <c r="AL163" s="694">
        <v>0</v>
      </c>
      <c r="AM163" s="694">
        <v>0</v>
      </c>
      <c r="AN163" s="694">
        <v>0</v>
      </c>
      <c r="AO163" s="695">
        <v>0</v>
      </c>
      <c r="AP163" s="627"/>
      <c r="AQ163" s="693"/>
      <c r="AR163" s="694"/>
      <c r="AS163" s="694"/>
      <c r="AT163" s="694"/>
      <c r="AU163" s="694">
        <v>3360796</v>
      </c>
      <c r="AV163" s="694">
        <v>3220399</v>
      </c>
      <c r="AW163" s="694">
        <v>1926026</v>
      </c>
      <c r="AX163" s="694">
        <v>1925910</v>
      </c>
      <c r="AY163" s="694">
        <v>1925910</v>
      </c>
      <c r="AZ163" s="694">
        <v>1925910</v>
      </c>
      <c r="BA163" s="694">
        <v>1925910</v>
      </c>
      <c r="BB163" s="694">
        <v>1925910</v>
      </c>
      <c r="BC163" s="694">
        <v>1925910</v>
      </c>
      <c r="BD163" s="694">
        <v>1925910</v>
      </c>
      <c r="BE163" s="694">
        <v>1847860</v>
      </c>
      <c r="BF163" s="694">
        <v>754172</v>
      </c>
      <c r="BG163" s="694">
        <v>0</v>
      </c>
      <c r="BH163" s="694">
        <v>0</v>
      </c>
      <c r="BI163" s="694">
        <v>0</v>
      </c>
      <c r="BJ163" s="694">
        <v>0</v>
      </c>
      <c r="BK163" s="694">
        <v>0</v>
      </c>
      <c r="BL163" s="694">
        <v>0</v>
      </c>
      <c r="BM163" s="694">
        <v>0</v>
      </c>
      <c r="BN163" s="694">
        <v>0</v>
      </c>
      <c r="BO163" s="694">
        <v>0</v>
      </c>
      <c r="BP163" s="694">
        <v>0</v>
      </c>
      <c r="BQ163" s="694">
        <v>0</v>
      </c>
      <c r="BR163" s="694">
        <v>0</v>
      </c>
      <c r="BS163" s="694">
        <v>0</v>
      </c>
      <c r="BT163" s="695">
        <v>0</v>
      </c>
      <c r="BU163" s="163"/>
    </row>
    <row r="164" spans="2:73" ht="15.75">
      <c r="B164" s="686"/>
      <c r="C164" s="686"/>
      <c r="D164" s="686" t="s">
        <v>102</v>
      </c>
      <c r="E164" s="686"/>
      <c r="F164" s="686"/>
      <c r="G164" s="686"/>
      <c r="H164" s="686">
        <v>2015</v>
      </c>
      <c r="I164" s="638" t="s">
        <v>581</v>
      </c>
      <c r="J164" s="638" t="s">
        <v>595</v>
      </c>
      <c r="K164" s="627"/>
      <c r="L164" s="693"/>
      <c r="M164" s="694"/>
      <c r="N164" s="694"/>
      <c r="O164" s="694"/>
      <c r="P164" s="694">
        <v>305</v>
      </c>
      <c r="Q164" s="694">
        <v>305</v>
      </c>
      <c r="R164" s="694">
        <v>305</v>
      </c>
      <c r="S164" s="694">
        <v>305</v>
      </c>
      <c r="T164" s="694">
        <v>305</v>
      </c>
      <c r="U164" s="694">
        <v>305</v>
      </c>
      <c r="V164" s="694">
        <v>305</v>
      </c>
      <c r="W164" s="694">
        <v>305</v>
      </c>
      <c r="X164" s="694">
        <v>305</v>
      </c>
      <c r="Y164" s="694">
        <v>305</v>
      </c>
      <c r="Z164" s="694">
        <v>305</v>
      </c>
      <c r="AA164" s="694">
        <v>305</v>
      </c>
      <c r="AB164" s="694">
        <v>305</v>
      </c>
      <c r="AC164" s="694">
        <v>305</v>
      </c>
      <c r="AD164" s="694">
        <v>246</v>
      </c>
      <c r="AE164" s="694">
        <v>5</v>
      </c>
      <c r="AF164" s="694">
        <v>5</v>
      </c>
      <c r="AG164" s="694">
        <v>0</v>
      </c>
      <c r="AH164" s="694">
        <v>0</v>
      </c>
      <c r="AI164" s="694">
        <v>0</v>
      </c>
      <c r="AJ164" s="694">
        <v>0</v>
      </c>
      <c r="AK164" s="694">
        <v>0</v>
      </c>
      <c r="AL164" s="694">
        <v>0</v>
      </c>
      <c r="AM164" s="694">
        <v>0</v>
      </c>
      <c r="AN164" s="694">
        <v>0</v>
      </c>
      <c r="AO164" s="695">
        <v>0</v>
      </c>
      <c r="AP164" s="627"/>
      <c r="AQ164" s="693"/>
      <c r="AR164" s="694"/>
      <c r="AS164" s="694"/>
      <c r="AT164" s="694"/>
      <c r="AU164" s="694">
        <v>931231</v>
      </c>
      <c r="AV164" s="694">
        <v>931231</v>
      </c>
      <c r="AW164" s="694">
        <v>931231</v>
      </c>
      <c r="AX164" s="694">
        <v>931231</v>
      </c>
      <c r="AY164" s="694">
        <v>931231</v>
      </c>
      <c r="AZ164" s="694">
        <v>931231</v>
      </c>
      <c r="BA164" s="694">
        <v>931231</v>
      </c>
      <c r="BB164" s="694">
        <v>931231</v>
      </c>
      <c r="BC164" s="694">
        <v>930086</v>
      </c>
      <c r="BD164" s="694">
        <v>930086</v>
      </c>
      <c r="BE164" s="694">
        <v>930086</v>
      </c>
      <c r="BF164" s="694">
        <v>930086</v>
      </c>
      <c r="BG164" s="694">
        <v>930086</v>
      </c>
      <c r="BH164" s="694">
        <v>930086</v>
      </c>
      <c r="BI164" s="694">
        <v>601904</v>
      </c>
      <c r="BJ164" s="694">
        <v>33362</v>
      </c>
      <c r="BK164" s="694">
        <v>32934</v>
      </c>
      <c r="BL164" s="694">
        <v>0</v>
      </c>
      <c r="BM164" s="694">
        <v>0</v>
      </c>
      <c r="BN164" s="694">
        <v>0</v>
      </c>
      <c r="BO164" s="694">
        <v>0</v>
      </c>
      <c r="BP164" s="694">
        <v>0</v>
      </c>
      <c r="BQ164" s="694">
        <v>0</v>
      </c>
      <c r="BR164" s="694">
        <v>0</v>
      </c>
      <c r="BS164" s="694">
        <v>0</v>
      </c>
      <c r="BT164" s="695">
        <v>0</v>
      </c>
      <c r="BU164" s="163"/>
    </row>
    <row r="165" spans="2:73" ht="15.75">
      <c r="B165" s="686"/>
      <c r="C165" s="686"/>
      <c r="D165" s="686" t="s">
        <v>103</v>
      </c>
      <c r="E165" s="686"/>
      <c r="F165" s="686"/>
      <c r="G165" s="686"/>
      <c r="H165" s="686">
        <v>2015</v>
      </c>
      <c r="I165" s="638" t="s">
        <v>581</v>
      </c>
      <c r="J165" s="638" t="s">
        <v>595</v>
      </c>
      <c r="K165" s="627"/>
      <c r="L165" s="693"/>
      <c r="M165" s="694"/>
      <c r="N165" s="694"/>
      <c r="O165" s="694"/>
      <c r="P165" s="694">
        <v>0</v>
      </c>
      <c r="Q165" s="694">
        <v>0</v>
      </c>
      <c r="R165" s="694">
        <v>0</v>
      </c>
      <c r="S165" s="694">
        <v>0</v>
      </c>
      <c r="T165" s="694">
        <v>0</v>
      </c>
      <c r="U165" s="694">
        <v>0</v>
      </c>
      <c r="V165" s="694">
        <v>0</v>
      </c>
      <c r="W165" s="694">
        <v>0</v>
      </c>
      <c r="X165" s="694">
        <v>0</v>
      </c>
      <c r="Y165" s="694">
        <v>0</v>
      </c>
      <c r="Z165" s="694">
        <v>0</v>
      </c>
      <c r="AA165" s="694">
        <v>0</v>
      </c>
      <c r="AB165" s="694">
        <v>0</v>
      </c>
      <c r="AC165" s="694">
        <v>0</v>
      </c>
      <c r="AD165" s="694">
        <v>0</v>
      </c>
      <c r="AE165" s="694">
        <v>0</v>
      </c>
      <c r="AF165" s="694">
        <v>0</v>
      </c>
      <c r="AG165" s="694">
        <v>0</v>
      </c>
      <c r="AH165" s="694">
        <v>0</v>
      </c>
      <c r="AI165" s="694">
        <v>0</v>
      </c>
      <c r="AJ165" s="694">
        <v>0</v>
      </c>
      <c r="AK165" s="694">
        <v>0</v>
      </c>
      <c r="AL165" s="694">
        <v>0</v>
      </c>
      <c r="AM165" s="694">
        <v>0</v>
      </c>
      <c r="AN165" s="694">
        <v>0</v>
      </c>
      <c r="AO165" s="695">
        <v>0</v>
      </c>
      <c r="AP165" s="627"/>
      <c r="AQ165" s="693"/>
      <c r="AR165" s="694"/>
      <c r="AS165" s="694"/>
      <c r="AT165" s="694"/>
      <c r="AU165" s="694">
        <v>0</v>
      </c>
      <c r="AV165" s="694">
        <v>0</v>
      </c>
      <c r="AW165" s="694">
        <v>0</v>
      </c>
      <c r="AX165" s="694">
        <v>0</v>
      </c>
      <c r="AY165" s="694">
        <v>0</v>
      </c>
      <c r="AZ165" s="694">
        <v>0</v>
      </c>
      <c r="BA165" s="694">
        <v>0</v>
      </c>
      <c r="BB165" s="694">
        <v>0</v>
      </c>
      <c r="BC165" s="694">
        <v>0</v>
      </c>
      <c r="BD165" s="694">
        <v>0</v>
      </c>
      <c r="BE165" s="694">
        <v>0</v>
      </c>
      <c r="BF165" s="694">
        <v>0</v>
      </c>
      <c r="BG165" s="694">
        <v>0</v>
      </c>
      <c r="BH165" s="694">
        <v>0</v>
      </c>
      <c r="BI165" s="694">
        <v>0</v>
      </c>
      <c r="BJ165" s="694">
        <v>0</v>
      </c>
      <c r="BK165" s="694">
        <v>0</v>
      </c>
      <c r="BL165" s="694">
        <v>0</v>
      </c>
      <c r="BM165" s="694">
        <v>0</v>
      </c>
      <c r="BN165" s="694">
        <v>0</v>
      </c>
      <c r="BO165" s="694">
        <v>0</v>
      </c>
      <c r="BP165" s="694">
        <v>0</v>
      </c>
      <c r="BQ165" s="694">
        <v>0</v>
      </c>
      <c r="BR165" s="694">
        <v>0</v>
      </c>
      <c r="BS165" s="694">
        <v>0</v>
      </c>
      <c r="BT165" s="695">
        <v>0</v>
      </c>
      <c r="BU165" s="163"/>
    </row>
    <row r="166" spans="2:73" ht="15.75">
      <c r="B166" s="686"/>
      <c r="C166" s="686"/>
      <c r="D166" s="686" t="s">
        <v>104</v>
      </c>
      <c r="E166" s="686"/>
      <c r="F166" s="686"/>
      <c r="G166" s="686"/>
      <c r="H166" s="686">
        <v>2015</v>
      </c>
      <c r="I166" s="638" t="s">
        <v>581</v>
      </c>
      <c r="J166" s="638" t="s">
        <v>595</v>
      </c>
      <c r="K166" s="627"/>
      <c r="L166" s="693"/>
      <c r="M166" s="694"/>
      <c r="N166" s="694"/>
      <c r="O166" s="694"/>
      <c r="P166" s="694">
        <v>0</v>
      </c>
      <c r="Q166" s="694">
        <v>0</v>
      </c>
      <c r="R166" s="694">
        <v>0</v>
      </c>
      <c r="S166" s="694">
        <v>0</v>
      </c>
      <c r="T166" s="694">
        <v>0</v>
      </c>
      <c r="U166" s="694">
        <v>0</v>
      </c>
      <c r="V166" s="694">
        <v>0</v>
      </c>
      <c r="W166" s="694">
        <v>0</v>
      </c>
      <c r="X166" s="694">
        <v>0</v>
      </c>
      <c r="Y166" s="694">
        <v>0</v>
      </c>
      <c r="Z166" s="694">
        <v>0</v>
      </c>
      <c r="AA166" s="694">
        <v>0</v>
      </c>
      <c r="AB166" s="694">
        <v>0</v>
      </c>
      <c r="AC166" s="694">
        <v>0</v>
      </c>
      <c r="AD166" s="694">
        <v>0</v>
      </c>
      <c r="AE166" s="694">
        <v>0</v>
      </c>
      <c r="AF166" s="694">
        <v>0</v>
      </c>
      <c r="AG166" s="694">
        <v>0</v>
      </c>
      <c r="AH166" s="694">
        <v>0</v>
      </c>
      <c r="AI166" s="694">
        <v>0</v>
      </c>
      <c r="AJ166" s="694">
        <v>0</v>
      </c>
      <c r="AK166" s="694">
        <v>0</v>
      </c>
      <c r="AL166" s="694">
        <v>0</v>
      </c>
      <c r="AM166" s="694">
        <v>0</v>
      </c>
      <c r="AN166" s="694">
        <v>0</v>
      </c>
      <c r="AO166" s="695">
        <v>0</v>
      </c>
      <c r="AP166" s="627"/>
      <c r="AQ166" s="693"/>
      <c r="AR166" s="694"/>
      <c r="AS166" s="694"/>
      <c r="AT166" s="694"/>
      <c r="AU166" s="694">
        <v>0</v>
      </c>
      <c r="AV166" s="694">
        <v>0</v>
      </c>
      <c r="AW166" s="694">
        <v>0</v>
      </c>
      <c r="AX166" s="694">
        <v>0</v>
      </c>
      <c r="AY166" s="694">
        <v>0</v>
      </c>
      <c r="AZ166" s="694">
        <v>0</v>
      </c>
      <c r="BA166" s="694">
        <v>0</v>
      </c>
      <c r="BB166" s="694">
        <v>0</v>
      </c>
      <c r="BC166" s="694">
        <v>0</v>
      </c>
      <c r="BD166" s="694">
        <v>0</v>
      </c>
      <c r="BE166" s="694">
        <v>0</v>
      </c>
      <c r="BF166" s="694">
        <v>0</v>
      </c>
      <c r="BG166" s="694">
        <v>0</v>
      </c>
      <c r="BH166" s="694">
        <v>0</v>
      </c>
      <c r="BI166" s="694">
        <v>0</v>
      </c>
      <c r="BJ166" s="694">
        <v>0</v>
      </c>
      <c r="BK166" s="694">
        <v>0</v>
      </c>
      <c r="BL166" s="694">
        <v>0</v>
      </c>
      <c r="BM166" s="694">
        <v>0</v>
      </c>
      <c r="BN166" s="694">
        <v>0</v>
      </c>
      <c r="BO166" s="694">
        <v>0</v>
      </c>
      <c r="BP166" s="694">
        <v>0</v>
      </c>
      <c r="BQ166" s="694">
        <v>0</v>
      </c>
      <c r="BR166" s="694">
        <v>0</v>
      </c>
      <c r="BS166" s="694">
        <v>0</v>
      </c>
      <c r="BT166" s="695">
        <v>0</v>
      </c>
      <c r="BU166" s="163"/>
    </row>
    <row r="167" spans="2:73" ht="15.75">
      <c r="B167" s="686"/>
      <c r="C167" s="686"/>
      <c r="D167" s="686" t="s">
        <v>106</v>
      </c>
      <c r="E167" s="686"/>
      <c r="F167" s="686"/>
      <c r="G167" s="686"/>
      <c r="H167" s="686">
        <v>2015</v>
      </c>
      <c r="I167" s="638" t="s">
        <v>581</v>
      </c>
      <c r="J167" s="638" t="s">
        <v>595</v>
      </c>
      <c r="K167" s="627"/>
      <c r="L167" s="693"/>
      <c r="M167" s="694"/>
      <c r="N167" s="694"/>
      <c r="O167" s="694"/>
      <c r="P167" s="694">
        <v>1232</v>
      </c>
      <c r="Q167" s="694">
        <v>1146</v>
      </c>
      <c r="R167" s="694">
        <v>1146</v>
      </c>
      <c r="S167" s="694">
        <v>1146</v>
      </c>
      <c r="T167" s="694">
        <v>1127</v>
      </c>
      <c r="U167" s="694">
        <v>1127</v>
      </c>
      <c r="V167" s="694">
        <v>1107</v>
      </c>
      <c r="W167" s="694">
        <v>1089</v>
      </c>
      <c r="X167" s="694">
        <v>1089</v>
      </c>
      <c r="Y167" s="694">
        <v>342</v>
      </c>
      <c r="Z167" s="694">
        <v>324</v>
      </c>
      <c r="AA167" s="694">
        <v>35</v>
      </c>
      <c r="AB167" s="694">
        <v>23</v>
      </c>
      <c r="AC167" s="694">
        <v>23</v>
      </c>
      <c r="AD167" s="694">
        <v>23</v>
      </c>
      <c r="AE167" s="694">
        <v>23</v>
      </c>
      <c r="AF167" s="694">
        <v>23</v>
      </c>
      <c r="AG167" s="694">
        <v>23</v>
      </c>
      <c r="AH167" s="694">
        <v>0</v>
      </c>
      <c r="AI167" s="694">
        <v>0</v>
      </c>
      <c r="AJ167" s="694">
        <v>0</v>
      </c>
      <c r="AK167" s="694">
        <v>0</v>
      </c>
      <c r="AL167" s="694">
        <v>0</v>
      </c>
      <c r="AM167" s="694">
        <v>0</v>
      </c>
      <c r="AN167" s="694">
        <v>0</v>
      </c>
      <c r="AO167" s="695">
        <v>0</v>
      </c>
      <c r="AP167" s="627"/>
      <c r="AQ167" s="693"/>
      <c r="AR167" s="694"/>
      <c r="AS167" s="694"/>
      <c r="AT167" s="694"/>
      <c r="AU167" s="694">
        <v>4040545</v>
      </c>
      <c r="AV167" s="694">
        <v>3202504</v>
      </c>
      <c r="AW167" s="694">
        <v>3202504</v>
      </c>
      <c r="AX167" s="694">
        <v>3202504</v>
      </c>
      <c r="AY167" s="694">
        <v>3095771</v>
      </c>
      <c r="AZ167" s="694">
        <v>3095771</v>
      </c>
      <c r="BA167" s="694">
        <v>3013834</v>
      </c>
      <c r="BB167" s="694">
        <v>2972509</v>
      </c>
      <c r="BC167" s="694">
        <v>2972509</v>
      </c>
      <c r="BD167" s="694">
        <v>1392934</v>
      </c>
      <c r="BE167" s="694">
        <v>1330725</v>
      </c>
      <c r="BF167" s="694">
        <v>475013</v>
      </c>
      <c r="BG167" s="694">
        <v>58425</v>
      </c>
      <c r="BH167" s="694">
        <v>58425</v>
      </c>
      <c r="BI167" s="694">
        <v>58425</v>
      </c>
      <c r="BJ167" s="694">
        <v>58425</v>
      </c>
      <c r="BK167" s="694">
        <v>58425</v>
      </c>
      <c r="BL167" s="694">
        <v>58425</v>
      </c>
      <c r="BM167" s="694">
        <v>0</v>
      </c>
      <c r="BN167" s="694">
        <v>0</v>
      </c>
      <c r="BO167" s="694">
        <v>0</v>
      </c>
      <c r="BP167" s="694">
        <v>0</v>
      </c>
      <c r="BQ167" s="694">
        <v>0</v>
      </c>
      <c r="BR167" s="694">
        <v>0</v>
      </c>
      <c r="BS167" s="694">
        <v>0</v>
      </c>
      <c r="BT167" s="695">
        <v>0</v>
      </c>
      <c r="BU167" s="163"/>
    </row>
    <row r="168" spans="2:73" ht="15.75">
      <c r="B168" s="686"/>
      <c r="C168" s="686"/>
      <c r="D168" s="686" t="s">
        <v>105</v>
      </c>
      <c r="E168" s="686"/>
      <c r="F168" s="686"/>
      <c r="G168" s="686"/>
      <c r="H168" s="686">
        <v>2015</v>
      </c>
      <c r="I168" s="638" t="s">
        <v>581</v>
      </c>
      <c r="J168" s="638" t="s">
        <v>595</v>
      </c>
      <c r="K168" s="627"/>
      <c r="L168" s="693"/>
      <c r="M168" s="694"/>
      <c r="N168" s="694"/>
      <c r="O168" s="694"/>
      <c r="P168" s="694">
        <v>0</v>
      </c>
      <c r="Q168" s="694">
        <v>0</v>
      </c>
      <c r="R168" s="694">
        <v>0</v>
      </c>
      <c r="S168" s="694">
        <v>0</v>
      </c>
      <c r="T168" s="694">
        <v>0</v>
      </c>
      <c r="U168" s="694">
        <v>0</v>
      </c>
      <c r="V168" s="694">
        <v>0</v>
      </c>
      <c r="W168" s="694">
        <v>0</v>
      </c>
      <c r="X168" s="694">
        <v>0</v>
      </c>
      <c r="Y168" s="694">
        <v>0</v>
      </c>
      <c r="Z168" s="694">
        <v>0</v>
      </c>
      <c r="AA168" s="694">
        <v>0</v>
      </c>
      <c r="AB168" s="694">
        <v>0</v>
      </c>
      <c r="AC168" s="694">
        <v>0</v>
      </c>
      <c r="AD168" s="694">
        <v>0</v>
      </c>
      <c r="AE168" s="694">
        <v>0</v>
      </c>
      <c r="AF168" s="694">
        <v>0</v>
      </c>
      <c r="AG168" s="694">
        <v>0</v>
      </c>
      <c r="AH168" s="694">
        <v>0</v>
      </c>
      <c r="AI168" s="694">
        <v>0</v>
      </c>
      <c r="AJ168" s="694">
        <v>0</v>
      </c>
      <c r="AK168" s="694">
        <v>0</v>
      </c>
      <c r="AL168" s="694">
        <v>0</v>
      </c>
      <c r="AM168" s="694">
        <v>0</v>
      </c>
      <c r="AN168" s="694">
        <v>0</v>
      </c>
      <c r="AO168" s="695">
        <v>0</v>
      </c>
      <c r="AP168" s="627"/>
      <c r="AQ168" s="693"/>
      <c r="AR168" s="694"/>
      <c r="AS168" s="694"/>
      <c r="AT168" s="694"/>
      <c r="AU168" s="694">
        <v>0</v>
      </c>
      <c r="AV168" s="694">
        <v>0</v>
      </c>
      <c r="AW168" s="694">
        <v>0</v>
      </c>
      <c r="AX168" s="694">
        <v>0</v>
      </c>
      <c r="AY168" s="694">
        <v>0</v>
      </c>
      <c r="AZ168" s="694">
        <v>0</v>
      </c>
      <c r="BA168" s="694">
        <v>0</v>
      </c>
      <c r="BB168" s="694">
        <v>0</v>
      </c>
      <c r="BC168" s="694">
        <v>0</v>
      </c>
      <c r="BD168" s="694">
        <v>0</v>
      </c>
      <c r="BE168" s="694">
        <v>0</v>
      </c>
      <c r="BF168" s="694">
        <v>0</v>
      </c>
      <c r="BG168" s="694">
        <v>0</v>
      </c>
      <c r="BH168" s="694">
        <v>0</v>
      </c>
      <c r="BI168" s="694">
        <v>0</v>
      </c>
      <c r="BJ168" s="694">
        <v>0</v>
      </c>
      <c r="BK168" s="694">
        <v>0</v>
      </c>
      <c r="BL168" s="694">
        <v>0</v>
      </c>
      <c r="BM168" s="694">
        <v>0</v>
      </c>
      <c r="BN168" s="694">
        <v>0</v>
      </c>
      <c r="BO168" s="694">
        <v>0</v>
      </c>
      <c r="BP168" s="694">
        <v>0</v>
      </c>
      <c r="BQ168" s="694">
        <v>0</v>
      </c>
      <c r="BR168" s="694">
        <v>0</v>
      </c>
      <c r="BS168" s="694">
        <v>0</v>
      </c>
      <c r="BT168" s="695">
        <v>0</v>
      </c>
      <c r="BU168" s="163"/>
    </row>
    <row r="169" spans="2:73" ht="15.75">
      <c r="B169" s="686"/>
      <c r="C169" s="686"/>
      <c r="D169" s="686" t="s">
        <v>108</v>
      </c>
      <c r="E169" s="686"/>
      <c r="F169" s="686"/>
      <c r="G169" s="686"/>
      <c r="H169" s="686">
        <v>2015</v>
      </c>
      <c r="I169" s="638" t="s">
        <v>581</v>
      </c>
      <c r="J169" s="638" t="s">
        <v>595</v>
      </c>
      <c r="K169" s="627"/>
      <c r="L169" s="693"/>
      <c r="M169" s="694"/>
      <c r="N169" s="694"/>
      <c r="O169" s="694"/>
      <c r="P169" s="694">
        <v>30</v>
      </c>
      <c r="Q169" s="694">
        <v>26</v>
      </c>
      <c r="R169" s="694">
        <v>26</v>
      </c>
      <c r="S169" s="694">
        <v>25</v>
      </c>
      <c r="T169" s="694">
        <v>25</v>
      </c>
      <c r="U169" s="694">
        <v>25</v>
      </c>
      <c r="V169" s="694">
        <v>25</v>
      </c>
      <c r="W169" s="694">
        <v>25</v>
      </c>
      <c r="X169" s="694">
        <v>19</v>
      </c>
      <c r="Y169" s="694">
        <v>19</v>
      </c>
      <c r="Z169" s="694">
        <v>19</v>
      </c>
      <c r="AA169" s="694">
        <v>19</v>
      </c>
      <c r="AB169" s="694">
        <v>18</v>
      </c>
      <c r="AC169" s="694">
        <v>18</v>
      </c>
      <c r="AD169" s="694">
        <v>2</v>
      </c>
      <c r="AE169" s="694">
        <v>2</v>
      </c>
      <c r="AF169" s="694">
        <v>2</v>
      </c>
      <c r="AG169" s="694">
        <v>2</v>
      </c>
      <c r="AH169" s="694">
        <v>2</v>
      </c>
      <c r="AI169" s="694">
        <v>2</v>
      </c>
      <c r="AJ169" s="694">
        <v>1</v>
      </c>
      <c r="AK169" s="694">
        <v>0</v>
      </c>
      <c r="AL169" s="694">
        <v>0</v>
      </c>
      <c r="AM169" s="694">
        <v>0</v>
      </c>
      <c r="AN169" s="694">
        <v>0</v>
      </c>
      <c r="AO169" s="695">
        <v>0</v>
      </c>
      <c r="AP169" s="627"/>
      <c r="AQ169" s="693"/>
      <c r="AR169" s="694"/>
      <c r="AS169" s="694"/>
      <c r="AT169" s="694"/>
      <c r="AU169" s="694">
        <v>343883</v>
      </c>
      <c r="AV169" s="694">
        <v>274624</v>
      </c>
      <c r="AW169" s="694">
        <v>264686</v>
      </c>
      <c r="AX169" s="694">
        <v>254747</v>
      </c>
      <c r="AY169" s="694">
        <v>253557</v>
      </c>
      <c r="AZ169" s="694">
        <v>253557</v>
      </c>
      <c r="BA169" s="694">
        <v>249106</v>
      </c>
      <c r="BB169" s="694">
        <v>248306</v>
      </c>
      <c r="BC169" s="694">
        <v>141134</v>
      </c>
      <c r="BD169" s="694">
        <v>140918</v>
      </c>
      <c r="BE169" s="694">
        <v>139103</v>
      </c>
      <c r="BF169" s="694">
        <v>139103</v>
      </c>
      <c r="BG169" s="694">
        <v>136443</v>
      </c>
      <c r="BH169" s="694">
        <v>136443</v>
      </c>
      <c r="BI169" s="694">
        <v>7880</v>
      </c>
      <c r="BJ169" s="694">
        <v>7612</v>
      </c>
      <c r="BK169" s="694">
        <v>7612</v>
      </c>
      <c r="BL169" s="694">
        <v>7612</v>
      </c>
      <c r="BM169" s="694">
        <v>7612</v>
      </c>
      <c r="BN169" s="694">
        <v>7612</v>
      </c>
      <c r="BO169" s="694">
        <v>5465</v>
      </c>
      <c r="BP169" s="694">
        <v>0</v>
      </c>
      <c r="BQ169" s="694">
        <v>0</v>
      </c>
      <c r="BR169" s="694">
        <v>0</v>
      </c>
      <c r="BS169" s="694">
        <v>0</v>
      </c>
      <c r="BT169" s="695">
        <v>0</v>
      </c>
      <c r="BU169" s="163"/>
    </row>
    <row r="170" spans="2:73" ht="15.75">
      <c r="B170" s="686"/>
      <c r="C170" s="686"/>
      <c r="D170" s="686" t="s">
        <v>109</v>
      </c>
      <c r="E170" s="686"/>
      <c r="F170" s="686"/>
      <c r="G170" s="686"/>
      <c r="H170" s="686">
        <v>2015</v>
      </c>
      <c r="I170" s="638" t="s">
        <v>581</v>
      </c>
      <c r="J170" s="638" t="s">
        <v>595</v>
      </c>
      <c r="K170" s="627"/>
      <c r="L170" s="693"/>
      <c r="M170" s="694"/>
      <c r="N170" s="694"/>
      <c r="O170" s="694"/>
      <c r="P170" s="694">
        <v>14</v>
      </c>
      <c r="Q170" s="694">
        <v>14</v>
      </c>
      <c r="R170" s="694">
        <v>14</v>
      </c>
      <c r="S170" s="694">
        <v>14</v>
      </c>
      <c r="T170" s="694">
        <v>14</v>
      </c>
      <c r="U170" s="694">
        <v>14</v>
      </c>
      <c r="V170" s="694">
        <v>14</v>
      </c>
      <c r="W170" s="694">
        <v>14</v>
      </c>
      <c r="X170" s="694">
        <v>14</v>
      </c>
      <c r="Y170" s="694">
        <v>14</v>
      </c>
      <c r="Z170" s="694">
        <v>0</v>
      </c>
      <c r="AA170" s="694">
        <v>0</v>
      </c>
      <c r="AB170" s="694">
        <v>0</v>
      </c>
      <c r="AC170" s="694">
        <v>0</v>
      </c>
      <c r="AD170" s="694">
        <v>0</v>
      </c>
      <c r="AE170" s="694">
        <v>0</v>
      </c>
      <c r="AF170" s="694">
        <v>0</v>
      </c>
      <c r="AG170" s="694">
        <v>0</v>
      </c>
      <c r="AH170" s="694">
        <v>0</v>
      </c>
      <c r="AI170" s="694">
        <v>0</v>
      </c>
      <c r="AJ170" s="694">
        <v>0</v>
      </c>
      <c r="AK170" s="694">
        <v>0</v>
      </c>
      <c r="AL170" s="694">
        <v>0</v>
      </c>
      <c r="AM170" s="694">
        <v>0</v>
      </c>
      <c r="AN170" s="694">
        <v>0</v>
      </c>
      <c r="AO170" s="695">
        <v>0</v>
      </c>
      <c r="AP170" s="627"/>
      <c r="AQ170" s="693"/>
      <c r="AR170" s="694"/>
      <c r="AS170" s="694"/>
      <c r="AT170" s="694"/>
      <c r="AU170" s="694">
        <v>183513</v>
      </c>
      <c r="AV170" s="694">
        <v>183513</v>
      </c>
      <c r="AW170" s="694">
        <v>183513</v>
      </c>
      <c r="AX170" s="694">
        <v>183513</v>
      </c>
      <c r="AY170" s="694">
        <v>183513</v>
      </c>
      <c r="AZ170" s="694">
        <v>183513</v>
      </c>
      <c r="BA170" s="694">
        <v>183513</v>
      </c>
      <c r="BB170" s="694">
        <v>183513</v>
      </c>
      <c r="BC170" s="694">
        <v>183513</v>
      </c>
      <c r="BD170" s="694">
        <v>183513</v>
      </c>
      <c r="BE170" s="694">
        <v>0</v>
      </c>
      <c r="BF170" s="694">
        <v>0</v>
      </c>
      <c r="BG170" s="694">
        <v>0</v>
      </c>
      <c r="BH170" s="694">
        <v>0</v>
      </c>
      <c r="BI170" s="694">
        <v>0</v>
      </c>
      <c r="BJ170" s="694">
        <v>0</v>
      </c>
      <c r="BK170" s="694">
        <v>0</v>
      </c>
      <c r="BL170" s="694">
        <v>0</v>
      </c>
      <c r="BM170" s="694">
        <v>0</v>
      </c>
      <c r="BN170" s="694">
        <v>0</v>
      </c>
      <c r="BO170" s="694">
        <v>0</v>
      </c>
      <c r="BP170" s="694">
        <v>0</v>
      </c>
      <c r="BQ170" s="694">
        <v>0</v>
      </c>
      <c r="BR170" s="694">
        <v>0</v>
      </c>
      <c r="BS170" s="694">
        <v>0</v>
      </c>
      <c r="BT170" s="695">
        <v>0</v>
      </c>
      <c r="BU170" s="163"/>
    </row>
    <row r="171" spans="2:73" ht="15.75">
      <c r="B171" s="686"/>
      <c r="C171" s="686"/>
      <c r="D171" s="686" t="s">
        <v>110</v>
      </c>
      <c r="E171" s="686"/>
      <c r="F171" s="686"/>
      <c r="G171" s="686"/>
      <c r="H171" s="686">
        <v>2015</v>
      </c>
      <c r="I171" s="638" t="s">
        <v>581</v>
      </c>
      <c r="J171" s="638" t="s">
        <v>595</v>
      </c>
      <c r="K171" s="627"/>
      <c r="L171" s="693"/>
      <c r="M171" s="694"/>
      <c r="N171" s="694"/>
      <c r="O171" s="694"/>
      <c r="P171" s="694">
        <v>0</v>
      </c>
      <c r="Q171" s="694">
        <v>0</v>
      </c>
      <c r="R171" s="694">
        <v>0</v>
      </c>
      <c r="S171" s="694">
        <v>0</v>
      </c>
      <c r="T171" s="694">
        <v>0</v>
      </c>
      <c r="U171" s="694">
        <v>0</v>
      </c>
      <c r="V171" s="694">
        <v>0</v>
      </c>
      <c r="W171" s="694">
        <v>0</v>
      </c>
      <c r="X171" s="694">
        <v>0</v>
      </c>
      <c r="Y171" s="694">
        <v>0</v>
      </c>
      <c r="Z171" s="694">
        <v>0</v>
      </c>
      <c r="AA171" s="694">
        <v>0</v>
      </c>
      <c r="AB171" s="694">
        <v>0</v>
      </c>
      <c r="AC171" s="694">
        <v>0</v>
      </c>
      <c r="AD171" s="694">
        <v>0</v>
      </c>
      <c r="AE171" s="694">
        <v>0</v>
      </c>
      <c r="AF171" s="694">
        <v>0</v>
      </c>
      <c r="AG171" s="694">
        <v>0</v>
      </c>
      <c r="AH171" s="694">
        <v>0</v>
      </c>
      <c r="AI171" s="694">
        <v>0</v>
      </c>
      <c r="AJ171" s="694">
        <v>0</v>
      </c>
      <c r="AK171" s="694">
        <v>0</v>
      </c>
      <c r="AL171" s="694">
        <v>0</v>
      </c>
      <c r="AM171" s="694">
        <v>0</v>
      </c>
      <c r="AN171" s="694">
        <v>0</v>
      </c>
      <c r="AO171" s="695">
        <v>0</v>
      </c>
      <c r="AP171" s="627"/>
      <c r="AQ171" s="693"/>
      <c r="AR171" s="694"/>
      <c r="AS171" s="694"/>
      <c r="AT171" s="694"/>
      <c r="AU171" s="694">
        <v>0</v>
      </c>
      <c r="AV171" s="694">
        <v>0</v>
      </c>
      <c r="AW171" s="694">
        <v>0</v>
      </c>
      <c r="AX171" s="694">
        <v>0</v>
      </c>
      <c r="AY171" s="694">
        <v>0</v>
      </c>
      <c r="AZ171" s="694">
        <v>0</v>
      </c>
      <c r="BA171" s="694">
        <v>0</v>
      </c>
      <c r="BB171" s="694">
        <v>0</v>
      </c>
      <c r="BC171" s="694">
        <v>0</v>
      </c>
      <c r="BD171" s="694">
        <v>0</v>
      </c>
      <c r="BE171" s="694">
        <v>0</v>
      </c>
      <c r="BF171" s="694">
        <v>0</v>
      </c>
      <c r="BG171" s="694">
        <v>0</v>
      </c>
      <c r="BH171" s="694">
        <v>0</v>
      </c>
      <c r="BI171" s="694">
        <v>0</v>
      </c>
      <c r="BJ171" s="694">
        <v>0</v>
      </c>
      <c r="BK171" s="694">
        <v>0</v>
      </c>
      <c r="BL171" s="694">
        <v>0</v>
      </c>
      <c r="BM171" s="694">
        <v>0</v>
      </c>
      <c r="BN171" s="694">
        <v>0</v>
      </c>
      <c r="BO171" s="694">
        <v>0</v>
      </c>
      <c r="BP171" s="694">
        <v>0</v>
      </c>
      <c r="BQ171" s="694">
        <v>0</v>
      </c>
      <c r="BR171" s="694">
        <v>0</v>
      </c>
      <c r="BS171" s="694">
        <v>0</v>
      </c>
      <c r="BT171" s="695">
        <v>0</v>
      </c>
      <c r="BU171" s="163"/>
    </row>
    <row r="172" spans="2:73" ht="15.75">
      <c r="B172" s="686"/>
      <c r="C172" s="686"/>
      <c r="D172" s="686" t="s">
        <v>111</v>
      </c>
      <c r="E172" s="686"/>
      <c r="F172" s="686"/>
      <c r="G172" s="686"/>
      <c r="H172" s="686">
        <v>2015</v>
      </c>
      <c r="I172" s="638" t="s">
        <v>581</v>
      </c>
      <c r="J172" s="638" t="s">
        <v>595</v>
      </c>
      <c r="K172" s="627"/>
      <c r="L172" s="693"/>
      <c r="M172" s="694"/>
      <c r="N172" s="694"/>
      <c r="O172" s="694"/>
      <c r="P172" s="694">
        <v>499</v>
      </c>
      <c r="Q172" s="694">
        <v>0</v>
      </c>
      <c r="R172" s="694">
        <v>0</v>
      </c>
      <c r="S172" s="694">
        <v>0</v>
      </c>
      <c r="T172" s="694">
        <v>0</v>
      </c>
      <c r="U172" s="694">
        <v>0</v>
      </c>
      <c r="V172" s="694">
        <v>0</v>
      </c>
      <c r="W172" s="694">
        <v>0</v>
      </c>
      <c r="X172" s="694">
        <v>0</v>
      </c>
      <c r="Y172" s="694">
        <v>0</v>
      </c>
      <c r="Z172" s="694">
        <v>0</v>
      </c>
      <c r="AA172" s="694">
        <v>0</v>
      </c>
      <c r="AB172" s="694">
        <v>0</v>
      </c>
      <c r="AC172" s="694">
        <v>0</v>
      </c>
      <c r="AD172" s="694">
        <v>0</v>
      </c>
      <c r="AE172" s="694">
        <v>0</v>
      </c>
      <c r="AF172" s="694">
        <v>0</v>
      </c>
      <c r="AG172" s="694">
        <v>0</v>
      </c>
      <c r="AH172" s="694">
        <v>0</v>
      </c>
      <c r="AI172" s="694">
        <v>0</v>
      </c>
      <c r="AJ172" s="694">
        <v>0</v>
      </c>
      <c r="AK172" s="694">
        <v>0</v>
      </c>
      <c r="AL172" s="694">
        <v>0</v>
      </c>
      <c r="AM172" s="694">
        <v>0</v>
      </c>
      <c r="AN172" s="694">
        <v>0</v>
      </c>
      <c r="AO172" s="695">
        <v>0</v>
      </c>
      <c r="AP172" s="627"/>
      <c r="AQ172" s="693"/>
      <c r="AR172" s="694"/>
      <c r="AS172" s="694"/>
      <c r="AT172" s="694"/>
      <c r="AU172" s="694">
        <v>6899972</v>
      </c>
      <c r="AV172" s="694">
        <v>0</v>
      </c>
      <c r="AW172" s="694">
        <v>0</v>
      </c>
      <c r="AX172" s="694">
        <v>0</v>
      </c>
      <c r="AY172" s="694">
        <v>0</v>
      </c>
      <c r="AZ172" s="694">
        <v>0</v>
      </c>
      <c r="BA172" s="694">
        <v>0</v>
      </c>
      <c r="BB172" s="694">
        <v>0</v>
      </c>
      <c r="BC172" s="694">
        <v>0</v>
      </c>
      <c r="BD172" s="694">
        <v>0</v>
      </c>
      <c r="BE172" s="694">
        <v>0</v>
      </c>
      <c r="BF172" s="694">
        <v>0</v>
      </c>
      <c r="BG172" s="694">
        <v>0</v>
      </c>
      <c r="BH172" s="694">
        <v>0</v>
      </c>
      <c r="BI172" s="694">
        <v>0</v>
      </c>
      <c r="BJ172" s="694">
        <v>0</v>
      </c>
      <c r="BK172" s="694">
        <v>0</v>
      </c>
      <c r="BL172" s="694">
        <v>0</v>
      </c>
      <c r="BM172" s="694">
        <v>0</v>
      </c>
      <c r="BN172" s="694">
        <v>0</v>
      </c>
      <c r="BO172" s="694">
        <v>0</v>
      </c>
      <c r="BP172" s="694">
        <v>0</v>
      </c>
      <c r="BQ172" s="694">
        <v>0</v>
      </c>
      <c r="BR172" s="694">
        <v>0</v>
      </c>
      <c r="BS172" s="694">
        <v>0</v>
      </c>
      <c r="BT172" s="695">
        <v>0</v>
      </c>
      <c r="BU172" s="163"/>
    </row>
    <row r="173" spans="2:73" ht="15.75">
      <c r="B173" s="686"/>
      <c r="C173" s="686"/>
      <c r="D173" s="686" t="s">
        <v>117</v>
      </c>
      <c r="E173" s="686"/>
      <c r="F173" s="686"/>
      <c r="G173" s="686"/>
      <c r="H173" s="686" t="s">
        <v>820</v>
      </c>
      <c r="I173" s="638" t="s">
        <v>581</v>
      </c>
      <c r="J173" s="638" t="s">
        <v>588</v>
      </c>
      <c r="K173" s="627"/>
      <c r="L173" s="693"/>
      <c r="M173" s="694"/>
      <c r="N173" s="694"/>
      <c r="O173" s="694"/>
      <c r="P173" s="694">
        <v>17</v>
      </c>
      <c r="Q173" s="694">
        <v>17</v>
      </c>
      <c r="R173" s="694">
        <v>17</v>
      </c>
      <c r="S173" s="694">
        <v>17</v>
      </c>
      <c r="T173" s="694">
        <v>17</v>
      </c>
      <c r="U173" s="694">
        <v>17</v>
      </c>
      <c r="V173" s="694">
        <v>17</v>
      </c>
      <c r="W173" s="694">
        <v>17</v>
      </c>
      <c r="X173" s="694">
        <v>17</v>
      </c>
      <c r="Y173" s="694">
        <v>17</v>
      </c>
      <c r="Z173" s="694">
        <v>17</v>
      </c>
      <c r="AA173" s="694">
        <v>17</v>
      </c>
      <c r="AB173" s="694">
        <v>17</v>
      </c>
      <c r="AC173" s="694">
        <v>12</v>
      </c>
      <c r="AD173" s="694">
        <v>0</v>
      </c>
      <c r="AE173" s="694">
        <v>0</v>
      </c>
      <c r="AF173" s="694">
        <v>0</v>
      </c>
      <c r="AG173" s="694">
        <v>0</v>
      </c>
      <c r="AH173" s="694">
        <v>0</v>
      </c>
      <c r="AI173" s="694">
        <v>0</v>
      </c>
      <c r="AJ173" s="694">
        <v>0</v>
      </c>
      <c r="AK173" s="694">
        <v>0</v>
      </c>
      <c r="AL173" s="694">
        <v>0</v>
      </c>
      <c r="AM173" s="694">
        <v>0</v>
      </c>
      <c r="AN173" s="694">
        <v>0</v>
      </c>
      <c r="AO173" s="695">
        <v>0</v>
      </c>
      <c r="AP173" s="627"/>
      <c r="AQ173" s="693"/>
      <c r="AR173" s="694"/>
      <c r="AS173" s="694"/>
      <c r="AT173" s="694"/>
      <c r="AU173" s="694">
        <v>77834</v>
      </c>
      <c r="AV173" s="694">
        <v>77834</v>
      </c>
      <c r="AW173" s="694">
        <v>77834</v>
      </c>
      <c r="AX173" s="694">
        <v>77834</v>
      </c>
      <c r="AY173" s="694">
        <v>77834</v>
      </c>
      <c r="AZ173" s="694">
        <v>77834</v>
      </c>
      <c r="BA173" s="694">
        <v>77834</v>
      </c>
      <c r="BB173" s="694">
        <v>77834</v>
      </c>
      <c r="BC173" s="694">
        <v>77834</v>
      </c>
      <c r="BD173" s="694">
        <v>77834</v>
      </c>
      <c r="BE173" s="694">
        <v>77834</v>
      </c>
      <c r="BF173" s="694">
        <v>77834</v>
      </c>
      <c r="BG173" s="694">
        <v>77834</v>
      </c>
      <c r="BH173" s="694">
        <v>54484</v>
      </c>
      <c r="BI173" s="694">
        <v>0</v>
      </c>
      <c r="BJ173" s="694">
        <v>0</v>
      </c>
      <c r="BK173" s="694">
        <v>0</v>
      </c>
      <c r="BL173" s="694">
        <v>0</v>
      </c>
      <c r="BM173" s="694">
        <v>0</v>
      </c>
      <c r="BN173" s="694">
        <v>0</v>
      </c>
      <c r="BO173" s="694">
        <v>0</v>
      </c>
      <c r="BP173" s="694">
        <v>0</v>
      </c>
      <c r="BQ173" s="694">
        <v>0</v>
      </c>
      <c r="BR173" s="694">
        <v>0</v>
      </c>
      <c r="BS173" s="694">
        <v>0</v>
      </c>
      <c r="BT173" s="695">
        <v>0</v>
      </c>
      <c r="BU173" s="163"/>
    </row>
    <row r="174" spans="2:73" ht="15.75">
      <c r="B174" s="686"/>
      <c r="C174" s="686"/>
      <c r="D174" s="686" t="s">
        <v>118</v>
      </c>
      <c r="E174" s="686"/>
      <c r="F174" s="686"/>
      <c r="G174" s="686"/>
      <c r="H174" s="686" t="s">
        <v>820</v>
      </c>
      <c r="I174" s="638" t="s">
        <v>581</v>
      </c>
      <c r="J174" s="638" t="s">
        <v>588</v>
      </c>
      <c r="K174" s="627"/>
      <c r="L174" s="693"/>
      <c r="M174" s="694"/>
      <c r="N174" s="694"/>
      <c r="O174" s="694"/>
      <c r="P174" s="694">
        <v>45</v>
      </c>
      <c r="Q174" s="694">
        <v>45</v>
      </c>
      <c r="R174" s="694">
        <v>45</v>
      </c>
      <c r="S174" s="694">
        <v>45</v>
      </c>
      <c r="T174" s="694">
        <v>45</v>
      </c>
      <c r="U174" s="694">
        <v>45</v>
      </c>
      <c r="V174" s="694">
        <v>41</v>
      </c>
      <c r="W174" s="694">
        <v>41</v>
      </c>
      <c r="X174" s="694">
        <v>41</v>
      </c>
      <c r="Y174" s="694">
        <v>29</v>
      </c>
      <c r="Z174" s="694">
        <v>0</v>
      </c>
      <c r="AA174" s="694">
        <v>0</v>
      </c>
      <c r="AB174" s="694">
        <v>0</v>
      </c>
      <c r="AC174" s="694">
        <v>0</v>
      </c>
      <c r="AD174" s="694">
        <v>0</v>
      </c>
      <c r="AE174" s="694">
        <v>0</v>
      </c>
      <c r="AF174" s="694">
        <v>0</v>
      </c>
      <c r="AG174" s="694">
        <v>0</v>
      </c>
      <c r="AH174" s="694">
        <v>0</v>
      </c>
      <c r="AI174" s="694">
        <v>0</v>
      </c>
      <c r="AJ174" s="694">
        <v>0</v>
      </c>
      <c r="AK174" s="694">
        <v>0</v>
      </c>
      <c r="AL174" s="694">
        <v>0</v>
      </c>
      <c r="AM174" s="694">
        <v>0</v>
      </c>
      <c r="AN174" s="694">
        <v>0</v>
      </c>
      <c r="AO174" s="695">
        <v>0</v>
      </c>
      <c r="AP174" s="627"/>
      <c r="AQ174" s="693"/>
      <c r="AR174" s="694"/>
      <c r="AS174" s="694"/>
      <c r="AT174" s="694"/>
      <c r="AU174" s="694">
        <v>210218</v>
      </c>
      <c r="AV174" s="694">
        <v>210218</v>
      </c>
      <c r="AW174" s="694">
        <v>210218</v>
      </c>
      <c r="AX174" s="694">
        <v>210218</v>
      </c>
      <c r="AY174" s="694">
        <v>210218</v>
      </c>
      <c r="AZ174" s="694">
        <v>210218</v>
      </c>
      <c r="BA174" s="694">
        <v>192248</v>
      </c>
      <c r="BB174" s="694">
        <v>192248</v>
      </c>
      <c r="BC174" s="694">
        <v>192248</v>
      </c>
      <c r="BD174" s="694">
        <v>135499</v>
      </c>
      <c r="BE174" s="694">
        <v>0</v>
      </c>
      <c r="BF174" s="694">
        <v>0</v>
      </c>
      <c r="BG174" s="694">
        <v>0</v>
      </c>
      <c r="BH174" s="694">
        <v>0</v>
      </c>
      <c r="BI174" s="694">
        <v>0</v>
      </c>
      <c r="BJ174" s="694">
        <v>0</v>
      </c>
      <c r="BK174" s="694">
        <v>0</v>
      </c>
      <c r="BL174" s="694">
        <v>0</v>
      </c>
      <c r="BM174" s="694">
        <v>0</v>
      </c>
      <c r="BN174" s="694">
        <v>0</v>
      </c>
      <c r="BO174" s="694">
        <v>0</v>
      </c>
      <c r="BP174" s="694">
        <v>0</v>
      </c>
      <c r="BQ174" s="694">
        <v>0</v>
      </c>
      <c r="BR174" s="694">
        <v>0</v>
      </c>
      <c r="BS174" s="694">
        <v>0</v>
      </c>
      <c r="BT174" s="695">
        <v>0</v>
      </c>
      <c r="BU174" s="163"/>
    </row>
    <row r="175" spans="2:73" ht="15.75">
      <c r="B175" s="686"/>
      <c r="C175" s="686"/>
      <c r="D175" s="686" t="s">
        <v>815</v>
      </c>
      <c r="E175" s="686"/>
      <c r="F175" s="686"/>
      <c r="G175" s="686"/>
      <c r="H175" s="686" t="s">
        <v>820</v>
      </c>
      <c r="I175" s="638" t="s">
        <v>581</v>
      </c>
      <c r="J175" s="638" t="s">
        <v>588</v>
      </c>
      <c r="K175" s="627"/>
      <c r="L175" s="693"/>
      <c r="M175" s="694"/>
      <c r="N175" s="694"/>
      <c r="O175" s="694"/>
      <c r="P175" s="694">
        <v>341</v>
      </c>
      <c r="Q175" s="694">
        <v>296</v>
      </c>
      <c r="R175" s="694">
        <v>296</v>
      </c>
      <c r="S175" s="694">
        <v>296</v>
      </c>
      <c r="T175" s="694">
        <v>296</v>
      </c>
      <c r="U175" s="694">
        <v>296</v>
      </c>
      <c r="V175" s="694">
        <v>296</v>
      </c>
      <c r="W175" s="694">
        <v>296</v>
      </c>
      <c r="X175" s="694">
        <v>286</v>
      </c>
      <c r="Y175" s="694">
        <v>286</v>
      </c>
      <c r="Z175" s="694">
        <v>286</v>
      </c>
      <c r="AA175" s="694">
        <v>286</v>
      </c>
      <c r="AB175" s="694">
        <v>48</v>
      </c>
      <c r="AC175" s="694">
        <v>48</v>
      </c>
      <c r="AD175" s="694">
        <v>48</v>
      </c>
      <c r="AE175" s="694">
        <v>25</v>
      </c>
      <c r="AF175" s="694">
        <v>25</v>
      </c>
      <c r="AG175" s="694">
        <v>25</v>
      </c>
      <c r="AH175" s="694">
        <v>25</v>
      </c>
      <c r="AI175" s="694">
        <v>25</v>
      </c>
      <c r="AJ175" s="694">
        <v>0</v>
      </c>
      <c r="AK175" s="694">
        <v>0</v>
      </c>
      <c r="AL175" s="694">
        <v>0</v>
      </c>
      <c r="AM175" s="694">
        <v>0</v>
      </c>
      <c r="AN175" s="694">
        <v>0</v>
      </c>
      <c r="AO175" s="695">
        <v>0</v>
      </c>
      <c r="AP175" s="627"/>
      <c r="AQ175" s="693"/>
      <c r="AR175" s="694"/>
      <c r="AS175" s="694"/>
      <c r="AT175" s="694"/>
      <c r="AU175" s="694">
        <v>1731152</v>
      </c>
      <c r="AV175" s="694">
        <v>1567230</v>
      </c>
      <c r="AW175" s="694">
        <v>1567230</v>
      </c>
      <c r="AX175" s="694">
        <v>1567230</v>
      </c>
      <c r="AY175" s="694">
        <v>1567230</v>
      </c>
      <c r="AZ175" s="694">
        <v>1567230</v>
      </c>
      <c r="BA175" s="694">
        <v>1567230</v>
      </c>
      <c r="BB175" s="694">
        <v>1567230</v>
      </c>
      <c r="BC175" s="694">
        <v>1504817</v>
      </c>
      <c r="BD175" s="694">
        <v>1504817</v>
      </c>
      <c r="BE175" s="694">
        <v>1504817</v>
      </c>
      <c r="BF175" s="694">
        <v>1504817</v>
      </c>
      <c r="BG175" s="694">
        <v>127333</v>
      </c>
      <c r="BH175" s="694">
        <v>127333</v>
      </c>
      <c r="BI175" s="694">
        <v>127333</v>
      </c>
      <c r="BJ175" s="694">
        <v>19592</v>
      </c>
      <c r="BK175" s="694">
        <v>19592</v>
      </c>
      <c r="BL175" s="694">
        <v>19592</v>
      </c>
      <c r="BM175" s="694">
        <v>19592</v>
      </c>
      <c r="BN175" s="694">
        <v>19592</v>
      </c>
      <c r="BO175" s="694">
        <v>0</v>
      </c>
      <c r="BP175" s="694">
        <v>0</v>
      </c>
      <c r="BQ175" s="694">
        <v>0</v>
      </c>
      <c r="BR175" s="694">
        <v>0</v>
      </c>
      <c r="BS175" s="694">
        <v>0</v>
      </c>
      <c r="BT175" s="695">
        <v>0</v>
      </c>
      <c r="BU175" s="163"/>
    </row>
    <row r="176" spans="2:73" ht="15.75">
      <c r="B176" s="686"/>
      <c r="C176" s="686"/>
      <c r="D176" s="686" t="s">
        <v>95</v>
      </c>
      <c r="E176" s="686"/>
      <c r="F176" s="686"/>
      <c r="G176" s="686"/>
      <c r="H176" s="686" t="s">
        <v>820</v>
      </c>
      <c r="I176" s="638" t="s">
        <v>581</v>
      </c>
      <c r="J176" s="638" t="s">
        <v>588</v>
      </c>
      <c r="K176" s="627"/>
      <c r="L176" s="693"/>
      <c r="M176" s="694"/>
      <c r="N176" s="694"/>
      <c r="O176" s="694"/>
      <c r="P176" s="694">
        <v>32</v>
      </c>
      <c r="Q176" s="694">
        <v>32</v>
      </c>
      <c r="R176" s="694">
        <v>32</v>
      </c>
      <c r="S176" s="694">
        <v>32</v>
      </c>
      <c r="T176" s="694">
        <v>32</v>
      </c>
      <c r="U176" s="694">
        <v>32</v>
      </c>
      <c r="V176" s="694">
        <v>32</v>
      </c>
      <c r="W176" s="694">
        <v>32</v>
      </c>
      <c r="X176" s="694">
        <v>32</v>
      </c>
      <c r="Y176" s="694">
        <v>32</v>
      </c>
      <c r="Z176" s="694">
        <v>30</v>
      </c>
      <c r="AA176" s="694">
        <v>30</v>
      </c>
      <c r="AB176" s="694">
        <v>30</v>
      </c>
      <c r="AC176" s="694">
        <v>30</v>
      </c>
      <c r="AD176" s="694">
        <v>30</v>
      </c>
      <c r="AE176" s="694">
        <v>30</v>
      </c>
      <c r="AF176" s="694">
        <v>13</v>
      </c>
      <c r="AG176" s="694">
        <v>13</v>
      </c>
      <c r="AH176" s="694">
        <v>13</v>
      </c>
      <c r="AI176" s="694">
        <v>13</v>
      </c>
      <c r="AJ176" s="694">
        <v>0</v>
      </c>
      <c r="AK176" s="694">
        <v>0</v>
      </c>
      <c r="AL176" s="694">
        <v>0</v>
      </c>
      <c r="AM176" s="694">
        <v>0</v>
      </c>
      <c r="AN176" s="694">
        <v>0</v>
      </c>
      <c r="AO176" s="695">
        <v>0</v>
      </c>
      <c r="AP176" s="627"/>
      <c r="AQ176" s="693"/>
      <c r="AR176" s="694"/>
      <c r="AS176" s="694"/>
      <c r="AT176" s="694"/>
      <c r="AU176" s="694">
        <v>502885</v>
      </c>
      <c r="AV176" s="694">
        <v>497119</v>
      </c>
      <c r="AW176" s="694">
        <v>497119</v>
      </c>
      <c r="AX176" s="694">
        <v>497119</v>
      </c>
      <c r="AY176" s="694">
        <v>497119</v>
      </c>
      <c r="AZ176" s="694">
        <v>497119</v>
      </c>
      <c r="BA176" s="694">
        <v>497119</v>
      </c>
      <c r="BB176" s="694">
        <v>496860</v>
      </c>
      <c r="BC176" s="694">
        <v>496860</v>
      </c>
      <c r="BD176" s="694">
        <v>496860</v>
      </c>
      <c r="BE176" s="694">
        <v>481598</v>
      </c>
      <c r="BF176" s="694">
        <v>480609</v>
      </c>
      <c r="BG176" s="694">
        <v>480609</v>
      </c>
      <c r="BH176" s="694">
        <v>478775</v>
      </c>
      <c r="BI176" s="694">
        <v>478775</v>
      </c>
      <c r="BJ176" s="694">
        <v>478122</v>
      </c>
      <c r="BK176" s="694">
        <v>212459</v>
      </c>
      <c r="BL176" s="694">
        <v>212459</v>
      </c>
      <c r="BM176" s="694">
        <v>212459</v>
      </c>
      <c r="BN176" s="694">
        <v>212459</v>
      </c>
      <c r="BO176" s="694">
        <v>0</v>
      </c>
      <c r="BP176" s="694">
        <v>0</v>
      </c>
      <c r="BQ176" s="694">
        <v>0</v>
      </c>
      <c r="BR176" s="694">
        <v>0</v>
      </c>
      <c r="BS176" s="694">
        <v>0</v>
      </c>
      <c r="BT176" s="695">
        <v>0</v>
      </c>
      <c r="BU176" s="163"/>
    </row>
    <row r="177" spans="2:73" ht="15.75">
      <c r="B177" s="686"/>
      <c r="C177" s="686"/>
      <c r="D177" s="686" t="s">
        <v>96</v>
      </c>
      <c r="E177" s="686"/>
      <c r="F177" s="686"/>
      <c r="G177" s="686"/>
      <c r="H177" s="686" t="s">
        <v>820</v>
      </c>
      <c r="I177" s="638" t="s">
        <v>581</v>
      </c>
      <c r="J177" s="638" t="s">
        <v>588</v>
      </c>
      <c r="K177" s="627"/>
      <c r="L177" s="693"/>
      <c r="M177" s="694"/>
      <c r="N177" s="694"/>
      <c r="O177" s="694"/>
      <c r="P177" s="694">
        <v>2</v>
      </c>
      <c r="Q177" s="694">
        <v>2</v>
      </c>
      <c r="R177" s="694">
        <v>2</v>
      </c>
      <c r="S177" s="694">
        <v>2</v>
      </c>
      <c r="T177" s="694">
        <v>2</v>
      </c>
      <c r="U177" s="694">
        <v>2</v>
      </c>
      <c r="V177" s="694">
        <v>2</v>
      </c>
      <c r="W177" s="694">
        <v>2</v>
      </c>
      <c r="X177" s="694">
        <v>2</v>
      </c>
      <c r="Y177" s="694">
        <v>2</v>
      </c>
      <c r="Z177" s="694">
        <v>2</v>
      </c>
      <c r="AA177" s="694">
        <v>2</v>
      </c>
      <c r="AB177" s="694">
        <v>2</v>
      </c>
      <c r="AC177" s="694">
        <v>2</v>
      </c>
      <c r="AD177" s="694">
        <v>2</v>
      </c>
      <c r="AE177" s="694">
        <v>2</v>
      </c>
      <c r="AF177" s="694">
        <v>1</v>
      </c>
      <c r="AG177" s="694">
        <v>1</v>
      </c>
      <c r="AH177" s="694">
        <v>1</v>
      </c>
      <c r="AI177" s="694">
        <v>1</v>
      </c>
      <c r="AJ177" s="694">
        <v>0</v>
      </c>
      <c r="AK177" s="694">
        <v>0</v>
      </c>
      <c r="AL177" s="694">
        <v>0</v>
      </c>
      <c r="AM177" s="694">
        <v>0</v>
      </c>
      <c r="AN177" s="694">
        <v>0</v>
      </c>
      <c r="AO177" s="695">
        <v>0</v>
      </c>
      <c r="AP177" s="627"/>
      <c r="AQ177" s="693"/>
      <c r="AR177" s="694"/>
      <c r="AS177" s="694"/>
      <c r="AT177" s="694"/>
      <c r="AU177" s="694">
        <v>38059</v>
      </c>
      <c r="AV177" s="694">
        <v>37613</v>
      </c>
      <c r="AW177" s="694">
        <v>37613</v>
      </c>
      <c r="AX177" s="694">
        <v>37613</v>
      </c>
      <c r="AY177" s="694">
        <v>37613</v>
      </c>
      <c r="AZ177" s="694">
        <v>37613</v>
      </c>
      <c r="BA177" s="694">
        <v>37613</v>
      </c>
      <c r="BB177" s="694">
        <v>37519</v>
      </c>
      <c r="BC177" s="694">
        <v>37519</v>
      </c>
      <c r="BD177" s="694">
        <v>37519</v>
      </c>
      <c r="BE177" s="694">
        <v>31820</v>
      </c>
      <c r="BF177" s="694">
        <v>31560</v>
      </c>
      <c r="BG177" s="694">
        <v>31560</v>
      </c>
      <c r="BH177" s="694">
        <v>30589</v>
      </c>
      <c r="BI177" s="694">
        <v>30589</v>
      </c>
      <c r="BJ177" s="694">
        <v>30476</v>
      </c>
      <c r="BK177" s="694">
        <v>12734</v>
      </c>
      <c r="BL177" s="694">
        <v>12734</v>
      </c>
      <c r="BM177" s="694">
        <v>12734</v>
      </c>
      <c r="BN177" s="694">
        <v>12734</v>
      </c>
      <c r="BO177" s="694">
        <v>0</v>
      </c>
      <c r="BP177" s="694">
        <v>0</v>
      </c>
      <c r="BQ177" s="694">
        <v>0</v>
      </c>
      <c r="BR177" s="694">
        <v>0</v>
      </c>
      <c r="BS177" s="694">
        <v>0</v>
      </c>
      <c r="BT177" s="695">
        <v>0</v>
      </c>
      <c r="BU177" s="163"/>
    </row>
    <row r="178" spans="2:73" ht="15.75">
      <c r="B178" s="686"/>
      <c r="C178" s="686"/>
      <c r="D178" s="686" t="s">
        <v>682</v>
      </c>
      <c r="E178" s="686"/>
      <c r="F178" s="686"/>
      <c r="G178" s="686"/>
      <c r="H178" s="686" t="s">
        <v>820</v>
      </c>
      <c r="I178" s="638" t="s">
        <v>581</v>
      </c>
      <c r="J178" s="638" t="s">
        <v>588</v>
      </c>
      <c r="K178" s="627"/>
      <c r="L178" s="693"/>
      <c r="M178" s="694"/>
      <c r="N178" s="694"/>
      <c r="O178" s="694"/>
      <c r="P178" s="694">
        <v>57</v>
      </c>
      <c r="Q178" s="694">
        <v>57</v>
      </c>
      <c r="R178" s="694">
        <v>57</v>
      </c>
      <c r="S178" s="694">
        <v>57</v>
      </c>
      <c r="T178" s="694">
        <v>57</v>
      </c>
      <c r="U178" s="694">
        <v>57</v>
      </c>
      <c r="V178" s="694">
        <v>57</v>
      </c>
      <c r="W178" s="694">
        <v>57</v>
      </c>
      <c r="X178" s="694">
        <v>57</v>
      </c>
      <c r="Y178" s="694">
        <v>57</v>
      </c>
      <c r="Z178" s="694">
        <v>57</v>
      </c>
      <c r="AA178" s="694">
        <v>57</v>
      </c>
      <c r="AB178" s="694">
        <v>57</v>
      </c>
      <c r="AC178" s="694">
        <v>57</v>
      </c>
      <c r="AD178" s="694">
        <v>57</v>
      </c>
      <c r="AE178" s="694">
        <v>57</v>
      </c>
      <c r="AF178" s="694">
        <v>57</v>
      </c>
      <c r="AG178" s="694">
        <v>57</v>
      </c>
      <c r="AH178" s="694">
        <v>54</v>
      </c>
      <c r="AI178" s="694">
        <v>0</v>
      </c>
      <c r="AJ178" s="694">
        <v>0</v>
      </c>
      <c r="AK178" s="694">
        <v>0</v>
      </c>
      <c r="AL178" s="694">
        <v>0</v>
      </c>
      <c r="AM178" s="694">
        <v>0</v>
      </c>
      <c r="AN178" s="694">
        <v>0</v>
      </c>
      <c r="AO178" s="695">
        <v>0</v>
      </c>
      <c r="AP178" s="627"/>
      <c r="AQ178" s="693"/>
      <c r="AR178" s="694"/>
      <c r="AS178" s="694"/>
      <c r="AT178" s="694"/>
      <c r="AU178" s="694">
        <v>110951</v>
      </c>
      <c r="AV178" s="694">
        <v>110951</v>
      </c>
      <c r="AW178" s="694">
        <v>110951</v>
      </c>
      <c r="AX178" s="694">
        <v>110951</v>
      </c>
      <c r="AY178" s="694">
        <v>110951</v>
      </c>
      <c r="AZ178" s="694">
        <v>110951</v>
      </c>
      <c r="BA178" s="694">
        <v>110951</v>
      </c>
      <c r="BB178" s="694">
        <v>110951</v>
      </c>
      <c r="BC178" s="694">
        <v>110951</v>
      </c>
      <c r="BD178" s="694">
        <v>110951</v>
      </c>
      <c r="BE178" s="694">
        <v>110951</v>
      </c>
      <c r="BF178" s="694">
        <v>110951</v>
      </c>
      <c r="BG178" s="694">
        <v>110951</v>
      </c>
      <c r="BH178" s="694">
        <v>110951</v>
      </c>
      <c r="BI178" s="694">
        <v>110951</v>
      </c>
      <c r="BJ178" s="694">
        <v>110951</v>
      </c>
      <c r="BK178" s="694">
        <v>110951</v>
      </c>
      <c r="BL178" s="694">
        <v>110951</v>
      </c>
      <c r="BM178" s="694">
        <v>108110</v>
      </c>
      <c r="BN178" s="694">
        <v>0</v>
      </c>
      <c r="BO178" s="694">
        <v>0</v>
      </c>
      <c r="BP178" s="694">
        <v>0</v>
      </c>
      <c r="BQ178" s="694">
        <v>0</v>
      </c>
      <c r="BR178" s="694">
        <v>0</v>
      </c>
      <c r="BS178" s="694">
        <v>0</v>
      </c>
      <c r="BT178" s="695">
        <v>0</v>
      </c>
      <c r="BU178" s="163"/>
    </row>
    <row r="179" spans="2:73" ht="15.75">
      <c r="B179" s="686"/>
      <c r="C179" s="686"/>
      <c r="D179" s="686" t="s">
        <v>99</v>
      </c>
      <c r="E179" s="686"/>
      <c r="F179" s="686"/>
      <c r="G179" s="686"/>
      <c r="H179" s="686" t="s">
        <v>820</v>
      </c>
      <c r="I179" s="638" t="s">
        <v>581</v>
      </c>
      <c r="J179" s="638" t="s">
        <v>588</v>
      </c>
      <c r="K179" s="627"/>
      <c r="L179" s="693"/>
      <c r="M179" s="694"/>
      <c r="N179" s="694"/>
      <c r="O179" s="694"/>
      <c r="P179" s="694">
        <v>1229</v>
      </c>
      <c r="Q179" s="694">
        <v>1229</v>
      </c>
      <c r="R179" s="694">
        <v>1229</v>
      </c>
      <c r="S179" s="694">
        <v>1229</v>
      </c>
      <c r="T179" s="694">
        <v>2127</v>
      </c>
      <c r="U179" s="694">
        <v>2127</v>
      </c>
      <c r="V179" s="694">
        <v>2127</v>
      </c>
      <c r="W179" s="694">
        <v>2127</v>
      </c>
      <c r="X179" s="694">
        <v>2127</v>
      </c>
      <c r="Y179" s="694">
        <v>2127</v>
      </c>
      <c r="Z179" s="694">
        <v>2127</v>
      </c>
      <c r="AA179" s="694">
        <v>2127</v>
      </c>
      <c r="AB179" s="694">
        <v>2127</v>
      </c>
      <c r="AC179" s="694">
        <v>1489</v>
      </c>
      <c r="AD179" s="694">
        <v>0</v>
      </c>
      <c r="AE179" s="694">
        <v>0</v>
      </c>
      <c r="AF179" s="694">
        <v>0</v>
      </c>
      <c r="AG179" s="694">
        <v>0</v>
      </c>
      <c r="AH179" s="694">
        <v>0</v>
      </c>
      <c r="AI179" s="694">
        <v>0</v>
      </c>
      <c r="AJ179" s="694">
        <v>0</v>
      </c>
      <c r="AK179" s="694">
        <v>0</v>
      </c>
      <c r="AL179" s="694">
        <v>0</v>
      </c>
      <c r="AM179" s="694">
        <v>0</v>
      </c>
      <c r="AN179" s="694">
        <v>0</v>
      </c>
      <c r="AO179" s="695">
        <v>0</v>
      </c>
      <c r="AP179" s="627"/>
      <c r="AQ179" s="693"/>
      <c r="AR179" s="694"/>
      <c r="AS179" s="694"/>
      <c r="AT179" s="694"/>
      <c r="AU179" s="694">
        <v>5766646</v>
      </c>
      <c r="AV179" s="694">
        <v>5766646</v>
      </c>
      <c r="AW179" s="694">
        <v>5766646</v>
      </c>
      <c r="AX179" s="694">
        <v>5766646</v>
      </c>
      <c r="AY179" s="694">
        <v>9340038</v>
      </c>
      <c r="AZ179" s="694">
        <v>9340038</v>
      </c>
      <c r="BA179" s="694">
        <v>9340038</v>
      </c>
      <c r="BB179" s="694">
        <v>9340038</v>
      </c>
      <c r="BC179" s="694">
        <v>9340038</v>
      </c>
      <c r="BD179" s="694">
        <v>9340038</v>
      </c>
      <c r="BE179" s="694">
        <v>9340038</v>
      </c>
      <c r="BF179" s="694">
        <v>9340038</v>
      </c>
      <c r="BG179" s="694">
        <v>9340038</v>
      </c>
      <c r="BH179" s="694">
        <v>6538026</v>
      </c>
      <c r="BI179" s="694">
        <v>0</v>
      </c>
      <c r="BJ179" s="694">
        <v>0</v>
      </c>
      <c r="BK179" s="694">
        <v>0</v>
      </c>
      <c r="BL179" s="694">
        <v>0</v>
      </c>
      <c r="BM179" s="694">
        <v>0</v>
      </c>
      <c r="BN179" s="694">
        <v>0</v>
      </c>
      <c r="BO179" s="694">
        <v>0</v>
      </c>
      <c r="BP179" s="694">
        <v>0</v>
      </c>
      <c r="BQ179" s="694">
        <v>0</v>
      </c>
      <c r="BR179" s="694">
        <v>0</v>
      </c>
      <c r="BS179" s="694">
        <v>0</v>
      </c>
      <c r="BT179" s="695">
        <v>0</v>
      </c>
      <c r="BU179" s="163"/>
    </row>
    <row r="180" spans="2:73" ht="15.75">
      <c r="B180" s="686"/>
      <c r="C180" s="686"/>
      <c r="D180" s="686" t="s">
        <v>100</v>
      </c>
      <c r="E180" s="686"/>
      <c r="F180" s="686"/>
      <c r="G180" s="686"/>
      <c r="H180" s="686" t="s">
        <v>820</v>
      </c>
      <c r="I180" s="638" t="s">
        <v>581</v>
      </c>
      <c r="J180" s="638" t="s">
        <v>588</v>
      </c>
      <c r="K180" s="627"/>
      <c r="L180" s="693"/>
      <c r="M180" s="694"/>
      <c r="N180" s="694"/>
      <c r="O180" s="694"/>
      <c r="P180" s="694">
        <v>462</v>
      </c>
      <c r="Q180" s="694">
        <v>462</v>
      </c>
      <c r="R180" s="694">
        <v>460</v>
      </c>
      <c r="S180" s="694">
        <v>458</v>
      </c>
      <c r="T180" s="694">
        <v>458</v>
      </c>
      <c r="U180" s="694">
        <v>458</v>
      </c>
      <c r="V180" s="694">
        <v>419</v>
      </c>
      <c r="W180" s="694">
        <v>419</v>
      </c>
      <c r="X180" s="694">
        <v>409</v>
      </c>
      <c r="Y180" s="694">
        <v>247</v>
      </c>
      <c r="Z180" s="694">
        <v>67</v>
      </c>
      <c r="AA180" s="694">
        <v>67</v>
      </c>
      <c r="AB180" s="694">
        <v>60</v>
      </c>
      <c r="AC180" s="694">
        <v>60</v>
      </c>
      <c r="AD180" s="694">
        <v>60</v>
      </c>
      <c r="AE180" s="694">
        <v>50</v>
      </c>
      <c r="AF180" s="694">
        <v>19</v>
      </c>
      <c r="AG180" s="694">
        <v>19</v>
      </c>
      <c r="AH180" s="694">
        <v>19</v>
      </c>
      <c r="AI180" s="694">
        <v>19</v>
      </c>
      <c r="AJ180" s="694">
        <v>0</v>
      </c>
      <c r="AK180" s="694">
        <v>0</v>
      </c>
      <c r="AL180" s="694">
        <v>0</v>
      </c>
      <c r="AM180" s="694">
        <v>0</v>
      </c>
      <c r="AN180" s="694">
        <v>0</v>
      </c>
      <c r="AO180" s="695">
        <v>0</v>
      </c>
      <c r="AP180" s="627"/>
      <c r="AQ180" s="693"/>
      <c r="AR180" s="694"/>
      <c r="AS180" s="694"/>
      <c r="AT180" s="694"/>
      <c r="AU180" s="694">
        <v>2784592</v>
      </c>
      <c r="AV180" s="694">
        <v>2784592</v>
      </c>
      <c r="AW180" s="694">
        <v>2777671</v>
      </c>
      <c r="AX180" s="694">
        <v>2771791</v>
      </c>
      <c r="AY180" s="694">
        <v>2771791</v>
      </c>
      <c r="AZ180" s="694">
        <v>2771791</v>
      </c>
      <c r="BA180" s="694">
        <v>2533149</v>
      </c>
      <c r="BB180" s="694">
        <v>2533149</v>
      </c>
      <c r="BC180" s="694">
        <v>2502350</v>
      </c>
      <c r="BD180" s="694">
        <v>1509208</v>
      </c>
      <c r="BE180" s="694">
        <v>425834</v>
      </c>
      <c r="BF180" s="694">
        <v>424191</v>
      </c>
      <c r="BG180" s="694">
        <v>258684</v>
      </c>
      <c r="BH180" s="694">
        <v>258684</v>
      </c>
      <c r="BI180" s="694">
        <v>258684</v>
      </c>
      <c r="BJ180" s="694">
        <v>203789</v>
      </c>
      <c r="BK180" s="694">
        <v>19073</v>
      </c>
      <c r="BL180" s="694">
        <v>19073</v>
      </c>
      <c r="BM180" s="694">
        <v>19073</v>
      </c>
      <c r="BN180" s="694">
        <v>19073</v>
      </c>
      <c r="BO180" s="694">
        <v>0</v>
      </c>
      <c r="BP180" s="694">
        <v>0</v>
      </c>
      <c r="BQ180" s="694">
        <v>0</v>
      </c>
      <c r="BR180" s="694">
        <v>0</v>
      </c>
      <c r="BS180" s="694">
        <v>0</v>
      </c>
      <c r="BT180" s="695">
        <v>0</v>
      </c>
      <c r="BU180" s="163"/>
    </row>
    <row r="181" spans="2:73" ht="15.75">
      <c r="B181" s="686"/>
      <c r="C181" s="686"/>
      <c r="D181" s="686" t="s">
        <v>102</v>
      </c>
      <c r="E181" s="686"/>
      <c r="F181" s="686"/>
      <c r="G181" s="686"/>
      <c r="H181" s="686" t="s">
        <v>820</v>
      </c>
      <c r="I181" s="638" t="s">
        <v>581</v>
      </c>
      <c r="J181" s="638" t="s">
        <v>588</v>
      </c>
      <c r="K181" s="627"/>
      <c r="L181" s="693"/>
      <c r="M181" s="694"/>
      <c r="N181" s="694"/>
      <c r="O181" s="694"/>
      <c r="P181" s="694">
        <v>200</v>
      </c>
      <c r="Q181" s="694">
        <v>200</v>
      </c>
      <c r="R181" s="694">
        <v>200</v>
      </c>
      <c r="S181" s="694">
        <v>200</v>
      </c>
      <c r="T181" s="694">
        <v>200</v>
      </c>
      <c r="U181" s="694">
        <v>200</v>
      </c>
      <c r="V181" s="694">
        <v>200</v>
      </c>
      <c r="W181" s="694">
        <v>200</v>
      </c>
      <c r="X181" s="694">
        <v>200</v>
      </c>
      <c r="Y181" s="694">
        <v>200</v>
      </c>
      <c r="Z181" s="694">
        <v>200</v>
      </c>
      <c r="AA181" s="694">
        <v>200</v>
      </c>
      <c r="AB181" s="694">
        <v>200</v>
      </c>
      <c r="AC181" s="694">
        <v>200</v>
      </c>
      <c r="AD181" s="694">
        <v>87</v>
      </c>
      <c r="AE181" s="694">
        <v>0</v>
      </c>
      <c r="AF181" s="694">
        <v>0</v>
      </c>
      <c r="AG181" s="694">
        <v>0</v>
      </c>
      <c r="AH181" s="694">
        <v>0</v>
      </c>
      <c r="AI181" s="694">
        <v>0</v>
      </c>
      <c r="AJ181" s="694">
        <v>0</v>
      </c>
      <c r="AK181" s="694">
        <v>0</v>
      </c>
      <c r="AL181" s="694">
        <v>0</v>
      </c>
      <c r="AM181" s="694">
        <v>0</v>
      </c>
      <c r="AN181" s="694">
        <v>0</v>
      </c>
      <c r="AO181" s="695">
        <v>0</v>
      </c>
      <c r="AP181" s="627"/>
      <c r="AQ181" s="693"/>
      <c r="AR181" s="694"/>
      <c r="AS181" s="694"/>
      <c r="AT181" s="694"/>
      <c r="AU181" s="694">
        <v>573307</v>
      </c>
      <c r="AV181" s="694">
        <v>573307</v>
      </c>
      <c r="AW181" s="694">
        <v>573307</v>
      </c>
      <c r="AX181" s="694">
        <v>573307</v>
      </c>
      <c r="AY181" s="694">
        <v>573307</v>
      </c>
      <c r="AZ181" s="694">
        <v>573307</v>
      </c>
      <c r="BA181" s="694">
        <v>573307</v>
      </c>
      <c r="BB181" s="694">
        <v>573307</v>
      </c>
      <c r="BC181" s="694">
        <v>573307</v>
      </c>
      <c r="BD181" s="694">
        <v>573307</v>
      </c>
      <c r="BE181" s="694">
        <v>573307</v>
      </c>
      <c r="BF181" s="694">
        <v>573307</v>
      </c>
      <c r="BG181" s="694">
        <v>573307</v>
      </c>
      <c r="BH181" s="694">
        <v>573307</v>
      </c>
      <c r="BI181" s="694">
        <v>248762</v>
      </c>
      <c r="BJ181" s="694">
        <v>0</v>
      </c>
      <c r="BK181" s="694">
        <v>0</v>
      </c>
      <c r="BL181" s="694">
        <v>0</v>
      </c>
      <c r="BM181" s="694">
        <v>0</v>
      </c>
      <c r="BN181" s="694">
        <v>0</v>
      </c>
      <c r="BO181" s="694">
        <v>0</v>
      </c>
      <c r="BP181" s="694">
        <v>0</v>
      </c>
      <c r="BQ181" s="694">
        <v>0</v>
      </c>
      <c r="BR181" s="694">
        <v>0</v>
      </c>
      <c r="BS181" s="694">
        <v>0</v>
      </c>
      <c r="BT181" s="695">
        <v>0</v>
      </c>
      <c r="BU181" s="163"/>
    </row>
    <row r="182" spans="2:73" ht="15.75">
      <c r="B182" s="686"/>
      <c r="C182" s="686"/>
      <c r="D182" s="686" t="s">
        <v>104</v>
      </c>
      <c r="E182" s="686"/>
      <c r="F182" s="686"/>
      <c r="G182" s="686"/>
      <c r="H182" s="686" t="s">
        <v>820</v>
      </c>
      <c r="I182" s="638" t="s">
        <v>581</v>
      </c>
      <c r="J182" s="638" t="s">
        <v>588</v>
      </c>
      <c r="K182" s="627"/>
      <c r="L182" s="693"/>
      <c r="M182" s="694"/>
      <c r="N182" s="694"/>
      <c r="O182" s="694"/>
      <c r="P182" s="694">
        <v>272</v>
      </c>
      <c r="Q182" s="694">
        <v>272</v>
      </c>
      <c r="R182" s="694">
        <v>61</v>
      </c>
      <c r="S182" s="694">
        <v>61</v>
      </c>
      <c r="T182" s="694">
        <v>61</v>
      </c>
      <c r="U182" s="694">
        <v>61</v>
      </c>
      <c r="V182" s="694">
        <v>61</v>
      </c>
      <c r="W182" s="694">
        <v>61</v>
      </c>
      <c r="X182" s="694">
        <v>61</v>
      </c>
      <c r="Y182" s="694">
        <v>61</v>
      </c>
      <c r="Z182" s="694">
        <v>61</v>
      </c>
      <c r="AA182" s="694">
        <v>61</v>
      </c>
      <c r="AB182" s="694">
        <v>61</v>
      </c>
      <c r="AC182" s="694">
        <v>61</v>
      </c>
      <c r="AD182" s="694">
        <v>61</v>
      </c>
      <c r="AE182" s="694">
        <v>61</v>
      </c>
      <c r="AF182" s="694">
        <v>61</v>
      </c>
      <c r="AG182" s="694">
        <v>61</v>
      </c>
      <c r="AH182" s="694">
        <v>61</v>
      </c>
      <c r="AI182" s="694">
        <v>61</v>
      </c>
      <c r="AJ182" s="694">
        <v>0</v>
      </c>
      <c r="AK182" s="694">
        <v>0</v>
      </c>
      <c r="AL182" s="694">
        <v>0</v>
      </c>
      <c r="AM182" s="694">
        <v>0</v>
      </c>
      <c r="AN182" s="694">
        <v>0</v>
      </c>
      <c r="AO182" s="695">
        <v>0</v>
      </c>
      <c r="AP182" s="627"/>
      <c r="AQ182" s="693"/>
      <c r="AR182" s="694"/>
      <c r="AS182" s="694"/>
      <c r="AT182" s="694"/>
      <c r="AU182" s="694">
        <v>2462181</v>
      </c>
      <c r="AV182" s="694">
        <v>2462181</v>
      </c>
      <c r="AW182" s="694">
        <v>515382</v>
      </c>
      <c r="AX182" s="694">
        <v>515382</v>
      </c>
      <c r="AY182" s="694">
        <v>515382</v>
      </c>
      <c r="AZ182" s="694">
        <v>515382</v>
      </c>
      <c r="BA182" s="694">
        <v>515382</v>
      </c>
      <c r="BB182" s="694">
        <v>515382</v>
      </c>
      <c r="BC182" s="694">
        <v>515382</v>
      </c>
      <c r="BD182" s="694">
        <v>515382</v>
      </c>
      <c r="BE182" s="694">
        <v>515382</v>
      </c>
      <c r="BF182" s="694">
        <v>515382</v>
      </c>
      <c r="BG182" s="694">
        <v>515382</v>
      </c>
      <c r="BH182" s="694">
        <v>515382</v>
      </c>
      <c r="BI182" s="694">
        <v>515382</v>
      </c>
      <c r="BJ182" s="694">
        <v>515382</v>
      </c>
      <c r="BK182" s="694">
        <v>515382</v>
      </c>
      <c r="BL182" s="694">
        <v>515382</v>
      </c>
      <c r="BM182" s="694">
        <v>515382</v>
      </c>
      <c r="BN182" s="694">
        <v>515382</v>
      </c>
      <c r="BO182" s="694">
        <v>0</v>
      </c>
      <c r="BP182" s="694">
        <v>0</v>
      </c>
      <c r="BQ182" s="694">
        <v>0</v>
      </c>
      <c r="BR182" s="694">
        <v>0</v>
      </c>
      <c r="BS182" s="694">
        <v>0</v>
      </c>
      <c r="BT182" s="695">
        <v>0</v>
      </c>
      <c r="BU182" s="163"/>
    </row>
    <row r="183" spans="2:73" ht="15.75">
      <c r="B183" s="686"/>
      <c r="C183" s="686"/>
      <c r="D183" s="686" t="s">
        <v>113</v>
      </c>
      <c r="E183" s="686"/>
      <c r="F183" s="686"/>
      <c r="G183" s="686"/>
      <c r="H183" s="686">
        <v>2016</v>
      </c>
      <c r="I183" s="638" t="s">
        <v>582</v>
      </c>
      <c r="J183" s="638" t="s">
        <v>595</v>
      </c>
      <c r="K183" s="627"/>
      <c r="L183" s="693"/>
      <c r="M183" s="694"/>
      <c r="N183" s="694"/>
      <c r="O183" s="694"/>
      <c r="P183" s="694"/>
      <c r="Q183" s="694">
        <v>1258</v>
      </c>
      <c r="R183" s="694">
        <v>1258</v>
      </c>
      <c r="S183" s="694">
        <v>1258</v>
      </c>
      <c r="T183" s="694">
        <v>1258</v>
      </c>
      <c r="U183" s="694">
        <v>1258</v>
      </c>
      <c r="V183" s="694">
        <v>1258</v>
      </c>
      <c r="W183" s="694">
        <v>1258</v>
      </c>
      <c r="X183" s="694">
        <v>1258</v>
      </c>
      <c r="Y183" s="694">
        <v>1258</v>
      </c>
      <c r="Z183" s="694">
        <v>1253</v>
      </c>
      <c r="AA183" s="694">
        <v>1215</v>
      </c>
      <c r="AB183" s="694">
        <v>1215</v>
      </c>
      <c r="AC183" s="694">
        <v>1215</v>
      </c>
      <c r="AD183" s="694">
        <v>1214</v>
      </c>
      <c r="AE183" s="694">
        <v>1075</v>
      </c>
      <c r="AF183" s="694">
        <v>1075</v>
      </c>
      <c r="AG183" s="694">
        <v>402</v>
      </c>
      <c r="AH183" s="694">
        <v>0</v>
      </c>
      <c r="AI183" s="694">
        <v>0</v>
      </c>
      <c r="AJ183" s="694">
        <v>0</v>
      </c>
      <c r="AK183" s="694">
        <v>0</v>
      </c>
      <c r="AL183" s="694">
        <v>0</v>
      </c>
      <c r="AM183" s="694">
        <v>0</v>
      </c>
      <c r="AN183" s="694">
        <v>0</v>
      </c>
      <c r="AO183" s="695">
        <v>0</v>
      </c>
      <c r="AP183" s="627"/>
      <c r="AQ183" s="693"/>
      <c r="AR183" s="694"/>
      <c r="AS183" s="694"/>
      <c r="AT183" s="694"/>
      <c r="AU183" s="694"/>
      <c r="AV183" s="694">
        <v>19370627</v>
      </c>
      <c r="AW183" s="694">
        <v>19370627</v>
      </c>
      <c r="AX183" s="694">
        <v>19370627</v>
      </c>
      <c r="AY183" s="694">
        <v>19370627</v>
      </c>
      <c r="AZ183" s="694">
        <v>19370627</v>
      </c>
      <c r="BA183" s="694">
        <v>19370627</v>
      </c>
      <c r="BB183" s="694">
        <v>19370627</v>
      </c>
      <c r="BC183" s="694">
        <v>19368117</v>
      </c>
      <c r="BD183" s="694">
        <v>19368117</v>
      </c>
      <c r="BE183" s="694">
        <v>19289639</v>
      </c>
      <c r="BF183" s="694">
        <v>19085447</v>
      </c>
      <c r="BG183" s="694">
        <v>19075538</v>
      </c>
      <c r="BH183" s="694">
        <v>19075538</v>
      </c>
      <c r="BI183" s="694">
        <v>18984666</v>
      </c>
      <c r="BJ183" s="694">
        <v>16768121</v>
      </c>
      <c r="BK183" s="694">
        <v>16768121</v>
      </c>
      <c r="BL183" s="694">
        <v>6409685</v>
      </c>
      <c r="BM183" s="694">
        <v>0</v>
      </c>
      <c r="BN183" s="694">
        <v>0</v>
      </c>
      <c r="BO183" s="694">
        <v>0</v>
      </c>
      <c r="BP183" s="694">
        <v>0</v>
      </c>
      <c r="BQ183" s="694">
        <v>0</v>
      </c>
      <c r="BR183" s="694">
        <v>0</v>
      </c>
      <c r="BS183" s="694">
        <v>0</v>
      </c>
      <c r="BT183" s="695">
        <v>0</v>
      </c>
      <c r="BU183" s="163"/>
    </row>
    <row r="184" spans="2:73" ht="15.75">
      <c r="B184" s="686"/>
      <c r="C184" s="686"/>
      <c r="D184" s="686" t="s">
        <v>816</v>
      </c>
      <c r="E184" s="686"/>
      <c r="F184" s="686"/>
      <c r="G184" s="686"/>
      <c r="H184" s="686">
        <v>2016</v>
      </c>
      <c r="I184" s="638" t="s">
        <v>582</v>
      </c>
      <c r="J184" s="638" t="s">
        <v>595</v>
      </c>
      <c r="K184" s="627"/>
      <c r="L184" s="693"/>
      <c r="M184" s="694"/>
      <c r="N184" s="694"/>
      <c r="O184" s="694"/>
      <c r="P184" s="694"/>
      <c r="Q184" s="694">
        <v>1255</v>
      </c>
      <c r="R184" s="694">
        <v>1255</v>
      </c>
      <c r="S184" s="694">
        <v>1255</v>
      </c>
      <c r="T184" s="694">
        <v>1255</v>
      </c>
      <c r="U184" s="694">
        <v>1255</v>
      </c>
      <c r="V184" s="694">
        <v>1255</v>
      </c>
      <c r="W184" s="694">
        <v>1255</v>
      </c>
      <c r="X184" s="694">
        <v>1255</v>
      </c>
      <c r="Y184" s="694">
        <v>1255</v>
      </c>
      <c r="Z184" s="694">
        <v>1255</v>
      </c>
      <c r="AA184" s="694">
        <v>1255</v>
      </c>
      <c r="AB184" s="694">
        <v>1255</v>
      </c>
      <c r="AC184" s="694">
        <v>1255</v>
      </c>
      <c r="AD184" s="694">
        <v>1255</v>
      </c>
      <c r="AE184" s="694">
        <v>1255</v>
      </c>
      <c r="AF184" s="694">
        <v>1255</v>
      </c>
      <c r="AG184" s="694">
        <v>1255</v>
      </c>
      <c r="AH184" s="694">
        <v>1255</v>
      </c>
      <c r="AI184" s="694">
        <v>1143</v>
      </c>
      <c r="AJ184" s="694">
        <v>0</v>
      </c>
      <c r="AK184" s="694">
        <v>0</v>
      </c>
      <c r="AL184" s="694">
        <v>0</v>
      </c>
      <c r="AM184" s="694">
        <v>0</v>
      </c>
      <c r="AN184" s="694">
        <v>0</v>
      </c>
      <c r="AO184" s="695">
        <v>0</v>
      </c>
      <c r="AP184" s="627"/>
      <c r="AQ184" s="693"/>
      <c r="AR184" s="694"/>
      <c r="AS184" s="694"/>
      <c r="AT184" s="694"/>
      <c r="AU184" s="694"/>
      <c r="AV184" s="694">
        <v>4246239</v>
      </c>
      <c r="AW184" s="694">
        <v>4246239</v>
      </c>
      <c r="AX184" s="694">
        <v>4246239</v>
      </c>
      <c r="AY184" s="694">
        <v>4246239</v>
      </c>
      <c r="AZ184" s="694">
        <v>4246239</v>
      </c>
      <c r="BA184" s="694">
        <v>4246239</v>
      </c>
      <c r="BB184" s="694">
        <v>4246239</v>
      </c>
      <c r="BC184" s="694">
        <v>4246239</v>
      </c>
      <c r="BD184" s="694">
        <v>4246239</v>
      </c>
      <c r="BE184" s="694">
        <v>4246239</v>
      </c>
      <c r="BF184" s="694">
        <v>4246239</v>
      </c>
      <c r="BG184" s="694">
        <v>4246239</v>
      </c>
      <c r="BH184" s="694">
        <v>4246239</v>
      </c>
      <c r="BI184" s="694">
        <v>4246239</v>
      </c>
      <c r="BJ184" s="694">
        <v>4246239</v>
      </c>
      <c r="BK184" s="694">
        <v>4246239</v>
      </c>
      <c r="BL184" s="694">
        <v>4246239</v>
      </c>
      <c r="BM184" s="694">
        <v>4246239</v>
      </c>
      <c r="BN184" s="694">
        <v>4145814</v>
      </c>
      <c r="BO184" s="694">
        <v>0</v>
      </c>
      <c r="BP184" s="694">
        <v>0</v>
      </c>
      <c r="BQ184" s="694">
        <v>0</v>
      </c>
      <c r="BR184" s="694">
        <v>0</v>
      </c>
      <c r="BS184" s="694">
        <v>0</v>
      </c>
      <c r="BT184" s="695">
        <v>0</v>
      </c>
      <c r="BU184" s="163"/>
    </row>
    <row r="185" spans="2:73" ht="15.75">
      <c r="B185" s="686"/>
      <c r="C185" s="686"/>
      <c r="D185" s="686" t="s">
        <v>116</v>
      </c>
      <c r="E185" s="686"/>
      <c r="F185" s="686"/>
      <c r="G185" s="686"/>
      <c r="H185" s="686">
        <v>2016</v>
      </c>
      <c r="I185" s="638" t="s">
        <v>582</v>
      </c>
      <c r="J185" s="638" t="s">
        <v>595</v>
      </c>
      <c r="K185" s="627"/>
      <c r="L185" s="693"/>
      <c r="M185" s="694"/>
      <c r="N185" s="694"/>
      <c r="O185" s="694"/>
      <c r="P185" s="694"/>
      <c r="Q185" s="694">
        <v>26</v>
      </c>
      <c r="R185" s="694">
        <v>26</v>
      </c>
      <c r="S185" s="694">
        <v>26</v>
      </c>
      <c r="T185" s="694">
        <v>26</v>
      </c>
      <c r="U185" s="694">
        <v>26</v>
      </c>
      <c r="V185" s="694">
        <v>25</v>
      </c>
      <c r="W185" s="694">
        <v>25</v>
      </c>
      <c r="X185" s="694">
        <v>25</v>
      </c>
      <c r="Y185" s="694">
        <v>25</v>
      </c>
      <c r="Z185" s="694">
        <v>23</v>
      </c>
      <c r="AA185" s="694">
        <v>10</v>
      </c>
      <c r="AB185" s="694">
        <v>10</v>
      </c>
      <c r="AC185" s="694">
        <v>9</v>
      </c>
      <c r="AD185" s="694">
        <v>9</v>
      </c>
      <c r="AE185" s="694">
        <v>9</v>
      </c>
      <c r="AF185" s="694">
        <v>9</v>
      </c>
      <c r="AG185" s="694">
        <v>9</v>
      </c>
      <c r="AH185" s="694">
        <v>9</v>
      </c>
      <c r="AI185" s="694">
        <v>9</v>
      </c>
      <c r="AJ185" s="694">
        <v>9</v>
      </c>
      <c r="AK185" s="694">
        <v>0</v>
      </c>
      <c r="AL185" s="694">
        <v>0</v>
      </c>
      <c r="AM185" s="694">
        <v>0</v>
      </c>
      <c r="AN185" s="694">
        <v>0</v>
      </c>
      <c r="AO185" s="695">
        <v>0</v>
      </c>
      <c r="AP185" s="627"/>
      <c r="AQ185" s="693"/>
      <c r="AR185" s="694"/>
      <c r="AS185" s="694"/>
      <c r="AT185" s="694"/>
      <c r="AU185" s="694"/>
      <c r="AV185" s="694">
        <v>181241</v>
      </c>
      <c r="AW185" s="694">
        <v>181241</v>
      </c>
      <c r="AX185" s="694">
        <v>181241</v>
      </c>
      <c r="AY185" s="694">
        <v>181241</v>
      </c>
      <c r="AZ185" s="694">
        <v>181241</v>
      </c>
      <c r="BA185" s="694">
        <v>181095</v>
      </c>
      <c r="BB185" s="694">
        <v>181095</v>
      </c>
      <c r="BC185" s="694">
        <v>181095</v>
      </c>
      <c r="BD185" s="694">
        <v>181095</v>
      </c>
      <c r="BE185" s="694">
        <v>159165</v>
      </c>
      <c r="BF185" s="694">
        <v>138594</v>
      </c>
      <c r="BG185" s="694">
        <v>138594</v>
      </c>
      <c r="BH185" s="694">
        <v>137445</v>
      </c>
      <c r="BI185" s="694">
        <v>137445</v>
      </c>
      <c r="BJ185" s="694">
        <v>137445</v>
      </c>
      <c r="BK185" s="694">
        <v>137445</v>
      </c>
      <c r="BL185" s="694">
        <v>137445</v>
      </c>
      <c r="BM185" s="694">
        <v>137445</v>
      </c>
      <c r="BN185" s="694">
        <v>137445</v>
      </c>
      <c r="BO185" s="694">
        <v>137445</v>
      </c>
      <c r="BP185" s="694">
        <v>0</v>
      </c>
      <c r="BQ185" s="694">
        <v>0</v>
      </c>
      <c r="BR185" s="694">
        <v>0</v>
      </c>
      <c r="BS185" s="694">
        <v>0</v>
      </c>
      <c r="BT185" s="695">
        <v>0</v>
      </c>
      <c r="BU185" s="163"/>
    </row>
    <row r="186" spans="2:73" ht="15.75">
      <c r="B186" s="686"/>
      <c r="C186" s="686"/>
      <c r="D186" s="686" t="s">
        <v>117</v>
      </c>
      <c r="E186" s="686"/>
      <c r="F186" s="686"/>
      <c r="G186" s="686"/>
      <c r="H186" s="686">
        <v>2016</v>
      </c>
      <c r="I186" s="638" t="s">
        <v>582</v>
      </c>
      <c r="J186" s="638" t="s">
        <v>595</v>
      </c>
      <c r="K186" s="627"/>
      <c r="L186" s="693"/>
      <c r="M186" s="694"/>
      <c r="N186" s="694"/>
      <c r="O186" s="694"/>
      <c r="P186" s="694"/>
      <c r="Q186" s="694">
        <v>27</v>
      </c>
      <c r="R186" s="694">
        <v>27</v>
      </c>
      <c r="S186" s="694">
        <v>27</v>
      </c>
      <c r="T186" s="694">
        <v>27</v>
      </c>
      <c r="U186" s="694">
        <v>27</v>
      </c>
      <c r="V186" s="694">
        <v>27</v>
      </c>
      <c r="W186" s="694">
        <v>27</v>
      </c>
      <c r="X186" s="694">
        <v>27</v>
      </c>
      <c r="Y186" s="694">
        <v>27</v>
      </c>
      <c r="Z186" s="694">
        <v>27</v>
      </c>
      <c r="AA186" s="694">
        <v>7</v>
      </c>
      <c r="AB186" s="694">
        <v>0</v>
      </c>
      <c r="AC186" s="694">
        <v>0</v>
      </c>
      <c r="AD186" s="694">
        <v>0</v>
      </c>
      <c r="AE186" s="694">
        <v>0</v>
      </c>
      <c r="AF186" s="694">
        <v>0</v>
      </c>
      <c r="AG186" s="694">
        <v>0</v>
      </c>
      <c r="AH186" s="694">
        <v>0</v>
      </c>
      <c r="AI186" s="694">
        <v>0</v>
      </c>
      <c r="AJ186" s="694">
        <v>0</v>
      </c>
      <c r="AK186" s="694">
        <v>0</v>
      </c>
      <c r="AL186" s="694">
        <v>0</v>
      </c>
      <c r="AM186" s="694">
        <v>0</v>
      </c>
      <c r="AN186" s="694">
        <v>0</v>
      </c>
      <c r="AO186" s="695">
        <v>0</v>
      </c>
      <c r="AP186" s="627"/>
      <c r="AQ186" s="693"/>
      <c r="AR186" s="694"/>
      <c r="AS186" s="694"/>
      <c r="AT186" s="694"/>
      <c r="AU186" s="694"/>
      <c r="AV186" s="694">
        <v>210282</v>
      </c>
      <c r="AW186" s="694">
        <v>210282</v>
      </c>
      <c r="AX186" s="694">
        <v>210282</v>
      </c>
      <c r="AY186" s="694">
        <v>210282</v>
      </c>
      <c r="AZ186" s="694">
        <v>210282</v>
      </c>
      <c r="BA186" s="694">
        <v>210282</v>
      </c>
      <c r="BB186" s="694">
        <v>210282</v>
      </c>
      <c r="BC186" s="694">
        <v>210282</v>
      </c>
      <c r="BD186" s="694">
        <v>210282</v>
      </c>
      <c r="BE186" s="694">
        <v>210282</v>
      </c>
      <c r="BF186" s="694">
        <v>51916</v>
      </c>
      <c r="BG186" s="694">
        <v>0</v>
      </c>
      <c r="BH186" s="694">
        <v>0</v>
      </c>
      <c r="BI186" s="694">
        <v>0</v>
      </c>
      <c r="BJ186" s="694">
        <v>0</v>
      </c>
      <c r="BK186" s="694">
        <v>0</v>
      </c>
      <c r="BL186" s="694">
        <v>0</v>
      </c>
      <c r="BM186" s="694">
        <v>0</v>
      </c>
      <c r="BN186" s="694">
        <v>0</v>
      </c>
      <c r="BO186" s="694">
        <v>0</v>
      </c>
      <c r="BP186" s="694">
        <v>0</v>
      </c>
      <c r="BQ186" s="694">
        <v>0</v>
      </c>
      <c r="BR186" s="694">
        <v>0</v>
      </c>
      <c r="BS186" s="694">
        <v>0</v>
      </c>
      <c r="BT186" s="695">
        <v>0</v>
      </c>
      <c r="BU186" s="163"/>
    </row>
    <row r="187" spans="2:73" ht="15.75">
      <c r="B187" s="686"/>
      <c r="C187" s="686"/>
      <c r="D187" s="686" t="s">
        <v>118</v>
      </c>
      <c r="E187" s="686"/>
      <c r="F187" s="686"/>
      <c r="G187" s="686"/>
      <c r="H187" s="686">
        <v>2016</v>
      </c>
      <c r="I187" s="638" t="s">
        <v>582</v>
      </c>
      <c r="J187" s="638" t="s">
        <v>595</v>
      </c>
      <c r="K187" s="627"/>
      <c r="L187" s="693"/>
      <c r="M187" s="694"/>
      <c r="N187" s="694"/>
      <c r="O187" s="694"/>
      <c r="P187" s="694"/>
      <c r="Q187" s="694">
        <v>533</v>
      </c>
      <c r="R187" s="694">
        <v>510</v>
      </c>
      <c r="S187" s="694">
        <v>510</v>
      </c>
      <c r="T187" s="694">
        <v>510</v>
      </c>
      <c r="U187" s="694">
        <v>510</v>
      </c>
      <c r="V187" s="694">
        <v>510</v>
      </c>
      <c r="W187" s="694">
        <v>510</v>
      </c>
      <c r="X187" s="694">
        <v>510</v>
      </c>
      <c r="Y187" s="694">
        <v>510</v>
      </c>
      <c r="Z187" s="694">
        <v>510</v>
      </c>
      <c r="AA187" s="694">
        <v>510</v>
      </c>
      <c r="AB187" s="694">
        <v>314</v>
      </c>
      <c r="AC187" s="694">
        <v>11</v>
      </c>
      <c r="AD187" s="694">
        <v>11</v>
      </c>
      <c r="AE187" s="694">
        <v>1</v>
      </c>
      <c r="AF187" s="694">
        <v>0</v>
      </c>
      <c r="AG187" s="694">
        <v>0</v>
      </c>
      <c r="AH187" s="694">
        <v>0</v>
      </c>
      <c r="AI187" s="694">
        <v>0</v>
      </c>
      <c r="AJ187" s="694">
        <v>0</v>
      </c>
      <c r="AK187" s="694">
        <v>0</v>
      </c>
      <c r="AL187" s="694">
        <v>0</v>
      </c>
      <c r="AM187" s="694">
        <v>0</v>
      </c>
      <c r="AN187" s="694">
        <v>0</v>
      </c>
      <c r="AO187" s="695">
        <v>0</v>
      </c>
      <c r="AP187" s="627"/>
      <c r="AQ187" s="693"/>
      <c r="AR187" s="694"/>
      <c r="AS187" s="694"/>
      <c r="AT187" s="694"/>
      <c r="AU187" s="694"/>
      <c r="AV187" s="694">
        <v>3976883</v>
      </c>
      <c r="AW187" s="694">
        <v>3812817</v>
      </c>
      <c r="AX187" s="694">
        <v>3812817</v>
      </c>
      <c r="AY187" s="694">
        <v>3812817</v>
      </c>
      <c r="AZ187" s="694">
        <v>3812817</v>
      </c>
      <c r="BA187" s="694">
        <v>3812817</v>
      </c>
      <c r="BB187" s="694">
        <v>3812817</v>
      </c>
      <c r="BC187" s="694">
        <v>3812817</v>
      </c>
      <c r="BD187" s="694">
        <v>3812817</v>
      </c>
      <c r="BE187" s="694">
        <v>3812817</v>
      </c>
      <c r="BF187" s="694">
        <v>3810062</v>
      </c>
      <c r="BG187" s="694">
        <v>2345955</v>
      </c>
      <c r="BH187" s="694">
        <v>75816</v>
      </c>
      <c r="BI187" s="694">
        <v>75816</v>
      </c>
      <c r="BJ187" s="694">
        <v>5229</v>
      </c>
      <c r="BK187" s="694">
        <v>0</v>
      </c>
      <c r="BL187" s="694">
        <v>0</v>
      </c>
      <c r="BM187" s="694">
        <v>0</v>
      </c>
      <c r="BN187" s="694">
        <v>0</v>
      </c>
      <c r="BO187" s="694">
        <v>0</v>
      </c>
      <c r="BP187" s="694">
        <v>0</v>
      </c>
      <c r="BQ187" s="694">
        <v>0</v>
      </c>
      <c r="BR187" s="694">
        <v>0</v>
      </c>
      <c r="BS187" s="694">
        <v>0</v>
      </c>
      <c r="BT187" s="695">
        <v>0</v>
      </c>
      <c r="BU187" s="163"/>
    </row>
    <row r="188" spans="2:73" ht="15.75">
      <c r="B188" s="686"/>
      <c r="C188" s="686"/>
      <c r="D188" s="686" t="s">
        <v>120</v>
      </c>
      <c r="E188" s="686"/>
      <c r="F188" s="686"/>
      <c r="G188" s="686"/>
      <c r="H188" s="686">
        <v>2016</v>
      </c>
      <c r="I188" s="638" t="s">
        <v>582</v>
      </c>
      <c r="J188" s="638" t="s">
        <v>595</v>
      </c>
      <c r="K188" s="627"/>
      <c r="L188" s="693"/>
      <c r="M188" s="694"/>
      <c r="N188" s="694"/>
      <c r="O188" s="694"/>
      <c r="P188" s="694"/>
      <c r="Q188" s="694">
        <v>15</v>
      </c>
      <c r="R188" s="694">
        <v>15</v>
      </c>
      <c r="S188" s="694">
        <v>15</v>
      </c>
      <c r="T188" s="694">
        <v>15</v>
      </c>
      <c r="U188" s="694">
        <v>15</v>
      </c>
      <c r="V188" s="694">
        <v>15</v>
      </c>
      <c r="W188" s="694">
        <v>15</v>
      </c>
      <c r="X188" s="694">
        <v>15</v>
      </c>
      <c r="Y188" s="694">
        <v>15</v>
      </c>
      <c r="Z188" s="694">
        <v>15</v>
      </c>
      <c r="AA188" s="694">
        <v>15</v>
      </c>
      <c r="AB188" s="694">
        <v>15</v>
      </c>
      <c r="AC188" s="694">
        <v>15</v>
      </c>
      <c r="AD188" s="694">
        <v>15</v>
      </c>
      <c r="AE188" s="694">
        <v>15</v>
      </c>
      <c r="AF188" s="694">
        <v>5</v>
      </c>
      <c r="AG188" s="694">
        <v>0</v>
      </c>
      <c r="AH188" s="694">
        <v>0</v>
      </c>
      <c r="AI188" s="694">
        <v>0</v>
      </c>
      <c r="AJ188" s="694">
        <v>0</v>
      </c>
      <c r="AK188" s="694">
        <v>0</v>
      </c>
      <c r="AL188" s="694">
        <v>0</v>
      </c>
      <c r="AM188" s="694">
        <v>0</v>
      </c>
      <c r="AN188" s="694">
        <v>0</v>
      </c>
      <c r="AO188" s="695">
        <v>0</v>
      </c>
      <c r="AP188" s="627"/>
      <c r="AQ188" s="693"/>
      <c r="AR188" s="694"/>
      <c r="AS188" s="694"/>
      <c r="AT188" s="694"/>
      <c r="AU188" s="694"/>
      <c r="AV188" s="694">
        <v>82648</v>
      </c>
      <c r="AW188" s="694">
        <v>82648</v>
      </c>
      <c r="AX188" s="694">
        <v>82648</v>
      </c>
      <c r="AY188" s="694">
        <v>82648</v>
      </c>
      <c r="AZ188" s="694">
        <v>82648</v>
      </c>
      <c r="BA188" s="694">
        <v>82648</v>
      </c>
      <c r="BB188" s="694">
        <v>82648</v>
      </c>
      <c r="BC188" s="694">
        <v>82648</v>
      </c>
      <c r="BD188" s="694">
        <v>82648</v>
      </c>
      <c r="BE188" s="694">
        <v>82648</v>
      </c>
      <c r="BF188" s="694">
        <v>82648</v>
      </c>
      <c r="BG188" s="694">
        <v>82648</v>
      </c>
      <c r="BH188" s="694">
        <v>82648</v>
      </c>
      <c r="BI188" s="694">
        <v>82648</v>
      </c>
      <c r="BJ188" s="694">
        <v>82648</v>
      </c>
      <c r="BK188" s="694">
        <v>29696</v>
      </c>
      <c r="BL188" s="694">
        <v>0</v>
      </c>
      <c r="BM188" s="694">
        <v>0</v>
      </c>
      <c r="BN188" s="694">
        <v>0</v>
      </c>
      <c r="BO188" s="694">
        <v>0</v>
      </c>
      <c r="BP188" s="694">
        <v>0</v>
      </c>
      <c r="BQ188" s="694">
        <v>0</v>
      </c>
      <c r="BR188" s="694">
        <v>0</v>
      </c>
      <c r="BS188" s="694">
        <v>0</v>
      </c>
      <c r="BT188" s="695">
        <v>0</v>
      </c>
      <c r="BU188" s="163"/>
    </row>
    <row r="189" spans="2:73" ht="15.75">
      <c r="B189" s="686"/>
      <c r="C189" s="686"/>
      <c r="D189" s="686" t="s">
        <v>124</v>
      </c>
      <c r="E189" s="686"/>
      <c r="F189" s="686"/>
      <c r="G189" s="686"/>
      <c r="H189" s="686">
        <v>2016</v>
      </c>
      <c r="I189" s="638" t="s">
        <v>582</v>
      </c>
      <c r="J189" s="638" t="s">
        <v>595</v>
      </c>
      <c r="K189" s="627"/>
      <c r="L189" s="693"/>
      <c r="M189" s="694"/>
      <c r="N189" s="694"/>
      <c r="O189" s="694"/>
      <c r="P189" s="694"/>
      <c r="Q189" s="694">
        <v>53</v>
      </c>
      <c r="R189" s="694">
        <v>53</v>
      </c>
      <c r="S189" s="694">
        <v>10</v>
      </c>
      <c r="T189" s="694">
        <v>10</v>
      </c>
      <c r="U189" s="694">
        <v>10</v>
      </c>
      <c r="V189" s="694">
        <v>10</v>
      </c>
      <c r="W189" s="694">
        <v>10</v>
      </c>
      <c r="X189" s="694">
        <v>10</v>
      </c>
      <c r="Y189" s="694">
        <v>10</v>
      </c>
      <c r="Z189" s="694">
        <v>10</v>
      </c>
      <c r="AA189" s="694">
        <v>10</v>
      </c>
      <c r="AB189" s="694">
        <v>10</v>
      </c>
      <c r="AC189" s="694">
        <v>1</v>
      </c>
      <c r="AD189" s="694">
        <v>1</v>
      </c>
      <c r="AE189" s="694">
        <v>1</v>
      </c>
      <c r="AF189" s="694">
        <v>0</v>
      </c>
      <c r="AG189" s="694">
        <v>0</v>
      </c>
      <c r="AH189" s="694">
        <v>0</v>
      </c>
      <c r="AI189" s="694">
        <v>0</v>
      </c>
      <c r="AJ189" s="694">
        <v>0</v>
      </c>
      <c r="AK189" s="694">
        <v>0</v>
      </c>
      <c r="AL189" s="694">
        <v>0</v>
      </c>
      <c r="AM189" s="694">
        <v>0</v>
      </c>
      <c r="AN189" s="694">
        <v>0</v>
      </c>
      <c r="AO189" s="695">
        <v>0</v>
      </c>
      <c r="AP189" s="627"/>
      <c r="AQ189" s="693"/>
      <c r="AR189" s="694"/>
      <c r="AS189" s="694"/>
      <c r="AT189" s="694"/>
      <c r="AU189" s="694"/>
      <c r="AV189" s="694">
        <v>388603</v>
      </c>
      <c r="AW189" s="694">
        <v>388603</v>
      </c>
      <c r="AX189" s="694">
        <v>123933</v>
      </c>
      <c r="AY189" s="694">
        <v>123933</v>
      </c>
      <c r="AZ189" s="694">
        <v>123933</v>
      </c>
      <c r="BA189" s="694">
        <v>123933</v>
      </c>
      <c r="BB189" s="694">
        <v>123933</v>
      </c>
      <c r="BC189" s="694">
        <v>123933</v>
      </c>
      <c r="BD189" s="694">
        <v>123933</v>
      </c>
      <c r="BE189" s="694">
        <v>123933</v>
      </c>
      <c r="BF189" s="694">
        <v>123933</v>
      </c>
      <c r="BG189" s="694">
        <v>123933</v>
      </c>
      <c r="BH189" s="694">
        <v>4177</v>
      </c>
      <c r="BI189" s="694">
        <v>4177</v>
      </c>
      <c r="BJ189" s="694">
        <v>4177</v>
      </c>
      <c r="BK189" s="694">
        <v>0</v>
      </c>
      <c r="BL189" s="694">
        <v>0</v>
      </c>
      <c r="BM189" s="694">
        <v>0</v>
      </c>
      <c r="BN189" s="694">
        <v>0</v>
      </c>
      <c r="BO189" s="694">
        <v>0</v>
      </c>
      <c r="BP189" s="694">
        <v>0</v>
      </c>
      <c r="BQ189" s="694">
        <v>0</v>
      </c>
      <c r="BR189" s="694">
        <v>0</v>
      </c>
      <c r="BS189" s="694">
        <v>0</v>
      </c>
      <c r="BT189" s="695">
        <v>0</v>
      </c>
      <c r="BU189" s="163"/>
    </row>
    <row r="190" spans="2:73" ht="15.75">
      <c r="B190" s="686"/>
      <c r="C190" s="686"/>
      <c r="D190" s="686" t="s">
        <v>815</v>
      </c>
      <c r="E190" s="686"/>
      <c r="F190" s="686"/>
      <c r="G190" s="686"/>
      <c r="H190" s="686">
        <v>2016</v>
      </c>
      <c r="I190" s="638" t="s">
        <v>582</v>
      </c>
      <c r="J190" s="638" t="s">
        <v>595</v>
      </c>
      <c r="K190" s="627"/>
      <c r="L190" s="693"/>
      <c r="M190" s="694"/>
      <c r="N190" s="694"/>
      <c r="O190" s="694"/>
      <c r="P190" s="694"/>
      <c r="Q190" s="694">
        <v>4244</v>
      </c>
      <c r="R190" s="694">
        <v>4197</v>
      </c>
      <c r="S190" s="694">
        <v>4197</v>
      </c>
      <c r="T190" s="694">
        <v>4197</v>
      </c>
      <c r="U190" s="694">
        <v>4197</v>
      </c>
      <c r="V190" s="694">
        <v>4197</v>
      </c>
      <c r="W190" s="694">
        <v>4197</v>
      </c>
      <c r="X190" s="694">
        <v>4197</v>
      </c>
      <c r="Y190" s="694">
        <v>3990</v>
      </c>
      <c r="Z190" s="694">
        <v>3990</v>
      </c>
      <c r="AA190" s="694">
        <v>3983</v>
      </c>
      <c r="AB190" s="694">
        <v>3983</v>
      </c>
      <c r="AC190" s="694">
        <v>1219</v>
      </c>
      <c r="AD190" s="694">
        <v>1219</v>
      </c>
      <c r="AE190" s="694">
        <v>1219</v>
      </c>
      <c r="AF190" s="694">
        <v>472</v>
      </c>
      <c r="AG190" s="694">
        <v>472</v>
      </c>
      <c r="AH190" s="694">
        <v>472</v>
      </c>
      <c r="AI190" s="694">
        <v>472</v>
      </c>
      <c r="AJ190" s="694">
        <v>472</v>
      </c>
      <c r="AK190" s="694">
        <v>127</v>
      </c>
      <c r="AL190" s="694">
        <v>127</v>
      </c>
      <c r="AM190" s="694">
        <v>127</v>
      </c>
      <c r="AN190" s="694">
        <v>127</v>
      </c>
      <c r="AO190" s="695">
        <v>127</v>
      </c>
      <c r="AP190" s="627"/>
      <c r="AQ190" s="693"/>
      <c r="AR190" s="694"/>
      <c r="AS190" s="694"/>
      <c r="AT190" s="694"/>
      <c r="AU190" s="694"/>
      <c r="AV190" s="694">
        <v>41083220</v>
      </c>
      <c r="AW190" s="694">
        <v>40937376</v>
      </c>
      <c r="AX190" s="694">
        <v>40937376</v>
      </c>
      <c r="AY190" s="694">
        <v>40937376</v>
      </c>
      <c r="AZ190" s="694">
        <v>40937376</v>
      </c>
      <c r="BA190" s="694">
        <v>40937376</v>
      </c>
      <c r="BB190" s="694">
        <v>40937376</v>
      </c>
      <c r="BC190" s="694">
        <v>40937376</v>
      </c>
      <c r="BD190" s="694">
        <v>37498721</v>
      </c>
      <c r="BE190" s="694">
        <v>37498721</v>
      </c>
      <c r="BF190" s="694">
        <v>37425710</v>
      </c>
      <c r="BG190" s="694">
        <v>37425710</v>
      </c>
      <c r="BH190" s="694">
        <v>8340638</v>
      </c>
      <c r="BI190" s="694">
        <v>8340638</v>
      </c>
      <c r="BJ190" s="694">
        <v>8340638</v>
      </c>
      <c r="BK190" s="694">
        <v>1211803</v>
      </c>
      <c r="BL190" s="694">
        <v>1211803</v>
      </c>
      <c r="BM190" s="694">
        <v>1211803</v>
      </c>
      <c r="BN190" s="694">
        <v>1211803</v>
      </c>
      <c r="BO190" s="694">
        <v>1211803</v>
      </c>
      <c r="BP190" s="694">
        <v>192185</v>
      </c>
      <c r="BQ190" s="694">
        <v>192185</v>
      </c>
      <c r="BR190" s="694">
        <v>192185</v>
      </c>
      <c r="BS190" s="694">
        <v>192185</v>
      </c>
      <c r="BT190" s="695">
        <v>192185</v>
      </c>
      <c r="BU190" s="163"/>
    </row>
    <row r="191" spans="2:73" ht="15.75">
      <c r="B191" s="686"/>
      <c r="C191" s="686"/>
      <c r="D191" s="686" t="s">
        <v>817</v>
      </c>
      <c r="E191" s="686"/>
      <c r="F191" s="686"/>
      <c r="G191" s="686"/>
      <c r="H191" s="686">
        <v>2016</v>
      </c>
      <c r="I191" s="638" t="s">
        <v>582</v>
      </c>
      <c r="J191" s="638" t="s">
        <v>595</v>
      </c>
      <c r="K191" s="627"/>
      <c r="L191" s="693"/>
      <c r="M191" s="694"/>
      <c r="N191" s="694"/>
      <c r="O191" s="694"/>
      <c r="P191" s="694"/>
      <c r="Q191" s="694">
        <v>1596</v>
      </c>
      <c r="R191" s="694">
        <v>1596</v>
      </c>
      <c r="S191" s="694">
        <v>1596</v>
      </c>
      <c r="T191" s="694">
        <v>1596</v>
      </c>
      <c r="U191" s="694">
        <v>1596</v>
      </c>
      <c r="V191" s="694">
        <v>1596</v>
      </c>
      <c r="W191" s="694">
        <v>1596</v>
      </c>
      <c r="X191" s="694">
        <v>1596</v>
      </c>
      <c r="Y191" s="694">
        <v>1596</v>
      </c>
      <c r="Z191" s="694">
        <v>1596</v>
      </c>
      <c r="AA191" s="694">
        <v>1149</v>
      </c>
      <c r="AB191" s="694">
        <v>1149</v>
      </c>
      <c r="AC191" s="694">
        <v>1149</v>
      </c>
      <c r="AD191" s="694">
        <v>1149</v>
      </c>
      <c r="AE191" s="694">
        <v>1149</v>
      </c>
      <c r="AF191" s="694">
        <v>1078</v>
      </c>
      <c r="AG191" s="694">
        <v>1078</v>
      </c>
      <c r="AH191" s="694">
        <v>1078</v>
      </c>
      <c r="AI191" s="694">
        <v>1078</v>
      </c>
      <c r="AJ191" s="694">
        <v>1078</v>
      </c>
      <c r="AK191" s="694">
        <v>0</v>
      </c>
      <c r="AL191" s="694">
        <v>0</v>
      </c>
      <c r="AM191" s="694">
        <v>0</v>
      </c>
      <c r="AN191" s="694">
        <v>0</v>
      </c>
      <c r="AO191" s="695">
        <v>0</v>
      </c>
      <c r="AP191" s="627"/>
      <c r="AQ191" s="693"/>
      <c r="AR191" s="694"/>
      <c r="AS191" s="694"/>
      <c r="AT191" s="694"/>
      <c r="AU191" s="694"/>
      <c r="AV191" s="694">
        <v>10957531</v>
      </c>
      <c r="AW191" s="694">
        <v>10957531</v>
      </c>
      <c r="AX191" s="694">
        <v>10957531</v>
      </c>
      <c r="AY191" s="694">
        <v>10957531</v>
      </c>
      <c r="AZ191" s="694">
        <v>10957531</v>
      </c>
      <c r="BA191" s="694">
        <v>10957531</v>
      </c>
      <c r="BB191" s="694">
        <v>10957531</v>
      </c>
      <c r="BC191" s="694">
        <v>10957531</v>
      </c>
      <c r="BD191" s="694">
        <v>10957531</v>
      </c>
      <c r="BE191" s="694">
        <v>10957531</v>
      </c>
      <c r="BF191" s="694">
        <v>10395431</v>
      </c>
      <c r="BG191" s="694">
        <v>10395431</v>
      </c>
      <c r="BH191" s="694">
        <v>10395431</v>
      </c>
      <c r="BI191" s="694">
        <v>10395431</v>
      </c>
      <c r="BJ191" s="694">
        <v>10395431</v>
      </c>
      <c r="BK191" s="694">
        <v>9172458</v>
      </c>
      <c r="BL191" s="694">
        <v>9172458</v>
      </c>
      <c r="BM191" s="694">
        <v>9172458</v>
      </c>
      <c r="BN191" s="694">
        <v>9172458</v>
      </c>
      <c r="BO191" s="694">
        <v>9172458</v>
      </c>
      <c r="BP191" s="694">
        <v>0</v>
      </c>
      <c r="BQ191" s="694">
        <v>0</v>
      </c>
      <c r="BR191" s="694">
        <v>0</v>
      </c>
      <c r="BS191" s="694">
        <v>0</v>
      </c>
      <c r="BT191" s="695">
        <v>0</v>
      </c>
      <c r="BU191" s="163"/>
    </row>
    <row r="192" spans="2:73" ht="15.75">
      <c r="B192" s="686"/>
      <c r="C192" s="686"/>
      <c r="D192" s="686" t="s">
        <v>818</v>
      </c>
      <c r="E192" s="686"/>
      <c r="F192" s="686"/>
      <c r="G192" s="686"/>
      <c r="H192" s="686">
        <v>2016</v>
      </c>
      <c r="I192" s="638" t="s">
        <v>582</v>
      </c>
      <c r="J192" s="638" t="s">
        <v>595</v>
      </c>
      <c r="K192" s="627"/>
      <c r="L192" s="693"/>
      <c r="M192" s="694"/>
      <c r="N192" s="694"/>
      <c r="O192" s="694"/>
      <c r="P192" s="694"/>
      <c r="Q192" s="694">
        <v>67</v>
      </c>
      <c r="R192" s="694">
        <v>67</v>
      </c>
      <c r="S192" s="694">
        <v>67</v>
      </c>
      <c r="T192" s="694">
        <v>67</v>
      </c>
      <c r="U192" s="694">
        <v>67</v>
      </c>
      <c r="V192" s="694">
        <v>67</v>
      </c>
      <c r="W192" s="694">
        <v>67</v>
      </c>
      <c r="X192" s="694">
        <v>67</v>
      </c>
      <c r="Y192" s="694">
        <v>67</v>
      </c>
      <c r="Z192" s="694">
        <v>67</v>
      </c>
      <c r="AA192" s="694">
        <v>67</v>
      </c>
      <c r="AB192" s="694">
        <v>67</v>
      </c>
      <c r="AC192" s="694">
        <v>67</v>
      </c>
      <c r="AD192" s="694">
        <v>57</v>
      </c>
      <c r="AE192" s="694">
        <v>57</v>
      </c>
      <c r="AF192" s="694">
        <v>25</v>
      </c>
      <c r="AG192" s="694">
        <v>25</v>
      </c>
      <c r="AH192" s="694">
        <v>0</v>
      </c>
      <c r="AI192" s="694">
        <v>0</v>
      </c>
      <c r="AJ192" s="694">
        <v>0</v>
      </c>
      <c r="AK192" s="694">
        <v>0</v>
      </c>
      <c r="AL192" s="694">
        <v>0</v>
      </c>
      <c r="AM192" s="694">
        <v>0</v>
      </c>
      <c r="AN192" s="694">
        <v>0</v>
      </c>
      <c r="AO192" s="695">
        <v>0</v>
      </c>
      <c r="AP192" s="627"/>
      <c r="AQ192" s="693"/>
      <c r="AR192" s="694"/>
      <c r="AS192" s="694"/>
      <c r="AT192" s="694"/>
      <c r="AU192" s="694"/>
      <c r="AV192" s="694">
        <v>1067232</v>
      </c>
      <c r="AW192" s="694">
        <v>1067232</v>
      </c>
      <c r="AX192" s="694">
        <v>1067232</v>
      </c>
      <c r="AY192" s="694">
        <v>1067232</v>
      </c>
      <c r="AZ192" s="694">
        <v>1067232</v>
      </c>
      <c r="BA192" s="694">
        <v>1067232</v>
      </c>
      <c r="BB192" s="694">
        <v>1067232</v>
      </c>
      <c r="BC192" s="694">
        <v>1067232</v>
      </c>
      <c r="BD192" s="694">
        <v>1067232</v>
      </c>
      <c r="BE192" s="694">
        <v>1067232</v>
      </c>
      <c r="BF192" s="694">
        <v>1067232</v>
      </c>
      <c r="BG192" s="694">
        <v>1067232</v>
      </c>
      <c r="BH192" s="694">
        <v>1067232</v>
      </c>
      <c r="BI192" s="694">
        <v>899727</v>
      </c>
      <c r="BJ192" s="694">
        <v>899727</v>
      </c>
      <c r="BK192" s="694">
        <v>391592</v>
      </c>
      <c r="BL192" s="694">
        <v>391592</v>
      </c>
      <c r="BM192" s="694">
        <v>0</v>
      </c>
      <c r="BN192" s="694">
        <v>0</v>
      </c>
      <c r="BO192" s="694">
        <v>0</v>
      </c>
      <c r="BP192" s="694">
        <v>0</v>
      </c>
      <c r="BQ192" s="694">
        <v>0</v>
      </c>
      <c r="BR192" s="694">
        <v>0</v>
      </c>
      <c r="BS192" s="694">
        <v>0</v>
      </c>
      <c r="BT192" s="695">
        <v>0</v>
      </c>
      <c r="BU192" s="163"/>
    </row>
    <row r="193" spans="2:73" ht="15.75">
      <c r="B193" s="686"/>
      <c r="C193" s="686"/>
      <c r="D193" s="686" t="s">
        <v>819</v>
      </c>
      <c r="E193" s="686"/>
      <c r="F193" s="686"/>
      <c r="G193" s="686"/>
      <c r="H193" s="686">
        <v>2016</v>
      </c>
      <c r="I193" s="638" t="s">
        <v>582</v>
      </c>
      <c r="J193" s="638" t="s">
        <v>595</v>
      </c>
      <c r="K193" s="627"/>
      <c r="L193" s="693"/>
      <c r="M193" s="694"/>
      <c r="N193" s="694"/>
      <c r="O193" s="694"/>
      <c r="P193" s="694"/>
      <c r="Q193" s="694"/>
      <c r="R193" s="694"/>
      <c r="S193" s="694"/>
      <c r="T193" s="694"/>
      <c r="U193" s="694"/>
      <c r="V193" s="694"/>
      <c r="W193" s="694"/>
      <c r="X193" s="694"/>
      <c r="Y193" s="694"/>
      <c r="Z193" s="694"/>
      <c r="AA193" s="694"/>
      <c r="AB193" s="694"/>
      <c r="AC193" s="694"/>
      <c r="AD193" s="694"/>
      <c r="AE193" s="694"/>
      <c r="AF193" s="694"/>
      <c r="AG193" s="694"/>
      <c r="AH193" s="694"/>
      <c r="AI193" s="694"/>
      <c r="AJ193" s="694"/>
      <c r="AK193" s="694"/>
      <c r="AL193" s="694"/>
      <c r="AM193" s="694"/>
      <c r="AN193" s="694"/>
      <c r="AO193" s="695"/>
      <c r="AP193" s="627"/>
      <c r="AQ193" s="693"/>
      <c r="AR193" s="694"/>
      <c r="AS193" s="694"/>
      <c r="AT193" s="694"/>
      <c r="AU193" s="694"/>
      <c r="AV193" s="694">
        <v>2993</v>
      </c>
      <c r="AW193" s="694">
        <v>2993</v>
      </c>
      <c r="AX193" s="694">
        <v>2993</v>
      </c>
      <c r="AY193" s="694">
        <v>2993</v>
      </c>
      <c r="AZ193" s="694">
        <v>2993</v>
      </c>
      <c r="BA193" s="694">
        <v>2993</v>
      </c>
      <c r="BB193" s="694">
        <v>2993</v>
      </c>
      <c r="BC193" s="694">
        <v>2993</v>
      </c>
      <c r="BD193" s="694">
        <v>2993</v>
      </c>
      <c r="BE193" s="694">
        <v>2993</v>
      </c>
      <c r="BF193" s="694">
        <v>2993</v>
      </c>
      <c r="BG193" s="694">
        <v>2993</v>
      </c>
      <c r="BH193" s="694">
        <v>2993</v>
      </c>
      <c r="BI193" s="694">
        <v>2993</v>
      </c>
      <c r="BJ193" s="694">
        <v>2152</v>
      </c>
      <c r="BK193" s="694">
        <v>2152</v>
      </c>
      <c r="BL193" s="694">
        <v>2152</v>
      </c>
      <c r="BM193" s="694">
        <v>2152</v>
      </c>
      <c r="BN193" s="694">
        <v>0</v>
      </c>
      <c r="BO193" s="694">
        <v>0</v>
      </c>
      <c r="BP193" s="694">
        <v>0</v>
      </c>
      <c r="BQ193" s="694">
        <v>0</v>
      </c>
      <c r="BR193" s="694">
        <v>0</v>
      </c>
      <c r="BS193" s="694">
        <v>0</v>
      </c>
      <c r="BT193" s="695">
        <v>0</v>
      </c>
      <c r="BU193" s="163"/>
    </row>
    <row r="194" spans="2:73" ht="15.75">
      <c r="B194" s="686"/>
      <c r="C194" s="686"/>
      <c r="D194" s="686"/>
      <c r="E194" s="686"/>
      <c r="F194" s="686"/>
      <c r="G194" s="686"/>
      <c r="H194" s="686"/>
      <c r="I194" s="638"/>
      <c r="J194" s="638"/>
      <c r="K194" s="627"/>
      <c r="L194" s="693"/>
      <c r="M194" s="694"/>
      <c r="N194" s="694"/>
      <c r="O194" s="694"/>
      <c r="P194" s="694"/>
      <c r="Q194" s="694"/>
      <c r="R194" s="694"/>
      <c r="S194" s="694"/>
      <c r="T194" s="694"/>
      <c r="U194" s="694"/>
      <c r="V194" s="694"/>
      <c r="W194" s="694"/>
      <c r="X194" s="694"/>
      <c r="Y194" s="694"/>
      <c r="Z194" s="694"/>
      <c r="AA194" s="694"/>
      <c r="AB194" s="694"/>
      <c r="AC194" s="694"/>
      <c r="AD194" s="694"/>
      <c r="AE194" s="694"/>
      <c r="AF194" s="694"/>
      <c r="AG194" s="694"/>
      <c r="AH194" s="694"/>
      <c r="AI194" s="694"/>
      <c r="AJ194" s="694"/>
      <c r="AK194" s="694"/>
      <c r="AL194" s="694"/>
      <c r="AM194" s="694"/>
      <c r="AN194" s="694"/>
      <c r="AO194" s="695"/>
      <c r="AP194" s="627"/>
      <c r="AQ194" s="693"/>
      <c r="AR194" s="694"/>
      <c r="AS194" s="694"/>
      <c r="AT194" s="694"/>
      <c r="AU194" s="694"/>
      <c r="AV194" s="694"/>
      <c r="AW194" s="694"/>
      <c r="AX194" s="694"/>
      <c r="AY194" s="694"/>
      <c r="AZ194" s="694"/>
      <c r="BA194" s="694"/>
      <c r="BB194" s="694"/>
      <c r="BC194" s="694"/>
      <c r="BD194" s="694"/>
      <c r="BE194" s="694"/>
      <c r="BF194" s="694"/>
      <c r="BG194" s="694"/>
      <c r="BH194" s="694"/>
      <c r="BI194" s="694"/>
      <c r="BJ194" s="694"/>
      <c r="BK194" s="694"/>
      <c r="BL194" s="694"/>
      <c r="BM194" s="694"/>
      <c r="BN194" s="694"/>
      <c r="BO194" s="694"/>
      <c r="BP194" s="694"/>
      <c r="BQ194" s="694"/>
      <c r="BR194" s="694"/>
      <c r="BS194" s="694"/>
      <c r="BT194" s="695"/>
      <c r="BU194" s="163"/>
    </row>
    <row r="195" spans="2:73" ht="15.75">
      <c r="B195" s="686"/>
      <c r="C195" s="686"/>
      <c r="D195" s="686"/>
      <c r="E195" s="686"/>
      <c r="F195" s="686"/>
      <c r="G195" s="686"/>
      <c r="H195" s="686"/>
      <c r="I195" s="638"/>
      <c r="J195" s="638"/>
      <c r="K195" s="627"/>
      <c r="L195" s="693"/>
      <c r="M195" s="694"/>
      <c r="N195" s="694"/>
      <c r="O195" s="694"/>
      <c r="P195" s="694"/>
      <c r="Q195" s="694"/>
      <c r="R195" s="694"/>
      <c r="S195" s="694"/>
      <c r="T195" s="694"/>
      <c r="U195" s="694"/>
      <c r="V195" s="694"/>
      <c r="W195" s="694"/>
      <c r="X195" s="694"/>
      <c r="Y195" s="694"/>
      <c r="Z195" s="694"/>
      <c r="AA195" s="694"/>
      <c r="AB195" s="694"/>
      <c r="AC195" s="694"/>
      <c r="AD195" s="694"/>
      <c r="AE195" s="694"/>
      <c r="AF195" s="694"/>
      <c r="AG195" s="694"/>
      <c r="AH195" s="694"/>
      <c r="AI195" s="694"/>
      <c r="AJ195" s="694"/>
      <c r="AK195" s="694"/>
      <c r="AL195" s="694"/>
      <c r="AM195" s="694"/>
      <c r="AN195" s="694"/>
      <c r="AO195" s="695"/>
      <c r="AP195" s="627"/>
      <c r="AQ195" s="693"/>
      <c r="AR195" s="694"/>
      <c r="AS195" s="694"/>
      <c r="AT195" s="694"/>
      <c r="AU195" s="694"/>
      <c r="AV195" s="694"/>
      <c r="AW195" s="694"/>
      <c r="AX195" s="694"/>
      <c r="AY195" s="694"/>
      <c r="AZ195" s="694"/>
      <c r="BA195" s="694"/>
      <c r="BB195" s="694"/>
      <c r="BC195" s="694"/>
      <c r="BD195" s="694"/>
      <c r="BE195" s="694"/>
      <c r="BF195" s="694"/>
      <c r="BG195" s="694"/>
      <c r="BH195" s="694"/>
      <c r="BI195" s="694"/>
      <c r="BJ195" s="694"/>
      <c r="BK195" s="694"/>
      <c r="BL195" s="694"/>
      <c r="BM195" s="694"/>
      <c r="BN195" s="694"/>
      <c r="BO195" s="694"/>
      <c r="BP195" s="694"/>
      <c r="BQ195" s="694"/>
      <c r="BR195" s="694"/>
      <c r="BS195" s="694"/>
      <c r="BT195" s="695"/>
      <c r="BU195" s="163"/>
    </row>
    <row r="196" spans="2:73" ht="15.75">
      <c r="B196" s="686"/>
      <c r="C196" s="686"/>
      <c r="D196" s="686"/>
      <c r="E196" s="686"/>
      <c r="F196" s="686"/>
      <c r="G196" s="686"/>
      <c r="H196" s="686"/>
      <c r="I196" s="638"/>
      <c r="J196" s="638"/>
      <c r="K196" s="627"/>
      <c r="L196" s="693"/>
      <c r="M196" s="694"/>
      <c r="N196" s="694"/>
      <c r="O196" s="694"/>
      <c r="P196" s="694"/>
      <c r="Q196" s="694"/>
      <c r="R196" s="694"/>
      <c r="S196" s="694"/>
      <c r="T196" s="694"/>
      <c r="U196" s="694"/>
      <c r="V196" s="694"/>
      <c r="W196" s="694"/>
      <c r="X196" s="694"/>
      <c r="Y196" s="694"/>
      <c r="Z196" s="694"/>
      <c r="AA196" s="694"/>
      <c r="AB196" s="694"/>
      <c r="AC196" s="694"/>
      <c r="AD196" s="694"/>
      <c r="AE196" s="694"/>
      <c r="AF196" s="694"/>
      <c r="AG196" s="694"/>
      <c r="AH196" s="694"/>
      <c r="AI196" s="694"/>
      <c r="AJ196" s="694"/>
      <c r="AK196" s="694"/>
      <c r="AL196" s="694"/>
      <c r="AM196" s="694"/>
      <c r="AN196" s="694"/>
      <c r="AO196" s="695"/>
      <c r="AP196" s="627"/>
      <c r="AQ196" s="693"/>
      <c r="AR196" s="694"/>
      <c r="AS196" s="694"/>
      <c r="AT196" s="694"/>
      <c r="AU196" s="694"/>
      <c r="AV196" s="694"/>
      <c r="AW196" s="694"/>
      <c r="AX196" s="694"/>
      <c r="AY196" s="694"/>
      <c r="AZ196" s="694"/>
      <c r="BA196" s="694"/>
      <c r="BB196" s="694"/>
      <c r="BC196" s="694"/>
      <c r="BD196" s="694"/>
      <c r="BE196" s="694"/>
      <c r="BF196" s="694"/>
      <c r="BG196" s="694"/>
      <c r="BH196" s="694"/>
      <c r="BI196" s="694"/>
      <c r="BJ196" s="694"/>
      <c r="BK196" s="694"/>
      <c r="BL196" s="694"/>
      <c r="BM196" s="694"/>
      <c r="BN196" s="694"/>
      <c r="BO196" s="694"/>
      <c r="BP196" s="694"/>
      <c r="BQ196" s="694"/>
      <c r="BR196" s="694"/>
      <c r="BS196" s="694"/>
      <c r="BT196" s="695"/>
      <c r="BU196" s="163"/>
    </row>
    <row r="197" spans="2:73" ht="15.75">
      <c r="B197" s="686"/>
      <c r="C197" s="686"/>
      <c r="D197" s="686"/>
      <c r="E197" s="686"/>
      <c r="F197" s="686"/>
      <c r="G197" s="686"/>
      <c r="H197" s="686"/>
      <c r="I197" s="638"/>
      <c r="J197" s="638"/>
      <c r="K197" s="627"/>
      <c r="L197" s="693"/>
      <c r="M197" s="694"/>
      <c r="N197" s="694"/>
      <c r="O197" s="694"/>
      <c r="P197" s="694"/>
      <c r="Q197" s="694"/>
      <c r="R197" s="694"/>
      <c r="S197" s="694"/>
      <c r="T197" s="694"/>
      <c r="U197" s="694"/>
      <c r="V197" s="694"/>
      <c r="W197" s="694"/>
      <c r="X197" s="694"/>
      <c r="Y197" s="694"/>
      <c r="Z197" s="694"/>
      <c r="AA197" s="694"/>
      <c r="AB197" s="694"/>
      <c r="AC197" s="694"/>
      <c r="AD197" s="694"/>
      <c r="AE197" s="694"/>
      <c r="AF197" s="694"/>
      <c r="AG197" s="694"/>
      <c r="AH197" s="694"/>
      <c r="AI197" s="694"/>
      <c r="AJ197" s="694"/>
      <c r="AK197" s="694"/>
      <c r="AL197" s="694"/>
      <c r="AM197" s="694"/>
      <c r="AN197" s="694"/>
      <c r="AO197" s="695"/>
      <c r="AP197" s="627"/>
      <c r="AQ197" s="693"/>
      <c r="AR197" s="694"/>
      <c r="AS197" s="694"/>
      <c r="AT197" s="694"/>
      <c r="AU197" s="694"/>
      <c r="AV197" s="694"/>
      <c r="AW197" s="694"/>
      <c r="AX197" s="694"/>
      <c r="AY197" s="694"/>
      <c r="AZ197" s="694"/>
      <c r="BA197" s="694"/>
      <c r="BB197" s="694"/>
      <c r="BC197" s="694"/>
      <c r="BD197" s="694"/>
      <c r="BE197" s="694"/>
      <c r="BF197" s="694"/>
      <c r="BG197" s="694"/>
      <c r="BH197" s="694"/>
      <c r="BI197" s="694"/>
      <c r="BJ197" s="694"/>
      <c r="BK197" s="694"/>
      <c r="BL197" s="694"/>
      <c r="BM197" s="694"/>
      <c r="BN197" s="694"/>
      <c r="BO197" s="694"/>
      <c r="BP197" s="694"/>
      <c r="BQ197" s="694"/>
      <c r="BR197" s="694"/>
      <c r="BS197" s="694"/>
      <c r="BT197" s="695"/>
      <c r="BU197" s="163"/>
    </row>
    <row r="198" spans="2:73" ht="15.75">
      <c r="B198" s="686"/>
      <c r="C198" s="686"/>
      <c r="D198" s="686"/>
      <c r="E198" s="686"/>
      <c r="F198" s="686"/>
      <c r="G198" s="686"/>
      <c r="H198" s="686"/>
      <c r="I198" s="638"/>
      <c r="J198" s="638"/>
      <c r="K198" s="627"/>
      <c r="L198" s="693"/>
      <c r="M198" s="694"/>
      <c r="N198" s="694"/>
      <c r="O198" s="694"/>
      <c r="P198" s="694"/>
      <c r="Q198" s="694"/>
      <c r="R198" s="694"/>
      <c r="S198" s="694"/>
      <c r="T198" s="694"/>
      <c r="U198" s="694"/>
      <c r="V198" s="694"/>
      <c r="W198" s="694"/>
      <c r="X198" s="694"/>
      <c r="Y198" s="694"/>
      <c r="Z198" s="694"/>
      <c r="AA198" s="694"/>
      <c r="AB198" s="694"/>
      <c r="AC198" s="694"/>
      <c r="AD198" s="694"/>
      <c r="AE198" s="694"/>
      <c r="AF198" s="694"/>
      <c r="AG198" s="694"/>
      <c r="AH198" s="694"/>
      <c r="AI198" s="694"/>
      <c r="AJ198" s="694"/>
      <c r="AK198" s="694"/>
      <c r="AL198" s="694"/>
      <c r="AM198" s="694"/>
      <c r="AN198" s="694"/>
      <c r="AO198" s="695"/>
      <c r="AP198" s="627"/>
      <c r="AQ198" s="693"/>
      <c r="AR198" s="694"/>
      <c r="AS198" s="694"/>
      <c r="AT198" s="694"/>
      <c r="AU198" s="694"/>
      <c r="AV198" s="694"/>
      <c r="AW198" s="694"/>
      <c r="AX198" s="694"/>
      <c r="AY198" s="694"/>
      <c r="AZ198" s="694"/>
      <c r="BA198" s="694"/>
      <c r="BB198" s="694"/>
      <c r="BC198" s="694"/>
      <c r="BD198" s="694"/>
      <c r="BE198" s="694"/>
      <c r="BF198" s="694"/>
      <c r="BG198" s="694"/>
      <c r="BH198" s="694"/>
      <c r="BI198" s="694"/>
      <c r="BJ198" s="694"/>
      <c r="BK198" s="694"/>
      <c r="BL198" s="694"/>
      <c r="BM198" s="694"/>
      <c r="BN198" s="694"/>
      <c r="BO198" s="694"/>
      <c r="BP198" s="694"/>
      <c r="BQ198" s="694"/>
      <c r="BR198" s="694"/>
      <c r="BS198" s="694"/>
      <c r="BT198" s="695"/>
      <c r="BU198" s="163"/>
    </row>
    <row r="199" spans="2:73" ht="15.75">
      <c r="B199" s="686"/>
      <c r="C199" s="686"/>
      <c r="D199" s="686"/>
      <c r="E199" s="686"/>
      <c r="F199" s="686"/>
      <c r="G199" s="686"/>
      <c r="H199" s="686"/>
      <c r="I199" s="638"/>
      <c r="J199" s="638"/>
      <c r="K199" s="627"/>
      <c r="L199" s="693"/>
      <c r="M199" s="694"/>
      <c r="N199" s="694"/>
      <c r="O199" s="694"/>
      <c r="P199" s="694"/>
      <c r="Q199" s="694"/>
      <c r="R199" s="694"/>
      <c r="S199" s="694"/>
      <c r="T199" s="694"/>
      <c r="U199" s="694"/>
      <c r="V199" s="694"/>
      <c r="W199" s="694"/>
      <c r="X199" s="694"/>
      <c r="Y199" s="694"/>
      <c r="Z199" s="694"/>
      <c r="AA199" s="694"/>
      <c r="AB199" s="694"/>
      <c r="AC199" s="694"/>
      <c r="AD199" s="694"/>
      <c r="AE199" s="694"/>
      <c r="AF199" s="694"/>
      <c r="AG199" s="694"/>
      <c r="AH199" s="694"/>
      <c r="AI199" s="694"/>
      <c r="AJ199" s="694"/>
      <c r="AK199" s="694"/>
      <c r="AL199" s="694"/>
      <c r="AM199" s="694"/>
      <c r="AN199" s="694"/>
      <c r="AO199" s="695"/>
      <c r="AP199" s="627"/>
      <c r="AQ199" s="693"/>
      <c r="AR199" s="694"/>
      <c r="AS199" s="694"/>
      <c r="AT199" s="694"/>
      <c r="AU199" s="694"/>
      <c r="AV199" s="694"/>
      <c r="AW199" s="694"/>
      <c r="AX199" s="694"/>
      <c r="AY199" s="694"/>
      <c r="AZ199" s="694"/>
      <c r="BA199" s="694"/>
      <c r="BB199" s="694"/>
      <c r="BC199" s="694"/>
      <c r="BD199" s="694"/>
      <c r="BE199" s="694"/>
      <c r="BF199" s="694"/>
      <c r="BG199" s="694"/>
      <c r="BH199" s="694"/>
      <c r="BI199" s="694"/>
      <c r="BJ199" s="694"/>
      <c r="BK199" s="694"/>
      <c r="BL199" s="694"/>
      <c r="BM199" s="694"/>
      <c r="BN199" s="694"/>
      <c r="BO199" s="694"/>
      <c r="BP199" s="694"/>
      <c r="BQ199" s="694"/>
      <c r="BR199" s="694"/>
      <c r="BS199" s="694"/>
      <c r="BT199" s="695"/>
      <c r="BU199" s="163"/>
    </row>
    <row r="200" spans="2:73" ht="15.75">
      <c r="B200" s="686"/>
      <c r="C200" s="686"/>
      <c r="D200" s="686"/>
      <c r="E200" s="686"/>
      <c r="F200" s="686"/>
      <c r="G200" s="686"/>
      <c r="H200" s="686"/>
      <c r="I200" s="638"/>
      <c r="J200" s="638"/>
      <c r="K200" s="627"/>
      <c r="L200" s="693"/>
      <c r="M200" s="694"/>
      <c r="N200" s="694"/>
      <c r="O200" s="694"/>
      <c r="P200" s="694"/>
      <c r="Q200" s="694"/>
      <c r="R200" s="694"/>
      <c r="S200" s="694"/>
      <c r="T200" s="694"/>
      <c r="U200" s="694"/>
      <c r="V200" s="694"/>
      <c r="W200" s="694"/>
      <c r="X200" s="694"/>
      <c r="Y200" s="694"/>
      <c r="Z200" s="694"/>
      <c r="AA200" s="694"/>
      <c r="AB200" s="694"/>
      <c r="AC200" s="694"/>
      <c r="AD200" s="694"/>
      <c r="AE200" s="694"/>
      <c r="AF200" s="694"/>
      <c r="AG200" s="694"/>
      <c r="AH200" s="694"/>
      <c r="AI200" s="694"/>
      <c r="AJ200" s="694"/>
      <c r="AK200" s="694"/>
      <c r="AL200" s="694"/>
      <c r="AM200" s="694"/>
      <c r="AN200" s="694"/>
      <c r="AO200" s="695"/>
      <c r="AP200" s="627"/>
      <c r="AQ200" s="693"/>
      <c r="AR200" s="694"/>
      <c r="AS200" s="694"/>
      <c r="AT200" s="694"/>
      <c r="AU200" s="694"/>
      <c r="AV200" s="694"/>
      <c r="AW200" s="694"/>
      <c r="AX200" s="694"/>
      <c r="AY200" s="694"/>
      <c r="AZ200" s="694"/>
      <c r="BA200" s="694"/>
      <c r="BB200" s="694"/>
      <c r="BC200" s="694"/>
      <c r="BD200" s="694"/>
      <c r="BE200" s="694"/>
      <c r="BF200" s="694"/>
      <c r="BG200" s="694"/>
      <c r="BH200" s="694"/>
      <c r="BI200" s="694"/>
      <c r="BJ200" s="694"/>
      <c r="BK200" s="694"/>
      <c r="BL200" s="694"/>
      <c r="BM200" s="694"/>
      <c r="BN200" s="694"/>
      <c r="BO200" s="694"/>
      <c r="BP200" s="694"/>
      <c r="BQ200" s="694"/>
      <c r="BR200" s="694"/>
      <c r="BS200" s="694"/>
      <c r="BT200" s="695"/>
      <c r="BU200" s="163"/>
    </row>
    <row r="201" spans="2:73" ht="15.75">
      <c r="B201" s="686"/>
      <c r="C201" s="686"/>
      <c r="D201" s="686"/>
      <c r="E201" s="686"/>
      <c r="F201" s="686"/>
      <c r="G201" s="686"/>
      <c r="H201" s="686"/>
      <c r="I201" s="638"/>
      <c r="J201" s="638"/>
      <c r="K201" s="627"/>
      <c r="L201" s="693"/>
      <c r="M201" s="694"/>
      <c r="N201" s="694"/>
      <c r="O201" s="694"/>
      <c r="P201" s="694"/>
      <c r="Q201" s="694"/>
      <c r="R201" s="694"/>
      <c r="S201" s="694"/>
      <c r="T201" s="694"/>
      <c r="U201" s="694"/>
      <c r="V201" s="694"/>
      <c r="W201" s="694"/>
      <c r="X201" s="694"/>
      <c r="Y201" s="694"/>
      <c r="Z201" s="694"/>
      <c r="AA201" s="694"/>
      <c r="AB201" s="694"/>
      <c r="AC201" s="694"/>
      <c r="AD201" s="694"/>
      <c r="AE201" s="694"/>
      <c r="AF201" s="694"/>
      <c r="AG201" s="694"/>
      <c r="AH201" s="694"/>
      <c r="AI201" s="694"/>
      <c r="AJ201" s="694"/>
      <c r="AK201" s="694"/>
      <c r="AL201" s="694"/>
      <c r="AM201" s="694"/>
      <c r="AN201" s="694"/>
      <c r="AO201" s="695"/>
      <c r="AP201" s="627"/>
      <c r="AQ201" s="693"/>
      <c r="AR201" s="694"/>
      <c r="AS201" s="694"/>
      <c r="AT201" s="694"/>
      <c r="AU201" s="694"/>
      <c r="AV201" s="694"/>
      <c r="AW201" s="694"/>
      <c r="AX201" s="694"/>
      <c r="AY201" s="694"/>
      <c r="AZ201" s="694"/>
      <c r="BA201" s="694"/>
      <c r="BB201" s="694"/>
      <c r="BC201" s="694"/>
      <c r="BD201" s="694"/>
      <c r="BE201" s="694"/>
      <c r="BF201" s="694"/>
      <c r="BG201" s="694"/>
      <c r="BH201" s="694"/>
      <c r="BI201" s="694"/>
      <c r="BJ201" s="694"/>
      <c r="BK201" s="694"/>
      <c r="BL201" s="694"/>
      <c r="BM201" s="694"/>
      <c r="BN201" s="694"/>
      <c r="BO201" s="694"/>
      <c r="BP201" s="694"/>
      <c r="BQ201" s="694"/>
      <c r="BR201" s="694"/>
      <c r="BS201" s="694"/>
      <c r="BT201" s="695"/>
      <c r="BU201" s="163"/>
    </row>
    <row r="202" spans="2:73" ht="15.75">
      <c r="B202" s="686"/>
      <c r="C202" s="686"/>
      <c r="D202" s="686"/>
      <c r="E202" s="686"/>
      <c r="F202" s="686"/>
      <c r="G202" s="686"/>
      <c r="H202" s="686"/>
      <c r="I202" s="638"/>
      <c r="J202" s="638"/>
      <c r="K202" s="627"/>
      <c r="L202" s="693"/>
      <c r="M202" s="694"/>
      <c r="N202" s="694"/>
      <c r="O202" s="694"/>
      <c r="P202" s="694"/>
      <c r="Q202" s="694"/>
      <c r="R202" s="694"/>
      <c r="S202" s="694"/>
      <c r="T202" s="694"/>
      <c r="U202" s="694"/>
      <c r="V202" s="694"/>
      <c r="W202" s="694"/>
      <c r="X202" s="694"/>
      <c r="Y202" s="694"/>
      <c r="Z202" s="694"/>
      <c r="AA202" s="694"/>
      <c r="AB202" s="694"/>
      <c r="AC202" s="694"/>
      <c r="AD202" s="694"/>
      <c r="AE202" s="694"/>
      <c r="AF202" s="694"/>
      <c r="AG202" s="694"/>
      <c r="AH202" s="694"/>
      <c r="AI202" s="694"/>
      <c r="AJ202" s="694"/>
      <c r="AK202" s="694"/>
      <c r="AL202" s="694"/>
      <c r="AM202" s="694"/>
      <c r="AN202" s="694"/>
      <c r="AO202" s="695"/>
      <c r="AP202" s="627"/>
      <c r="AQ202" s="693"/>
      <c r="AR202" s="694"/>
      <c r="AS202" s="694"/>
      <c r="AT202" s="694"/>
      <c r="AU202" s="694"/>
      <c r="AV202" s="694"/>
      <c r="AW202" s="694"/>
      <c r="AX202" s="694"/>
      <c r="AY202" s="694"/>
      <c r="AZ202" s="694"/>
      <c r="BA202" s="694"/>
      <c r="BB202" s="694"/>
      <c r="BC202" s="694"/>
      <c r="BD202" s="694"/>
      <c r="BE202" s="694"/>
      <c r="BF202" s="694"/>
      <c r="BG202" s="694"/>
      <c r="BH202" s="694"/>
      <c r="BI202" s="694"/>
      <c r="BJ202" s="694"/>
      <c r="BK202" s="694"/>
      <c r="BL202" s="694"/>
      <c r="BM202" s="694"/>
      <c r="BN202" s="694"/>
      <c r="BO202" s="694"/>
      <c r="BP202" s="694"/>
      <c r="BQ202" s="694"/>
      <c r="BR202" s="694"/>
      <c r="BS202" s="694"/>
      <c r="BT202" s="695"/>
      <c r="BU202" s="163"/>
    </row>
    <row r="203" spans="2:73" ht="15.75">
      <c r="B203" s="686"/>
      <c r="C203" s="686"/>
      <c r="D203" s="686"/>
      <c r="E203" s="686"/>
      <c r="F203" s="686"/>
      <c r="G203" s="686"/>
      <c r="H203" s="686"/>
      <c r="I203" s="638"/>
      <c r="J203" s="638"/>
      <c r="K203" s="627"/>
      <c r="L203" s="693"/>
      <c r="M203" s="694"/>
      <c r="N203" s="694"/>
      <c r="O203" s="694"/>
      <c r="P203" s="694"/>
      <c r="Q203" s="694"/>
      <c r="R203" s="694"/>
      <c r="S203" s="694"/>
      <c r="T203" s="694"/>
      <c r="U203" s="694"/>
      <c r="V203" s="694"/>
      <c r="W203" s="694"/>
      <c r="X203" s="694"/>
      <c r="Y203" s="694"/>
      <c r="Z203" s="694"/>
      <c r="AA203" s="694"/>
      <c r="AB203" s="694"/>
      <c r="AC203" s="694"/>
      <c r="AD203" s="694"/>
      <c r="AE203" s="694"/>
      <c r="AF203" s="694"/>
      <c r="AG203" s="694"/>
      <c r="AH203" s="694"/>
      <c r="AI203" s="694"/>
      <c r="AJ203" s="694"/>
      <c r="AK203" s="694"/>
      <c r="AL203" s="694"/>
      <c r="AM203" s="694"/>
      <c r="AN203" s="694"/>
      <c r="AO203" s="695"/>
      <c r="AP203" s="627"/>
      <c r="AQ203" s="693"/>
      <c r="AR203" s="694"/>
      <c r="AS203" s="694"/>
      <c r="AT203" s="694"/>
      <c r="AU203" s="694"/>
      <c r="AV203" s="694"/>
      <c r="AW203" s="694"/>
      <c r="AX203" s="694"/>
      <c r="AY203" s="694"/>
      <c r="AZ203" s="694"/>
      <c r="BA203" s="694"/>
      <c r="BB203" s="694"/>
      <c r="BC203" s="694"/>
      <c r="BD203" s="694"/>
      <c r="BE203" s="694"/>
      <c r="BF203" s="694"/>
      <c r="BG203" s="694"/>
      <c r="BH203" s="694"/>
      <c r="BI203" s="694"/>
      <c r="BJ203" s="694"/>
      <c r="BK203" s="694"/>
      <c r="BL203" s="694"/>
      <c r="BM203" s="694"/>
      <c r="BN203" s="694"/>
      <c r="BO203" s="694"/>
      <c r="BP203" s="694"/>
      <c r="BQ203" s="694"/>
      <c r="BR203" s="694"/>
      <c r="BS203" s="694"/>
      <c r="BT203" s="695"/>
      <c r="BU203" s="163"/>
    </row>
    <row r="204" spans="2:73" ht="15.75">
      <c r="B204" s="686"/>
      <c r="C204" s="686"/>
      <c r="D204" s="686"/>
      <c r="E204" s="686"/>
      <c r="F204" s="686"/>
      <c r="G204" s="686"/>
      <c r="H204" s="686"/>
      <c r="I204" s="638"/>
      <c r="J204" s="638"/>
      <c r="K204" s="627"/>
      <c r="L204" s="693"/>
      <c r="M204" s="694"/>
      <c r="N204" s="694"/>
      <c r="O204" s="694"/>
      <c r="P204" s="694"/>
      <c r="Q204" s="694"/>
      <c r="R204" s="694"/>
      <c r="S204" s="694"/>
      <c r="T204" s="694"/>
      <c r="U204" s="694"/>
      <c r="V204" s="694"/>
      <c r="W204" s="694"/>
      <c r="X204" s="694"/>
      <c r="Y204" s="694"/>
      <c r="Z204" s="694"/>
      <c r="AA204" s="694"/>
      <c r="AB204" s="694"/>
      <c r="AC204" s="694"/>
      <c r="AD204" s="694"/>
      <c r="AE204" s="694"/>
      <c r="AF204" s="694"/>
      <c r="AG204" s="694"/>
      <c r="AH204" s="694"/>
      <c r="AI204" s="694"/>
      <c r="AJ204" s="694"/>
      <c r="AK204" s="694"/>
      <c r="AL204" s="694"/>
      <c r="AM204" s="694"/>
      <c r="AN204" s="694"/>
      <c r="AO204" s="695"/>
      <c r="AP204" s="627"/>
      <c r="AQ204" s="693"/>
      <c r="AR204" s="694"/>
      <c r="AS204" s="694"/>
      <c r="AT204" s="694"/>
      <c r="AU204" s="694"/>
      <c r="AV204" s="694"/>
      <c r="AW204" s="694"/>
      <c r="AX204" s="694"/>
      <c r="AY204" s="694"/>
      <c r="AZ204" s="694"/>
      <c r="BA204" s="694"/>
      <c r="BB204" s="694"/>
      <c r="BC204" s="694"/>
      <c r="BD204" s="694"/>
      <c r="BE204" s="694"/>
      <c r="BF204" s="694"/>
      <c r="BG204" s="694"/>
      <c r="BH204" s="694"/>
      <c r="BI204" s="694"/>
      <c r="BJ204" s="694"/>
      <c r="BK204" s="694"/>
      <c r="BL204" s="694"/>
      <c r="BM204" s="694"/>
      <c r="BN204" s="694"/>
      <c r="BO204" s="694"/>
      <c r="BP204" s="694"/>
      <c r="BQ204" s="694"/>
      <c r="BR204" s="694"/>
      <c r="BS204" s="694"/>
      <c r="BT204" s="695"/>
      <c r="BU204" s="163"/>
    </row>
    <row r="205" spans="2:73" ht="15.75">
      <c r="B205" s="686"/>
      <c r="C205" s="686"/>
      <c r="D205" s="686"/>
      <c r="E205" s="686"/>
      <c r="F205" s="686"/>
      <c r="G205" s="686"/>
      <c r="H205" s="686"/>
      <c r="I205" s="638"/>
      <c r="J205" s="638"/>
      <c r="K205" s="627"/>
      <c r="L205" s="693"/>
      <c r="M205" s="694"/>
      <c r="N205" s="694"/>
      <c r="O205" s="694"/>
      <c r="P205" s="694"/>
      <c r="Q205" s="694"/>
      <c r="R205" s="694"/>
      <c r="S205" s="694"/>
      <c r="T205" s="694"/>
      <c r="U205" s="694"/>
      <c r="V205" s="694"/>
      <c r="W205" s="694"/>
      <c r="X205" s="694"/>
      <c r="Y205" s="694"/>
      <c r="Z205" s="694"/>
      <c r="AA205" s="694"/>
      <c r="AB205" s="694"/>
      <c r="AC205" s="694"/>
      <c r="AD205" s="694"/>
      <c r="AE205" s="694"/>
      <c r="AF205" s="694"/>
      <c r="AG205" s="694"/>
      <c r="AH205" s="694"/>
      <c r="AI205" s="694"/>
      <c r="AJ205" s="694"/>
      <c r="AK205" s="694"/>
      <c r="AL205" s="694"/>
      <c r="AM205" s="694"/>
      <c r="AN205" s="694"/>
      <c r="AO205" s="695"/>
      <c r="AP205" s="627"/>
      <c r="AQ205" s="693"/>
      <c r="AR205" s="694"/>
      <c r="AS205" s="694"/>
      <c r="AT205" s="694"/>
      <c r="AU205" s="694"/>
      <c r="AV205" s="694"/>
      <c r="AW205" s="694"/>
      <c r="AX205" s="694"/>
      <c r="AY205" s="694"/>
      <c r="AZ205" s="694"/>
      <c r="BA205" s="694"/>
      <c r="BB205" s="694"/>
      <c r="BC205" s="694"/>
      <c r="BD205" s="694"/>
      <c r="BE205" s="694"/>
      <c r="BF205" s="694"/>
      <c r="BG205" s="694"/>
      <c r="BH205" s="694"/>
      <c r="BI205" s="694"/>
      <c r="BJ205" s="694"/>
      <c r="BK205" s="694"/>
      <c r="BL205" s="694"/>
      <c r="BM205" s="694"/>
      <c r="BN205" s="694"/>
      <c r="BO205" s="694"/>
      <c r="BP205" s="694"/>
      <c r="BQ205" s="694"/>
      <c r="BR205" s="694"/>
      <c r="BS205" s="694"/>
      <c r="BT205" s="695"/>
      <c r="BU205" s="163"/>
    </row>
    <row r="206" spans="2:73" ht="15.75">
      <c r="B206" s="686"/>
      <c r="C206" s="686"/>
      <c r="D206" s="686"/>
      <c r="E206" s="686"/>
      <c r="F206" s="686"/>
      <c r="G206" s="686"/>
      <c r="H206" s="686"/>
      <c r="I206" s="638"/>
      <c r="J206" s="638"/>
      <c r="K206" s="627"/>
      <c r="L206" s="693"/>
      <c r="M206" s="694"/>
      <c r="N206" s="694"/>
      <c r="O206" s="694"/>
      <c r="P206" s="694"/>
      <c r="Q206" s="694"/>
      <c r="R206" s="694"/>
      <c r="S206" s="694"/>
      <c r="T206" s="694"/>
      <c r="U206" s="694"/>
      <c r="V206" s="694"/>
      <c r="W206" s="694"/>
      <c r="X206" s="694"/>
      <c r="Y206" s="694"/>
      <c r="Z206" s="694"/>
      <c r="AA206" s="694"/>
      <c r="AB206" s="694"/>
      <c r="AC206" s="694"/>
      <c r="AD206" s="694"/>
      <c r="AE206" s="694"/>
      <c r="AF206" s="694"/>
      <c r="AG206" s="694"/>
      <c r="AH206" s="694"/>
      <c r="AI206" s="694"/>
      <c r="AJ206" s="694"/>
      <c r="AK206" s="694"/>
      <c r="AL206" s="694"/>
      <c r="AM206" s="694"/>
      <c r="AN206" s="694"/>
      <c r="AO206" s="695"/>
      <c r="AP206" s="627"/>
      <c r="AQ206" s="693"/>
      <c r="AR206" s="694"/>
      <c r="AS206" s="694"/>
      <c r="AT206" s="694"/>
      <c r="AU206" s="694"/>
      <c r="AV206" s="694"/>
      <c r="AW206" s="694"/>
      <c r="AX206" s="694"/>
      <c r="AY206" s="694"/>
      <c r="AZ206" s="694"/>
      <c r="BA206" s="694"/>
      <c r="BB206" s="694"/>
      <c r="BC206" s="694"/>
      <c r="BD206" s="694"/>
      <c r="BE206" s="694"/>
      <c r="BF206" s="694"/>
      <c r="BG206" s="694"/>
      <c r="BH206" s="694"/>
      <c r="BI206" s="694"/>
      <c r="BJ206" s="694"/>
      <c r="BK206" s="694"/>
      <c r="BL206" s="694"/>
      <c r="BM206" s="694"/>
      <c r="BN206" s="694"/>
      <c r="BO206" s="694"/>
      <c r="BP206" s="694"/>
      <c r="BQ206" s="694"/>
      <c r="BR206" s="694"/>
      <c r="BS206" s="694"/>
      <c r="BT206" s="695"/>
      <c r="BU206" s="163"/>
    </row>
    <row r="207" spans="2:73" ht="15.75">
      <c r="B207" s="686"/>
      <c r="C207" s="686"/>
      <c r="D207" s="686"/>
      <c r="E207" s="686"/>
      <c r="F207" s="686"/>
      <c r="G207" s="686"/>
      <c r="H207" s="686"/>
      <c r="I207" s="638"/>
      <c r="J207" s="638"/>
      <c r="K207" s="627"/>
      <c r="L207" s="693"/>
      <c r="M207" s="694"/>
      <c r="N207" s="694"/>
      <c r="O207" s="694"/>
      <c r="P207" s="694"/>
      <c r="Q207" s="694"/>
      <c r="R207" s="694"/>
      <c r="S207" s="694"/>
      <c r="T207" s="694"/>
      <c r="U207" s="694"/>
      <c r="V207" s="694"/>
      <c r="W207" s="694"/>
      <c r="X207" s="694"/>
      <c r="Y207" s="694"/>
      <c r="Z207" s="694"/>
      <c r="AA207" s="694"/>
      <c r="AB207" s="694"/>
      <c r="AC207" s="694"/>
      <c r="AD207" s="694"/>
      <c r="AE207" s="694"/>
      <c r="AF207" s="694"/>
      <c r="AG207" s="694"/>
      <c r="AH207" s="694"/>
      <c r="AI207" s="694"/>
      <c r="AJ207" s="694"/>
      <c r="AK207" s="694"/>
      <c r="AL207" s="694"/>
      <c r="AM207" s="694"/>
      <c r="AN207" s="694"/>
      <c r="AO207" s="695"/>
      <c r="AP207" s="627"/>
      <c r="AQ207" s="693"/>
      <c r="AR207" s="694"/>
      <c r="AS207" s="694"/>
      <c r="AT207" s="694"/>
      <c r="AU207" s="694"/>
      <c r="AV207" s="694"/>
      <c r="AW207" s="694"/>
      <c r="AX207" s="694"/>
      <c r="AY207" s="694"/>
      <c r="AZ207" s="694"/>
      <c r="BA207" s="694"/>
      <c r="BB207" s="694"/>
      <c r="BC207" s="694"/>
      <c r="BD207" s="694"/>
      <c r="BE207" s="694"/>
      <c r="BF207" s="694"/>
      <c r="BG207" s="694"/>
      <c r="BH207" s="694"/>
      <c r="BI207" s="694"/>
      <c r="BJ207" s="694"/>
      <c r="BK207" s="694"/>
      <c r="BL207" s="694"/>
      <c r="BM207" s="694"/>
      <c r="BN207" s="694"/>
      <c r="BO207" s="694"/>
      <c r="BP207" s="694"/>
      <c r="BQ207" s="694"/>
      <c r="BR207" s="694"/>
      <c r="BS207" s="694"/>
      <c r="BT207" s="695"/>
      <c r="BU207" s="163"/>
    </row>
    <row r="208" spans="2:73" ht="15.75">
      <c r="B208" s="686"/>
      <c r="C208" s="686"/>
      <c r="D208" s="686"/>
      <c r="E208" s="686"/>
      <c r="F208" s="686"/>
      <c r="G208" s="686"/>
      <c r="H208" s="686"/>
      <c r="I208" s="638"/>
      <c r="J208" s="638"/>
      <c r="K208" s="627"/>
      <c r="L208" s="693"/>
      <c r="M208" s="694"/>
      <c r="N208" s="694"/>
      <c r="O208" s="694"/>
      <c r="P208" s="694"/>
      <c r="Q208" s="694"/>
      <c r="R208" s="694"/>
      <c r="S208" s="694"/>
      <c r="T208" s="694"/>
      <c r="U208" s="694"/>
      <c r="V208" s="694"/>
      <c r="W208" s="694"/>
      <c r="X208" s="694"/>
      <c r="Y208" s="694"/>
      <c r="Z208" s="694"/>
      <c r="AA208" s="694"/>
      <c r="AB208" s="694"/>
      <c r="AC208" s="694"/>
      <c r="AD208" s="694"/>
      <c r="AE208" s="694"/>
      <c r="AF208" s="694"/>
      <c r="AG208" s="694"/>
      <c r="AH208" s="694"/>
      <c r="AI208" s="694"/>
      <c r="AJ208" s="694"/>
      <c r="AK208" s="694"/>
      <c r="AL208" s="694"/>
      <c r="AM208" s="694"/>
      <c r="AN208" s="694"/>
      <c r="AO208" s="695"/>
      <c r="AP208" s="627"/>
      <c r="AQ208" s="693"/>
      <c r="AR208" s="694"/>
      <c r="AS208" s="694"/>
      <c r="AT208" s="694"/>
      <c r="AU208" s="694"/>
      <c r="AV208" s="694"/>
      <c r="AW208" s="694"/>
      <c r="AX208" s="694"/>
      <c r="AY208" s="694"/>
      <c r="AZ208" s="694"/>
      <c r="BA208" s="694"/>
      <c r="BB208" s="694"/>
      <c r="BC208" s="694"/>
      <c r="BD208" s="694"/>
      <c r="BE208" s="694"/>
      <c r="BF208" s="694"/>
      <c r="BG208" s="694"/>
      <c r="BH208" s="694"/>
      <c r="BI208" s="694"/>
      <c r="BJ208" s="694"/>
      <c r="BK208" s="694"/>
      <c r="BL208" s="694"/>
      <c r="BM208" s="694"/>
      <c r="BN208" s="694"/>
      <c r="BO208" s="694"/>
      <c r="BP208" s="694"/>
      <c r="BQ208" s="694"/>
      <c r="BR208" s="694"/>
      <c r="BS208" s="694"/>
      <c r="BT208" s="695"/>
      <c r="BU208" s="163"/>
    </row>
    <row r="209" spans="2:73" ht="15.75">
      <c r="B209" s="686"/>
      <c r="C209" s="686"/>
      <c r="D209" s="686"/>
      <c r="E209" s="686"/>
      <c r="F209" s="686"/>
      <c r="G209" s="686"/>
      <c r="H209" s="686"/>
      <c r="I209" s="638"/>
      <c r="J209" s="638"/>
      <c r="K209" s="627"/>
      <c r="L209" s="693"/>
      <c r="M209" s="694"/>
      <c r="N209" s="694"/>
      <c r="O209" s="694"/>
      <c r="P209" s="694"/>
      <c r="Q209" s="694"/>
      <c r="R209" s="694"/>
      <c r="S209" s="694"/>
      <c r="T209" s="694"/>
      <c r="U209" s="694"/>
      <c r="V209" s="694"/>
      <c r="W209" s="694"/>
      <c r="X209" s="694"/>
      <c r="Y209" s="694"/>
      <c r="Z209" s="694"/>
      <c r="AA209" s="694"/>
      <c r="AB209" s="694"/>
      <c r="AC209" s="694"/>
      <c r="AD209" s="694"/>
      <c r="AE209" s="694"/>
      <c r="AF209" s="694"/>
      <c r="AG209" s="694"/>
      <c r="AH209" s="694"/>
      <c r="AI209" s="694"/>
      <c r="AJ209" s="694"/>
      <c r="AK209" s="694"/>
      <c r="AL209" s="694"/>
      <c r="AM209" s="694"/>
      <c r="AN209" s="694"/>
      <c r="AO209" s="695"/>
      <c r="AP209" s="627"/>
      <c r="AQ209" s="693"/>
      <c r="AR209" s="694"/>
      <c r="AS209" s="694"/>
      <c r="AT209" s="694"/>
      <c r="AU209" s="694"/>
      <c r="AV209" s="694"/>
      <c r="AW209" s="694"/>
      <c r="AX209" s="694"/>
      <c r="AY209" s="694"/>
      <c r="AZ209" s="694"/>
      <c r="BA209" s="694"/>
      <c r="BB209" s="694"/>
      <c r="BC209" s="694"/>
      <c r="BD209" s="694"/>
      <c r="BE209" s="694"/>
      <c r="BF209" s="694"/>
      <c r="BG209" s="694"/>
      <c r="BH209" s="694"/>
      <c r="BI209" s="694"/>
      <c r="BJ209" s="694"/>
      <c r="BK209" s="694"/>
      <c r="BL209" s="694"/>
      <c r="BM209" s="694"/>
      <c r="BN209" s="694"/>
      <c r="BO209" s="694"/>
      <c r="BP209" s="694"/>
      <c r="BQ209" s="694"/>
      <c r="BR209" s="694"/>
      <c r="BS209" s="694"/>
      <c r="BT209" s="695"/>
      <c r="BU209" s="163"/>
    </row>
    <row r="210" spans="2:73" ht="15.75">
      <c r="B210" s="686"/>
      <c r="C210" s="686"/>
      <c r="D210" s="686"/>
      <c r="E210" s="686"/>
      <c r="F210" s="686"/>
      <c r="G210" s="686"/>
      <c r="H210" s="686"/>
      <c r="I210" s="638"/>
      <c r="J210" s="638"/>
      <c r="K210" s="627"/>
      <c r="L210" s="693"/>
      <c r="M210" s="694"/>
      <c r="N210" s="694"/>
      <c r="O210" s="694"/>
      <c r="P210" s="694"/>
      <c r="Q210" s="694"/>
      <c r="R210" s="694"/>
      <c r="S210" s="694"/>
      <c r="T210" s="694"/>
      <c r="U210" s="694"/>
      <c r="V210" s="694"/>
      <c r="W210" s="694"/>
      <c r="X210" s="694"/>
      <c r="Y210" s="694"/>
      <c r="Z210" s="694"/>
      <c r="AA210" s="694"/>
      <c r="AB210" s="694"/>
      <c r="AC210" s="694"/>
      <c r="AD210" s="694"/>
      <c r="AE210" s="694"/>
      <c r="AF210" s="694"/>
      <c r="AG210" s="694"/>
      <c r="AH210" s="694"/>
      <c r="AI210" s="694"/>
      <c r="AJ210" s="694"/>
      <c r="AK210" s="694"/>
      <c r="AL210" s="694"/>
      <c r="AM210" s="694"/>
      <c r="AN210" s="694"/>
      <c r="AO210" s="695"/>
      <c r="AP210" s="627"/>
      <c r="AQ210" s="693"/>
      <c r="AR210" s="694"/>
      <c r="AS210" s="694"/>
      <c r="AT210" s="694"/>
      <c r="AU210" s="694"/>
      <c r="AV210" s="694"/>
      <c r="AW210" s="694"/>
      <c r="AX210" s="694"/>
      <c r="AY210" s="694"/>
      <c r="AZ210" s="694"/>
      <c r="BA210" s="694"/>
      <c r="BB210" s="694"/>
      <c r="BC210" s="694"/>
      <c r="BD210" s="694"/>
      <c r="BE210" s="694"/>
      <c r="BF210" s="694"/>
      <c r="BG210" s="694"/>
      <c r="BH210" s="694"/>
      <c r="BI210" s="694"/>
      <c r="BJ210" s="694"/>
      <c r="BK210" s="694"/>
      <c r="BL210" s="694"/>
      <c r="BM210" s="694"/>
      <c r="BN210" s="694"/>
      <c r="BO210" s="694"/>
      <c r="BP210" s="694"/>
      <c r="BQ210" s="694"/>
      <c r="BR210" s="694"/>
      <c r="BS210" s="694"/>
      <c r="BT210" s="695"/>
      <c r="BU210" s="163"/>
    </row>
    <row r="211" spans="2:73" ht="15.75">
      <c r="B211" s="686"/>
      <c r="C211" s="686"/>
      <c r="D211" s="686"/>
      <c r="E211" s="686"/>
      <c r="F211" s="686"/>
      <c r="G211" s="686"/>
      <c r="H211" s="686"/>
      <c r="I211" s="638"/>
      <c r="J211" s="638"/>
      <c r="K211" s="627"/>
      <c r="L211" s="693"/>
      <c r="M211" s="694"/>
      <c r="N211" s="694"/>
      <c r="O211" s="694"/>
      <c r="P211" s="694"/>
      <c r="Q211" s="694"/>
      <c r="R211" s="694"/>
      <c r="S211" s="694"/>
      <c r="T211" s="694"/>
      <c r="U211" s="694"/>
      <c r="V211" s="694"/>
      <c r="W211" s="694"/>
      <c r="X211" s="694"/>
      <c r="Y211" s="694"/>
      <c r="Z211" s="694"/>
      <c r="AA211" s="694"/>
      <c r="AB211" s="694"/>
      <c r="AC211" s="694"/>
      <c r="AD211" s="694"/>
      <c r="AE211" s="694"/>
      <c r="AF211" s="694"/>
      <c r="AG211" s="694"/>
      <c r="AH211" s="694"/>
      <c r="AI211" s="694"/>
      <c r="AJ211" s="694"/>
      <c r="AK211" s="694"/>
      <c r="AL211" s="694"/>
      <c r="AM211" s="694"/>
      <c r="AN211" s="694"/>
      <c r="AO211" s="695"/>
      <c r="AP211" s="627"/>
      <c r="AQ211" s="693"/>
      <c r="AR211" s="694"/>
      <c r="AS211" s="694"/>
      <c r="AT211" s="694"/>
      <c r="AU211" s="694"/>
      <c r="AV211" s="694"/>
      <c r="AW211" s="694"/>
      <c r="AX211" s="694"/>
      <c r="AY211" s="694"/>
      <c r="AZ211" s="694"/>
      <c r="BA211" s="694"/>
      <c r="BB211" s="694"/>
      <c r="BC211" s="694"/>
      <c r="BD211" s="694"/>
      <c r="BE211" s="694"/>
      <c r="BF211" s="694"/>
      <c r="BG211" s="694"/>
      <c r="BH211" s="694"/>
      <c r="BI211" s="694"/>
      <c r="BJ211" s="694"/>
      <c r="BK211" s="694"/>
      <c r="BL211" s="694"/>
      <c r="BM211" s="694"/>
      <c r="BN211" s="694"/>
      <c r="BO211" s="694"/>
      <c r="BP211" s="694"/>
      <c r="BQ211" s="694"/>
      <c r="BR211" s="694"/>
      <c r="BS211" s="694"/>
      <c r="BT211" s="695"/>
      <c r="BU211" s="163"/>
    </row>
    <row r="212" spans="2:73" ht="15.75">
      <c r="B212" s="686"/>
      <c r="C212" s="686"/>
      <c r="D212" s="686"/>
      <c r="E212" s="686"/>
      <c r="F212" s="686"/>
      <c r="G212" s="686"/>
      <c r="H212" s="686"/>
      <c r="I212" s="638"/>
      <c r="J212" s="638"/>
      <c r="K212" s="627"/>
      <c r="L212" s="693"/>
      <c r="M212" s="694"/>
      <c r="N212" s="694"/>
      <c r="O212" s="694"/>
      <c r="P212" s="694"/>
      <c r="Q212" s="694"/>
      <c r="R212" s="694"/>
      <c r="S212" s="694"/>
      <c r="T212" s="694"/>
      <c r="U212" s="694"/>
      <c r="V212" s="694"/>
      <c r="W212" s="694"/>
      <c r="X212" s="694"/>
      <c r="Y212" s="694"/>
      <c r="Z212" s="694"/>
      <c r="AA212" s="694"/>
      <c r="AB212" s="694"/>
      <c r="AC212" s="694"/>
      <c r="AD212" s="694"/>
      <c r="AE212" s="694"/>
      <c r="AF212" s="694"/>
      <c r="AG212" s="694"/>
      <c r="AH212" s="694"/>
      <c r="AI212" s="694"/>
      <c r="AJ212" s="694"/>
      <c r="AK212" s="694"/>
      <c r="AL212" s="694"/>
      <c r="AM212" s="694"/>
      <c r="AN212" s="694"/>
      <c r="AO212" s="695"/>
      <c r="AP212" s="627"/>
      <c r="AQ212" s="693"/>
      <c r="AR212" s="694"/>
      <c r="AS212" s="694"/>
      <c r="AT212" s="694"/>
      <c r="AU212" s="694"/>
      <c r="AV212" s="694"/>
      <c r="AW212" s="694"/>
      <c r="AX212" s="694"/>
      <c r="AY212" s="694"/>
      <c r="AZ212" s="694"/>
      <c r="BA212" s="694"/>
      <c r="BB212" s="694"/>
      <c r="BC212" s="694"/>
      <c r="BD212" s="694"/>
      <c r="BE212" s="694"/>
      <c r="BF212" s="694"/>
      <c r="BG212" s="694"/>
      <c r="BH212" s="694"/>
      <c r="BI212" s="694"/>
      <c r="BJ212" s="694"/>
      <c r="BK212" s="694"/>
      <c r="BL212" s="694"/>
      <c r="BM212" s="694"/>
      <c r="BN212" s="694"/>
      <c r="BO212" s="694"/>
      <c r="BP212" s="694"/>
      <c r="BQ212" s="694"/>
      <c r="BR212" s="694"/>
      <c r="BS212" s="694"/>
      <c r="BT212" s="695"/>
      <c r="BU212" s="163"/>
    </row>
    <row r="213" spans="2:73" ht="15.75">
      <c r="B213" s="686"/>
      <c r="C213" s="686"/>
      <c r="D213" s="686"/>
      <c r="E213" s="686"/>
      <c r="F213" s="686"/>
      <c r="G213" s="686"/>
      <c r="H213" s="686"/>
      <c r="I213" s="638"/>
      <c r="J213" s="638"/>
      <c r="K213" s="627"/>
      <c r="L213" s="693"/>
      <c r="M213" s="694"/>
      <c r="N213" s="694"/>
      <c r="O213" s="694"/>
      <c r="P213" s="694"/>
      <c r="Q213" s="694"/>
      <c r="R213" s="694"/>
      <c r="S213" s="694"/>
      <c r="T213" s="694"/>
      <c r="U213" s="694"/>
      <c r="V213" s="694"/>
      <c r="W213" s="694"/>
      <c r="X213" s="694"/>
      <c r="Y213" s="694"/>
      <c r="Z213" s="694"/>
      <c r="AA213" s="694"/>
      <c r="AB213" s="694"/>
      <c r="AC213" s="694"/>
      <c r="AD213" s="694"/>
      <c r="AE213" s="694"/>
      <c r="AF213" s="694"/>
      <c r="AG213" s="694"/>
      <c r="AH213" s="694"/>
      <c r="AI213" s="694"/>
      <c r="AJ213" s="694"/>
      <c r="AK213" s="694"/>
      <c r="AL213" s="694"/>
      <c r="AM213" s="694"/>
      <c r="AN213" s="694"/>
      <c r="AO213" s="695"/>
      <c r="AP213" s="627"/>
      <c r="AQ213" s="693"/>
      <c r="AR213" s="694"/>
      <c r="AS213" s="694"/>
      <c r="AT213" s="694"/>
      <c r="AU213" s="694"/>
      <c r="AV213" s="694"/>
      <c r="AW213" s="694"/>
      <c r="AX213" s="694"/>
      <c r="AY213" s="694"/>
      <c r="AZ213" s="694"/>
      <c r="BA213" s="694"/>
      <c r="BB213" s="694"/>
      <c r="BC213" s="694"/>
      <c r="BD213" s="694"/>
      <c r="BE213" s="694"/>
      <c r="BF213" s="694"/>
      <c r="BG213" s="694"/>
      <c r="BH213" s="694"/>
      <c r="BI213" s="694"/>
      <c r="BJ213" s="694"/>
      <c r="BK213" s="694"/>
      <c r="BL213" s="694"/>
      <c r="BM213" s="694"/>
      <c r="BN213" s="694"/>
      <c r="BO213" s="694"/>
      <c r="BP213" s="694"/>
      <c r="BQ213" s="694"/>
      <c r="BR213" s="694"/>
      <c r="BS213" s="694"/>
      <c r="BT213" s="695"/>
      <c r="BU213" s="163"/>
    </row>
    <row r="214" spans="2:73" ht="15.75">
      <c r="B214" s="686"/>
      <c r="C214" s="686"/>
      <c r="D214" s="686"/>
      <c r="E214" s="686"/>
      <c r="F214" s="686"/>
      <c r="G214" s="686"/>
      <c r="H214" s="686"/>
      <c r="I214" s="638"/>
      <c r="J214" s="638"/>
      <c r="K214" s="627"/>
      <c r="L214" s="693"/>
      <c r="M214" s="694"/>
      <c r="N214" s="694"/>
      <c r="O214" s="694"/>
      <c r="P214" s="694"/>
      <c r="Q214" s="694"/>
      <c r="R214" s="694"/>
      <c r="S214" s="694"/>
      <c r="T214" s="694"/>
      <c r="U214" s="694"/>
      <c r="V214" s="694"/>
      <c r="W214" s="694"/>
      <c r="X214" s="694"/>
      <c r="Y214" s="694"/>
      <c r="Z214" s="694"/>
      <c r="AA214" s="694"/>
      <c r="AB214" s="694"/>
      <c r="AC214" s="694"/>
      <c r="AD214" s="694"/>
      <c r="AE214" s="694"/>
      <c r="AF214" s="694"/>
      <c r="AG214" s="694"/>
      <c r="AH214" s="694"/>
      <c r="AI214" s="694"/>
      <c r="AJ214" s="694"/>
      <c r="AK214" s="694"/>
      <c r="AL214" s="694"/>
      <c r="AM214" s="694"/>
      <c r="AN214" s="694"/>
      <c r="AO214" s="695"/>
      <c r="AP214" s="627"/>
      <c r="AQ214" s="693"/>
      <c r="AR214" s="694"/>
      <c r="AS214" s="694"/>
      <c r="AT214" s="694"/>
      <c r="AU214" s="694"/>
      <c r="AV214" s="694"/>
      <c r="AW214" s="694"/>
      <c r="AX214" s="694"/>
      <c r="AY214" s="694"/>
      <c r="AZ214" s="694"/>
      <c r="BA214" s="694"/>
      <c r="BB214" s="694"/>
      <c r="BC214" s="694"/>
      <c r="BD214" s="694"/>
      <c r="BE214" s="694"/>
      <c r="BF214" s="694"/>
      <c r="BG214" s="694"/>
      <c r="BH214" s="694"/>
      <c r="BI214" s="694"/>
      <c r="BJ214" s="694"/>
      <c r="BK214" s="694"/>
      <c r="BL214" s="694"/>
      <c r="BM214" s="694"/>
      <c r="BN214" s="694"/>
      <c r="BO214" s="694"/>
      <c r="BP214" s="694"/>
      <c r="BQ214" s="694"/>
      <c r="BR214" s="694"/>
      <c r="BS214" s="694"/>
      <c r="BT214" s="695"/>
      <c r="BU214" s="163"/>
    </row>
    <row r="215" spans="2:73" ht="15.75">
      <c r="B215" s="686"/>
      <c r="C215" s="686"/>
      <c r="D215" s="686"/>
      <c r="E215" s="686"/>
      <c r="F215" s="686"/>
      <c r="G215" s="686"/>
      <c r="H215" s="686"/>
      <c r="I215" s="638"/>
      <c r="J215" s="638"/>
      <c r="K215" s="627"/>
      <c r="L215" s="693"/>
      <c r="M215" s="694"/>
      <c r="N215" s="694"/>
      <c r="O215" s="694"/>
      <c r="P215" s="694"/>
      <c r="Q215" s="694"/>
      <c r="R215" s="694"/>
      <c r="S215" s="694"/>
      <c r="T215" s="694"/>
      <c r="U215" s="694"/>
      <c r="V215" s="694"/>
      <c r="W215" s="694"/>
      <c r="X215" s="694"/>
      <c r="Y215" s="694"/>
      <c r="Z215" s="694"/>
      <c r="AA215" s="694"/>
      <c r="AB215" s="694"/>
      <c r="AC215" s="694"/>
      <c r="AD215" s="694"/>
      <c r="AE215" s="694"/>
      <c r="AF215" s="694"/>
      <c r="AG215" s="694"/>
      <c r="AH215" s="694"/>
      <c r="AI215" s="694"/>
      <c r="AJ215" s="694"/>
      <c r="AK215" s="694"/>
      <c r="AL215" s="694"/>
      <c r="AM215" s="694"/>
      <c r="AN215" s="694"/>
      <c r="AO215" s="695"/>
      <c r="AP215" s="627"/>
      <c r="AQ215" s="693"/>
      <c r="AR215" s="694"/>
      <c r="AS215" s="694"/>
      <c r="AT215" s="694"/>
      <c r="AU215" s="694"/>
      <c r="AV215" s="694"/>
      <c r="AW215" s="694"/>
      <c r="AX215" s="694"/>
      <c r="AY215" s="694"/>
      <c r="AZ215" s="694"/>
      <c r="BA215" s="694"/>
      <c r="BB215" s="694"/>
      <c r="BC215" s="694"/>
      <c r="BD215" s="694"/>
      <c r="BE215" s="694"/>
      <c r="BF215" s="694"/>
      <c r="BG215" s="694"/>
      <c r="BH215" s="694"/>
      <c r="BI215" s="694"/>
      <c r="BJ215" s="694"/>
      <c r="BK215" s="694"/>
      <c r="BL215" s="694"/>
      <c r="BM215" s="694"/>
      <c r="BN215" s="694"/>
      <c r="BO215" s="694"/>
      <c r="BP215" s="694"/>
      <c r="BQ215" s="694"/>
      <c r="BR215" s="694"/>
      <c r="BS215" s="694"/>
      <c r="BT215" s="695"/>
      <c r="BU215" s="163"/>
    </row>
    <row r="216" spans="2:73" ht="15.75">
      <c r="B216" s="686"/>
      <c r="C216" s="686"/>
      <c r="D216" s="686"/>
      <c r="E216" s="686"/>
      <c r="F216" s="686"/>
      <c r="G216" s="686"/>
      <c r="H216" s="686"/>
      <c r="I216" s="638"/>
      <c r="J216" s="638"/>
      <c r="K216" s="627"/>
      <c r="L216" s="693"/>
      <c r="M216" s="694"/>
      <c r="N216" s="694"/>
      <c r="O216" s="694"/>
      <c r="P216" s="694"/>
      <c r="Q216" s="694"/>
      <c r="R216" s="694"/>
      <c r="S216" s="694"/>
      <c r="T216" s="694"/>
      <c r="U216" s="694"/>
      <c r="V216" s="694"/>
      <c r="W216" s="694"/>
      <c r="X216" s="694"/>
      <c r="Y216" s="694"/>
      <c r="Z216" s="694"/>
      <c r="AA216" s="694"/>
      <c r="AB216" s="694"/>
      <c r="AC216" s="694"/>
      <c r="AD216" s="694"/>
      <c r="AE216" s="694"/>
      <c r="AF216" s="694"/>
      <c r="AG216" s="694"/>
      <c r="AH216" s="694"/>
      <c r="AI216" s="694"/>
      <c r="AJ216" s="694"/>
      <c r="AK216" s="694"/>
      <c r="AL216" s="694"/>
      <c r="AM216" s="694"/>
      <c r="AN216" s="694"/>
      <c r="AO216" s="695"/>
      <c r="AP216" s="627"/>
      <c r="AQ216" s="693"/>
      <c r="AR216" s="694"/>
      <c r="AS216" s="694"/>
      <c r="AT216" s="694"/>
      <c r="AU216" s="694"/>
      <c r="AV216" s="694"/>
      <c r="AW216" s="694"/>
      <c r="AX216" s="694"/>
      <c r="AY216" s="694"/>
      <c r="AZ216" s="694"/>
      <c r="BA216" s="694"/>
      <c r="BB216" s="694"/>
      <c r="BC216" s="694"/>
      <c r="BD216" s="694"/>
      <c r="BE216" s="694"/>
      <c r="BF216" s="694"/>
      <c r="BG216" s="694"/>
      <c r="BH216" s="694"/>
      <c r="BI216" s="694"/>
      <c r="BJ216" s="694"/>
      <c r="BK216" s="694"/>
      <c r="BL216" s="694"/>
      <c r="BM216" s="694"/>
      <c r="BN216" s="694"/>
      <c r="BO216" s="694"/>
      <c r="BP216" s="694"/>
      <c r="BQ216" s="694"/>
      <c r="BR216" s="694"/>
      <c r="BS216" s="694"/>
      <c r="BT216" s="695"/>
      <c r="BU216" s="163"/>
    </row>
    <row r="217" spans="2:73" ht="15.75">
      <c r="B217" s="686"/>
      <c r="C217" s="686"/>
      <c r="D217" s="686"/>
      <c r="E217" s="686"/>
      <c r="F217" s="686"/>
      <c r="G217" s="686"/>
      <c r="H217" s="686"/>
      <c r="I217" s="638"/>
      <c r="J217" s="638"/>
      <c r="K217" s="627"/>
      <c r="L217" s="693"/>
      <c r="M217" s="694"/>
      <c r="N217" s="694"/>
      <c r="O217" s="694"/>
      <c r="P217" s="694"/>
      <c r="Q217" s="694"/>
      <c r="R217" s="694"/>
      <c r="S217" s="694"/>
      <c r="T217" s="694"/>
      <c r="U217" s="694"/>
      <c r="V217" s="694"/>
      <c r="W217" s="694"/>
      <c r="X217" s="694"/>
      <c r="Y217" s="694"/>
      <c r="Z217" s="694"/>
      <c r="AA217" s="694"/>
      <c r="AB217" s="694"/>
      <c r="AC217" s="694"/>
      <c r="AD217" s="694"/>
      <c r="AE217" s="694"/>
      <c r="AF217" s="694"/>
      <c r="AG217" s="694"/>
      <c r="AH217" s="694"/>
      <c r="AI217" s="694"/>
      <c r="AJ217" s="694"/>
      <c r="AK217" s="694"/>
      <c r="AL217" s="694"/>
      <c r="AM217" s="694"/>
      <c r="AN217" s="694"/>
      <c r="AO217" s="695"/>
      <c r="AP217" s="627"/>
      <c r="AQ217" s="693"/>
      <c r="AR217" s="694"/>
      <c r="AS217" s="694"/>
      <c r="AT217" s="694"/>
      <c r="AU217" s="694"/>
      <c r="AV217" s="694"/>
      <c r="AW217" s="694"/>
      <c r="AX217" s="694"/>
      <c r="AY217" s="694"/>
      <c r="AZ217" s="694"/>
      <c r="BA217" s="694"/>
      <c r="BB217" s="694"/>
      <c r="BC217" s="694"/>
      <c r="BD217" s="694"/>
      <c r="BE217" s="694"/>
      <c r="BF217" s="694"/>
      <c r="BG217" s="694"/>
      <c r="BH217" s="694"/>
      <c r="BI217" s="694"/>
      <c r="BJ217" s="694"/>
      <c r="BK217" s="694"/>
      <c r="BL217" s="694"/>
      <c r="BM217" s="694"/>
      <c r="BN217" s="694"/>
      <c r="BO217" s="694"/>
      <c r="BP217" s="694"/>
      <c r="BQ217" s="694"/>
      <c r="BR217" s="694"/>
      <c r="BS217" s="694"/>
      <c r="BT217" s="695"/>
      <c r="BU217" s="163"/>
    </row>
    <row r="218" spans="2:73" ht="15.75">
      <c r="B218" s="686"/>
      <c r="C218" s="686"/>
      <c r="D218" s="686"/>
      <c r="E218" s="686"/>
      <c r="F218" s="686"/>
      <c r="G218" s="686"/>
      <c r="H218" s="686"/>
      <c r="I218" s="638"/>
      <c r="J218" s="638"/>
      <c r="K218" s="627"/>
      <c r="L218" s="693"/>
      <c r="M218" s="694"/>
      <c r="N218" s="694"/>
      <c r="O218" s="694"/>
      <c r="P218" s="694"/>
      <c r="Q218" s="694"/>
      <c r="R218" s="694"/>
      <c r="S218" s="694"/>
      <c r="T218" s="694"/>
      <c r="U218" s="694"/>
      <c r="V218" s="694"/>
      <c r="W218" s="694"/>
      <c r="X218" s="694"/>
      <c r="Y218" s="694"/>
      <c r="Z218" s="694"/>
      <c r="AA218" s="694"/>
      <c r="AB218" s="694"/>
      <c r="AC218" s="694"/>
      <c r="AD218" s="694"/>
      <c r="AE218" s="694"/>
      <c r="AF218" s="694"/>
      <c r="AG218" s="694"/>
      <c r="AH218" s="694"/>
      <c r="AI218" s="694"/>
      <c r="AJ218" s="694"/>
      <c r="AK218" s="694"/>
      <c r="AL218" s="694"/>
      <c r="AM218" s="694"/>
      <c r="AN218" s="694"/>
      <c r="AO218" s="695"/>
      <c r="AP218" s="627"/>
      <c r="AQ218" s="693"/>
      <c r="AR218" s="694"/>
      <c r="AS218" s="694"/>
      <c r="AT218" s="694"/>
      <c r="AU218" s="694"/>
      <c r="AV218" s="694"/>
      <c r="AW218" s="694"/>
      <c r="AX218" s="694"/>
      <c r="AY218" s="694"/>
      <c r="AZ218" s="694"/>
      <c r="BA218" s="694"/>
      <c r="BB218" s="694"/>
      <c r="BC218" s="694"/>
      <c r="BD218" s="694"/>
      <c r="BE218" s="694"/>
      <c r="BF218" s="694"/>
      <c r="BG218" s="694"/>
      <c r="BH218" s="694"/>
      <c r="BI218" s="694"/>
      <c r="BJ218" s="694"/>
      <c r="BK218" s="694"/>
      <c r="BL218" s="694"/>
      <c r="BM218" s="694"/>
      <c r="BN218" s="694"/>
      <c r="BO218" s="694"/>
      <c r="BP218" s="694"/>
      <c r="BQ218" s="694"/>
      <c r="BR218" s="694"/>
      <c r="BS218" s="694"/>
      <c r="BT218" s="695"/>
      <c r="BU218" s="163"/>
    </row>
    <row r="219" spans="2:73" ht="15.75">
      <c r="B219" s="686"/>
      <c r="C219" s="686"/>
      <c r="D219" s="686"/>
      <c r="E219" s="686"/>
      <c r="F219" s="686"/>
      <c r="G219" s="686"/>
      <c r="H219" s="686"/>
      <c r="I219" s="638"/>
      <c r="J219" s="638"/>
      <c r="K219" s="627"/>
      <c r="L219" s="693"/>
      <c r="M219" s="694"/>
      <c r="N219" s="694"/>
      <c r="O219" s="694"/>
      <c r="P219" s="694"/>
      <c r="Q219" s="694"/>
      <c r="R219" s="694"/>
      <c r="S219" s="694"/>
      <c r="T219" s="694"/>
      <c r="U219" s="694"/>
      <c r="V219" s="694"/>
      <c r="W219" s="694"/>
      <c r="X219" s="694"/>
      <c r="Y219" s="694"/>
      <c r="Z219" s="694"/>
      <c r="AA219" s="694"/>
      <c r="AB219" s="694"/>
      <c r="AC219" s="694"/>
      <c r="AD219" s="694"/>
      <c r="AE219" s="694"/>
      <c r="AF219" s="694"/>
      <c r="AG219" s="694"/>
      <c r="AH219" s="694"/>
      <c r="AI219" s="694"/>
      <c r="AJ219" s="694"/>
      <c r="AK219" s="694"/>
      <c r="AL219" s="694"/>
      <c r="AM219" s="694"/>
      <c r="AN219" s="694"/>
      <c r="AO219" s="695"/>
      <c r="AP219" s="627"/>
      <c r="AQ219" s="693"/>
      <c r="AR219" s="694"/>
      <c r="AS219" s="694"/>
      <c r="AT219" s="694"/>
      <c r="AU219" s="694"/>
      <c r="AV219" s="694"/>
      <c r="AW219" s="694"/>
      <c r="AX219" s="694"/>
      <c r="AY219" s="694"/>
      <c r="AZ219" s="694"/>
      <c r="BA219" s="694"/>
      <c r="BB219" s="694"/>
      <c r="BC219" s="694"/>
      <c r="BD219" s="694"/>
      <c r="BE219" s="694"/>
      <c r="BF219" s="694"/>
      <c r="BG219" s="694"/>
      <c r="BH219" s="694"/>
      <c r="BI219" s="694"/>
      <c r="BJ219" s="694"/>
      <c r="BK219" s="694"/>
      <c r="BL219" s="694"/>
      <c r="BM219" s="694"/>
      <c r="BN219" s="694"/>
      <c r="BO219" s="694"/>
      <c r="BP219" s="694"/>
      <c r="BQ219" s="694"/>
      <c r="BR219" s="694"/>
      <c r="BS219" s="694"/>
      <c r="BT219" s="695"/>
      <c r="BU219" s="163"/>
    </row>
    <row r="220" spans="2:73" ht="15.75">
      <c r="B220" s="686"/>
      <c r="C220" s="686"/>
      <c r="D220" s="686"/>
      <c r="E220" s="686"/>
      <c r="F220" s="686"/>
      <c r="G220" s="686"/>
      <c r="H220" s="686"/>
      <c r="I220" s="638"/>
      <c r="J220" s="638"/>
      <c r="K220" s="627"/>
      <c r="L220" s="693"/>
      <c r="M220" s="694"/>
      <c r="N220" s="694"/>
      <c r="O220" s="694"/>
      <c r="P220" s="694"/>
      <c r="Q220" s="694"/>
      <c r="R220" s="694"/>
      <c r="S220" s="694"/>
      <c r="T220" s="694"/>
      <c r="U220" s="694"/>
      <c r="V220" s="694"/>
      <c r="W220" s="694"/>
      <c r="X220" s="694"/>
      <c r="Y220" s="694"/>
      <c r="Z220" s="694"/>
      <c r="AA220" s="694"/>
      <c r="AB220" s="694"/>
      <c r="AC220" s="694"/>
      <c r="AD220" s="694"/>
      <c r="AE220" s="694"/>
      <c r="AF220" s="694"/>
      <c r="AG220" s="694"/>
      <c r="AH220" s="694"/>
      <c r="AI220" s="694"/>
      <c r="AJ220" s="694"/>
      <c r="AK220" s="694"/>
      <c r="AL220" s="694"/>
      <c r="AM220" s="694"/>
      <c r="AN220" s="694"/>
      <c r="AO220" s="695"/>
      <c r="AP220" s="627"/>
      <c r="AQ220" s="693"/>
      <c r="AR220" s="694"/>
      <c r="AS220" s="694"/>
      <c r="AT220" s="694"/>
      <c r="AU220" s="694"/>
      <c r="AV220" s="694"/>
      <c r="AW220" s="694"/>
      <c r="AX220" s="694"/>
      <c r="AY220" s="694"/>
      <c r="AZ220" s="694"/>
      <c r="BA220" s="694"/>
      <c r="BB220" s="694"/>
      <c r="BC220" s="694"/>
      <c r="BD220" s="694"/>
      <c r="BE220" s="694"/>
      <c r="BF220" s="694"/>
      <c r="BG220" s="694"/>
      <c r="BH220" s="694"/>
      <c r="BI220" s="694"/>
      <c r="BJ220" s="694"/>
      <c r="BK220" s="694"/>
      <c r="BL220" s="694"/>
      <c r="BM220" s="694"/>
      <c r="BN220" s="694"/>
      <c r="BO220" s="694"/>
      <c r="BP220" s="694"/>
      <c r="BQ220" s="694"/>
      <c r="BR220" s="694"/>
      <c r="BS220" s="694"/>
      <c r="BT220" s="695"/>
      <c r="BU220" s="163"/>
    </row>
    <row r="221" spans="2:73" ht="15.75">
      <c r="B221" s="686"/>
      <c r="C221" s="686"/>
      <c r="D221" s="686"/>
      <c r="E221" s="686"/>
      <c r="F221" s="686"/>
      <c r="G221" s="686"/>
      <c r="H221" s="686"/>
      <c r="I221" s="638"/>
      <c r="J221" s="638"/>
      <c r="K221" s="627"/>
      <c r="L221" s="693"/>
      <c r="M221" s="694"/>
      <c r="N221" s="694"/>
      <c r="O221" s="694"/>
      <c r="P221" s="694"/>
      <c r="Q221" s="694"/>
      <c r="R221" s="694"/>
      <c r="S221" s="694"/>
      <c r="T221" s="694"/>
      <c r="U221" s="694"/>
      <c r="V221" s="694"/>
      <c r="W221" s="694"/>
      <c r="X221" s="694"/>
      <c r="Y221" s="694"/>
      <c r="Z221" s="694"/>
      <c r="AA221" s="694"/>
      <c r="AB221" s="694"/>
      <c r="AC221" s="694"/>
      <c r="AD221" s="694"/>
      <c r="AE221" s="694"/>
      <c r="AF221" s="694"/>
      <c r="AG221" s="694"/>
      <c r="AH221" s="694"/>
      <c r="AI221" s="694"/>
      <c r="AJ221" s="694"/>
      <c r="AK221" s="694"/>
      <c r="AL221" s="694"/>
      <c r="AM221" s="694"/>
      <c r="AN221" s="694"/>
      <c r="AO221" s="695"/>
      <c r="AP221" s="627"/>
      <c r="AQ221" s="693"/>
      <c r="AR221" s="694"/>
      <c r="AS221" s="694"/>
      <c r="AT221" s="694"/>
      <c r="AU221" s="694"/>
      <c r="AV221" s="694"/>
      <c r="AW221" s="694"/>
      <c r="AX221" s="694"/>
      <c r="AY221" s="694"/>
      <c r="AZ221" s="694"/>
      <c r="BA221" s="694"/>
      <c r="BB221" s="694"/>
      <c r="BC221" s="694"/>
      <c r="BD221" s="694"/>
      <c r="BE221" s="694"/>
      <c r="BF221" s="694"/>
      <c r="BG221" s="694"/>
      <c r="BH221" s="694"/>
      <c r="BI221" s="694"/>
      <c r="BJ221" s="694"/>
      <c r="BK221" s="694"/>
      <c r="BL221" s="694"/>
      <c r="BM221" s="694"/>
      <c r="BN221" s="694"/>
      <c r="BO221" s="694"/>
      <c r="BP221" s="694"/>
      <c r="BQ221" s="694"/>
      <c r="BR221" s="694"/>
      <c r="BS221" s="694"/>
      <c r="BT221" s="695"/>
      <c r="BU221" s="163"/>
    </row>
    <row r="222" spans="2:73" ht="15.75">
      <c r="B222" s="686"/>
      <c r="C222" s="686"/>
      <c r="D222" s="686"/>
      <c r="E222" s="686"/>
      <c r="F222" s="686"/>
      <c r="G222" s="686"/>
      <c r="H222" s="686"/>
      <c r="I222" s="638"/>
      <c r="J222" s="638"/>
      <c r="K222" s="627"/>
      <c r="L222" s="693"/>
      <c r="M222" s="694"/>
      <c r="N222" s="694"/>
      <c r="O222" s="694"/>
      <c r="P222" s="694"/>
      <c r="Q222" s="694"/>
      <c r="R222" s="694"/>
      <c r="S222" s="694"/>
      <c r="T222" s="694"/>
      <c r="U222" s="694"/>
      <c r="V222" s="694"/>
      <c r="W222" s="694"/>
      <c r="X222" s="694"/>
      <c r="Y222" s="694"/>
      <c r="Z222" s="694"/>
      <c r="AA222" s="694"/>
      <c r="AB222" s="694"/>
      <c r="AC222" s="694"/>
      <c r="AD222" s="694"/>
      <c r="AE222" s="694"/>
      <c r="AF222" s="694"/>
      <c r="AG222" s="694"/>
      <c r="AH222" s="694"/>
      <c r="AI222" s="694"/>
      <c r="AJ222" s="694"/>
      <c r="AK222" s="694"/>
      <c r="AL222" s="694"/>
      <c r="AM222" s="694"/>
      <c r="AN222" s="694"/>
      <c r="AO222" s="695"/>
      <c r="AP222" s="627"/>
      <c r="AQ222" s="693"/>
      <c r="AR222" s="694"/>
      <c r="AS222" s="694"/>
      <c r="AT222" s="694"/>
      <c r="AU222" s="694"/>
      <c r="AV222" s="694"/>
      <c r="AW222" s="694"/>
      <c r="AX222" s="694"/>
      <c r="AY222" s="694"/>
      <c r="AZ222" s="694"/>
      <c r="BA222" s="694"/>
      <c r="BB222" s="694"/>
      <c r="BC222" s="694"/>
      <c r="BD222" s="694"/>
      <c r="BE222" s="694"/>
      <c r="BF222" s="694"/>
      <c r="BG222" s="694"/>
      <c r="BH222" s="694"/>
      <c r="BI222" s="694"/>
      <c r="BJ222" s="694"/>
      <c r="BK222" s="694"/>
      <c r="BL222" s="694"/>
      <c r="BM222" s="694"/>
      <c r="BN222" s="694"/>
      <c r="BO222" s="694"/>
      <c r="BP222" s="694"/>
      <c r="BQ222" s="694"/>
      <c r="BR222" s="694"/>
      <c r="BS222" s="694"/>
      <c r="BT222" s="695"/>
      <c r="BU222" s="163"/>
    </row>
    <row r="223" spans="2:73" ht="15.75">
      <c r="B223" s="686"/>
      <c r="C223" s="686"/>
      <c r="D223" s="686"/>
      <c r="E223" s="686"/>
      <c r="F223" s="686"/>
      <c r="G223" s="686"/>
      <c r="H223" s="686"/>
      <c r="I223" s="638"/>
      <c r="J223" s="638"/>
      <c r="K223" s="627"/>
      <c r="L223" s="693"/>
      <c r="M223" s="694"/>
      <c r="N223" s="694"/>
      <c r="O223" s="694"/>
      <c r="P223" s="694"/>
      <c r="Q223" s="694"/>
      <c r="R223" s="694"/>
      <c r="S223" s="694"/>
      <c r="T223" s="694"/>
      <c r="U223" s="694"/>
      <c r="V223" s="694"/>
      <c r="W223" s="694"/>
      <c r="X223" s="694"/>
      <c r="Y223" s="694"/>
      <c r="Z223" s="694"/>
      <c r="AA223" s="694"/>
      <c r="AB223" s="694"/>
      <c r="AC223" s="694"/>
      <c r="AD223" s="694"/>
      <c r="AE223" s="694"/>
      <c r="AF223" s="694"/>
      <c r="AG223" s="694"/>
      <c r="AH223" s="694"/>
      <c r="AI223" s="694"/>
      <c r="AJ223" s="694"/>
      <c r="AK223" s="694"/>
      <c r="AL223" s="694"/>
      <c r="AM223" s="694"/>
      <c r="AN223" s="694"/>
      <c r="AO223" s="695"/>
      <c r="AP223" s="627"/>
      <c r="AQ223" s="693"/>
      <c r="AR223" s="694"/>
      <c r="AS223" s="694"/>
      <c r="AT223" s="694"/>
      <c r="AU223" s="694"/>
      <c r="AV223" s="694"/>
      <c r="AW223" s="694"/>
      <c r="AX223" s="694"/>
      <c r="AY223" s="694"/>
      <c r="AZ223" s="694"/>
      <c r="BA223" s="694"/>
      <c r="BB223" s="694"/>
      <c r="BC223" s="694"/>
      <c r="BD223" s="694"/>
      <c r="BE223" s="694"/>
      <c r="BF223" s="694"/>
      <c r="BG223" s="694"/>
      <c r="BH223" s="694"/>
      <c r="BI223" s="694"/>
      <c r="BJ223" s="694"/>
      <c r="BK223" s="694"/>
      <c r="BL223" s="694"/>
      <c r="BM223" s="694"/>
      <c r="BN223" s="694"/>
      <c r="BO223" s="694"/>
      <c r="BP223" s="694"/>
      <c r="BQ223" s="694"/>
      <c r="BR223" s="694"/>
      <c r="BS223" s="694"/>
      <c r="BT223" s="695"/>
      <c r="BU223" s="163"/>
    </row>
    <row r="224" spans="2:73" ht="15.75">
      <c r="B224" s="686"/>
      <c r="C224" s="686"/>
      <c r="D224" s="686"/>
      <c r="E224" s="686"/>
      <c r="F224" s="686"/>
      <c r="G224" s="686"/>
      <c r="H224" s="686"/>
      <c r="I224" s="638"/>
      <c r="J224" s="638"/>
      <c r="K224" s="627"/>
      <c r="L224" s="693"/>
      <c r="M224" s="694"/>
      <c r="N224" s="694"/>
      <c r="O224" s="694"/>
      <c r="P224" s="694"/>
      <c r="Q224" s="694"/>
      <c r="R224" s="694"/>
      <c r="S224" s="694"/>
      <c r="T224" s="694"/>
      <c r="U224" s="694"/>
      <c r="V224" s="694"/>
      <c r="W224" s="694"/>
      <c r="X224" s="694"/>
      <c r="Y224" s="694"/>
      <c r="Z224" s="694"/>
      <c r="AA224" s="694"/>
      <c r="AB224" s="694"/>
      <c r="AC224" s="694"/>
      <c r="AD224" s="694"/>
      <c r="AE224" s="694"/>
      <c r="AF224" s="694"/>
      <c r="AG224" s="694"/>
      <c r="AH224" s="694"/>
      <c r="AI224" s="694"/>
      <c r="AJ224" s="694"/>
      <c r="AK224" s="694"/>
      <c r="AL224" s="694"/>
      <c r="AM224" s="694"/>
      <c r="AN224" s="694"/>
      <c r="AO224" s="695"/>
      <c r="AP224" s="627"/>
      <c r="AQ224" s="693"/>
      <c r="AR224" s="694"/>
      <c r="AS224" s="694"/>
      <c r="AT224" s="694"/>
      <c r="AU224" s="694"/>
      <c r="AV224" s="694"/>
      <c r="AW224" s="694"/>
      <c r="AX224" s="694"/>
      <c r="AY224" s="694"/>
      <c r="AZ224" s="694"/>
      <c r="BA224" s="694"/>
      <c r="BB224" s="694"/>
      <c r="BC224" s="694"/>
      <c r="BD224" s="694"/>
      <c r="BE224" s="694"/>
      <c r="BF224" s="694"/>
      <c r="BG224" s="694"/>
      <c r="BH224" s="694"/>
      <c r="BI224" s="694"/>
      <c r="BJ224" s="694"/>
      <c r="BK224" s="694"/>
      <c r="BL224" s="694"/>
      <c r="BM224" s="694"/>
      <c r="BN224" s="694"/>
      <c r="BO224" s="694"/>
      <c r="BP224" s="694"/>
      <c r="BQ224" s="694"/>
      <c r="BR224" s="694"/>
      <c r="BS224" s="694"/>
      <c r="BT224" s="695"/>
      <c r="BU224" s="163"/>
    </row>
    <row r="225" spans="2:73" ht="15.75">
      <c r="B225" s="686"/>
      <c r="C225" s="686"/>
      <c r="D225" s="686"/>
      <c r="E225" s="686"/>
      <c r="F225" s="686"/>
      <c r="G225" s="686"/>
      <c r="H225" s="686"/>
      <c r="I225" s="638"/>
      <c r="J225" s="638"/>
      <c r="K225" s="627"/>
      <c r="L225" s="693"/>
      <c r="M225" s="694"/>
      <c r="N225" s="694"/>
      <c r="O225" s="694"/>
      <c r="P225" s="694"/>
      <c r="Q225" s="694"/>
      <c r="R225" s="694"/>
      <c r="S225" s="694"/>
      <c r="T225" s="694"/>
      <c r="U225" s="694"/>
      <c r="V225" s="694"/>
      <c r="W225" s="694"/>
      <c r="X225" s="694"/>
      <c r="Y225" s="694"/>
      <c r="Z225" s="694"/>
      <c r="AA225" s="694"/>
      <c r="AB225" s="694"/>
      <c r="AC225" s="694"/>
      <c r="AD225" s="694"/>
      <c r="AE225" s="694"/>
      <c r="AF225" s="694"/>
      <c r="AG225" s="694"/>
      <c r="AH225" s="694"/>
      <c r="AI225" s="694"/>
      <c r="AJ225" s="694"/>
      <c r="AK225" s="694"/>
      <c r="AL225" s="694"/>
      <c r="AM225" s="694"/>
      <c r="AN225" s="694"/>
      <c r="AO225" s="695"/>
      <c r="AP225" s="627"/>
      <c r="AQ225" s="693"/>
      <c r="AR225" s="694"/>
      <c r="AS225" s="694"/>
      <c r="AT225" s="694"/>
      <c r="AU225" s="694"/>
      <c r="AV225" s="694"/>
      <c r="AW225" s="694"/>
      <c r="AX225" s="694"/>
      <c r="AY225" s="694"/>
      <c r="AZ225" s="694"/>
      <c r="BA225" s="694"/>
      <c r="BB225" s="694"/>
      <c r="BC225" s="694"/>
      <c r="BD225" s="694"/>
      <c r="BE225" s="694"/>
      <c r="BF225" s="694"/>
      <c r="BG225" s="694"/>
      <c r="BH225" s="694"/>
      <c r="BI225" s="694"/>
      <c r="BJ225" s="694"/>
      <c r="BK225" s="694"/>
      <c r="BL225" s="694"/>
      <c r="BM225" s="694"/>
      <c r="BN225" s="694"/>
      <c r="BO225" s="694"/>
      <c r="BP225" s="694"/>
      <c r="BQ225" s="694"/>
      <c r="BR225" s="694"/>
      <c r="BS225" s="694"/>
      <c r="BT225" s="695"/>
      <c r="BU225" s="163"/>
    </row>
    <row r="226" spans="2:73" ht="15.75">
      <c r="B226" s="686"/>
      <c r="C226" s="686"/>
      <c r="D226" s="686"/>
      <c r="E226" s="686"/>
      <c r="F226" s="686"/>
      <c r="G226" s="686"/>
      <c r="H226" s="686"/>
      <c r="I226" s="638"/>
      <c r="J226" s="638"/>
      <c r="K226" s="627"/>
      <c r="L226" s="693"/>
      <c r="M226" s="694"/>
      <c r="N226" s="694"/>
      <c r="O226" s="694"/>
      <c r="P226" s="694"/>
      <c r="Q226" s="694"/>
      <c r="R226" s="694"/>
      <c r="S226" s="694"/>
      <c r="T226" s="694"/>
      <c r="U226" s="694"/>
      <c r="V226" s="694"/>
      <c r="W226" s="694"/>
      <c r="X226" s="694"/>
      <c r="Y226" s="694"/>
      <c r="Z226" s="694"/>
      <c r="AA226" s="694"/>
      <c r="AB226" s="694"/>
      <c r="AC226" s="694"/>
      <c r="AD226" s="694"/>
      <c r="AE226" s="694"/>
      <c r="AF226" s="694"/>
      <c r="AG226" s="694"/>
      <c r="AH226" s="694"/>
      <c r="AI226" s="694"/>
      <c r="AJ226" s="694"/>
      <c r="AK226" s="694"/>
      <c r="AL226" s="694"/>
      <c r="AM226" s="694"/>
      <c r="AN226" s="694"/>
      <c r="AO226" s="695"/>
      <c r="AP226" s="627"/>
      <c r="AQ226" s="693"/>
      <c r="AR226" s="694"/>
      <c r="AS226" s="694"/>
      <c r="AT226" s="694"/>
      <c r="AU226" s="694"/>
      <c r="AV226" s="694"/>
      <c r="AW226" s="694"/>
      <c r="AX226" s="694"/>
      <c r="AY226" s="694"/>
      <c r="AZ226" s="694"/>
      <c r="BA226" s="694"/>
      <c r="BB226" s="694"/>
      <c r="BC226" s="694"/>
      <c r="BD226" s="694"/>
      <c r="BE226" s="694"/>
      <c r="BF226" s="694"/>
      <c r="BG226" s="694"/>
      <c r="BH226" s="694"/>
      <c r="BI226" s="694"/>
      <c r="BJ226" s="694"/>
      <c r="BK226" s="694"/>
      <c r="BL226" s="694"/>
      <c r="BM226" s="694"/>
      <c r="BN226" s="694"/>
      <c r="BO226" s="694"/>
      <c r="BP226" s="694"/>
      <c r="BQ226" s="694"/>
      <c r="BR226" s="694"/>
      <c r="BS226" s="694"/>
      <c r="BT226" s="695"/>
      <c r="BU226" s="163"/>
    </row>
    <row r="227" spans="2:73" ht="15.75">
      <c r="B227" s="686"/>
      <c r="C227" s="686"/>
      <c r="D227" s="686"/>
      <c r="E227" s="686"/>
      <c r="F227" s="686"/>
      <c r="G227" s="686"/>
      <c r="H227" s="686"/>
      <c r="I227" s="638"/>
      <c r="J227" s="638"/>
      <c r="K227" s="627"/>
      <c r="L227" s="693"/>
      <c r="M227" s="694"/>
      <c r="N227" s="694"/>
      <c r="O227" s="694"/>
      <c r="P227" s="694"/>
      <c r="Q227" s="694"/>
      <c r="R227" s="694"/>
      <c r="S227" s="694"/>
      <c r="T227" s="694"/>
      <c r="U227" s="694"/>
      <c r="V227" s="694"/>
      <c r="W227" s="694"/>
      <c r="X227" s="694"/>
      <c r="Y227" s="694"/>
      <c r="Z227" s="694"/>
      <c r="AA227" s="694"/>
      <c r="AB227" s="694"/>
      <c r="AC227" s="694"/>
      <c r="AD227" s="694"/>
      <c r="AE227" s="694"/>
      <c r="AF227" s="694"/>
      <c r="AG227" s="694"/>
      <c r="AH227" s="694"/>
      <c r="AI227" s="694"/>
      <c r="AJ227" s="694"/>
      <c r="AK227" s="694"/>
      <c r="AL227" s="694"/>
      <c r="AM227" s="694"/>
      <c r="AN227" s="694"/>
      <c r="AO227" s="695"/>
      <c r="AP227" s="627"/>
      <c r="AQ227" s="693"/>
      <c r="AR227" s="694"/>
      <c r="AS227" s="694"/>
      <c r="AT227" s="694"/>
      <c r="AU227" s="694"/>
      <c r="AV227" s="694"/>
      <c r="AW227" s="694"/>
      <c r="AX227" s="694"/>
      <c r="AY227" s="694"/>
      <c r="AZ227" s="694"/>
      <c r="BA227" s="694"/>
      <c r="BB227" s="694"/>
      <c r="BC227" s="694"/>
      <c r="BD227" s="694"/>
      <c r="BE227" s="694"/>
      <c r="BF227" s="694"/>
      <c r="BG227" s="694"/>
      <c r="BH227" s="694"/>
      <c r="BI227" s="694"/>
      <c r="BJ227" s="694"/>
      <c r="BK227" s="694"/>
      <c r="BL227" s="694"/>
      <c r="BM227" s="694"/>
      <c r="BN227" s="694"/>
      <c r="BO227" s="694"/>
      <c r="BP227" s="694"/>
      <c r="BQ227" s="694"/>
      <c r="BR227" s="694"/>
      <c r="BS227" s="694"/>
      <c r="BT227" s="695"/>
      <c r="BU227" s="163"/>
    </row>
    <row r="228" spans="2:73" ht="15.75">
      <c r="B228" s="686"/>
      <c r="C228" s="686"/>
      <c r="D228" s="686"/>
      <c r="E228" s="686"/>
      <c r="F228" s="686"/>
      <c r="G228" s="686"/>
      <c r="H228" s="686"/>
      <c r="I228" s="638"/>
      <c r="J228" s="638"/>
      <c r="K228" s="627"/>
      <c r="L228" s="693"/>
      <c r="M228" s="694"/>
      <c r="N228" s="694"/>
      <c r="O228" s="694"/>
      <c r="P228" s="694"/>
      <c r="Q228" s="694"/>
      <c r="R228" s="694"/>
      <c r="S228" s="694"/>
      <c r="T228" s="694"/>
      <c r="U228" s="694"/>
      <c r="V228" s="694"/>
      <c r="W228" s="694"/>
      <c r="X228" s="694"/>
      <c r="Y228" s="694"/>
      <c r="Z228" s="694"/>
      <c r="AA228" s="694"/>
      <c r="AB228" s="694"/>
      <c r="AC228" s="694"/>
      <c r="AD228" s="694"/>
      <c r="AE228" s="694"/>
      <c r="AF228" s="694"/>
      <c r="AG228" s="694"/>
      <c r="AH228" s="694"/>
      <c r="AI228" s="694"/>
      <c r="AJ228" s="694"/>
      <c r="AK228" s="694"/>
      <c r="AL228" s="694"/>
      <c r="AM228" s="694"/>
      <c r="AN228" s="694"/>
      <c r="AO228" s="695"/>
      <c r="AP228" s="627"/>
      <c r="AQ228" s="693"/>
      <c r="AR228" s="694"/>
      <c r="AS228" s="694"/>
      <c r="AT228" s="694"/>
      <c r="AU228" s="694"/>
      <c r="AV228" s="694"/>
      <c r="AW228" s="694"/>
      <c r="AX228" s="694"/>
      <c r="AY228" s="694"/>
      <c r="AZ228" s="694"/>
      <c r="BA228" s="694"/>
      <c r="BB228" s="694"/>
      <c r="BC228" s="694"/>
      <c r="BD228" s="694"/>
      <c r="BE228" s="694"/>
      <c r="BF228" s="694"/>
      <c r="BG228" s="694"/>
      <c r="BH228" s="694"/>
      <c r="BI228" s="694"/>
      <c r="BJ228" s="694"/>
      <c r="BK228" s="694"/>
      <c r="BL228" s="694"/>
      <c r="BM228" s="694"/>
      <c r="BN228" s="694"/>
      <c r="BO228" s="694"/>
      <c r="BP228" s="694"/>
      <c r="BQ228" s="694"/>
      <c r="BR228" s="694"/>
      <c r="BS228" s="694"/>
      <c r="BT228" s="695"/>
      <c r="BU228" s="163"/>
    </row>
    <row r="229" spans="2:73" ht="15.75">
      <c r="B229" s="686"/>
      <c r="C229" s="686"/>
      <c r="D229" s="686"/>
      <c r="E229" s="686"/>
      <c r="F229" s="686"/>
      <c r="G229" s="686"/>
      <c r="H229" s="686"/>
      <c r="I229" s="638"/>
      <c r="J229" s="638"/>
      <c r="K229" s="627"/>
      <c r="L229" s="693"/>
      <c r="M229" s="694"/>
      <c r="N229" s="694"/>
      <c r="O229" s="694"/>
      <c r="P229" s="694"/>
      <c r="Q229" s="694"/>
      <c r="R229" s="694"/>
      <c r="S229" s="694"/>
      <c r="T229" s="694"/>
      <c r="U229" s="694"/>
      <c r="V229" s="694"/>
      <c r="W229" s="694"/>
      <c r="X229" s="694"/>
      <c r="Y229" s="694"/>
      <c r="Z229" s="694"/>
      <c r="AA229" s="694"/>
      <c r="AB229" s="694"/>
      <c r="AC229" s="694"/>
      <c r="AD229" s="694"/>
      <c r="AE229" s="694"/>
      <c r="AF229" s="694"/>
      <c r="AG229" s="694"/>
      <c r="AH229" s="694"/>
      <c r="AI229" s="694"/>
      <c r="AJ229" s="694"/>
      <c r="AK229" s="694"/>
      <c r="AL229" s="694"/>
      <c r="AM229" s="694"/>
      <c r="AN229" s="694"/>
      <c r="AO229" s="695"/>
      <c r="AP229" s="627"/>
      <c r="AQ229" s="693"/>
      <c r="AR229" s="694"/>
      <c r="AS229" s="694"/>
      <c r="AT229" s="694"/>
      <c r="AU229" s="694"/>
      <c r="AV229" s="694"/>
      <c r="AW229" s="694"/>
      <c r="AX229" s="694"/>
      <c r="AY229" s="694"/>
      <c r="AZ229" s="694"/>
      <c r="BA229" s="694"/>
      <c r="BB229" s="694"/>
      <c r="BC229" s="694"/>
      <c r="BD229" s="694"/>
      <c r="BE229" s="694"/>
      <c r="BF229" s="694"/>
      <c r="BG229" s="694"/>
      <c r="BH229" s="694"/>
      <c r="BI229" s="694"/>
      <c r="BJ229" s="694"/>
      <c r="BK229" s="694"/>
      <c r="BL229" s="694"/>
      <c r="BM229" s="694"/>
      <c r="BN229" s="694"/>
      <c r="BO229" s="694"/>
      <c r="BP229" s="694"/>
      <c r="BQ229" s="694"/>
      <c r="BR229" s="694"/>
      <c r="BS229" s="694"/>
      <c r="BT229" s="695"/>
      <c r="BU229" s="163"/>
    </row>
    <row r="230" spans="2:73" ht="15.75">
      <c r="B230" s="686"/>
      <c r="C230" s="686"/>
      <c r="D230" s="686"/>
      <c r="E230" s="686"/>
      <c r="F230" s="686"/>
      <c r="G230" s="686"/>
      <c r="H230" s="686"/>
      <c r="I230" s="638"/>
      <c r="J230" s="638"/>
      <c r="K230" s="627"/>
      <c r="L230" s="693"/>
      <c r="M230" s="694"/>
      <c r="N230" s="694"/>
      <c r="O230" s="694"/>
      <c r="P230" s="694"/>
      <c r="Q230" s="694"/>
      <c r="R230" s="694"/>
      <c r="S230" s="694"/>
      <c r="T230" s="694"/>
      <c r="U230" s="694"/>
      <c r="V230" s="694"/>
      <c r="W230" s="694"/>
      <c r="X230" s="694"/>
      <c r="Y230" s="694"/>
      <c r="Z230" s="694"/>
      <c r="AA230" s="694"/>
      <c r="AB230" s="694"/>
      <c r="AC230" s="694"/>
      <c r="AD230" s="694"/>
      <c r="AE230" s="694"/>
      <c r="AF230" s="694"/>
      <c r="AG230" s="694"/>
      <c r="AH230" s="694"/>
      <c r="AI230" s="694"/>
      <c r="AJ230" s="694"/>
      <c r="AK230" s="694"/>
      <c r="AL230" s="694"/>
      <c r="AM230" s="694"/>
      <c r="AN230" s="694"/>
      <c r="AO230" s="695"/>
      <c r="AP230" s="627"/>
      <c r="AQ230" s="693"/>
      <c r="AR230" s="694"/>
      <c r="AS230" s="694"/>
      <c r="AT230" s="694"/>
      <c r="AU230" s="694"/>
      <c r="AV230" s="694"/>
      <c r="AW230" s="694"/>
      <c r="AX230" s="694"/>
      <c r="AY230" s="694"/>
      <c r="AZ230" s="694"/>
      <c r="BA230" s="694"/>
      <c r="BB230" s="694"/>
      <c r="BC230" s="694"/>
      <c r="BD230" s="694"/>
      <c r="BE230" s="694"/>
      <c r="BF230" s="694"/>
      <c r="BG230" s="694"/>
      <c r="BH230" s="694"/>
      <c r="BI230" s="694"/>
      <c r="BJ230" s="694"/>
      <c r="BK230" s="694"/>
      <c r="BL230" s="694"/>
      <c r="BM230" s="694"/>
      <c r="BN230" s="694"/>
      <c r="BO230" s="694"/>
      <c r="BP230" s="694"/>
      <c r="BQ230" s="694"/>
      <c r="BR230" s="694"/>
      <c r="BS230" s="694"/>
      <c r="BT230" s="695"/>
      <c r="BU230" s="163"/>
    </row>
    <row r="231" spans="2:73" ht="15.75">
      <c r="B231" s="686"/>
      <c r="C231" s="686"/>
      <c r="D231" s="686"/>
      <c r="E231" s="686"/>
      <c r="F231" s="686"/>
      <c r="G231" s="686"/>
      <c r="H231" s="686"/>
      <c r="I231" s="638"/>
      <c r="J231" s="638"/>
      <c r="K231" s="627"/>
      <c r="L231" s="693"/>
      <c r="M231" s="694"/>
      <c r="N231" s="694"/>
      <c r="O231" s="694"/>
      <c r="P231" s="694"/>
      <c r="Q231" s="694"/>
      <c r="R231" s="694"/>
      <c r="S231" s="694"/>
      <c r="T231" s="694"/>
      <c r="U231" s="694"/>
      <c r="V231" s="694"/>
      <c r="W231" s="694"/>
      <c r="X231" s="694"/>
      <c r="Y231" s="694"/>
      <c r="Z231" s="694"/>
      <c r="AA231" s="694"/>
      <c r="AB231" s="694"/>
      <c r="AC231" s="694"/>
      <c r="AD231" s="694"/>
      <c r="AE231" s="694"/>
      <c r="AF231" s="694"/>
      <c r="AG231" s="694"/>
      <c r="AH231" s="694"/>
      <c r="AI231" s="694"/>
      <c r="AJ231" s="694"/>
      <c r="AK231" s="694"/>
      <c r="AL231" s="694"/>
      <c r="AM231" s="694"/>
      <c r="AN231" s="694"/>
      <c r="AO231" s="695"/>
      <c r="AP231" s="627"/>
      <c r="AQ231" s="693"/>
      <c r="AR231" s="694"/>
      <c r="AS231" s="694"/>
      <c r="AT231" s="694"/>
      <c r="AU231" s="694"/>
      <c r="AV231" s="694"/>
      <c r="AW231" s="694"/>
      <c r="AX231" s="694"/>
      <c r="AY231" s="694"/>
      <c r="AZ231" s="694"/>
      <c r="BA231" s="694"/>
      <c r="BB231" s="694"/>
      <c r="BC231" s="694"/>
      <c r="BD231" s="694"/>
      <c r="BE231" s="694"/>
      <c r="BF231" s="694"/>
      <c r="BG231" s="694"/>
      <c r="BH231" s="694"/>
      <c r="BI231" s="694"/>
      <c r="BJ231" s="694"/>
      <c r="BK231" s="694"/>
      <c r="BL231" s="694"/>
      <c r="BM231" s="694"/>
      <c r="BN231" s="694"/>
      <c r="BO231" s="694"/>
      <c r="BP231" s="694"/>
      <c r="BQ231" s="694"/>
      <c r="BR231" s="694"/>
      <c r="BS231" s="694"/>
      <c r="BT231" s="695"/>
      <c r="BU231" s="163"/>
    </row>
    <row r="232" spans="2:73" ht="15.75">
      <c r="B232" s="686"/>
      <c r="C232" s="686"/>
      <c r="D232" s="686"/>
      <c r="E232" s="686"/>
      <c r="F232" s="686"/>
      <c r="G232" s="686"/>
      <c r="H232" s="686"/>
      <c r="I232" s="638"/>
      <c r="J232" s="638"/>
      <c r="K232" s="627"/>
      <c r="L232" s="693"/>
      <c r="M232" s="694"/>
      <c r="N232" s="694"/>
      <c r="O232" s="694"/>
      <c r="P232" s="694"/>
      <c r="Q232" s="694"/>
      <c r="R232" s="694"/>
      <c r="S232" s="694"/>
      <c r="T232" s="694"/>
      <c r="U232" s="694"/>
      <c r="V232" s="694"/>
      <c r="W232" s="694"/>
      <c r="X232" s="694"/>
      <c r="Y232" s="694"/>
      <c r="Z232" s="694"/>
      <c r="AA232" s="694"/>
      <c r="AB232" s="694"/>
      <c r="AC232" s="694"/>
      <c r="AD232" s="694"/>
      <c r="AE232" s="694"/>
      <c r="AF232" s="694"/>
      <c r="AG232" s="694"/>
      <c r="AH232" s="694"/>
      <c r="AI232" s="694"/>
      <c r="AJ232" s="694"/>
      <c r="AK232" s="694"/>
      <c r="AL232" s="694"/>
      <c r="AM232" s="694"/>
      <c r="AN232" s="694"/>
      <c r="AO232" s="695"/>
      <c r="AP232" s="627"/>
      <c r="AQ232" s="693"/>
      <c r="AR232" s="694"/>
      <c r="AS232" s="694"/>
      <c r="AT232" s="694"/>
      <c r="AU232" s="694"/>
      <c r="AV232" s="694"/>
      <c r="AW232" s="694"/>
      <c r="AX232" s="694"/>
      <c r="AY232" s="694"/>
      <c r="AZ232" s="694"/>
      <c r="BA232" s="694"/>
      <c r="BB232" s="694"/>
      <c r="BC232" s="694"/>
      <c r="BD232" s="694"/>
      <c r="BE232" s="694"/>
      <c r="BF232" s="694"/>
      <c r="BG232" s="694"/>
      <c r="BH232" s="694"/>
      <c r="BI232" s="694"/>
      <c r="BJ232" s="694"/>
      <c r="BK232" s="694"/>
      <c r="BL232" s="694"/>
      <c r="BM232" s="694"/>
      <c r="BN232" s="694"/>
      <c r="BO232" s="694"/>
      <c r="BP232" s="694"/>
      <c r="BQ232" s="694"/>
      <c r="BR232" s="694"/>
      <c r="BS232" s="694"/>
      <c r="BT232" s="695"/>
      <c r="BU232" s="163"/>
    </row>
    <row r="233" spans="2:73" ht="15.75">
      <c r="B233" s="686"/>
      <c r="C233" s="686"/>
      <c r="D233" s="686"/>
      <c r="E233" s="686"/>
      <c r="F233" s="686"/>
      <c r="G233" s="686"/>
      <c r="H233" s="686"/>
      <c r="I233" s="638"/>
      <c r="J233" s="638"/>
      <c r="K233" s="627"/>
      <c r="L233" s="693"/>
      <c r="M233" s="694"/>
      <c r="N233" s="694"/>
      <c r="O233" s="694"/>
      <c r="P233" s="694"/>
      <c r="Q233" s="694"/>
      <c r="R233" s="694"/>
      <c r="S233" s="694"/>
      <c r="T233" s="694"/>
      <c r="U233" s="694"/>
      <c r="V233" s="694"/>
      <c r="W233" s="694"/>
      <c r="X233" s="694"/>
      <c r="Y233" s="694"/>
      <c r="Z233" s="694"/>
      <c r="AA233" s="694"/>
      <c r="AB233" s="694"/>
      <c r="AC233" s="694"/>
      <c r="AD233" s="694"/>
      <c r="AE233" s="694"/>
      <c r="AF233" s="694"/>
      <c r="AG233" s="694"/>
      <c r="AH233" s="694"/>
      <c r="AI233" s="694"/>
      <c r="AJ233" s="694"/>
      <c r="AK233" s="694"/>
      <c r="AL233" s="694"/>
      <c r="AM233" s="694"/>
      <c r="AN233" s="694"/>
      <c r="AO233" s="695"/>
      <c r="AP233" s="627"/>
      <c r="AQ233" s="693"/>
      <c r="AR233" s="694"/>
      <c r="AS233" s="694"/>
      <c r="AT233" s="694"/>
      <c r="AU233" s="694"/>
      <c r="AV233" s="694"/>
      <c r="AW233" s="694"/>
      <c r="AX233" s="694"/>
      <c r="AY233" s="694"/>
      <c r="AZ233" s="694"/>
      <c r="BA233" s="694"/>
      <c r="BB233" s="694"/>
      <c r="BC233" s="694"/>
      <c r="BD233" s="694"/>
      <c r="BE233" s="694"/>
      <c r="BF233" s="694"/>
      <c r="BG233" s="694"/>
      <c r="BH233" s="694"/>
      <c r="BI233" s="694"/>
      <c r="BJ233" s="694"/>
      <c r="BK233" s="694"/>
      <c r="BL233" s="694"/>
      <c r="BM233" s="694"/>
      <c r="BN233" s="694"/>
      <c r="BO233" s="694"/>
      <c r="BP233" s="694"/>
      <c r="BQ233" s="694"/>
      <c r="BR233" s="694"/>
      <c r="BS233" s="694"/>
      <c r="BT233" s="695"/>
      <c r="BU233" s="163"/>
    </row>
    <row r="234" spans="2:73" ht="15.75">
      <c r="B234" s="686"/>
      <c r="C234" s="686"/>
      <c r="D234" s="686"/>
      <c r="E234" s="686"/>
      <c r="F234" s="686"/>
      <c r="G234" s="686"/>
      <c r="H234" s="686"/>
      <c r="I234" s="638"/>
      <c r="J234" s="638"/>
      <c r="K234" s="627"/>
      <c r="L234" s="693"/>
      <c r="M234" s="694"/>
      <c r="N234" s="694"/>
      <c r="O234" s="694"/>
      <c r="P234" s="694"/>
      <c r="Q234" s="694"/>
      <c r="R234" s="694"/>
      <c r="S234" s="694"/>
      <c r="T234" s="694"/>
      <c r="U234" s="694"/>
      <c r="V234" s="694"/>
      <c r="W234" s="694"/>
      <c r="X234" s="694"/>
      <c r="Y234" s="694"/>
      <c r="Z234" s="694"/>
      <c r="AA234" s="694"/>
      <c r="AB234" s="694"/>
      <c r="AC234" s="694"/>
      <c r="AD234" s="694"/>
      <c r="AE234" s="694"/>
      <c r="AF234" s="694"/>
      <c r="AG234" s="694"/>
      <c r="AH234" s="694"/>
      <c r="AI234" s="694"/>
      <c r="AJ234" s="694"/>
      <c r="AK234" s="694"/>
      <c r="AL234" s="694"/>
      <c r="AM234" s="694"/>
      <c r="AN234" s="694"/>
      <c r="AO234" s="695"/>
      <c r="AP234" s="627"/>
      <c r="AQ234" s="693"/>
      <c r="AR234" s="694"/>
      <c r="AS234" s="694"/>
      <c r="AT234" s="694"/>
      <c r="AU234" s="694"/>
      <c r="AV234" s="694"/>
      <c r="AW234" s="694"/>
      <c r="AX234" s="694"/>
      <c r="AY234" s="694"/>
      <c r="AZ234" s="694"/>
      <c r="BA234" s="694"/>
      <c r="BB234" s="694"/>
      <c r="BC234" s="694"/>
      <c r="BD234" s="694"/>
      <c r="BE234" s="694"/>
      <c r="BF234" s="694"/>
      <c r="BG234" s="694"/>
      <c r="BH234" s="694"/>
      <c r="BI234" s="694"/>
      <c r="BJ234" s="694"/>
      <c r="BK234" s="694"/>
      <c r="BL234" s="694"/>
      <c r="BM234" s="694"/>
      <c r="BN234" s="694"/>
      <c r="BO234" s="694"/>
      <c r="BP234" s="694"/>
      <c r="BQ234" s="694"/>
      <c r="BR234" s="694"/>
      <c r="BS234" s="694"/>
      <c r="BT234" s="695"/>
      <c r="BU234" s="163"/>
    </row>
    <row r="235" spans="2:73" ht="15.75">
      <c r="B235" s="686"/>
      <c r="C235" s="686"/>
      <c r="D235" s="686"/>
      <c r="E235" s="686"/>
      <c r="F235" s="686"/>
      <c r="G235" s="686"/>
      <c r="H235" s="686"/>
      <c r="I235" s="638"/>
      <c r="J235" s="638"/>
      <c r="K235" s="627"/>
      <c r="L235" s="693"/>
      <c r="M235" s="694"/>
      <c r="N235" s="694"/>
      <c r="O235" s="694"/>
      <c r="P235" s="694"/>
      <c r="Q235" s="694"/>
      <c r="R235" s="694"/>
      <c r="S235" s="694"/>
      <c r="T235" s="694"/>
      <c r="U235" s="694"/>
      <c r="V235" s="694"/>
      <c r="W235" s="694"/>
      <c r="X235" s="694"/>
      <c r="Y235" s="694"/>
      <c r="Z235" s="694"/>
      <c r="AA235" s="694"/>
      <c r="AB235" s="694"/>
      <c r="AC235" s="694"/>
      <c r="AD235" s="694"/>
      <c r="AE235" s="694"/>
      <c r="AF235" s="694"/>
      <c r="AG235" s="694"/>
      <c r="AH235" s="694"/>
      <c r="AI235" s="694"/>
      <c r="AJ235" s="694"/>
      <c r="AK235" s="694"/>
      <c r="AL235" s="694"/>
      <c r="AM235" s="694"/>
      <c r="AN235" s="694"/>
      <c r="AO235" s="695"/>
      <c r="AP235" s="627"/>
      <c r="AQ235" s="693"/>
      <c r="AR235" s="694"/>
      <c r="AS235" s="694"/>
      <c r="AT235" s="694"/>
      <c r="AU235" s="694"/>
      <c r="AV235" s="694"/>
      <c r="AW235" s="694"/>
      <c r="AX235" s="694"/>
      <c r="AY235" s="694"/>
      <c r="AZ235" s="694"/>
      <c r="BA235" s="694"/>
      <c r="BB235" s="694"/>
      <c r="BC235" s="694"/>
      <c r="BD235" s="694"/>
      <c r="BE235" s="694"/>
      <c r="BF235" s="694"/>
      <c r="BG235" s="694"/>
      <c r="BH235" s="694"/>
      <c r="BI235" s="694"/>
      <c r="BJ235" s="694"/>
      <c r="BK235" s="694"/>
      <c r="BL235" s="694"/>
      <c r="BM235" s="694"/>
      <c r="BN235" s="694"/>
      <c r="BO235" s="694"/>
      <c r="BP235" s="694"/>
      <c r="BQ235" s="694"/>
      <c r="BR235" s="694"/>
      <c r="BS235" s="694"/>
      <c r="BT235" s="695"/>
      <c r="BU235" s="163"/>
    </row>
    <row r="236" spans="2:73" ht="15.75">
      <c r="B236" s="686"/>
      <c r="C236" s="686"/>
      <c r="D236" s="686"/>
      <c r="E236" s="686"/>
      <c r="F236" s="686"/>
      <c r="G236" s="686"/>
      <c r="H236" s="686"/>
      <c r="I236" s="638"/>
      <c r="J236" s="638"/>
      <c r="K236" s="627"/>
      <c r="L236" s="693"/>
      <c r="M236" s="694"/>
      <c r="N236" s="694"/>
      <c r="O236" s="694"/>
      <c r="P236" s="694"/>
      <c r="Q236" s="694"/>
      <c r="R236" s="694"/>
      <c r="S236" s="694"/>
      <c r="T236" s="694"/>
      <c r="U236" s="694"/>
      <c r="V236" s="694"/>
      <c r="W236" s="694"/>
      <c r="X236" s="694"/>
      <c r="Y236" s="694"/>
      <c r="Z236" s="694"/>
      <c r="AA236" s="694"/>
      <c r="AB236" s="694"/>
      <c r="AC236" s="694"/>
      <c r="AD236" s="694"/>
      <c r="AE236" s="694"/>
      <c r="AF236" s="694"/>
      <c r="AG236" s="694"/>
      <c r="AH236" s="694"/>
      <c r="AI236" s="694"/>
      <c r="AJ236" s="694"/>
      <c r="AK236" s="694"/>
      <c r="AL236" s="694"/>
      <c r="AM236" s="694"/>
      <c r="AN236" s="694"/>
      <c r="AO236" s="695"/>
      <c r="AP236" s="627"/>
      <c r="AQ236" s="693"/>
      <c r="AR236" s="694"/>
      <c r="AS236" s="694"/>
      <c r="AT236" s="694"/>
      <c r="AU236" s="694"/>
      <c r="AV236" s="694"/>
      <c r="AW236" s="694"/>
      <c r="AX236" s="694"/>
      <c r="AY236" s="694"/>
      <c r="AZ236" s="694"/>
      <c r="BA236" s="694"/>
      <c r="BB236" s="694"/>
      <c r="BC236" s="694"/>
      <c r="BD236" s="694"/>
      <c r="BE236" s="694"/>
      <c r="BF236" s="694"/>
      <c r="BG236" s="694"/>
      <c r="BH236" s="694"/>
      <c r="BI236" s="694"/>
      <c r="BJ236" s="694"/>
      <c r="BK236" s="694"/>
      <c r="BL236" s="694"/>
      <c r="BM236" s="694"/>
      <c r="BN236" s="694"/>
      <c r="BO236" s="694"/>
      <c r="BP236" s="694"/>
      <c r="BQ236" s="694"/>
      <c r="BR236" s="694"/>
      <c r="BS236" s="694"/>
      <c r="BT236" s="695"/>
      <c r="BU236" s="163"/>
    </row>
    <row r="237" spans="2:73" ht="15.75">
      <c r="B237" s="686"/>
      <c r="C237" s="686"/>
      <c r="D237" s="686"/>
      <c r="E237" s="686"/>
      <c r="F237" s="686"/>
      <c r="G237" s="686"/>
      <c r="H237" s="686"/>
      <c r="I237" s="638"/>
      <c r="J237" s="638"/>
      <c r="K237" s="627"/>
      <c r="L237" s="693"/>
      <c r="M237" s="694"/>
      <c r="N237" s="694"/>
      <c r="O237" s="694"/>
      <c r="P237" s="694"/>
      <c r="Q237" s="694"/>
      <c r="R237" s="694"/>
      <c r="S237" s="694"/>
      <c r="T237" s="694"/>
      <c r="U237" s="694"/>
      <c r="V237" s="694"/>
      <c r="W237" s="694"/>
      <c r="X237" s="694"/>
      <c r="Y237" s="694"/>
      <c r="Z237" s="694"/>
      <c r="AA237" s="694"/>
      <c r="AB237" s="694"/>
      <c r="AC237" s="694"/>
      <c r="AD237" s="694"/>
      <c r="AE237" s="694"/>
      <c r="AF237" s="694"/>
      <c r="AG237" s="694"/>
      <c r="AH237" s="694"/>
      <c r="AI237" s="694"/>
      <c r="AJ237" s="694"/>
      <c r="AK237" s="694"/>
      <c r="AL237" s="694"/>
      <c r="AM237" s="694"/>
      <c r="AN237" s="694"/>
      <c r="AO237" s="695"/>
      <c r="AP237" s="627"/>
      <c r="AQ237" s="693"/>
      <c r="AR237" s="694"/>
      <c r="AS237" s="694"/>
      <c r="AT237" s="694"/>
      <c r="AU237" s="694"/>
      <c r="AV237" s="694"/>
      <c r="AW237" s="694"/>
      <c r="AX237" s="694"/>
      <c r="AY237" s="694"/>
      <c r="AZ237" s="694"/>
      <c r="BA237" s="694"/>
      <c r="BB237" s="694"/>
      <c r="BC237" s="694"/>
      <c r="BD237" s="694"/>
      <c r="BE237" s="694"/>
      <c r="BF237" s="694"/>
      <c r="BG237" s="694"/>
      <c r="BH237" s="694"/>
      <c r="BI237" s="694"/>
      <c r="BJ237" s="694"/>
      <c r="BK237" s="694"/>
      <c r="BL237" s="694"/>
      <c r="BM237" s="694"/>
      <c r="BN237" s="694"/>
      <c r="BO237" s="694"/>
      <c r="BP237" s="694"/>
      <c r="BQ237" s="694"/>
      <c r="BR237" s="694"/>
      <c r="BS237" s="694"/>
      <c r="BT237" s="695"/>
      <c r="BU237" s="163"/>
    </row>
    <row r="238" spans="2:73" ht="15.75">
      <c r="B238" s="686"/>
      <c r="C238" s="686"/>
      <c r="D238" s="686"/>
      <c r="E238" s="686"/>
      <c r="F238" s="686"/>
      <c r="G238" s="686"/>
      <c r="H238" s="686"/>
      <c r="I238" s="638"/>
      <c r="J238" s="638"/>
      <c r="K238" s="627"/>
      <c r="L238" s="693"/>
      <c r="M238" s="694"/>
      <c r="N238" s="694"/>
      <c r="O238" s="694"/>
      <c r="P238" s="694"/>
      <c r="Q238" s="694"/>
      <c r="R238" s="694"/>
      <c r="S238" s="694"/>
      <c r="T238" s="694"/>
      <c r="U238" s="694"/>
      <c r="V238" s="694"/>
      <c r="W238" s="694"/>
      <c r="X238" s="694"/>
      <c r="Y238" s="694"/>
      <c r="Z238" s="694"/>
      <c r="AA238" s="694"/>
      <c r="AB238" s="694"/>
      <c r="AC238" s="694"/>
      <c r="AD238" s="694"/>
      <c r="AE238" s="694"/>
      <c r="AF238" s="694"/>
      <c r="AG238" s="694"/>
      <c r="AH238" s="694"/>
      <c r="AI238" s="694"/>
      <c r="AJ238" s="694"/>
      <c r="AK238" s="694"/>
      <c r="AL238" s="694"/>
      <c r="AM238" s="694"/>
      <c r="AN238" s="694"/>
      <c r="AO238" s="695"/>
      <c r="AP238" s="627"/>
      <c r="AQ238" s="693"/>
      <c r="AR238" s="694"/>
      <c r="AS238" s="694"/>
      <c r="AT238" s="694"/>
      <c r="AU238" s="694"/>
      <c r="AV238" s="694"/>
      <c r="AW238" s="694"/>
      <c r="AX238" s="694"/>
      <c r="AY238" s="694"/>
      <c r="AZ238" s="694"/>
      <c r="BA238" s="694"/>
      <c r="BB238" s="694"/>
      <c r="BC238" s="694"/>
      <c r="BD238" s="694"/>
      <c r="BE238" s="694"/>
      <c r="BF238" s="694"/>
      <c r="BG238" s="694"/>
      <c r="BH238" s="694"/>
      <c r="BI238" s="694"/>
      <c r="BJ238" s="694"/>
      <c r="BK238" s="694"/>
      <c r="BL238" s="694"/>
      <c r="BM238" s="694"/>
      <c r="BN238" s="694"/>
      <c r="BO238" s="694"/>
      <c r="BP238" s="694"/>
      <c r="BQ238" s="694"/>
      <c r="BR238" s="694"/>
      <c r="BS238" s="694"/>
      <c r="BT238" s="695"/>
      <c r="BU238" s="163"/>
    </row>
    <row r="239" spans="2:73" ht="15.75">
      <c r="B239" s="686"/>
      <c r="C239" s="686"/>
      <c r="D239" s="686"/>
      <c r="E239" s="686"/>
      <c r="F239" s="686"/>
      <c r="G239" s="686"/>
      <c r="H239" s="686"/>
      <c r="I239" s="638"/>
      <c r="J239" s="638"/>
      <c r="K239" s="627"/>
      <c r="L239" s="693"/>
      <c r="M239" s="694"/>
      <c r="N239" s="694"/>
      <c r="O239" s="694"/>
      <c r="P239" s="694"/>
      <c r="Q239" s="694"/>
      <c r="R239" s="694"/>
      <c r="S239" s="694"/>
      <c r="T239" s="694"/>
      <c r="U239" s="694"/>
      <c r="V239" s="694"/>
      <c r="W239" s="694"/>
      <c r="X239" s="694"/>
      <c r="Y239" s="694"/>
      <c r="Z239" s="694"/>
      <c r="AA239" s="694"/>
      <c r="AB239" s="694"/>
      <c r="AC239" s="694"/>
      <c r="AD239" s="694"/>
      <c r="AE239" s="694"/>
      <c r="AF239" s="694"/>
      <c r="AG239" s="694"/>
      <c r="AH239" s="694"/>
      <c r="AI239" s="694"/>
      <c r="AJ239" s="694"/>
      <c r="AK239" s="694"/>
      <c r="AL239" s="694"/>
      <c r="AM239" s="694"/>
      <c r="AN239" s="694"/>
      <c r="AO239" s="695"/>
      <c r="AP239" s="627"/>
      <c r="AQ239" s="693"/>
      <c r="AR239" s="694"/>
      <c r="AS239" s="694"/>
      <c r="AT239" s="694"/>
      <c r="AU239" s="694"/>
      <c r="AV239" s="694"/>
      <c r="AW239" s="694"/>
      <c r="AX239" s="694"/>
      <c r="AY239" s="694"/>
      <c r="AZ239" s="694"/>
      <c r="BA239" s="694"/>
      <c r="BB239" s="694"/>
      <c r="BC239" s="694"/>
      <c r="BD239" s="694"/>
      <c r="BE239" s="694"/>
      <c r="BF239" s="694"/>
      <c r="BG239" s="694"/>
      <c r="BH239" s="694"/>
      <c r="BI239" s="694"/>
      <c r="BJ239" s="694"/>
      <c r="BK239" s="694"/>
      <c r="BL239" s="694"/>
      <c r="BM239" s="694"/>
      <c r="BN239" s="694"/>
      <c r="BO239" s="694"/>
      <c r="BP239" s="694"/>
      <c r="BQ239" s="694"/>
      <c r="BR239" s="694"/>
      <c r="BS239" s="694"/>
      <c r="BT239" s="695"/>
      <c r="BU239" s="163"/>
    </row>
    <row r="240" spans="2:73" ht="15.75">
      <c r="B240" s="686"/>
      <c r="C240" s="686"/>
      <c r="D240" s="686"/>
      <c r="E240" s="686"/>
      <c r="F240" s="686"/>
      <c r="G240" s="686"/>
      <c r="H240" s="686"/>
      <c r="I240" s="638"/>
      <c r="J240" s="638"/>
      <c r="K240" s="627"/>
      <c r="L240" s="693"/>
      <c r="M240" s="694"/>
      <c r="N240" s="694"/>
      <c r="O240" s="694"/>
      <c r="P240" s="694"/>
      <c r="Q240" s="694"/>
      <c r="R240" s="694"/>
      <c r="S240" s="694"/>
      <c r="T240" s="694"/>
      <c r="U240" s="694"/>
      <c r="V240" s="694"/>
      <c r="W240" s="694"/>
      <c r="X240" s="694"/>
      <c r="Y240" s="694"/>
      <c r="Z240" s="694"/>
      <c r="AA240" s="694"/>
      <c r="AB240" s="694"/>
      <c r="AC240" s="694"/>
      <c r="AD240" s="694"/>
      <c r="AE240" s="694"/>
      <c r="AF240" s="694"/>
      <c r="AG240" s="694"/>
      <c r="AH240" s="694"/>
      <c r="AI240" s="694"/>
      <c r="AJ240" s="694"/>
      <c r="AK240" s="694"/>
      <c r="AL240" s="694"/>
      <c r="AM240" s="694"/>
      <c r="AN240" s="694"/>
      <c r="AO240" s="695"/>
      <c r="AP240" s="627"/>
      <c r="AQ240" s="693"/>
      <c r="AR240" s="694"/>
      <c r="AS240" s="694"/>
      <c r="AT240" s="694"/>
      <c r="AU240" s="694"/>
      <c r="AV240" s="694"/>
      <c r="AW240" s="694"/>
      <c r="AX240" s="694"/>
      <c r="AY240" s="694"/>
      <c r="AZ240" s="694"/>
      <c r="BA240" s="694"/>
      <c r="BB240" s="694"/>
      <c r="BC240" s="694"/>
      <c r="BD240" s="694"/>
      <c r="BE240" s="694"/>
      <c r="BF240" s="694"/>
      <c r="BG240" s="694"/>
      <c r="BH240" s="694"/>
      <c r="BI240" s="694"/>
      <c r="BJ240" s="694"/>
      <c r="BK240" s="694"/>
      <c r="BL240" s="694"/>
      <c r="BM240" s="694"/>
      <c r="BN240" s="694"/>
      <c r="BO240" s="694"/>
      <c r="BP240" s="694"/>
      <c r="BQ240" s="694"/>
      <c r="BR240" s="694"/>
      <c r="BS240" s="694"/>
      <c r="BT240" s="695"/>
      <c r="BU240" s="163"/>
    </row>
    <row r="241" spans="2:73" ht="15.75">
      <c r="B241" s="686"/>
      <c r="C241" s="686"/>
      <c r="D241" s="686"/>
      <c r="E241" s="686"/>
      <c r="F241" s="686"/>
      <c r="G241" s="686"/>
      <c r="H241" s="686"/>
      <c r="I241" s="638"/>
      <c r="J241" s="638"/>
      <c r="K241" s="627"/>
      <c r="L241" s="693"/>
      <c r="M241" s="694"/>
      <c r="N241" s="694"/>
      <c r="O241" s="694"/>
      <c r="P241" s="694"/>
      <c r="Q241" s="694"/>
      <c r="R241" s="694"/>
      <c r="S241" s="694"/>
      <c r="T241" s="694"/>
      <c r="U241" s="694"/>
      <c r="V241" s="694"/>
      <c r="W241" s="694"/>
      <c r="X241" s="694"/>
      <c r="Y241" s="694"/>
      <c r="Z241" s="694"/>
      <c r="AA241" s="694"/>
      <c r="AB241" s="694"/>
      <c r="AC241" s="694"/>
      <c r="AD241" s="694"/>
      <c r="AE241" s="694"/>
      <c r="AF241" s="694"/>
      <c r="AG241" s="694"/>
      <c r="AH241" s="694"/>
      <c r="AI241" s="694"/>
      <c r="AJ241" s="694"/>
      <c r="AK241" s="694"/>
      <c r="AL241" s="694"/>
      <c r="AM241" s="694"/>
      <c r="AN241" s="694"/>
      <c r="AO241" s="695"/>
      <c r="AP241" s="627"/>
      <c r="AQ241" s="693"/>
      <c r="AR241" s="694"/>
      <c r="AS241" s="694"/>
      <c r="AT241" s="694"/>
      <c r="AU241" s="694"/>
      <c r="AV241" s="694"/>
      <c r="AW241" s="694"/>
      <c r="AX241" s="694"/>
      <c r="AY241" s="694"/>
      <c r="AZ241" s="694"/>
      <c r="BA241" s="694"/>
      <c r="BB241" s="694"/>
      <c r="BC241" s="694"/>
      <c r="BD241" s="694"/>
      <c r="BE241" s="694"/>
      <c r="BF241" s="694"/>
      <c r="BG241" s="694"/>
      <c r="BH241" s="694"/>
      <c r="BI241" s="694"/>
      <c r="BJ241" s="694"/>
      <c r="BK241" s="694"/>
      <c r="BL241" s="694"/>
      <c r="BM241" s="694"/>
      <c r="BN241" s="694"/>
      <c r="BO241" s="694"/>
      <c r="BP241" s="694"/>
      <c r="BQ241" s="694"/>
      <c r="BR241" s="694"/>
      <c r="BS241" s="694"/>
      <c r="BT241" s="695"/>
      <c r="BU241" s="163"/>
    </row>
    <row r="242" spans="2:73" ht="15.75">
      <c r="B242" s="686"/>
      <c r="C242" s="686"/>
      <c r="D242" s="686"/>
      <c r="E242" s="686"/>
      <c r="F242" s="686"/>
      <c r="G242" s="686"/>
      <c r="H242" s="686"/>
      <c r="I242" s="638"/>
      <c r="J242" s="638"/>
      <c r="K242" s="627"/>
      <c r="L242" s="693"/>
      <c r="M242" s="694"/>
      <c r="N242" s="694"/>
      <c r="O242" s="694"/>
      <c r="P242" s="694"/>
      <c r="Q242" s="694"/>
      <c r="R242" s="694"/>
      <c r="S242" s="694"/>
      <c r="T242" s="694"/>
      <c r="U242" s="694"/>
      <c r="V242" s="694"/>
      <c r="W242" s="694"/>
      <c r="X242" s="694"/>
      <c r="Y242" s="694"/>
      <c r="Z242" s="694"/>
      <c r="AA242" s="694"/>
      <c r="AB242" s="694"/>
      <c r="AC242" s="694"/>
      <c r="AD242" s="694"/>
      <c r="AE242" s="694"/>
      <c r="AF242" s="694"/>
      <c r="AG242" s="694"/>
      <c r="AH242" s="694"/>
      <c r="AI242" s="694"/>
      <c r="AJ242" s="694"/>
      <c r="AK242" s="694"/>
      <c r="AL242" s="694"/>
      <c r="AM242" s="694"/>
      <c r="AN242" s="694"/>
      <c r="AO242" s="695"/>
      <c r="AP242" s="627"/>
      <c r="AQ242" s="693"/>
      <c r="AR242" s="694"/>
      <c r="AS242" s="694"/>
      <c r="AT242" s="694"/>
      <c r="AU242" s="694"/>
      <c r="AV242" s="694"/>
      <c r="AW242" s="694"/>
      <c r="AX242" s="694"/>
      <c r="AY242" s="694"/>
      <c r="AZ242" s="694"/>
      <c r="BA242" s="694"/>
      <c r="BB242" s="694"/>
      <c r="BC242" s="694"/>
      <c r="BD242" s="694"/>
      <c r="BE242" s="694"/>
      <c r="BF242" s="694"/>
      <c r="BG242" s="694"/>
      <c r="BH242" s="694"/>
      <c r="BI242" s="694"/>
      <c r="BJ242" s="694"/>
      <c r="BK242" s="694"/>
      <c r="BL242" s="694"/>
      <c r="BM242" s="694"/>
      <c r="BN242" s="694"/>
      <c r="BO242" s="694"/>
      <c r="BP242" s="694"/>
      <c r="BQ242" s="694"/>
      <c r="BR242" s="694"/>
      <c r="BS242" s="694"/>
      <c r="BT242" s="695"/>
      <c r="BU242" s="163"/>
    </row>
    <row r="243" spans="2:73" ht="15.75">
      <c r="B243" s="686"/>
      <c r="C243" s="686"/>
      <c r="D243" s="686"/>
      <c r="E243" s="686"/>
      <c r="F243" s="686"/>
      <c r="G243" s="686"/>
      <c r="H243" s="686"/>
      <c r="I243" s="638"/>
      <c r="J243" s="638"/>
      <c r="K243" s="627"/>
      <c r="L243" s="693"/>
      <c r="M243" s="694"/>
      <c r="N243" s="694"/>
      <c r="O243" s="694"/>
      <c r="P243" s="694"/>
      <c r="Q243" s="694"/>
      <c r="R243" s="694"/>
      <c r="S243" s="694"/>
      <c r="T243" s="694"/>
      <c r="U243" s="694"/>
      <c r="V243" s="694"/>
      <c r="W243" s="694"/>
      <c r="X243" s="694"/>
      <c r="Y243" s="694"/>
      <c r="Z243" s="694"/>
      <c r="AA243" s="694"/>
      <c r="AB243" s="694"/>
      <c r="AC243" s="694"/>
      <c r="AD243" s="694"/>
      <c r="AE243" s="694"/>
      <c r="AF243" s="694"/>
      <c r="AG243" s="694"/>
      <c r="AH243" s="694"/>
      <c r="AI243" s="694"/>
      <c r="AJ243" s="694"/>
      <c r="AK243" s="694"/>
      <c r="AL243" s="694"/>
      <c r="AM243" s="694"/>
      <c r="AN243" s="694"/>
      <c r="AO243" s="695"/>
      <c r="AP243" s="627"/>
      <c r="AQ243" s="693"/>
      <c r="AR243" s="694"/>
      <c r="AS243" s="694"/>
      <c r="AT243" s="694"/>
      <c r="AU243" s="694"/>
      <c r="AV243" s="694"/>
      <c r="AW243" s="694"/>
      <c r="AX243" s="694"/>
      <c r="AY243" s="694"/>
      <c r="AZ243" s="694"/>
      <c r="BA243" s="694"/>
      <c r="BB243" s="694"/>
      <c r="BC243" s="694"/>
      <c r="BD243" s="694"/>
      <c r="BE243" s="694"/>
      <c r="BF243" s="694"/>
      <c r="BG243" s="694"/>
      <c r="BH243" s="694"/>
      <c r="BI243" s="694"/>
      <c r="BJ243" s="694"/>
      <c r="BK243" s="694"/>
      <c r="BL243" s="694"/>
      <c r="BM243" s="694"/>
      <c r="BN243" s="694"/>
      <c r="BO243" s="694"/>
      <c r="BP243" s="694"/>
      <c r="BQ243" s="694"/>
      <c r="BR243" s="694"/>
      <c r="BS243" s="694"/>
      <c r="BT243" s="695"/>
      <c r="BU243" s="163"/>
    </row>
    <row r="244" spans="2:73" ht="15.75">
      <c r="B244" s="686"/>
      <c r="C244" s="686"/>
      <c r="D244" s="686"/>
      <c r="E244" s="686"/>
      <c r="F244" s="686"/>
      <c r="G244" s="686"/>
      <c r="H244" s="686"/>
      <c r="I244" s="638"/>
      <c r="J244" s="638"/>
      <c r="K244" s="627"/>
      <c r="L244" s="693"/>
      <c r="M244" s="694"/>
      <c r="N244" s="694"/>
      <c r="O244" s="694"/>
      <c r="P244" s="694"/>
      <c r="Q244" s="694"/>
      <c r="R244" s="694"/>
      <c r="S244" s="694"/>
      <c r="T244" s="694"/>
      <c r="U244" s="694"/>
      <c r="V244" s="694"/>
      <c r="W244" s="694"/>
      <c r="X244" s="694"/>
      <c r="Y244" s="694"/>
      <c r="Z244" s="694"/>
      <c r="AA244" s="694"/>
      <c r="AB244" s="694"/>
      <c r="AC244" s="694"/>
      <c r="AD244" s="694"/>
      <c r="AE244" s="694"/>
      <c r="AF244" s="694"/>
      <c r="AG244" s="694"/>
      <c r="AH244" s="694"/>
      <c r="AI244" s="694"/>
      <c r="AJ244" s="694"/>
      <c r="AK244" s="694"/>
      <c r="AL244" s="694"/>
      <c r="AM244" s="694"/>
      <c r="AN244" s="694"/>
      <c r="AO244" s="695"/>
      <c r="AP244" s="627"/>
      <c r="AQ244" s="693"/>
      <c r="AR244" s="694"/>
      <c r="AS244" s="694"/>
      <c r="AT244" s="694"/>
      <c r="AU244" s="694"/>
      <c r="AV244" s="694"/>
      <c r="AW244" s="694"/>
      <c r="AX244" s="694"/>
      <c r="AY244" s="694"/>
      <c r="AZ244" s="694"/>
      <c r="BA244" s="694"/>
      <c r="BB244" s="694"/>
      <c r="BC244" s="694"/>
      <c r="BD244" s="694"/>
      <c r="BE244" s="694"/>
      <c r="BF244" s="694"/>
      <c r="BG244" s="694"/>
      <c r="BH244" s="694"/>
      <c r="BI244" s="694"/>
      <c r="BJ244" s="694"/>
      <c r="BK244" s="694"/>
      <c r="BL244" s="694"/>
      <c r="BM244" s="694"/>
      <c r="BN244" s="694"/>
      <c r="BO244" s="694"/>
      <c r="BP244" s="694"/>
      <c r="BQ244" s="694"/>
      <c r="BR244" s="694"/>
      <c r="BS244" s="694"/>
      <c r="BT244" s="695"/>
      <c r="BU244" s="163"/>
    </row>
    <row r="245" spans="2:73" ht="15.75">
      <c r="B245" s="686"/>
      <c r="C245" s="686"/>
      <c r="D245" s="686"/>
      <c r="E245" s="686"/>
      <c r="F245" s="686"/>
      <c r="G245" s="686"/>
      <c r="H245" s="686"/>
      <c r="I245" s="638"/>
      <c r="J245" s="638"/>
      <c r="K245" s="627"/>
      <c r="L245" s="693"/>
      <c r="M245" s="694"/>
      <c r="N245" s="694"/>
      <c r="O245" s="694"/>
      <c r="P245" s="694"/>
      <c r="Q245" s="694"/>
      <c r="R245" s="694"/>
      <c r="S245" s="694"/>
      <c r="T245" s="694"/>
      <c r="U245" s="694"/>
      <c r="V245" s="694"/>
      <c r="W245" s="694"/>
      <c r="X245" s="694"/>
      <c r="Y245" s="694"/>
      <c r="Z245" s="694"/>
      <c r="AA245" s="694"/>
      <c r="AB245" s="694"/>
      <c r="AC245" s="694"/>
      <c r="AD245" s="694"/>
      <c r="AE245" s="694"/>
      <c r="AF245" s="694"/>
      <c r="AG245" s="694"/>
      <c r="AH245" s="694"/>
      <c r="AI245" s="694"/>
      <c r="AJ245" s="694"/>
      <c r="AK245" s="694"/>
      <c r="AL245" s="694"/>
      <c r="AM245" s="694"/>
      <c r="AN245" s="694"/>
      <c r="AO245" s="695"/>
      <c r="AP245" s="627"/>
      <c r="AQ245" s="693"/>
      <c r="AR245" s="694"/>
      <c r="AS245" s="694"/>
      <c r="AT245" s="694"/>
      <c r="AU245" s="694"/>
      <c r="AV245" s="694"/>
      <c r="AW245" s="694"/>
      <c r="AX245" s="694"/>
      <c r="AY245" s="694"/>
      <c r="AZ245" s="694"/>
      <c r="BA245" s="694"/>
      <c r="BB245" s="694"/>
      <c r="BC245" s="694"/>
      <c r="BD245" s="694"/>
      <c r="BE245" s="694"/>
      <c r="BF245" s="694"/>
      <c r="BG245" s="694"/>
      <c r="BH245" s="694"/>
      <c r="BI245" s="694"/>
      <c r="BJ245" s="694"/>
      <c r="BK245" s="694"/>
      <c r="BL245" s="694"/>
      <c r="BM245" s="694"/>
      <c r="BN245" s="694"/>
      <c r="BO245" s="694"/>
      <c r="BP245" s="694"/>
      <c r="BQ245" s="694"/>
      <c r="BR245" s="694"/>
      <c r="BS245" s="694"/>
      <c r="BT245" s="695"/>
      <c r="BU245" s="163"/>
    </row>
    <row r="246" spans="2:73" ht="15.75">
      <c r="B246" s="686"/>
      <c r="C246" s="686"/>
      <c r="D246" s="686"/>
      <c r="E246" s="686"/>
      <c r="F246" s="686"/>
      <c r="G246" s="686"/>
      <c r="H246" s="686"/>
      <c r="I246" s="638"/>
      <c r="J246" s="638"/>
      <c r="K246" s="627"/>
      <c r="L246" s="693"/>
      <c r="M246" s="694"/>
      <c r="N246" s="694"/>
      <c r="O246" s="694"/>
      <c r="P246" s="694"/>
      <c r="Q246" s="694"/>
      <c r="R246" s="694"/>
      <c r="S246" s="694"/>
      <c r="T246" s="694"/>
      <c r="U246" s="694"/>
      <c r="V246" s="694"/>
      <c r="W246" s="694"/>
      <c r="X246" s="694"/>
      <c r="Y246" s="694"/>
      <c r="Z246" s="694"/>
      <c r="AA246" s="694"/>
      <c r="AB246" s="694"/>
      <c r="AC246" s="694"/>
      <c r="AD246" s="694"/>
      <c r="AE246" s="694"/>
      <c r="AF246" s="694"/>
      <c r="AG246" s="694"/>
      <c r="AH246" s="694"/>
      <c r="AI246" s="694"/>
      <c r="AJ246" s="694"/>
      <c r="AK246" s="694"/>
      <c r="AL246" s="694"/>
      <c r="AM246" s="694"/>
      <c r="AN246" s="694"/>
      <c r="AO246" s="695"/>
      <c r="AP246" s="627"/>
      <c r="AQ246" s="693"/>
      <c r="AR246" s="694"/>
      <c r="AS246" s="694"/>
      <c r="AT246" s="694"/>
      <c r="AU246" s="694"/>
      <c r="AV246" s="694"/>
      <c r="AW246" s="694"/>
      <c r="AX246" s="694"/>
      <c r="AY246" s="694"/>
      <c r="AZ246" s="694"/>
      <c r="BA246" s="694"/>
      <c r="BB246" s="694"/>
      <c r="BC246" s="694"/>
      <c r="BD246" s="694"/>
      <c r="BE246" s="694"/>
      <c r="BF246" s="694"/>
      <c r="BG246" s="694"/>
      <c r="BH246" s="694"/>
      <c r="BI246" s="694"/>
      <c r="BJ246" s="694"/>
      <c r="BK246" s="694"/>
      <c r="BL246" s="694"/>
      <c r="BM246" s="694"/>
      <c r="BN246" s="694"/>
      <c r="BO246" s="694"/>
      <c r="BP246" s="694"/>
      <c r="BQ246" s="694"/>
      <c r="BR246" s="694"/>
      <c r="BS246" s="694"/>
      <c r="BT246" s="695"/>
      <c r="BU246" s="163"/>
    </row>
    <row r="247" spans="2:73" ht="15.75">
      <c r="B247" s="686"/>
      <c r="C247" s="686"/>
      <c r="D247" s="686"/>
      <c r="E247" s="686"/>
      <c r="F247" s="686"/>
      <c r="G247" s="686"/>
      <c r="H247" s="686"/>
      <c r="I247" s="638"/>
      <c r="J247" s="638"/>
      <c r="K247" s="627"/>
      <c r="L247" s="693"/>
      <c r="M247" s="694"/>
      <c r="N247" s="694"/>
      <c r="O247" s="694"/>
      <c r="P247" s="694"/>
      <c r="Q247" s="694"/>
      <c r="R247" s="694"/>
      <c r="S247" s="694"/>
      <c r="T247" s="694"/>
      <c r="U247" s="694"/>
      <c r="V247" s="694"/>
      <c r="W247" s="694"/>
      <c r="X247" s="694"/>
      <c r="Y247" s="694"/>
      <c r="Z247" s="694"/>
      <c r="AA247" s="694"/>
      <c r="AB247" s="694"/>
      <c r="AC247" s="694"/>
      <c r="AD247" s="694"/>
      <c r="AE247" s="694"/>
      <c r="AF247" s="694"/>
      <c r="AG247" s="694"/>
      <c r="AH247" s="694"/>
      <c r="AI247" s="694"/>
      <c r="AJ247" s="694"/>
      <c r="AK247" s="694"/>
      <c r="AL247" s="694"/>
      <c r="AM247" s="694"/>
      <c r="AN247" s="694"/>
      <c r="AO247" s="695"/>
      <c r="AP247" s="627"/>
      <c r="AQ247" s="693"/>
      <c r="AR247" s="694"/>
      <c r="AS247" s="694"/>
      <c r="AT247" s="694"/>
      <c r="AU247" s="694"/>
      <c r="AV247" s="694"/>
      <c r="AW247" s="694"/>
      <c r="AX247" s="694"/>
      <c r="AY247" s="694"/>
      <c r="AZ247" s="694"/>
      <c r="BA247" s="694"/>
      <c r="BB247" s="694"/>
      <c r="BC247" s="694"/>
      <c r="BD247" s="694"/>
      <c r="BE247" s="694"/>
      <c r="BF247" s="694"/>
      <c r="BG247" s="694"/>
      <c r="BH247" s="694"/>
      <c r="BI247" s="694"/>
      <c r="BJ247" s="694"/>
      <c r="BK247" s="694"/>
      <c r="BL247" s="694"/>
      <c r="BM247" s="694"/>
      <c r="BN247" s="694"/>
      <c r="BO247" s="694"/>
      <c r="BP247" s="694"/>
      <c r="BQ247" s="694"/>
      <c r="BR247" s="694"/>
      <c r="BS247" s="694"/>
      <c r="BT247" s="695"/>
      <c r="BU247" s="163"/>
    </row>
    <row r="248" spans="2:73" ht="15.75">
      <c r="B248" s="686"/>
      <c r="C248" s="686"/>
      <c r="D248" s="686"/>
      <c r="E248" s="686"/>
      <c r="F248" s="686"/>
      <c r="G248" s="686"/>
      <c r="H248" s="686"/>
      <c r="I248" s="638"/>
      <c r="J248" s="638"/>
      <c r="K248" s="627"/>
      <c r="L248" s="693"/>
      <c r="M248" s="694"/>
      <c r="N248" s="694"/>
      <c r="O248" s="694"/>
      <c r="P248" s="694"/>
      <c r="Q248" s="694"/>
      <c r="R248" s="694"/>
      <c r="S248" s="694"/>
      <c r="T248" s="694"/>
      <c r="U248" s="694"/>
      <c r="V248" s="694"/>
      <c r="W248" s="694"/>
      <c r="X248" s="694"/>
      <c r="Y248" s="694"/>
      <c r="Z248" s="694"/>
      <c r="AA248" s="694"/>
      <c r="AB248" s="694"/>
      <c r="AC248" s="694"/>
      <c r="AD248" s="694"/>
      <c r="AE248" s="694"/>
      <c r="AF248" s="694"/>
      <c r="AG248" s="694"/>
      <c r="AH248" s="694"/>
      <c r="AI248" s="694"/>
      <c r="AJ248" s="694"/>
      <c r="AK248" s="694"/>
      <c r="AL248" s="694"/>
      <c r="AM248" s="694"/>
      <c r="AN248" s="694"/>
      <c r="AO248" s="695"/>
      <c r="AP248" s="627"/>
      <c r="AQ248" s="693"/>
      <c r="AR248" s="694"/>
      <c r="AS248" s="694"/>
      <c r="AT248" s="694"/>
      <c r="AU248" s="694"/>
      <c r="AV248" s="694"/>
      <c r="AW248" s="694"/>
      <c r="AX248" s="694"/>
      <c r="AY248" s="694"/>
      <c r="AZ248" s="694"/>
      <c r="BA248" s="694"/>
      <c r="BB248" s="694"/>
      <c r="BC248" s="694"/>
      <c r="BD248" s="694"/>
      <c r="BE248" s="694"/>
      <c r="BF248" s="694"/>
      <c r="BG248" s="694"/>
      <c r="BH248" s="694"/>
      <c r="BI248" s="694"/>
      <c r="BJ248" s="694"/>
      <c r="BK248" s="694"/>
      <c r="BL248" s="694"/>
      <c r="BM248" s="694"/>
      <c r="BN248" s="694"/>
      <c r="BO248" s="694"/>
      <c r="BP248" s="694"/>
      <c r="BQ248" s="694"/>
      <c r="BR248" s="694"/>
      <c r="BS248" s="694"/>
      <c r="BT248" s="695"/>
      <c r="BU248" s="163"/>
    </row>
    <row r="249" spans="2:73" ht="15.75">
      <c r="B249" s="686"/>
      <c r="C249" s="686"/>
      <c r="D249" s="686"/>
      <c r="E249" s="686"/>
      <c r="F249" s="686"/>
      <c r="G249" s="686"/>
      <c r="H249" s="686"/>
      <c r="I249" s="638"/>
      <c r="J249" s="638"/>
      <c r="K249" s="627"/>
      <c r="L249" s="693"/>
      <c r="M249" s="694"/>
      <c r="N249" s="694"/>
      <c r="O249" s="694"/>
      <c r="P249" s="694"/>
      <c r="Q249" s="694"/>
      <c r="R249" s="694"/>
      <c r="S249" s="694"/>
      <c r="T249" s="694"/>
      <c r="U249" s="694"/>
      <c r="V249" s="694"/>
      <c r="W249" s="694"/>
      <c r="X249" s="694"/>
      <c r="Y249" s="694"/>
      <c r="Z249" s="694"/>
      <c r="AA249" s="694"/>
      <c r="AB249" s="694"/>
      <c r="AC249" s="694"/>
      <c r="AD249" s="694"/>
      <c r="AE249" s="694"/>
      <c r="AF249" s="694"/>
      <c r="AG249" s="694"/>
      <c r="AH249" s="694"/>
      <c r="AI249" s="694"/>
      <c r="AJ249" s="694"/>
      <c r="AK249" s="694"/>
      <c r="AL249" s="694"/>
      <c r="AM249" s="694"/>
      <c r="AN249" s="694"/>
      <c r="AO249" s="695"/>
      <c r="AP249" s="627"/>
      <c r="AQ249" s="693"/>
      <c r="AR249" s="694"/>
      <c r="AS249" s="694"/>
      <c r="AT249" s="694"/>
      <c r="AU249" s="694"/>
      <c r="AV249" s="694"/>
      <c r="AW249" s="694"/>
      <c r="AX249" s="694"/>
      <c r="AY249" s="694"/>
      <c r="AZ249" s="694"/>
      <c r="BA249" s="694"/>
      <c r="BB249" s="694"/>
      <c r="BC249" s="694"/>
      <c r="BD249" s="694"/>
      <c r="BE249" s="694"/>
      <c r="BF249" s="694"/>
      <c r="BG249" s="694"/>
      <c r="BH249" s="694"/>
      <c r="BI249" s="694"/>
      <c r="BJ249" s="694"/>
      <c r="BK249" s="694"/>
      <c r="BL249" s="694"/>
      <c r="BM249" s="694"/>
      <c r="BN249" s="694"/>
      <c r="BO249" s="694"/>
      <c r="BP249" s="694"/>
      <c r="BQ249" s="694"/>
      <c r="BR249" s="694"/>
      <c r="BS249" s="694"/>
      <c r="BT249" s="695"/>
      <c r="BU249" s="163"/>
    </row>
    <row r="250" spans="2:73" ht="15.75">
      <c r="B250" s="686"/>
      <c r="C250" s="686"/>
      <c r="D250" s="686"/>
      <c r="E250" s="686"/>
      <c r="F250" s="686"/>
      <c r="G250" s="686"/>
      <c r="H250" s="686"/>
      <c r="I250" s="638"/>
      <c r="J250" s="638"/>
      <c r="K250" s="627"/>
      <c r="L250" s="693"/>
      <c r="M250" s="694"/>
      <c r="N250" s="694"/>
      <c r="O250" s="694"/>
      <c r="P250" s="694"/>
      <c r="Q250" s="694"/>
      <c r="R250" s="694"/>
      <c r="S250" s="694"/>
      <c r="T250" s="694"/>
      <c r="U250" s="694"/>
      <c r="V250" s="694"/>
      <c r="W250" s="694"/>
      <c r="X250" s="694"/>
      <c r="Y250" s="694"/>
      <c r="Z250" s="694"/>
      <c r="AA250" s="694"/>
      <c r="AB250" s="694"/>
      <c r="AC250" s="694"/>
      <c r="AD250" s="694"/>
      <c r="AE250" s="694"/>
      <c r="AF250" s="694"/>
      <c r="AG250" s="694"/>
      <c r="AH250" s="694"/>
      <c r="AI250" s="694"/>
      <c r="AJ250" s="694"/>
      <c r="AK250" s="694"/>
      <c r="AL250" s="694"/>
      <c r="AM250" s="694"/>
      <c r="AN250" s="694"/>
      <c r="AO250" s="695"/>
      <c r="AP250" s="627"/>
      <c r="AQ250" s="693"/>
      <c r="AR250" s="694"/>
      <c r="AS250" s="694"/>
      <c r="AT250" s="694"/>
      <c r="AU250" s="694"/>
      <c r="AV250" s="694"/>
      <c r="AW250" s="694"/>
      <c r="AX250" s="694"/>
      <c r="AY250" s="694"/>
      <c r="AZ250" s="694"/>
      <c r="BA250" s="694"/>
      <c r="BB250" s="694"/>
      <c r="BC250" s="694"/>
      <c r="BD250" s="694"/>
      <c r="BE250" s="694"/>
      <c r="BF250" s="694"/>
      <c r="BG250" s="694"/>
      <c r="BH250" s="694"/>
      <c r="BI250" s="694"/>
      <c r="BJ250" s="694"/>
      <c r="BK250" s="694"/>
      <c r="BL250" s="694"/>
      <c r="BM250" s="694"/>
      <c r="BN250" s="694"/>
      <c r="BO250" s="694"/>
      <c r="BP250" s="694"/>
      <c r="BQ250" s="694"/>
      <c r="BR250" s="694"/>
      <c r="BS250" s="694"/>
      <c r="BT250" s="695"/>
      <c r="BU250" s="163"/>
    </row>
    <row r="251" spans="2:73" ht="15.75">
      <c r="B251" s="686"/>
      <c r="C251" s="686"/>
      <c r="D251" s="686"/>
      <c r="E251" s="686"/>
      <c r="F251" s="686"/>
      <c r="G251" s="686"/>
      <c r="H251" s="686"/>
      <c r="I251" s="638"/>
      <c r="J251" s="638"/>
      <c r="K251" s="627"/>
      <c r="L251" s="693"/>
      <c r="M251" s="694"/>
      <c r="N251" s="694"/>
      <c r="O251" s="694"/>
      <c r="P251" s="694"/>
      <c r="Q251" s="694"/>
      <c r="R251" s="694"/>
      <c r="S251" s="694"/>
      <c r="T251" s="694"/>
      <c r="U251" s="694"/>
      <c r="V251" s="694"/>
      <c r="W251" s="694"/>
      <c r="X251" s="694"/>
      <c r="Y251" s="694"/>
      <c r="Z251" s="694"/>
      <c r="AA251" s="694"/>
      <c r="AB251" s="694"/>
      <c r="AC251" s="694"/>
      <c r="AD251" s="694"/>
      <c r="AE251" s="694"/>
      <c r="AF251" s="694"/>
      <c r="AG251" s="694"/>
      <c r="AH251" s="694"/>
      <c r="AI251" s="694"/>
      <c r="AJ251" s="694"/>
      <c r="AK251" s="694"/>
      <c r="AL251" s="694"/>
      <c r="AM251" s="694"/>
      <c r="AN251" s="694"/>
      <c r="AO251" s="695"/>
      <c r="AP251" s="627"/>
      <c r="AQ251" s="693"/>
      <c r="AR251" s="694"/>
      <c r="AS251" s="694"/>
      <c r="AT251" s="694"/>
      <c r="AU251" s="694"/>
      <c r="AV251" s="694"/>
      <c r="AW251" s="694"/>
      <c r="AX251" s="694"/>
      <c r="AY251" s="694"/>
      <c r="AZ251" s="694"/>
      <c r="BA251" s="694"/>
      <c r="BB251" s="694"/>
      <c r="BC251" s="694"/>
      <c r="BD251" s="694"/>
      <c r="BE251" s="694"/>
      <c r="BF251" s="694"/>
      <c r="BG251" s="694"/>
      <c r="BH251" s="694"/>
      <c r="BI251" s="694"/>
      <c r="BJ251" s="694"/>
      <c r="BK251" s="694"/>
      <c r="BL251" s="694"/>
      <c r="BM251" s="694"/>
      <c r="BN251" s="694"/>
      <c r="BO251" s="694"/>
      <c r="BP251" s="694"/>
      <c r="BQ251" s="694"/>
      <c r="BR251" s="694"/>
      <c r="BS251" s="694"/>
      <c r="BT251" s="695"/>
      <c r="BU251" s="163"/>
    </row>
    <row r="252" spans="2:73" ht="15.75">
      <c r="B252" s="686"/>
      <c r="C252" s="686"/>
      <c r="D252" s="686"/>
      <c r="E252" s="686"/>
      <c r="F252" s="686"/>
      <c r="G252" s="686"/>
      <c r="H252" s="686"/>
      <c r="I252" s="638"/>
      <c r="J252" s="638"/>
      <c r="K252" s="627"/>
      <c r="L252" s="693"/>
      <c r="M252" s="694"/>
      <c r="N252" s="694"/>
      <c r="O252" s="694"/>
      <c r="P252" s="694"/>
      <c r="Q252" s="694"/>
      <c r="R252" s="694"/>
      <c r="S252" s="694"/>
      <c r="T252" s="694"/>
      <c r="U252" s="694"/>
      <c r="V252" s="694"/>
      <c r="W252" s="694"/>
      <c r="X252" s="694"/>
      <c r="Y252" s="694"/>
      <c r="Z252" s="694"/>
      <c r="AA252" s="694"/>
      <c r="AB252" s="694"/>
      <c r="AC252" s="694"/>
      <c r="AD252" s="694"/>
      <c r="AE252" s="694"/>
      <c r="AF252" s="694"/>
      <c r="AG252" s="694"/>
      <c r="AH252" s="694"/>
      <c r="AI252" s="694"/>
      <c r="AJ252" s="694"/>
      <c r="AK252" s="694"/>
      <c r="AL252" s="694"/>
      <c r="AM252" s="694"/>
      <c r="AN252" s="694"/>
      <c r="AO252" s="695"/>
      <c r="AP252" s="627"/>
      <c r="AQ252" s="693"/>
      <c r="AR252" s="694"/>
      <c r="AS252" s="694"/>
      <c r="AT252" s="694"/>
      <c r="AU252" s="694"/>
      <c r="AV252" s="694"/>
      <c r="AW252" s="694"/>
      <c r="AX252" s="694"/>
      <c r="AY252" s="694"/>
      <c r="AZ252" s="694"/>
      <c r="BA252" s="694"/>
      <c r="BB252" s="694"/>
      <c r="BC252" s="694"/>
      <c r="BD252" s="694"/>
      <c r="BE252" s="694"/>
      <c r="BF252" s="694"/>
      <c r="BG252" s="694"/>
      <c r="BH252" s="694"/>
      <c r="BI252" s="694"/>
      <c r="BJ252" s="694"/>
      <c r="BK252" s="694"/>
      <c r="BL252" s="694"/>
      <c r="BM252" s="694"/>
      <c r="BN252" s="694"/>
      <c r="BO252" s="694"/>
      <c r="BP252" s="694"/>
      <c r="BQ252" s="694"/>
      <c r="BR252" s="694"/>
      <c r="BS252" s="694"/>
      <c r="BT252" s="695"/>
      <c r="BU252" s="163"/>
    </row>
    <row r="253" spans="2:73" ht="15.75">
      <c r="B253" s="686"/>
      <c r="C253" s="686"/>
      <c r="D253" s="686"/>
      <c r="E253" s="686"/>
      <c r="F253" s="686"/>
      <c r="G253" s="686"/>
      <c r="H253" s="686"/>
      <c r="I253" s="638"/>
      <c r="J253" s="638"/>
      <c r="K253" s="627"/>
      <c r="L253" s="693"/>
      <c r="M253" s="694"/>
      <c r="N253" s="694"/>
      <c r="O253" s="694"/>
      <c r="P253" s="694"/>
      <c r="Q253" s="694"/>
      <c r="R253" s="694"/>
      <c r="S253" s="694"/>
      <c r="T253" s="694"/>
      <c r="U253" s="694"/>
      <c r="V253" s="694"/>
      <c r="W253" s="694"/>
      <c r="X253" s="694"/>
      <c r="Y253" s="694"/>
      <c r="Z253" s="694"/>
      <c r="AA253" s="694"/>
      <c r="AB253" s="694"/>
      <c r="AC253" s="694"/>
      <c r="AD253" s="694"/>
      <c r="AE253" s="694"/>
      <c r="AF253" s="694"/>
      <c r="AG253" s="694"/>
      <c r="AH253" s="694"/>
      <c r="AI253" s="694"/>
      <c r="AJ253" s="694"/>
      <c r="AK253" s="694"/>
      <c r="AL253" s="694"/>
      <c r="AM253" s="694"/>
      <c r="AN253" s="694"/>
      <c r="AO253" s="695"/>
      <c r="AP253" s="627"/>
      <c r="AQ253" s="693"/>
      <c r="AR253" s="694"/>
      <c r="AS253" s="694"/>
      <c r="AT253" s="694"/>
      <c r="AU253" s="694"/>
      <c r="AV253" s="694"/>
      <c r="AW253" s="694"/>
      <c r="AX253" s="694"/>
      <c r="AY253" s="694"/>
      <c r="AZ253" s="694"/>
      <c r="BA253" s="694"/>
      <c r="BB253" s="694"/>
      <c r="BC253" s="694"/>
      <c r="BD253" s="694"/>
      <c r="BE253" s="694"/>
      <c r="BF253" s="694"/>
      <c r="BG253" s="694"/>
      <c r="BH253" s="694"/>
      <c r="BI253" s="694"/>
      <c r="BJ253" s="694"/>
      <c r="BK253" s="694"/>
      <c r="BL253" s="694"/>
      <c r="BM253" s="694"/>
      <c r="BN253" s="694"/>
      <c r="BO253" s="694"/>
      <c r="BP253" s="694"/>
      <c r="BQ253" s="694"/>
      <c r="BR253" s="694"/>
      <c r="BS253" s="694"/>
      <c r="BT253" s="695"/>
      <c r="BU253" s="163"/>
    </row>
    <row r="254" spans="2:73" ht="15.75">
      <c r="B254" s="686"/>
      <c r="C254" s="686"/>
      <c r="D254" s="686"/>
      <c r="E254" s="686"/>
      <c r="F254" s="686"/>
      <c r="G254" s="686"/>
      <c r="H254" s="686"/>
      <c r="I254" s="638"/>
      <c r="J254" s="638"/>
      <c r="K254" s="627"/>
      <c r="L254" s="693"/>
      <c r="M254" s="694"/>
      <c r="N254" s="694"/>
      <c r="O254" s="694"/>
      <c r="P254" s="694"/>
      <c r="Q254" s="694"/>
      <c r="R254" s="694"/>
      <c r="S254" s="694"/>
      <c r="T254" s="694"/>
      <c r="U254" s="694"/>
      <c r="V254" s="694"/>
      <c r="W254" s="694"/>
      <c r="X254" s="694"/>
      <c r="Y254" s="694"/>
      <c r="Z254" s="694"/>
      <c r="AA254" s="694"/>
      <c r="AB254" s="694"/>
      <c r="AC254" s="694"/>
      <c r="AD254" s="694"/>
      <c r="AE254" s="694"/>
      <c r="AF254" s="694"/>
      <c r="AG254" s="694"/>
      <c r="AH254" s="694"/>
      <c r="AI254" s="694"/>
      <c r="AJ254" s="694"/>
      <c r="AK254" s="694"/>
      <c r="AL254" s="694"/>
      <c r="AM254" s="694"/>
      <c r="AN254" s="694"/>
      <c r="AO254" s="695"/>
      <c r="AP254" s="627"/>
      <c r="AQ254" s="693"/>
      <c r="AR254" s="694"/>
      <c r="AS254" s="694"/>
      <c r="AT254" s="694"/>
      <c r="AU254" s="694"/>
      <c r="AV254" s="694"/>
      <c r="AW254" s="694"/>
      <c r="AX254" s="694"/>
      <c r="AY254" s="694"/>
      <c r="AZ254" s="694"/>
      <c r="BA254" s="694"/>
      <c r="BB254" s="694"/>
      <c r="BC254" s="694"/>
      <c r="BD254" s="694"/>
      <c r="BE254" s="694"/>
      <c r="BF254" s="694"/>
      <c r="BG254" s="694"/>
      <c r="BH254" s="694"/>
      <c r="BI254" s="694"/>
      <c r="BJ254" s="694"/>
      <c r="BK254" s="694"/>
      <c r="BL254" s="694"/>
      <c r="BM254" s="694"/>
      <c r="BN254" s="694"/>
      <c r="BO254" s="694"/>
      <c r="BP254" s="694"/>
      <c r="BQ254" s="694"/>
      <c r="BR254" s="694"/>
      <c r="BS254" s="694"/>
      <c r="BT254" s="695"/>
      <c r="BU254" s="163"/>
    </row>
    <row r="255" spans="2:73" ht="15.75">
      <c r="B255" s="686"/>
      <c r="C255" s="686"/>
      <c r="D255" s="686"/>
      <c r="E255" s="686"/>
      <c r="F255" s="686"/>
      <c r="G255" s="686"/>
      <c r="H255" s="686"/>
      <c r="I255" s="638"/>
      <c r="J255" s="638"/>
      <c r="K255" s="627"/>
      <c r="L255" s="693"/>
      <c r="M255" s="694"/>
      <c r="N255" s="694"/>
      <c r="O255" s="694"/>
      <c r="P255" s="694"/>
      <c r="Q255" s="694"/>
      <c r="R255" s="694"/>
      <c r="S255" s="694"/>
      <c r="T255" s="694"/>
      <c r="U255" s="694"/>
      <c r="V255" s="694"/>
      <c r="W255" s="694"/>
      <c r="X255" s="694"/>
      <c r="Y255" s="694"/>
      <c r="Z255" s="694"/>
      <c r="AA255" s="694"/>
      <c r="AB255" s="694"/>
      <c r="AC255" s="694"/>
      <c r="AD255" s="694"/>
      <c r="AE255" s="694"/>
      <c r="AF255" s="694"/>
      <c r="AG255" s="694"/>
      <c r="AH255" s="694"/>
      <c r="AI255" s="694"/>
      <c r="AJ255" s="694"/>
      <c r="AK255" s="694"/>
      <c r="AL255" s="694"/>
      <c r="AM255" s="694"/>
      <c r="AN255" s="694"/>
      <c r="AO255" s="695"/>
      <c r="AP255" s="627"/>
      <c r="AQ255" s="693"/>
      <c r="AR255" s="694"/>
      <c r="AS255" s="694"/>
      <c r="AT255" s="694"/>
      <c r="AU255" s="694"/>
      <c r="AV255" s="694"/>
      <c r="AW255" s="694"/>
      <c r="AX255" s="694"/>
      <c r="AY255" s="694"/>
      <c r="AZ255" s="694"/>
      <c r="BA255" s="694"/>
      <c r="BB255" s="694"/>
      <c r="BC255" s="694"/>
      <c r="BD255" s="694"/>
      <c r="BE255" s="694"/>
      <c r="BF255" s="694"/>
      <c r="BG255" s="694"/>
      <c r="BH255" s="694"/>
      <c r="BI255" s="694"/>
      <c r="BJ255" s="694"/>
      <c r="BK255" s="694"/>
      <c r="BL255" s="694"/>
      <c r="BM255" s="694"/>
      <c r="BN255" s="694"/>
      <c r="BO255" s="694"/>
      <c r="BP255" s="694"/>
      <c r="BQ255" s="694"/>
      <c r="BR255" s="694"/>
      <c r="BS255" s="694"/>
      <c r="BT255" s="695"/>
      <c r="BU255" s="163"/>
    </row>
    <row r="256" spans="2:73" ht="15.75">
      <c r="B256" s="686"/>
      <c r="C256" s="686"/>
      <c r="D256" s="686"/>
      <c r="E256" s="686"/>
      <c r="F256" s="686"/>
      <c r="G256" s="686"/>
      <c r="H256" s="686"/>
      <c r="I256" s="638"/>
      <c r="J256" s="638"/>
      <c r="K256" s="627"/>
      <c r="L256" s="693"/>
      <c r="M256" s="694"/>
      <c r="N256" s="694"/>
      <c r="O256" s="694"/>
      <c r="P256" s="694"/>
      <c r="Q256" s="694"/>
      <c r="R256" s="694"/>
      <c r="S256" s="694"/>
      <c r="T256" s="694"/>
      <c r="U256" s="694"/>
      <c r="V256" s="694"/>
      <c r="W256" s="694"/>
      <c r="X256" s="694"/>
      <c r="Y256" s="694"/>
      <c r="Z256" s="694"/>
      <c r="AA256" s="694"/>
      <c r="AB256" s="694"/>
      <c r="AC256" s="694"/>
      <c r="AD256" s="694"/>
      <c r="AE256" s="694"/>
      <c r="AF256" s="694"/>
      <c r="AG256" s="694"/>
      <c r="AH256" s="694"/>
      <c r="AI256" s="694"/>
      <c r="AJ256" s="694"/>
      <c r="AK256" s="694"/>
      <c r="AL256" s="694"/>
      <c r="AM256" s="694"/>
      <c r="AN256" s="694"/>
      <c r="AO256" s="695"/>
      <c r="AP256" s="627"/>
      <c r="AQ256" s="693"/>
      <c r="AR256" s="694"/>
      <c r="AS256" s="694"/>
      <c r="AT256" s="694"/>
      <c r="AU256" s="694"/>
      <c r="AV256" s="694"/>
      <c r="AW256" s="694"/>
      <c r="AX256" s="694"/>
      <c r="AY256" s="694"/>
      <c r="AZ256" s="694"/>
      <c r="BA256" s="694"/>
      <c r="BB256" s="694"/>
      <c r="BC256" s="694"/>
      <c r="BD256" s="694"/>
      <c r="BE256" s="694"/>
      <c r="BF256" s="694"/>
      <c r="BG256" s="694"/>
      <c r="BH256" s="694"/>
      <c r="BI256" s="694"/>
      <c r="BJ256" s="694"/>
      <c r="BK256" s="694"/>
      <c r="BL256" s="694"/>
      <c r="BM256" s="694"/>
      <c r="BN256" s="694"/>
      <c r="BO256" s="694"/>
      <c r="BP256" s="694"/>
      <c r="BQ256" s="694"/>
      <c r="BR256" s="694"/>
      <c r="BS256" s="694"/>
      <c r="BT256" s="695"/>
      <c r="BU256" s="163"/>
    </row>
    <row r="257" spans="2:73" ht="15.75">
      <c r="B257" s="686"/>
      <c r="C257" s="686"/>
      <c r="D257" s="686"/>
      <c r="E257" s="686"/>
      <c r="F257" s="686"/>
      <c r="G257" s="686"/>
      <c r="H257" s="686"/>
      <c r="I257" s="638"/>
      <c r="J257" s="638"/>
      <c r="K257" s="627"/>
      <c r="L257" s="693"/>
      <c r="M257" s="694"/>
      <c r="N257" s="694"/>
      <c r="O257" s="694"/>
      <c r="P257" s="694"/>
      <c r="Q257" s="694"/>
      <c r="R257" s="694"/>
      <c r="S257" s="694"/>
      <c r="T257" s="694"/>
      <c r="U257" s="694"/>
      <c r="V257" s="694"/>
      <c r="W257" s="694"/>
      <c r="X257" s="694"/>
      <c r="Y257" s="694"/>
      <c r="Z257" s="694"/>
      <c r="AA257" s="694"/>
      <c r="AB257" s="694"/>
      <c r="AC257" s="694"/>
      <c r="AD257" s="694"/>
      <c r="AE257" s="694"/>
      <c r="AF257" s="694"/>
      <c r="AG257" s="694"/>
      <c r="AH257" s="694"/>
      <c r="AI257" s="694"/>
      <c r="AJ257" s="694"/>
      <c r="AK257" s="694"/>
      <c r="AL257" s="694"/>
      <c r="AM257" s="694"/>
      <c r="AN257" s="694"/>
      <c r="AO257" s="695"/>
      <c r="AP257" s="627"/>
      <c r="AQ257" s="693"/>
      <c r="AR257" s="694"/>
      <c r="AS257" s="694"/>
      <c r="AT257" s="694"/>
      <c r="AU257" s="694"/>
      <c r="AV257" s="694"/>
      <c r="AW257" s="694"/>
      <c r="AX257" s="694"/>
      <c r="AY257" s="694"/>
      <c r="AZ257" s="694"/>
      <c r="BA257" s="694"/>
      <c r="BB257" s="694"/>
      <c r="BC257" s="694"/>
      <c r="BD257" s="694"/>
      <c r="BE257" s="694"/>
      <c r="BF257" s="694"/>
      <c r="BG257" s="694"/>
      <c r="BH257" s="694"/>
      <c r="BI257" s="694"/>
      <c r="BJ257" s="694"/>
      <c r="BK257" s="694"/>
      <c r="BL257" s="694"/>
      <c r="BM257" s="694"/>
      <c r="BN257" s="694"/>
      <c r="BO257" s="694"/>
      <c r="BP257" s="694"/>
      <c r="BQ257" s="694"/>
      <c r="BR257" s="694"/>
      <c r="BS257" s="694"/>
      <c r="BT257" s="695"/>
      <c r="BU257" s="163"/>
    </row>
    <row r="258" spans="2:73" ht="15.75">
      <c r="B258" s="686"/>
      <c r="C258" s="686"/>
      <c r="D258" s="686"/>
      <c r="E258" s="686"/>
      <c r="F258" s="686"/>
      <c r="G258" s="686"/>
      <c r="H258" s="686"/>
      <c r="I258" s="638"/>
      <c r="J258" s="638"/>
      <c r="K258" s="627"/>
      <c r="L258" s="693"/>
      <c r="M258" s="694"/>
      <c r="N258" s="694"/>
      <c r="O258" s="694"/>
      <c r="P258" s="694"/>
      <c r="Q258" s="694"/>
      <c r="R258" s="694"/>
      <c r="S258" s="694"/>
      <c r="T258" s="694"/>
      <c r="U258" s="694"/>
      <c r="V258" s="694"/>
      <c r="W258" s="694"/>
      <c r="X258" s="694"/>
      <c r="Y258" s="694"/>
      <c r="Z258" s="694"/>
      <c r="AA258" s="694"/>
      <c r="AB258" s="694"/>
      <c r="AC258" s="694"/>
      <c r="AD258" s="694"/>
      <c r="AE258" s="694"/>
      <c r="AF258" s="694"/>
      <c r="AG258" s="694"/>
      <c r="AH258" s="694"/>
      <c r="AI258" s="694"/>
      <c r="AJ258" s="694"/>
      <c r="AK258" s="694"/>
      <c r="AL258" s="694"/>
      <c r="AM258" s="694"/>
      <c r="AN258" s="694"/>
      <c r="AO258" s="695"/>
      <c r="AP258" s="627"/>
      <c r="AQ258" s="693"/>
      <c r="AR258" s="694"/>
      <c r="AS258" s="694"/>
      <c r="AT258" s="694"/>
      <c r="AU258" s="694"/>
      <c r="AV258" s="694"/>
      <c r="AW258" s="694"/>
      <c r="AX258" s="694"/>
      <c r="AY258" s="694"/>
      <c r="AZ258" s="694"/>
      <c r="BA258" s="694"/>
      <c r="BB258" s="694"/>
      <c r="BC258" s="694"/>
      <c r="BD258" s="694"/>
      <c r="BE258" s="694"/>
      <c r="BF258" s="694"/>
      <c r="BG258" s="694"/>
      <c r="BH258" s="694"/>
      <c r="BI258" s="694"/>
      <c r="BJ258" s="694"/>
      <c r="BK258" s="694"/>
      <c r="BL258" s="694"/>
      <c r="BM258" s="694"/>
      <c r="BN258" s="694"/>
      <c r="BO258" s="694"/>
      <c r="BP258" s="694"/>
      <c r="BQ258" s="694"/>
      <c r="BR258" s="694"/>
      <c r="BS258" s="694"/>
      <c r="BT258" s="695"/>
      <c r="BU258" s="163"/>
    </row>
    <row r="259" spans="2:73" ht="15.75">
      <c r="B259" s="686"/>
      <c r="C259" s="686"/>
      <c r="D259" s="686"/>
      <c r="E259" s="686"/>
      <c r="F259" s="686"/>
      <c r="G259" s="686"/>
      <c r="H259" s="686"/>
      <c r="I259" s="638"/>
      <c r="J259" s="638"/>
      <c r="K259" s="627"/>
      <c r="L259" s="693"/>
      <c r="M259" s="694"/>
      <c r="N259" s="694"/>
      <c r="O259" s="694"/>
      <c r="P259" s="694"/>
      <c r="Q259" s="694"/>
      <c r="R259" s="694"/>
      <c r="S259" s="694"/>
      <c r="T259" s="694"/>
      <c r="U259" s="694"/>
      <c r="V259" s="694"/>
      <c r="W259" s="694"/>
      <c r="X259" s="694"/>
      <c r="Y259" s="694"/>
      <c r="Z259" s="694"/>
      <c r="AA259" s="694"/>
      <c r="AB259" s="694"/>
      <c r="AC259" s="694"/>
      <c r="AD259" s="694"/>
      <c r="AE259" s="694"/>
      <c r="AF259" s="694"/>
      <c r="AG259" s="694"/>
      <c r="AH259" s="694"/>
      <c r="AI259" s="694"/>
      <c r="AJ259" s="694"/>
      <c r="AK259" s="694"/>
      <c r="AL259" s="694"/>
      <c r="AM259" s="694"/>
      <c r="AN259" s="694"/>
      <c r="AO259" s="695"/>
      <c r="AP259" s="627"/>
      <c r="AQ259" s="693"/>
      <c r="AR259" s="694"/>
      <c r="AS259" s="694"/>
      <c r="AT259" s="694"/>
      <c r="AU259" s="694"/>
      <c r="AV259" s="694"/>
      <c r="AW259" s="694"/>
      <c r="AX259" s="694"/>
      <c r="AY259" s="694"/>
      <c r="AZ259" s="694"/>
      <c r="BA259" s="694"/>
      <c r="BB259" s="694"/>
      <c r="BC259" s="694"/>
      <c r="BD259" s="694"/>
      <c r="BE259" s="694"/>
      <c r="BF259" s="694"/>
      <c r="BG259" s="694"/>
      <c r="BH259" s="694"/>
      <c r="BI259" s="694"/>
      <c r="BJ259" s="694"/>
      <c r="BK259" s="694"/>
      <c r="BL259" s="694"/>
      <c r="BM259" s="694"/>
      <c r="BN259" s="694"/>
      <c r="BO259" s="694"/>
      <c r="BP259" s="694"/>
      <c r="BQ259" s="694"/>
      <c r="BR259" s="694"/>
      <c r="BS259" s="694"/>
      <c r="BT259" s="695"/>
      <c r="BU259" s="163"/>
    </row>
    <row r="260" spans="2:73" ht="15.75">
      <c r="B260" s="686"/>
      <c r="C260" s="686"/>
      <c r="D260" s="686"/>
      <c r="E260" s="686"/>
      <c r="F260" s="686"/>
      <c r="G260" s="686"/>
      <c r="H260" s="686"/>
      <c r="I260" s="638"/>
      <c r="J260" s="638"/>
      <c r="K260" s="627"/>
      <c r="L260" s="693"/>
      <c r="M260" s="694"/>
      <c r="N260" s="694"/>
      <c r="O260" s="694"/>
      <c r="P260" s="694"/>
      <c r="Q260" s="694"/>
      <c r="R260" s="694"/>
      <c r="S260" s="694"/>
      <c r="T260" s="694"/>
      <c r="U260" s="694"/>
      <c r="V260" s="694"/>
      <c r="W260" s="694"/>
      <c r="X260" s="694"/>
      <c r="Y260" s="694"/>
      <c r="Z260" s="694"/>
      <c r="AA260" s="694"/>
      <c r="AB260" s="694"/>
      <c r="AC260" s="694"/>
      <c r="AD260" s="694"/>
      <c r="AE260" s="694"/>
      <c r="AF260" s="694"/>
      <c r="AG260" s="694"/>
      <c r="AH260" s="694"/>
      <c r="AI260" s="694"/>
      <c r="AJ260" s="694"/>
      <c r="AK260" s="694"/>
      <c r="AL260" s="694"/>
      <c r="AM260" s="694"/>
      <c r="AN260" s="694"/>
      <c r="AO260" s="695"/>
      <c r="AP260" s="627"/>
      <c r="AQ260" s="693"/>
      <c r="AR260" s="694"/>
      <c r="AS260" s="694"/>
      <c r="AT260" s="694"/>
      <c r="AU260" s="694"/>
      <c r="AV260" s="694"/>
      <c r="AW260" s="694"/>
      <c r="AX260" s="694"/>
      <c r="AY260" s="694"/>
      <c r="AZ260" s="694"/>
      <c r="BA260" s="694"/>
      <c r="BB260" s="694"/>
      <c r="BC260" s="694"/>
      <c r="BD260" s="694"/>
      <c r="BE260" s="694"/>
      <c r="BF260" s="694"/>
      <c r="BG260" s="694"/>
      <c r="BH260" s="694"/>
      <c r="BI260" s="694"/>
      <c r="BJ260" s="694"/>
      <c r="BK260" s="694"/>
      <c r="BL260" s="694"/>
      <c r="BM260" s="694"/>
      <c r="BN260" s="694"/>
      <c r="BO260" s="694"/>
      <c r="BP260" s="694"/>
      <c r="BQ260" s="694"/>
      <c r="BR260" s="694"/>
      <c r="BS260" s="694"/>
      <c r="BT260" s="695"/>
      <c r="BU260" s="163"/>
    </row>
    <row r="261" spans="2:73" ht="15.75">
      <c r="B261" s="686"/>
      <c r="C261" s="686"/>
      <c r="D261" s="686"/>
      <c r="E261" s="686"/>
      <c r="F261" s="686"/>
      <c r="G261" s="686"/>
      <c r="H261" s="686"/>
      <c r="I261" s="638"/>
      <c r="J261" s="638"/>
      <c r="K261" s="627"/>
      <c r="L261" s="693"/>
      <c r="M261" s="694"/>
      <c r="N261" s="694"/>
      <c r="O261" s="694"/>
      <c r="P261" s="694"/>
      <c r="Q261" s="694"/>
      <c r="R261" s="694"/>
      <c r="S261" s="694"/>
      <c r="T261" s="694"/>
      <c r="U261" s="694"/>
      <c r="V261" s="694"/>
      <c r="W261" s="694"/>
      <c r="X261" s="694"/>
      <c r="Y261" s="694"/>
      <c r="Z261" s="694"/>
      <c r="AA261" s="694"/>
      <c r="AB261" s="694"/>
      <c r="AC261" s="694"/>
      <c r="AD261" s="694"/>
      <c r="AE261" s="694"/>
      <c r="AF261" s="694"/>
      <c r="AG261" s="694"/>
      <c r="AH261" s="694"/>
      <c r="AI261" s="694"/>
      <c r="AJ261" s="694"/>
      <c r="AK261" s="694"/>
      <c r="AL261" s="694"/>
      <c r="AM261" s="694"/>
      <c r="AN261" s="694"/>
      <c r="AO261" s="695"/>
      <c r="AP261" s="627"/>
      <c r="AQ261" s="693"/>
      <c r="AR261" s="694"/>
      <c r="AS261" s="694"/>
      <c r="AT261" s="694"/>
      <c r="AU261" s="694"/>
      <c r="AV261" s="694"/>
      <c r="AW261" s="694"/>
      <c r="AX261" s="694"/>
      <c r="AY261" s="694"/>
      <c r="AZ261" s="694"/>
      <c r="BA261" s="694"/>
      <c r="BB261" s="694"/>
      <c r="BC261" s="694"/>
      <c r="BD261" s="694"/>
      <c r="BE261" s="694"/>
      <c r="BF261" s="694"/>
      <c r="BG261" s="694"/>
      <c r="BH261" s="694"/>
      <c r="BI261" s="694"/>
      <c r="BJ261" s="694"/>
      <c r="BK261" s="694"/>
      <c r="BL261" s="694"/>
      <c r="BM261" s="694"/>
      <c r="BN261" s="694"/>
      <c r="BO261" s="694"/>
      <c r="BP261" s="694"/>
      <c r="BQ261" s="694"/>
      <c r="BR261" s="694"/>
      <c r="BS261" s="694"/>
      <c r="BT261" s="695"/>
      <c r="BU261" s="163"/>
    </row>
    <row r="262" spans="2:73" ht="15.75">
      <c r="B262" s="686"/>
      <c r="C262" s="686"/>
      <c r="D262" s="686"/>
      <c r="E262" s="686"/>
      <c r="F262" s="686"/>
      <c r="G262" s="686"/>
      <c r="H262" s="686"/>
      <c r="I262" s="638"/>
      <c r="J262" s="638"/>
      <c r="K262" s="627"/>
      <c r="L262" s="693"/>
      <c r="M262" s="694"/>
      <c r="N262" s="694"/>
      <c r="O262" s="694"/>
      <c r="P262" s="694"/>
      <c r="Q262" s="694"/>
      <c r="R262" s="694"/>
      <c r="S262" s="694"/>
      <c r="T262" s="694"/>
      <c r="U262" s="694"/>
      <c r="V262" s="694"/>
      <c r="W262" s="694"/>
      <c r="X262" s="694"/>
      <c r="Y262" s="694"/>
      <c r="Z262" s="694"/>
      <c r="AA262" s="694"/>
      <c r="AB262" s="694"/>
      <c r="AC262" s="694"/>
      <c r="AD262" s="694"/>
      <c r="AE262" s="694"/>
      <c r="AF262" s="694"/>
      <c r="AG262" s="694"/>
      <c r="AH262" s="694"/>
      <c r="AI262" s="694"/>
      <c r="AJ262" s="694"/>
      <c r="AK262" s="694"/>
      <c r="AL262" s="694"/>
      <c r="AM262" s="694"/>
      <c r="AN262" s="694"/>
      <c r="AO262" s="695"/>
      <c r="AP262" s="627"/>
      <c r="AQ262" s="693"/>
      <c r="AR262" s="694"/>
      <c r="AS262" s="694"/>
      <c r="AT262" s="694"/>
      <c r="AU262" s="694"/>
      <c r="AV262" s="694"/>
      <c r="AW262" s="694"/>
      <c r="AX262" s="694"/>
      <c r="AY262" s="694"/>
      <c r="AZ262" s="694"/>
      <c r="BA262" s="694"/>
      <c r="BB262" s="694"/>
      <c r="BC262" s="694"/>
      <c r="BD262" s="694"/>
      <c r="BE262" s="694"/>
      <c r="BF262" s="694"/>
      <c r="BG262" s="694"/>
      <c r="BH262" s="694"/>
      <c r="BI262" s="694"/>
      <c r="BJ262" s="694"/>
      <c r="BK262" s="694"/>
      <c r="BL262" s="694"/>
      <c r="BM262" s="694"/>
      <c r="BN262" s="694"/>
      <c r="BO262" s="694"/>
      <c r="BP262" s="694"/>
      <c r="BQ262" s="694"/>
      <c r="BR262" s="694"/>
      <c r="BS262" s="694"/>
      <c r="BT262" s="695"/>
      <c r="BU262" s="163"/>
    </row>
    <row r="263" spans="2:73" ht="15.75">
      <c r="B263" s="686"/>
      <c r="C263" s="686"/>
      <c r="D263" s="686"/>
      <c r="E263" s="686"/>
      <c r="F263" s="686"/>
      <c r="G263" s="686"/>
      <c r="H263" s="686"/>
      <c r="I263" s="638"/>
      <c r="J263" s="638"/>
      <c r="K263" s="627"/>
      <c r="L263" s="693"/>
      <c r="M263" s="694"/>
      <c r="N263" s="694"/>
      <c r="O263" s="694"/>
      <c r="P263" s="694"/>
      <c r="Q263" s="694"/>
      <c r="R263" s="694"/>
      <c r="S263" s="694"/>
      <c r="T263" s="694"/>
      <c r="U263" s="694"/>
      <c r="V263" s="694"/>
      <c r="W263" s="694"/>
      <c r="X263" s="694"/>
      <c r="Y263" s="694"/>
      <c r="Z263" s="694"/>
      <c r="AA263" s="694"/>
      <c r="AB263" s="694"/>
      <c r="AC263" s="694"/>
      <c r="AD263" s="694"/>
      <c r="AE263" s="694"/>
      <c r="AF263" s="694"/>
      <c r="AG263" s="694"/>
      <c r="AH263" s="694"/>
      <c r="AI263" s="694"/>
      <c r="AJ263" s="694"/>
      <c r="AK263" s="694"/>
      <c r="AL263" s="694"/>
      <c r="AM263" s="694"/>
      <c r="AN263" s="694"/>
      <c r="AO263" s="695"/>
      <c r="AP263" s="627"/>
      <c r="AQ263" s="693"/>
      <c r="AR263" s="694"/>
      <c r="AS263" s="694"/>
      <c r="AT263" s="694"/>
      <c r="AU263" s="694"/>
      <c r="AV263" s="694"/>
      <c r="AW263" s="694"/>
      <c r="AX263" s="694"/>
      <c r="AY263" s="694"/>
      <c r="AZ263" s="694"/>
      <c r="BA263" s="694"/>
      <c r="BB263" s="694"/>
      <c r="BC263" s="694"/>
      <c r="BD263" s="694"/>
      <c r="BE263" s="694"/>
      <c r="BF263" s="694"/>
      <c r="BG263" s="694"/>
      <c r="BH263" s="694"/>
      <c r="BI263" s="694"/>
      <c r="BJ263" s="694"/>
      <c r="BK263" s="694"/>
      <c r="BL263" s="694"/>
      <c r="BM263" s="694"/>
      <c r="BN263" s="694"/>
      <c r="BO263" s="694"/>
      <c r="BP263" s="694"/>
      <c r="BQ263" s="694"/>
      <c r="BR263" s="694"/>
      <c r="BS263" s="694"/>
      <c r="BT263" s="695"/>
      <c r="BU263" s="163"/>
    </row>
    <row r="264" spans="2:73" ht="15.75">
      <c r="B264" s="686"/>
      <c r="C264" s="686"/>
      <c r="D264" s="686"/>
      <c r="E264" s="686"/>
      <c r="F264" s="686"/>
      <c r="G264" s="686"/>
      <c r="H264" s="686"/>
      <c r="I264" s="638"/>
      <c r="J264" s="638"/>
      <c r="K264" s="627"/>
      <c r="L264" s="693"/>
      <c r="M264" s="694"/>
      <c r="N264" s="694"/>
      <c r="O264" s="694"/>
      <c r="P264" s="694"/>
      <c r="Q264" s="694"/>
      <c r="R264" s="694"/>
      <c r="S264" s="694"/>
      <c r="T264" s="694"/>
      <c r="U264" s="694"/>
      <c r="V264" s="694"/>
      <c r="W264" s="694"/>
      <c r="X264" s="694"/>
      <c r="Y264" s="694"/>
      <c r="Z264" s="694"/>
      <c r="AA264" s="694"/>
      <c r="AB264" s="694"/>
      <c r="AC264" s="694"/>
      <c r="AD264" s="694"/>
      <c r="AE264" s="694"/>
      <c r="AF264" s="694"/>
      <c r="AG264" s="694"/>
      <c r="AH264" s="694"/>
      <c r="AI264" s="694"/>
      <c r="AJ264" s="694"/>
      <c r="AK264" s="694"/>
      <c r="AL264" s="694"/>
      <c r="AM264" s="694"/>
      <c r="AN264" s="694"/>
      <c r="AO264" s="695"/>
      <c r="AP264" s="627"/>
      <c r="AQ264" s="693"/>
      <c r="AR264" s="694"/>
      <c r="AS264" s="694"/>
      <c r="AT264" s="694"/>
      <c r="AU264" s="694"/>
      <c r="AV264" s="694"/>
      <c r="AW264" s="694"/>
      <c r="AX264" s="694"/>
      <c r="AY264" s="694"/>
      <c r="AZ264" s="694"/>
      <c r="BA264" s="694"/>
      <c r="BB264" s="694"/>
      <c r="BC264" s="694"/>
      <c r="BD264" s="694"/>
      <c r="BE264" s="694"/>
      <c r="BF264" s="694"/>
      <c r="BG264" s="694"/>
      <c r="BH264" s="694"/>
      <c r="BI264" s="694"/>
      <c r="BJ264" s="694"/>
      <c r="BK264" s="694"/>
      <c r="BL264" s="694"/>
      <c r="BM264" s="694"/>
      <c r="BN264" s="694"/>
      <c r="BO264" s="694"/>
      <c r="BP264" s="694"/>
      <c r="BQ264" s="694"/>
      <c r="BR264" s="694"/>
      <c r="BS264" s="694"/>
      <c r="BT264" s="695"/>
      <c r="BU264" s="163"/>
    </row>
    <row r="265" spans="2:73" ht="15.75">
      <c r="B265" s="686"/>
      <c r="C265" s="686"/>
      <c r="D265" s="686"/>
      <c r="E265" s="686"/>
      <c r="F265" s="686"/>
      <c r="G265" s="686"/>
      <c r="H265" s="686"/>
      <c r="I265" s="638"/>
      <c r="J265" s="638"/>
      <c r="K265" s="627"/>
      <c r="L265" s="693"/>
      <c r="M265" s="694"/>
      <c r="N265" s="694"/>
      <c r="O265" s="694"/>
      <c r="P265" s="694"/>
      <c r="Q265" s="694"/>
      <c r="R265" s="694"/>
      <c r="S265" s="694"/>
      <c r="T265" s="694"/>
      <c r="U265" s="694"/>
      <c r="V265" s="694"/>
      <c r="W265" s="694"/>
      <c r="X265" s="694"/>
      <c r="Y265" s="694"/>
      <c r="Z265" s="694"/>
      <c r="AA265" s="694"/>
      <c r="AB265" s="694"/>
      <c r="AC265" s="694"/>
      <c r="AD265" s="694"/>
      <c r="AE265" s="694"/>
      <c r="AF265" s="694"/>
      <c r="AG265" s="694"/>
      <c r="AH265" s="694"/>
      <c r="AI265" s="694"/>
      <c r="AJ265" s="694"/>
      <c r="AK265" s="694"/>
      <c r="AL265" s="694"/>
      <c r="AM265" s="694"/>
      <c r="AN265" s="694"/>
      <c r="AO265" s="695"/>
      <c r="AP265" s="627"/>
      <c r="AQ265" s="693"/>
      <c r="AR265" s="694"/>
      <c r="AS265" s="694"/>
      <c r="AT265" s="694"/>
      <c r="AU265" s="694"/>
      <c r="AV265" s="694"/>
      <c r="AW265" s="694"/>
      <c r="AX265" s="694"/>
      <c r="AY265" s="694"/>
      <c r="AZ265" s="694"/>
      <c r="BA265" s="694"/>
      <c r="BB265" s="694"/>
      <c r="BC265" s="694"/>
      <c r="BD265" s="694"/>
      <c r="BE265" s="694"/>
      <c r="BF265" s="694"/>
      <c r="BG265" s="694"/>
      <c r="BH265" s="694"/>
      <c r="BI265" s="694"/>
      <c r="BJ265" s="694"/>
      <c r="BK265" s="694"/>
      <c r="BL265" s="694"/>
      <c r="BM265" s="694"/>
      <c r="BN265" s="694"/>
      <c r="BO265" s="694"/>
      <c r="BP265" s="694"/>
      <c r="BQ265" s="694"/>
      <c r="BR265" s="694"/>
      <c r="BS265" s="694"/>
      <c r="BT265" s="695"/>
      <c r="BU265" s="163"/>
    </row>
    <row r="266" spans="2:73" ht="15.75">
      <c r="B266" s="686"/>
      <c r="C266" s="686"/>
      <c r="D266" s="686"/>
      <c r="E266" s="686"/>
      <c r="F266" s="686"/>
      <c r="G266" s="686"/>
      <c r="H266" s="686"/>
      <c r="I266" s="638"/>
      <c r="J266" s="638"/>
      <c r="K266" s="627"/>
      <c r="L266" s="693"/>
      <c r="M266" s="694"/>
      <c r="N266" s="694"/>
      <c r="O266" s="694"/>
      <c r="P266" s="694"/>
      <c r="Q266" s="694"/>
      <c r="R266" s="694"/>
      <c r="S266" s="694"/>
      <c r="T266" s="694"/>
      <c r="U266" s="694"/>
      <c r="V266" s="694"/>
      <c r="W266" s="694"/>
      <c r="X266" s="694"/>
      <c r="Y266" s="694"/>
      <c r="Z266" s="694"/>
      <c r="AA266" s="694"/>
      <c r="AB266" s="694"/>
      <c r="AC266" s="694"/>
      <c r="AD266" s="694"/>
      <c r="AE266" s="694"/>
      <c r="AF266" s="694"/>
      <c r="AG266" s="694"/>
      <c r="AH266" s="694"/>
      <c r="AI266" s="694"/>
      <c r="AJ266" s="694"/>
      <c r="AK266" s="694"/>
      <c r="AL266" s="694"/>
      <c r="AM266" s="694"/>
      <c r="AN266" s="694"/>
      <c r="AO266" s="695"/>
      <c r="AP266" s="627"/>
      <c r="AQ266" s="693"/>
      <c r="AR266" s="694"/>
      <c r="AS266" s="694"/>
      <c r="AT266" s="694"/>
      <c r="AU266" s="694"/>
      <c r="AV266" s="694"/>
      <c r="AW266" s="694"/>
      <c r="AX266" s="694"/>
      <c r="AY266" s="694"/>
      <c r="AZ266" s="694"/>
      <c r="BA266" s="694"/>
      <c r="BB266" s="694"/>
      <c r="BC266" s="694"/>
      <c r="BD266" s="694"/>
      <c r="BE266" s="694"/>
      <c r="BF266" s="694"/>
      <c r="BG266" s="694"/>
      <c r="BH266" s="694"/>
      <c r="BI266" s="694"/>
      <c r="BJ266" s="694"/>
      <c r="BK266" s="694"/>
      <c r="BL266" s="694"/>
      <c r="BM266" s="694"/>
      <c r="BN266" s="694"/>
      <c r="BO266" s="694"/>
      <c r="BP266" s="694"/>
      <c r="BQ266" s="694"/>
      <c r="BR266" s="694"/>
      <c r="BS266" s="694"/>
      <c r="BT266" s="695"/>
      <c r="BU266" s="163"/>
    </row>
    <row r="267" spans="2:73" ht="15.75">
      <c r="B267" s="686"/>
      <c r="C267" s="686"/>
      <c r="D267" s="686"/>
      <c r="E267" s="686"/>
      <c r="F267" s="686"/>
      <c r="G267" s="686"/>
      <c r="H267" s="686"/>
      <c r="I267" s="638"/>
      <c r="J267" s="638"/>
      <c r="K267" s="627"/>
      <c r="L267" s="693"/>
      <c r="M267" s="694"/>
      <c r="N267" s="694"/>
      <c r="O267" s="694"/>
      <c r="P267" s="694"/>
      <c r="Q267" s="694"/>
      <c r="R267" s="694"/>
      <c r="S267" s="694"/>
      <c r="T267" s="694"/>
      <c r="U267" s="694"/>
      <c r="V267" s="694"/>
      <c r="W267" s="694"/>
      <c r="X267" s="694"/>
      <c r="Y267" s="694"/>
      <c r="Z267" s="694"/>
      <c r="AA267" s="694"/>
      <c r="AB267" s="694"/>
      <c r="AC267" s="694"/>
      <c r="AD267" s="694"/>
      <c r="AE267" s="694"/>
      <c r="AF267" s="694"/>
      <c r="AG267" s="694"/>
      <c r="AH267" s="694"/>
      <c r="AI267" s="694"/>
      <c r="AJ267" s="694"/>
      <c r="AK267" s="694"/>
      <c r="AL267" s="694"/>
      <c r="AM267" s="694"/>
      <c r="AN267" s="694"/>
      <c r="AO267" s="695"/>
      <c r="AP267" s="627"/>
      <c r="AQ267" s="693"/>
      <c r="AR267" s="694"/>
      <c r="AS267" s="694"/>
      <c r="AT267" s="694"/>
      <c r="AU267" s="694"/>
      <c r="AV267" s="694"/>
      <c r="AW267" s="694"/>
      <c r="AX267" s="694"/>
      <c r="AY267" s="694"/>
      <c r="AZ267" s="694"/>
      <c r="BA267" s="694"/>
      <c r="BB267" s="694"/>
      <c r="BC267" s="694"/>
      <c r="BD267" s="694"/>
      <c r="BE267" s="694"/>
      <c r="BF267" s="694"/>
      <c r="BG267" s="694"/>
      <c r="BH267" s="694"/>
      <c r="BI267" s="694"/>
      <c r="BJ267" s="694"/>
      <c r="BK267" s="694"/>
      <c r="BL267" s="694"/>
      <c r="BM267" s="694"/>
      <c r="BN267" s="694"/>
      <c r="BO267" s="694"/>
      <c r="BP267" s="694"/>
      <c r="BQ267" s="694"/>
      <c r="BR267" s="694"/>
      <c r="BS267" s="694"/>
      <c r="BT267" s="695"/>
      <c r="BU267" s="163"/>
    </row>
    <row r="268" spans="2:73" ht="15.75">
      <c r="B268" s="686"/>
      <c r="C268" s="686"/>
      <c r="D268" s="686"/>
      <c r="E268" s="686"/>
      <c r="F268" s="686"/>
      <c r="G268" s="686"/>
      <c r="H268" s="686"/>
      <c r="I268" s="638"/>
      <c r="J268" s="638"/>
      <c r="K268" s="627"/>
      <c r="L268" s="693"/>
      <c r="M268" s="694"/>
      <c r="N268" s="694"/>
      <c r="O268" s="694"/>
      <c r="P268" s="694"/>
      <c r="Q268" s="694"/>
      <c r="R268" s="694"/>
      <c r="S268" s="694"/>
      <c r="T268" s="694"/>
      <c r="U268" s="694"/>
      <c r="V268" s="694"/>
      <c r="W268" s="694"/>
      <c r="X268" s="694"/>
      <c r="Y268" s="694"/>
      <c r="Z268" s="694"/>
      <c r="AA268" s="694"/>
      <c r="AB268" s="694"/>
      <c r="AC268" s="694"/>
      <c r="AD268" s="694"/>
      <c r="AE268" s="694"/>
      <c r="AF268" s="694"/>
      <c r="AG268" s="694"/>
      <c r="AH268" s="694"/>
      <c r="AI268" s="694"/>
      <c r="AJ268" s="694"/>
      <c r="AK268" s="694"/>
      <c r="AL268" s="694"/>
      <c r="AM268" s="694"/>
      <c r="AN268" s="694"/>
      <c r="AO268" s="695"/>
      <c r="AP268" s="627"/>
      <c r="AQ268" s="693"/>
      <c r="AR268" s="694"/>
      <c r="AS268" s="694"/>
      <c r="AT268" s="694"/>
      <c r="AU268" s="694"/>
      <c r="AV268" s="694"/>
      <c r="AW268" s="694"/>
      <c r="AX268" s="694"/>
      <c r="AY268" s="694"/>
      <c r="AZ268" s="694"/>
      <c r="BA268" s="694"/>
      <c r="BB268" s="694"/>
      <c r="BC268" s="694"/>
      <c r="BD268" s="694"/>
      <c r="BE268" s="694"/>
      <c r="BF268" s="694"/>
      <c r="BG268" s="694"/>
      <c r="BH268" s="694"/>
      <c r="BI268" s="694"/>
      <c r="BJ268" s="694"/>
      <c r="BK268" s="694"/>
      <c r="BL268" s="694"/>
      <c r="BM268" s="694"/>
      <c r="BN268" s="694"/>
      <c r="BO268" s="694"/>
      <c r="BP268" s="694"/>
      <c r="BQ268" s="694"/>
      <c r="BR268" s="694"/>
      <c r="BS268" s="694"/>
      <c r="BT268" s="695"/>
      <c r="BU268" s="163"/>
    </row>
    <row r="269" spans="2:73" ht="15.75">
      <c r="B269" s="686"/>
      <c r="C269" s="686"/>
      <c r="D269" s="686"/>
      <c r="E269" s="686"/>
      <c r="F269" s="686"/>
      <c r="G269" s="686"/>
      <c r="H269" s="686"/>
      <c r="I269" s="638"/>
      <c r="J269" s="638"/>
      <c r="K269" s="627"/>
      <c r="L269" s="693"/>
      <c r="M269" s="694"/>
      <c r="N269" s="694"/>
      <c r="O269" s="694"/>
      <c r="P269" s="694"/>
      <c r="Q269" s="694"/>
      <c r="R269" s="694"/>
      <c r="S269" s="694"/>
      <c r="T269" s="694"/>
      <c r="U269" s="694"/>
      <c r="V269" s="694"/>
      <c r="W269" s="694"/>
      <c r="X269" s="694"/>
      <c r="Y269" s="694"/>
      <c r="Z269" s="694"/>
      <c r="AA269" s="694"/>
      <c r="AB269" s="694"/>
      <c r="AC269" s="694"/>
      <c r="AD269" s="694"/>
      <c r="AE269" s="694"/>
      <c r="AF269" s="694"/>
      <c r="AG269" s="694"/>
      <c r="AH269" s="694"/>
      <c r="AI269" s="694"/>
      <c r="AJ269" s="694"/>
      <c r="AK269" s="694"/>
      <c r="AL269" s="694"/>
      <c r="AM269" s="694"/>
      <c r="AN269" s="694"/>
      <c r="AO269" s="695"/>
      <c r="AP269" s="627"/>
      <c r="AQ269" s="693"/>
      <c r="AR269" s="694"/>
      <c r="AS269" s="694"/>
      <c r="AT269" s="694"/>
      <c r="AU269" s="694"/>
      <c r="AV269" s="694"/>
      <c r="AW269" s="694"/>
      <c r="AX269" s="694"/>
      <c r="AY269" s="694"/>
      <c r="AZ269" s="694"/>
      <c r="BA269" s="694"/>
      <c r="BB269" s="694"/>
      <c r="BC269" s="694"/>
      <c r="BD269" s="694"/>
      <c r="BE269" s="694"/>
      <c r="BF269" s="694"/>
      <c r="BG269" s="694"/>
      <c r="BH269" s="694"/>
      <c r="BI269" s="694"/>
      <c r="BJ269" s="694"/>
      <c r="BK269" s="694"/>
      <c r="BL269" s="694"/>
      <c r="BM269" s="694"/>
      <c r="BN269" s="694"/>
      <c r="BO269" s="694"/>
      <c r="BP269" s="694"/>
      <c r="BQ269" s="694"/>
      <c r="BR269" s="694"/>
      <c r="BS269" s="694"/>
      <c r="BT269" s="695"/>
      <c r="BU269" s="163"/>
    </row>
    <row r="270" spans="2:73" ht="15.75">
      <c r="B270" s="686"/>
      <c r="C270" s="686"/>
      <c r="D270" s="686"/>
      <c r="E270" s="686"/>
      <c r="F270" s="686"/>
      <c r="G270" s="686"/>
      <c r="H270" s="686"/>
      <c r="I270" s="638"/>
      <c r="J270" s="638"/>
      <c r="K270" s="627"/>
      <c r="L270" s="693"/>
      <c r="M270" s="694"/>
      <c r="N270" s="694"/>
      <c r="O270" s="694"/>
      <c r="P270" s="694"/>
      <c r="Q270" s="694"/>
      <c r="R270" s="694"/>
      <c r="S270" s="694"/>
      <c r="T270" s="694"/>
      <c r="U270" s="694"/>
      <c r="V270" s="694"/>
      <c r="W270" s="694"/>
      <c r="X270" s="694"/>
      <c r="Y270" s="694"/>
      <c r="Z270" s="694"/>
      <c r="AA270" s="694"/>
      <c r="AB270" s="694"/>
      <c r="AC270" s="694"/>
      <c r="AD270" s="694"/>
      <c r="AE270" s="694"/>
      <c r="AF270" s="694"/>
      <c r="AG270" s="694"/>
      <c r="AH270" s="694"/>
      <c r="AI270" s="694"/>
      <c r="AJ270" s="694"/>
      <c r="AK270" s="694"/>
      <c r="AL270" s="694"/>
      <c r="AM270" s="694"/>
      <c r="AN270" s="694"/>
      <c r="AO270" s="695"/>
      <c r="AP270" s="627"/>
      <c r="AQ270" s="693"/>
      <c r="AR270" s="694"/>
      <c r="AS270" s="694"/>
      <c r="AT270" s="694"/>
      <c r="AU270" s="694"/>
      <c r="AV270" s="694"/>
      <c r="AW270" s="694"/>
      <c r="AX270" s="694"/>
      <c r="AY270" s="694"/>
      <c r="AZ270" s="694"/>
      <c r="BA270" s="694"/>
      <c r="BB270" s="694"/>
      <c r="BC270" s="694"/>
      <c r="BD270" s="694"/>
      <c r="BE270" s="694"/>
      <c r="BF270" s="694"/>
      <c r="BG270" s="694"/>
      <c r="BH270" s="694"/>
      <c r="BI270" s="694"/>
      <c r="BJ270" s="694"/>
      <c r="BK270" s="694"/>
      <c r="BL270" s="694"/>
      <c r="BM270" s="694"/>
      <c r="BN270" s="694"/>
      <c r="BO270" s="694"/>
      <c r="BP270" s="694"/>
      <c r="BQ270" s="694"/>
      <c r="BR270" s="694"/>
      <c r="BS270" s="694"/>
      <c r="BT270" s="695"/>
      <c r="BU270" s="163"/>
    </row>
    <row r="271" spans="2:73" ht="15.75">
      <c r="B271" s="686"/>
      <c r="C271" s="686"/>
      <c r="D271" s="686"/>
      <c r="E271" s="686"/>
      <c r="F271" s="686"/>
      <c r="G271" s="686"/>
      <c r="H271" s="686"/>
      <c r="I271" s="638"/>
      <c r="J271" s="638"/>
      <c r="K271" s="627"/>
      <c r="L271" s="693"/>
      <c r="M271" s="694"/>
      <c r="N271" s="694"/>
      <c r="O271" s="694"/>
      <c r="P271" s="694"/>
      <c r="Q271" s="694"/>
      <c r="R271" s="694"/>
      <c r="S271" s="694"/>
      <c r="T271" s="694"/>
      <c r="U271" s="694"/>
      <c r="V271" s="694"/>
      <c r="W271" s="694"/>
      <c r="X271" s="694"/>
      <c r="Y271" s="694"/>
      <c r="Z271" s="694"/>
      <c r="AA271" s="694"/>
      <c r="AB271" s="694"/>
      <c r="AC271" s="694"/>
      <c r="AD271" s="694"/>
      <c r="AE271" s="694"/>
      <c r="AF271" s="694"/>
      <c r="AG271" s="694"/>
      <c r="AH271" s="694"/>
      <c r="AI271" s="694"/>
      <c r="AJ271" s="694"/>
      <c r="AK271" s="694"/>
      <c r="AL271" s="694"/>
      <c r="AM271" s="694"/>
      <c r="AN271" s="694"/>
      <c r="AO271" s="695"/>
      <c r="AP271" s="627"/>
      <c r="AQ271" s="693"/>
      <c r="AR271" s="694"/>
      <c r="AS271" s="694"/>
      <c r="AT271" s="694"/>
      <c r="AU271" s="694"/>
      <c r="AV271" s="694"/>
      <c r="AW271" s="694"/>
      <c r="AX271" s="694"/>
      <c r="AY271" s="694"/>
      <c r="AZ271" s="694"/>
      <c r="BA271" s="694"/>
      <c r="BB271" s="694"/>
      <c r="BC271" s="694"/>
      <c r="BD271" s="694"/>
      <c r="BE271" s="694"/>
      <c r="BF271" s="694"/>
      <c r="BG271" s="694"/>
      <c r="BH271" s="694"/>
      <c r="BI271" s="694"/>
      <c r="BJ271" s="694"/>
      <c r="BK271" s="694"/>
      <c r="BL271" s="694"/>
      <c r="BM271" s="694"/>
      <c r="BN271" s="694"/>
      <c r="BO271" s="694"/>
      <c r="BP271" s="694"/>
      <c r="BQ271" s="694"/>
      <c r="BR271" s="694"/>
      <c r="BS271" s="694"/>
      <c r="BT271" s="695"/>
      <c r="BU271" s="163"/>
    </row>
    <row r="272" spans="2:73" ht="15.75">
      <c r="B272" s="686"/>
      <c r="C272" s="686"/>
      <c r="D272" s="686"/>
      <c r="E272" s="686"/>
      <c r="F272" s="686"/>
      <c r="G272" s="686"/>
      <c r="H272" s="686"/>
      <c r="I272" s="638"/>
      <c r="J272" s="638"/>
      <c r="K272" s="627"/>
      <c r="L272" s="693"/>
      <c r="M272" s="694"/>
      <c r="N272" s="694"/>
      <c r="O272" s="694"/>
      <c r="P272" s="694"/>
      <c r="Q272" s="694"/>
      <c r="R272" s="694"/>
      <c r="S272" s="694"/>
      <c r="T272" s="694"/>
      <c r="U272" s="694"/>
      <c r="V272" s="694"/>
      <c r="W272" s="694"/>
      <c r="X272" s="694"/>
      <c r="Y272" s="694"/>
      <c r="Z272" s="694"/>
      <c r="AA272" s="694"/>
      <c r="AB272" s="694"/>
      <c r="AC272" s="694"/>
      <c r="AD272" s="694"/>
      <c r="AE272" s="694"/>
      <c r="AF272" s="694"/>
      <c r="AG272" s="694"/>
      <c r="AH272" s="694"/>
      <c r="AI272" s="694"/>
      <c r="AJ272" s="694"/>
      <c r="AK272" s="694"/>
      <c r="AL272" s="694"/>
      <c r="AM272" s="694"/>
      <c r="AN272" s="694"/>
      <c r="AO272" s="695"/>
      <c r="AP272" s="627"/>
      <c r="AQ272" s="693"/>
      <c r="AR272" s="694"/>
      <c r="AS272" s="694"/>
      <c r="AT272" s="694"/>
      <c r="AU272" s="694"/>
      <c r="AV272" s="694"/>
      <c r="AW272" s="694"/>
      <c r="AX272" s="694"/>
      <c r="AY272" s="694"/>
      <c r="AZ272" s="694"/>
      <c r="BA272" s="694"/>
      <c r="BB272" s="694"/>
      <c r="BC272" s="694"/>
      <c r="BD272" s="694"/>
      <c r="BE272" s="694"/>
      <c r="BF272" s="694"/>
      <c r="BG272" s="694"/>
      <c r="BH272" s="694"/>
      <c r="BI272" s="694"/>
      <c r="BJ272" s="694"/>
      <c r="BK272" s="694"/>
      <c r="BL272" s="694"/>
      <c r="BM272" s="694"/>
      <c r="BN272" s="694"/>
      <c r="BO272" s="694"/>
      <c r="BP272" s="694"/>
      <c r="BQ272" s="694"/>
      <c r="BR272" s="694"/>
      <c r="BS272" s="694"/>
      <c r="BT272" s="695"/>
      <c r="BU272" s="163"/>
    </row>
    <row r="273" spans="2:73" ht="15.75">
      <c r="B273" s="686"/>
      <c r="C273" s="686"/>
      <c r="D273" s="686"/>
      <c r="E273" s="686"/>
      <c r="F273" s="686"/>
      <c r="G273" s="686"/>
      <c r="H273" s="686"/>
      <c r="I273" s="638"/>
      <c r="J273" s="638"/>
      <c r="K273" s="627"/>
      <c r="L273" s="693"/>
      <c r="M273" s="694"/>
      <c r="N273" s="694"/>
      <c r="O273" s="694"/>
      <c r="P273" s="694"/>
      <c r="Q273" s="694"/>
      <c r="R273" s="694"/>
      <c r="S273" s="694"/>
      <c r="T273" s="694"/>
      <c r="U273" s="694"/>
      <c r="V273" s="694"/>
      <c r="W273" s="694"/>
      <c r="X273" s="694"/>
      <c r="Y273" s="694"/>
      <c r="Z273" s="694"/>
      <c r="AA273" s="694"/>
      <c r="AB273" s="694"/>
      <c r="AC273" s="694"/>
      <c r="AD273" s="694"/>
      <c r="AE273" s="694"/>
      <c r="AF273" s="694"/>
      <c r="AG273" s="694"/>
      <c r="AH273" s="694"/>
      <c r="AI273" s="694"/>
      <c r="AJ273" s="694"/>
      <c r="AK273" s="694"/>
      <c r="AL273" s="694"/>
      <c r="AM273" s="694"/>
      <c r="AN273" s="694"/>
      <c r="AO273" s="695"/>
      <c r="AP273" s="627"/>
      <c r="AQ273" s="693"/>
      <c r="AR273" s="694"/>
      <c r="AS273" s="694"/>
      <c r="AT273" s="694"/>
      <c r="AU273" s="694"/>
      <c r="AV273" s="694"/>
      <c r="AW273" s="694"/>
      <c r="AX273" s="694"/>
      <c r="AY273" s="694"/>
      <c r="AZ273" s="694"/>
      <c r="BA273" s="694"/>
      <c r="BB273" s="694"/>
      <c r="BC273" s="694"/>
      <c r="BD273" s="694"/>
      <c r="BE273" s="694"/>
      <c r="BF273" s="694"/>
      <c r="BG273" s="694"/>
      <c r="BH273" s="694"/>
      <c r="BI273" s="694"/>
      <c r="BJ273" s="694"/>
      <c r="BK273" s="694"/>
      <c r="BL273" s="694"/>
      <c r="BM273" s="694"/>
      <c r="BN273" s="694"/>
      <c r="BO273" s="694"/>
      <c r="BP273" s="694"/>
      <c r="BQ273" s="694"/>
      <c r="BR273" s="694"/>
      <c r="BS273" s="694"/>
      <c r="BT273" s="695"/>
      <c r="BU273" s="163"/>
    </row>
    <row r="274" spans="2:73" ht="15.75">
      <c r="B274" s="686"/>
      <c r="C274" s="686"/>
      <c r="D274" s="686"/>
      <c r="E274" s="686"/>
      <c r="F274" s="686"/>
      <c r="G274" s="686"/>
      <c r="H274" s="686"/>
      <c r="I274" s="638"/>
      <c r="J274" s="638"/>
      <c r="K274" s="627"/>
      <c r="L274" s="693"/>
      <c r="M274" s="694"/>
      <c r="N274" s="694"/>
      <c r="O274" s="694"/>
      <c r="P274" s="694"/>
      <c r="Q274" s="694"/>
      <c r="R274" s="694"/>
      <c r="S274" s="694"/>
      <c r="T274" s="694"/>
      <c r="U274" s="694"/>
      <c r="V274" s="694"/>
      <c r="W274" s="694"/>
      <c r="X274" s="694"/>
      <c r="Y274" s="694"/>
      <c r="Z274" s="694"/>
      <c r="AA274" s="694"/>
      <c r="AB274" s="694"/>
      <c r="AC274" s="694"/>
      <c r="AD274" s="694"/>
      <c r="AE274" s="694"/>
      <c r="AF274" s="694"/>
      <c r="AG274" s="694"/>
      <c r="AH274" s="694"/>
      <c r="AI274" s="694"/>
      <c r="AJ274" s="694"/>
      <c r="AK274" s="694"/>
      <c r="AL274" s="694"/>
      <c r="AM274" s="694"/>
      <c r="AN274" s="694"/>
      <c r="AO274" s="695"/>
      <c r="AP274" s="627"/>
      <c r="AQ274" s="693"/>
      <c r="AR274" s="694"/>
      <c r="AS274" s="694"/>
      <c r="AT274" s="694"/>
      <c r="AU274" s="694"/>
      <c r="AV274" s="694"/>
      <c r="AW274" s="694"/>
      <c r="AX274" s="694"/>
      <c r="AY274" s="694"/>
      <c r="AZ274" s="694"/>
      <c r="BA274" s="694"/>
      <c r="BB274" s="694"/>
      <c r="BC274" s="694"/>
      <c r="BD274" s="694"/>
      <c r="BE274" s="694"/>
      <c r="BF274" s="694"/>
      <c r="BG274" s="694"/>
      <c r="BH274" s="694"/>
      <c r="BI274" s="694"/>
      <c r="BJ274" s="694"/>
      <c r="BK274" s="694"/>
      <c r="BL274" s="694"/>
      <c r="BM274" s="694"/>
      <c r="BN274" s="694"/>
      <c r="BO274" s="694"/>
      <c r="BP274" s="694"/>
      <c r="BQ274" s="694"/>
      <c r="BR274" s="694"/>
      <c r="BS274" s="694"/>
      <c r="BT274" s="695"/>
      <c r="BU274" s="163"/>
    </row>
    <row r="275" spans="2:73" ht="15.75">
      <c r="B275" s="686"/>
      <c r="C275" s="686"/>
      <c r="D275" s="686"/>
      <c r="E275" s="686"/>
      <c r="F275" s="686"/>
      <c r="G275" s="686"/>
      <c r="H275" s="686"/>
      <c r="I275" s="638"/>
      <c r="J275" s="638"/>
      <c r="K275" s="627"/>
      <c r="L275" s="693"/>
      <c r="M275" s="694"/>
      <c r="N275" s="694"/>
      <c r="O275" s="694"/>
      <c r="P275" s="694"/>
      <c r="Q275" s="694"/>
      <c r="R275" s="694"/>
      <c r="S275" s="694"/>
      <c r="T275" s="694"/>
      <c r="U275" s="694"/>
      <c r="V275" s="694"/>
      <c r="W275" s="694"/>
      <c r="X275" s="694"/>
      <c r="Y275" s="694"/>
      <c r="Z275" s="694"/>
      <c r="AA275" s="694"/>
      <c r="AB275" s="694"/>
      <c r="AC275" s="694"/>
      <c r="AD275" s="694"/>
      <c r="AE275" s="694"/>
      <c r="AF275" s="694"/>
      <c r="AG275" s="694"/>
      <c r="AH275" s="694"/>
      <c r="AI275" s="694"/>
      <c r="AJ275" s="694"/>
      <c r="AK275" s="694"/>
      <c r="AL275" s="694"/>
      <c r="AM275" s="694"/>
      <c r="AN275" s="694"/>
      <c r="AO275" s="695"/>
      <c r="AP275" s="627"/>
      <c r="AQ275" s="693"/>
      <c r="AR275" s="694"/>
      <c r="AS275" s="694"/>
      <c r="AT275" s="694"/>
      <c r="AU275" s="694"/>
      <c r="AV275" s="694"/>
      <c r="AW275" s="694"/>
      <c r="AX275" s="694"/>
      <c r="AY275" s="694"/>
      <c r="AZ275" s="694"/>
      <c r="BA275" s="694"/>
      <c r="BB275" s="694"/>
      <c r="BC275" s="694"/>
      <c r="BD275" s="694"/>
      <c r="BE275" s="694"/>
      <c r="BF275" s="694"/>
      <c r="BG275" s="694"/>
      <c r="BH275" s="694"/>
      <c r="BI275" s="694"/>
      <c r="BJ275" s="694"/>
      <c r="BK275" s="694"/>
      <c r="BL275" s="694"/>
      <c r="BM275" s="694"/>
      <c r="BN275" s="694"/>
      <c r="BO275" s="694"/>
      <c r="BP275" s="694"/>
      <c r="BQ275" s="694"/>
      <c r="BR275" s="694"/>
      <c r="BS275" s="694"/>
      <c r="BT275" s="695"/>
      <c r="BU275" s="163"/>
    </row>
    <row r="276" spans="2:73" ht="15.75">
      <c r="B276" s="686"/>
      <c r="C276" s="686"/>
      <c r="D276" s="686"/>
      <c r="E276" s="686"/>
      <c r="F276" s="686"/>
      <c r="G276" s="686"/>
      <c r="H276" s="686"/>
      <c r="I276" s="638"/>
      <c r="J276" s="638"/>
      <c r="K276" s="627"/>
      <c r="L276" s="693"/>
      <c r="M276" s="694"/>
      <c r="N276" s="694"/>
      <c r="O276" s="694"/>
      <c r="P276" s="694"/>
      <c r="Q276" s="694"/>
      <c r="R276" s="694"/>
      <c r="S276" s="694"/>
      <c r="T276" s="694"/>
      <c r="U276" s="694"/>
      <c r="V276" s="694"/>
      <c r="W276" s="694"/>
      <c r="X276" s="694"/>
      <c r="Y276" s="694"/>
      <c r="Z276" s="694"/>
      <c r="AA276" s="694"/>
      <c r="AB276" s="694"/>
      <c r="AC276" s="694"/>
      <c r="AD276" s="694"/>
      <c r="AE276" s="694"/>
      <c r="AF276" s="694"/>
      <c r="AG276" s="694"/>
      <c r="AH276" s="694"/>
      <c r="AI276" s="694"/>
      <c r="AJ276" s="694"/>
      <c r="AK276" s="694"/>
      <c r="AL276" s="694"/>
      <c r="AM276" s="694"/>
      <c r="AN276" s="694"/>
      <c r="AO276" s="695"/>
      <c r="AP276" s="627"/>
      <c r="AQ276" s="693"/>
      <c r="AR276" s="694"/>
      <c r="AS276" s="694"/>
      <c r="AT276" s="694"/>
      <c r="AU276" s="694"/>
      <c r="AV276" s="694"/>
      <c r="AW276" s="694"/>
      <c r="AX276" s="694"/>
      <c r="AY276" s="694"/>
      <c r="AZ276" s="694"/>
      <c r="BA276" s="694"/>
      <c r="BB276" s="694"/>
      <c r="BC276" s="694"/>
      <c r="BD276" s="694"/>
      <c r="BE276" s="694"/>
      <c r="BF276" s="694"/>
      <c r="BG276" s="694"/>
      <c r="BH276" s="694"/>
      <c r="BI276" s="694"/>
      <c r="BJ276" s="694"/>
      <c r="BK276" s="694"/>
      <c r="BL276" s="694"/>
      <c r="BM276" s="694"/>
      <c r="BN276" s="694"/>
      <c r="BO276" s="694"/>
      <c r="BP276" s="694"/>
      <c r="BQ276" s="694"/>
      <c r="BR276" s="694"/>
      <c r="BS276" s="694"/>
      <c r="BT276" s="695"/>
      <c r="BU276" s="163"/>
    </row>
    <row r="277" spans="2:73" ht="15.75">
      <c r="B277" s="686"/>
      <c r="C277" s="686"/>
      <c r="D277" s="686"/>
      <c r="E277" s="686"/>
      <c r="F277" s="686"/>
      <c r="G277" s="686"/>
      <c r="H277" s="686"/>
      <c r="I277" s="638"/>
      <c r="J277" s="638"/>
      <c r="K277" s="627"/>
      <c r="L277" s="693"/>
      <c r="M277" s="694"/>
      <c r="N277" s="694"/>
      <c r="O277" s="694"/>
      <c r="P277" s="694"/>
      <c r="Q277" s="694"/>
      <c r="R277" s="694"/>
      <c r="S277" s="694"/>
      <c r="T277" s="694"/>
      <c r="U277" s="694"/>
      <c r="V277" s="694"/>
      <c r="W277" s="694"/>
      <c r="X277" s="694"/>
      <c r="Y277" s="694"/>
      <c r="Z277" s="694"/>
      <c r="AA277" s="694"/>
      <c r="AB277" s="694"/>
      <c r="AC277" s="694"/>
      <c r="AD277" s="694"/>
      <c r="AE277" s="694"/>
      <c r="AF277" s="694"/>
      <c r="AG277" s="694"/>
      <c r="AH277" s="694"/>
      <c r="AI277" s="694"/>
      <c r="AJ277" s="694"/>
      <c r="AK277" s="694"/>
      <c r="AL277" s="694"/>
      <c r="AM277" s="694"/>
      <c r="AN277" s="694"/>
      <c r="AO277" s="695"/>
      <c r="AP277" s="627"/>
      <c r="AQ277" s="693"/>
      <c r="AR277" s="694"/>
      <c r="AS277" s="694"/>
      <c r="AT277" s="694"/>
      <c r="AU277" s="694"/>
      <c r="AV277" s="694"/>
      <c r="AW277" s="694"/>
      <c r="AX277" s="694"/>
      <c r="AY277" s="694"/>
      <c r="AZ277" s="694"/>
      <c r="BA277" s="694"/>
      <c r="BB277" s="694"/>
      <c r="BC277" s="694"/>
      <c r="BD277" s="694"/>
      <c r="BE277" s="694"/>
      <c r="BF277" s="694"/>
      <c r="BG277" s="694"/>
      <c r="BH277" s="694"/>
      <c r="BI277" s="694"/>
      <c r="BJ277" s="694"/>
      <c r="BK277" s="694"/>
      <c r="BL277" s="694"/>
      <c r="BM277" s="694"/>
      <c r="BN277" s="694"/>
      <c r="BO277" s="694"/>
      <c r="BP277" s="694"/>
      <c r="BQ277" s="694"/>
      <c r="BR277" s="694"/>
      <c r="BS277" s="694"/>
      <c r="BT277" s="695"/>
      <c r="BU277" s="163"/>
    </row>
    <row r="278" spans="2:73" ht="15.75">
      <c r="B278" s="686"/>
      <c r="C278" s="686"/>
      <c r="D278" s="686"/>
      <c r="E278" s="686"/>
      <c r="F278" s="686"/>
      <c r="G278" s="686"/>
      <c r="H278" s="686"/>
      <c r="I278" s="638"/>
      <c r="J278" s="638"/>
      <c r="K278" s="627"/>
      <c r="L278" s="693"/>
      <c r="M278" s="694"/>
      <c r="N278" s="694"/>
      <c r="O278" s="694"/>
      <c r="P278" s="694"/>
      <c r="Q278" s="694"/>
      <c r="R278" s="694"/>
      <c r="S278" s="694"/>
      <c r="T278" s="694"/>
      <c r="U278" s="694"/>
      <c r="V278" s="694"/>
      <c r="W278" s="694"/>
      <c r="X278" s="694"/>
      <c r="Y278" s="694"/>
      <c r="Z278" s="694"/>
      <c r="AA278" s="694"/>
      <c r="AB278" s="694"/>
      <c r="AC278" s="694"/>
      <c r="AD278" s="694"/>
      <c r="AE278" s="694"/>
      <c r="AF278" s="694"/>
      <c r="AG278" s="694"/>
      <c r="AH278" s="694"/>
      <c r="AI278" s="694"/>
      <c r="AJ278" s="694"/>
      <c r="AK278" s="694"/>
      <c r="AL278" s="694"/>
      <c r="AM278" s="694"/>
      <c r="AN278" s="694"/>
      <c r="AO278" s="695"/>
      <c r="AP278" s="627"/>
      <c r="AQ278" s="693"/>
      <c r="AR278" s="694"/>
      <c r="AS278" s="694"/>
      <c r="AT278" s="694"/>
      <c r="AU278" s="694"/>
      <c r="AV278" s="694"/>
      <c r="AW278" s="694"/>
      <c r="AX278" s="694"/>
      <c r="AY278" s="694"/>
      <c r="AZ278" s="694"/>
      <c r="BA278" s="694"/>
      <c r="BB278" s="694"/>
      <c r="BC278" s="694"/>
      <c r="BD278" s="694"/>
      <c r="BE278" s="694"/>
      <c r="BF278" s="694"/>
      <c r="BG278" s="694"/>
      <c r="BH278" s="694"/>
      <c r="BI278" s="694"/>
      <c r="BJ278" s="694"/>
      <c r="BK278" s="694"/>
      <c r="BL278" s="694"/>
      <c r="BM278" s="694"/>
      <c r="BN278" s="694"/>
      <c r="BO278" s="694"/>
      <c r="BP278" s="694"/>
      <c r="BQ278" s="694"/>
      <c r="BR278" s="694"/>
      <c r="BS278" s="694"/>
      <c r="BT278" s="695"/>
      <c r="BU278" s="163"/>
    </row>
    <row r="279" spans="2:73" ht="15.75">
      <c r="B279" s="686"/>
      <c r="C279" s="686"/>
      <c r="D279" s="686"/>
      <c r="E279" s="686"/>
      <c r="F279" s="686"/>
      <c r="G279" s="686"/>
      <c r="H279" s="686"/>
      <c r="I279" s="638"/>
      <c r="J279" s="638"/>
      <c r="K279" s="627"/>
      <c r="L279" s="693"/>
      <c r="M279" s="694"/>
      <c r="N279" s="694"/>
      <c r="O279" s="694"/>
      <c r="P279" s="694"/>
      <c r="Q279" s="694"/>
      <c r="R279" s="694"/>
      <c r="S279" s="694"/>
      <c r="T279" s="694"/>
      <c r="U279" s="694"/>
      <c r="V279" s="694"/>
      <c r="W279" s="694"/>
      <c r="X279" s="694"/>
      <c r="Y279" s="694"/>
      <c r="Z279" s="694"/>
      <c r="AA279" s="694"/>
      <c r="AB279" s="694"/>
      <c r="AC279" s="694"/>
      <c r="AD279" s="694"/>
      <c r="AE279" s="694"/>
      <c r="AF279" s="694"/>
      <c r="AG279" s="694"/>
      <c r="AH279" s="694"/>
      <c r="AI279" s="694"/>
      <c r="AJ279" s="694"/>
      <c r="AK279" s="694"/>
      <c r="AL279" s="694"/>
      <c r="AM279" s="694"/>
      <c r="AN279" s="694"/>
      <c r="AO279" s="695"/>
      <c r="AP279" s="627"/>
      <c r="AQ279" s="693"/>
      <c r="AR279" s="694"/>
      <c r="AS279" s="694"/>
      <c r="AT279" s="694"/>
      <c r="AU279" s="694"/>
      <c r="AV279" s="694"/>
      <c r="AW279" s="694"/>
      <c r="AX279" s="694"/>
      <c r="AY279" s="694"/>
      <c r="AZ279" s="694"/>
      <c r="BA279" s="694"/>
      <c r="BB279" s="694"/>
      <c r="BC279" s="694"/>
      <c r="BD279" s="694"/>
      <c r="BE279" s="694"/>
      <c r="BF279" s="694"/>
      <c r="BG279" s="694"/>
      <c r="BH279" s="694"/>
      <c r="BI279" s="694"/>
      <c r="BJ279" s="694"/>
      <c r="BK279" s="694"/>
      <c r="BL279" s="694"/>
      <c r="BM279" s="694"/>
      <c r="BN279" s="694"/>
      <c r="BO279" s="694"/>
      <c r="BP279" s="694"/>
      <c r="BQ279" s="694"/>
      <c r="BR279" s="694"/>
      <c r="BS279" s="694"/>
      <c r="BT279" s="695"/>
      <c r="BU279" s="163"/>
    </row>
    <row r="280" spans="2:73" ht="15.75">
      <c r="B280" s="686"/>
      <c r="C280" s="686"/>
      <c r="D280" s="686"/>
      <c r="E280" s="686"/>
      <c r="F280" s="686"/>
      <c r="G280" s="686"/>
      <c r="H280" s="686"/>
      <c r="I280" s="638"/>
      <c r="J280" s="638"/>
      <c r="K280" s="627"/>
      <c r="L280" s="693"/>
      <c r="M280" s="694"/>
      <c r="N280" s="694"/>
      <c r="O280" s="694"/>
      <c r="P280" s="694"/>
      <c r="Q280" s="694"/>
      <c r="R280" s="694"/>
      <c r="S280" s="694"/>
      <c r="T280" s="694"/>
      <c r="U280" s="694"/>
      <c r="V280" s="694"/>
      <c r="W280" s="694"/>
      <c r="X280" s="694"/>
      <c r="Y280" s="694"/>
      <c r="Z280" s="694"/>
      <c r="AA280" s="694"/>
      <c r="AB280" s="694"/>
      <c r="AC280" s="694"/>
      <c r="AD280" s="694"/>
      <c r="AE280" s="694"/>
      <c r="AF280" s="694"/>
      <c r="AG280" s="694"/>
      <c r="AH280" s="694"/>
      <c r="AI280" s="694"/>
      <c r="AJ280" s="694"/>
      <c r="AK280" s="694"/>
      <c r="AL280" s="694"/>
      <c r="AM280" s="694"/>
      <c r="AN280" s="694"/>
      <c r="AO280" s="695"/>
      <c r="AP280" s="627"/>
      <c r="AQ280" s="693"/>
      <c r="AR280" s="694"/>
      <c r="AS280" s="694"/>
      <c r="AT280" s="694"/>
      <c r="AU280" s="694"/>
      <c r="AV280" s="694"/>
      <c r="AW280" s="694"/>
      <c r="AX280" s="694"/>
      <c r="AY280" s="694"/>
      <c r="AZ280" s="694"/>
      <c r="BA280" s="694"/>
      <c r="BB280" s="694"/>
      <c r="BC280" s="694"/>
      <c r="BD280" s="694"/>
      <c r="BE280" s="694"/>
      <c r="BF280" s="694"/>
      <c r="BG280" s="694"/>
      <c r="BH280" s="694"/>
      <c r="BI280" s="694"/>
      <c r="BJ280" s="694"/>
      <c r="BK280" s="694"/>
      <c r="BL280" s="694"/>
      <c r="BM280" s="694"/>
      <c r="BN280" s="694"/>
      <c r="BO280" s="694"/>
      <c r="BP280" s="694"/>
      <c r="BQ280" s="694"/>
      <c r="BR280" s="694"/>
      <c r="BS280" s="694"/>
      <c r="BT280" s="695"/>
      <c r="BU280" s="163"/>
    </row>
    <row r="281" spans="2:73" ht="15.75">
      <c r="B281" s="686"/>
      <c r="C281" s="686"/>
      <c r="D281" s="686"/>
      <c r="E281" s="686"/>
      <c r="F281" s="686"/>
      <c r="G281" s="686"/>
      <c r="H281" s="686"/>
      <c r="I281" s="638"/>
      <c r="J281" s="638"/>
      <c r="K281" s="627"/>
      <c r="L281" s="693"/>
      <c r="M281" s="694"/>
      <c r="N281" s="694"/>
      <c r="O281" s="694"/>
      <c r="P281" s="694"/>
      <c r="Q281" s="694"/>
      <c r="R281" s="694"/>
      <c r="S281" s="694"/>
      <c r="T281" s="694"/>
      <c r="U281" s="694"/>
      <c r="V281" s="694"/>
      <c r="W281" s="694"/>
      <c r="X281" s="694"/>
      <c r="Y281" s="694"/>
      <c r="Z281" s="694"/>
      <c r="AA281" s="694"/>
      <c r="AB281" s="694"/>
      <c r="AC281" s="694"/>
      <c r="AD281" s="694"/>
      <c r="AE281" s="694"/>
      <c r="AF281" s="694"/>
      <c r="AG281" s="694"/>
      <c r="AH281" s="694"/>
      <c r="AI281" s="694"/>
      <c r="AJ281" s="694"/>
      <c r="AK281" s="694"/>
      <c r="AL281" s="694"/>
      <c r="AM281" s="694"/>
      <c r="AN281" s="694"/>
      <c r="AO281" s="695"/>
      <c r="AP281" s="627"/>
      <c r="AQ281" s="693"/>
      <c r="AR281" s="694"/>
      <c r="AS281" s="694"/>
      <c r="AT281" s="694"/>
      <c r="AU281" s="694"/>
      <c r="AV281" s="694"/>
      <c r="AW281" s="694"/>
      <c r="AX281" s="694"/>
      <c r="AY281" s="694"/>
      <c r="AZ281" s="694"/>
      <c r="BA281" s="694"/>
      <c r="BB281" s="694"/>
      <c r="BC281" s="694"/>
      <c r="BD281" s="694"/>
      <c r="BE281" s="694"/>
      <c r="BF281" s="694"/>
      <c r="BG281" s="694"/>
      <c r="BH281" s="694"/>
      <c r="BI281" s="694"/>
      <c r="BJ281" s="694"/>
      <c r="BK281" s="694"/>
      <c r="BL281" s="694"/>
      <c r="BM281" s="694"/>
      <c r="BN281" s="694"/>
      <c r="BO281" s="694"/>
      <c r="BP281" s="694"/>
      <c r="BQ281" s="694"/>
      <c r="BR281" s="694"/>
      <c r="BS281" s="694"/>
      <c r="BT281" s="695"/>
      <c r="BU281" s="163"/>
    </row>
    <row r="282" spans="2:73" ht="15.75">
      <c r="B282" s="686"/>
      <c r="C282" s="686"/>
      <c r="D282" s="686"/>
      <c r="E282" s="686"/>
      <c r="F282" s="686"/>
      <c r="G282" s="686"/>
      <c r="H282" s="686"/>
      <c r="I282" s="638"/>
      <c r="J282" s="638"/>
      <c r="K282" s="627"/>
      <c r="L282" s="693"/>
      <c r="M282" s="694"/>
      <c r="N282" s="694"/>
      <c r="O282" s="694"/>
      <c r="P282" s="694"/>
      <c r="Q282" s="694"/>
      <c r="R282" s="694"/>
      <c r="S282" s="694"/>
      <c r="T282" s="694"/>
      <c r="U282" s="694"/>
      <c r="V282" s="694"/>
      <c r="W282" s="694"/>
      <c r="X282" s="694"/>
      <c r="Y282" s="694"/>
      <c r="Z282" s="694"/>
      <c r="AA282" s="694"/>
      <c r="AB282" s="694"/>
      <c r="AC282" s="694"/>
      <c r="AD282" s="694"/>
      <c r="AE282" s="694"/>
      <c r="AF282" s="694"/>
      <c r="AG282" s="694"/>
      <c r="AH282" s="694"/>
      <c r="AI282" s="694"/>
      <c r="AJ282" s="694"/>
      <c r="AK282" s="694"/>
      <c r="AL282" s="694"/>
      <c r="AM282" s="694"/>
      <c r="AN282" s="694"/>
      <c r="AO282" s="695"/>
      <c r="AP282" s="627"/>
      <c r="AQ282" s="693"/>
      <c r="AR282" s="694"/>
      <c r="AS282" s="694"/>
      <c r="AT282" s="694"/>
      <c r="AU282" s="694"/>
      <c r="AV282" s="694"/>
      <c r="AW282" s="694"/>
      <c r="AX282" s="694"/>
      <c r="AY282" s="694"/>
      <c r="AZ282" s="694"/>
      <c r="BA282" s="694"/>
      <c r="BB282" s="694"/>
      <c r="BC282" s="694"/>
      <c r="BD282" s="694"/>
      <c r="BE282" s="694"/>
      <c r="BF282" s="694"/>
      <c r="BG282" s="694"/>
      <c r="BH282" s="694"/>
      <c r="BI282" s="694"/>
      <c r="BJ282" s="694"/>
      <c r="BK282" s="694"/>
      <c r="BL282" s="694"/>
      <c r="BM282" s="694"/>
      <c r="BN282" s="694"/>
      <c r="BO282" s="694"/>
      <c r="BP282" s="694"/>
      <c r="BQ282" s="694"/>
      <c r="BR282" s="694"/>
      <c r="BS282" s="694"/>
      <c r="BT282" s="695"/>
      <c r="BU282" s="163"/>
    </row>
    <row r="283" spans="2:73" ht="15.75">
      <c r="B283" s="686"/>
      <c r="C283" s="686"/>
      <c r="D283" s="686"/>
      <c r="E283" s="686"/>
      <c r="F283" s="686"/>
      <c r="G283" s="686"/>
      <c r="H283" s="686"/>
      <c r="I283" s="638"/>
      <c r="J283" s="638"/>
      <c r="K283" s="627"/>
      <c r="L283" s="693"/>
      <c r="M283" s="694"/>
      <c r="N283" s="694"/>
      <c r="O283" s="694"/>
      <c r="P283" s="694"/>
      <c r="Q283" s="694"/>
      <c r="R283" s="694"/>
      <c r="S283" s="694"/>
      <c r="T283" s="694"/>
      <c r="U283" s="694"/>
      <c r="V283" s="694"/>
      <c r="W283" s="694"/>
      <c r="X283" s="694"/>
      <c r="Y283" s="694"/>
      <c r="Z283" s="694"/>
      <c r="AA283" s="694"/>
      <c r="AB283" s="694"/>
      <c r="AC283" s="694"/>
      <c r="AD283" s="694"/>
      <c r="AE283" s="694"/>
      <c r="AF283" s="694"/>
      <c r="AG283" s="694"/>
      <c r="AH283" s="694"/>
      <c r="AI283" s="694"/>
      <c r="AJ283" s="694"/>
      <c r="AK283" s="694"/>
      <c r="AL283" s="694"/>
      <c r="AM283" s="694"/>
      <c r="AN283" s="694"/>
      <c r="AO283" s="695"/>
      <c r="AP283" s="627"/>
      <c r="AQ283" s="693"/>
      <c r="AR283" s="694"/>
      <c r="AS283" s="694"/>
      <c r="AT283" s="694"/>
      <c r="AU283" s="694"/>
      <c r="AV283" s="694"/>
      <c r="AW283" s="694"/>
      <c r="AX283" s="694"/>
      <c r="AY283" s="694"/>
      <c r="AZ283" s="694"/>
      <c r="BA283" s="694"/>
      <c r="BB283" s="694"/>
      <c r="BC283" s="694"/>
      <c r="BD283" s="694"/>
      <c r="BE283" s="694"/>
      <c r="BF283" s="694"/>
      <c r="BG283" s="694"/>
      <c r="BH283" s="694"/>
      <c r="BI283" s="694"/>
      <c r="BJ283" s="694"/>
      <c r="BK283" s="694"/>
      <c r="BL283" s="694"/>
      <c r="BM283" s="694"/>
      <c r="BN283" s="694"/>
      <c r="BO283" s="694"/>
      <c r="BP283" s="694"/>
      <c r="BQ283" s="694"/>
      <c r="BR283" s="694"/>
      <c r="BS283" s="694"/>
      <c r="BT283" s="695"/>
      <c r="BU283" s="163"/>
    </row>
    <row r="284" spans="2:73" ht="15.75">
      <c r="B284" s="686"/>
      <c r="C284" s="686"/>
      <c r="D284" s="686"/>
      <c r="E284" s="686"/>
      <c r="F284" s="686"/>
      <c r="G284" s="686"/>
      <c r="H284" s="686"/>
      <c r="I284" s="638"/>
      <c r="J284" s="638"/>
      <c r="K284" s="627"/>
      <c r="L284" s="693"/>
      <c r="M284" s="694"/>
      <c r="N284" s="694"/>
      <c r="O284" s="694"/>
      <c r="P284" s="694"/>
      <c r="Q284" s="694"/>
      <c r="R284" s="694"/>
      <c r="S284" s="694"/>
      <c r="T284" s="694"/>
      <c r="U284" s="694"/>
      <c r="V284" s="694"/>
      <c r="W284" s="694"/>
      <c r="X284" s="694"/>
      <c r="Y284" s="694"/>
      <c r="Z284" s="694"/>
      <c r="AA284" s="694"/>
      <c r="AB284" s="694"/>
      <c r="AC284" s="694"/>
      <c r="AD284" s="694"/>
      <c r="AE284" s="694"/>
      <c r="AF284" s="694"/>
      <c r="AG284" s="694"/>
      <c r="AH284" s="694"/>
      <c r="AI284" s="694"/>
      <c r="AJ284" s="694"/>
      <c r="AK284" s="694"/>
      <c r="AL284" s="694"/>
      <c r="AM284" s="694"/>
      <c r="AN284" s="694"/>
      <c r="AO284" s="695"/>
      <c r="AP284" s="627"/>
      <c r="AQ284" s="693"/>
      <c r="AR284" s="694"/>
      <c r="AS284" s="694"/>
      <c r="AT284" s="694"/>
      <c r="AU284" s="694"/>
      <c r="AV284" s="694"/>
      <c r="AW284" s="694"/>
      <c r="AX284" s="694"/>
      <c r="AY284" s="694"/>
      <c r="AZ284" s="694"/>
      <c r="BA284" s="694"/>
      <c r="BB284" s="694"/>
      <c r="BC284" s="694"/>
      <c r="BD284" s="694"/>
      <c r="BE284" s="694"/>
      <c r="BF284" s="694"/>
      <c r="BG284" s="694"/>
      <c r="BH284" s="694"/>
      <c r="BI284" s="694"/>
      <c r="BJ284" s="694"/>
      <c r="BK284" s="694"/>
      <c r="BL284" s="694"/>
      <c r="BM284" s="694"/>
      <c r="BN284" s="694"/>
      <c r="BO284" s="694"/>
      <c r="BP284" s="694"/>
      <c r="BQ284" s="694"/>
      <c r="BR284" s="694"/>
      <c r="BS284" s="694"/>
      <c r="BT284" s="695"/>
      <c r="BU284" s="163"/>
    </row>
    <row r="285" spans="2:73" ht="15.75">
      <c r="B285" s="686"/>
      <c r="C285" s="686"/>
      <c r="D285" s="686"/>
      <c r="E285" s="686"/>
      <c r="F285" s="686"/>
      <c r="G285" s="686"/>
      <c r="H285" s="686"/>
      <c r="I285" s="638"/>
      <c r="J285" s="638"/>
      <c r="K285" s="627"/>
      <c r="L285" s="693"/>
      <c r="M285" s="694"/>
      <c r="N285" s="694"/>
      <c r="O285" s="694"/>
      <c r="P285" s="694"/>
      <c r="Q285" s="694"/>
      <c r="R285" s="694"/>
      <c r="S285" s="694"/>
      <c r="T285" s="694"/>
      <c r="U285" s="694"/>
      <c r="V285" s="694"/>
      <c r="W285" s="694"/>
      <c r="X285" s="694"/>
      <c r="Y285" s="694"/>
      <c r="Z285" s="694"/>
      <c r="AA285" s="694"/>
      <c r="AB285" s="694"/>
      <c r="AC285" s="694"/>
      <c r="AD285" s="694"/>
      <c r="AE285" s="694"/>
      <c r="AF285" s="694"/>
      <c r="AG285" s="694"/>
      <c r="AH285" s="694"/>
      <c r="AI285" s="694"/>
      <c r="AJ285" s="694"/>
      <c r="AK285" s="694"/>
      <c r="AL285" s="694"/>
      <c r="AM285" s="694"/>
      <c r="AN285" s="694"/>
      <c r="AO285" s="695"/>
      <c r="AP285" s="627"/>
      <c r="AQ285" s="693"/>
      <c r="AR285" s="694"/>
      <c r="AS285" s="694"/>
      <c r="AT285" s="694"/>
      <c r="AU285" s="694"/>
      <c r="AV285" s="694"/>
      <c r="AW285" s="694"/>
      <c r="AX285" s="694"/>
      <c r="AY285" s="694"/>
      <c r="AZ285" s="694"/>
      <c r="BA285" s="694"/>
      <c r="BB285" s="694"/>
      <c r="BC285" s="694"/>
      <c r="BD285" s="694"/>
      <c r="BE285" s="694"/>
      <c r="BF285" s="694"/>
      <c r="BG285" s="694"/>
      <c r="BH285" s="694"/>
      <c r="BI285" s="694"/>
      <c r="BJ285" s="694"/>
      <c r="BK285" s="694"/>
      <c r="BL285" s="694"/>
      <c r="BM285" s="694"/>
      <c r="BN285" s="694"/>
      <c r="BO285" s="694"/>
      <c r="BP285" s="694"/>
      <c r="BQ285" s="694"/>
      <c r="BR285" s="694"/>
      <c r="BS285" s="694"/>
      <c r="BT285" s="695"/>
      <c r="BU285" s="163"/>
    </row>
    <row r="286" spans="2:73" ht="15.75">
      <c r="B286" s="686"/>
      <c r="C286" s="686"/>
      <c r="D286" s="686"/>
      <c r="E286" s="686"/>
      <c r="F286" s="686"/>
      <c r="G286" s="686"/>
      <c r="H286" s="686"/>
      <c r="I286" s="638"/>
      <c r="J286" s="638"/>
      <c r="K286" s="627"/>
      <c r="L286" s="693"/>
      <c r="M286" s="694"/>
      <c r="N286" s="694"/>
      <c r="O286" s="694"/>
      <c r="P286" s="694"/>
      <c r="Q286" s="694"/>
      <c r="R286" s="694"/>
      <c r="S286" s="694"/>
      <c r="T286" s="694"/>
      <c r="U286" s="694"/>
      <c r="V286" s="694"/>
      <c r="W286" s="694"/>
      <c r="X286" s="694"/>
      <c r="Y286" s="694"/>
      <c r="Z286" s="694"/>
      <c r="AA286" s="694"/>
      <c r="AB286" s="694"/>
      <c r="AC286" s="694"/>
      <c r="AD286" s="694"/>
      <c r="AE286" s="694"/>
      <c r="AF286" s="694"/>
      <c r="AG286" s="694"/>
      <c r="AH286" s="694"/>
      <c r="AI286" s="694"/>
      <c r="AJ286" s="694"/>
      <c r="AK286" s="694"/>
      <c r="AL286" s="694"/>
      <c r="AM286" s="694"/>
      <c r="AN286" s="694"/>
      <c r="AO286" s="695"/>
      <c r="AP286" s="627"/>
      <c r="AQ286" s="693"/>
      <c r="AR286" s="694"/>
      <c r="AS286" s="694"/>
      <c r="AT286" s="694"/>
      <c r="AU286" s="694"/>
      <c r="AV286" s="694"/>
      <c r="AW286" s="694"/>
      <c r="AX286" s="694"/>
      <c r="AY286" s="694"/>
      <c r="AZ286" s="694"/>
      <c r="BA286" s="694"/>
      <c r="BB286" s="694"/>
      <c r="BC286" s="694"/>
      <c r="BD286" s="694"/>
      <c r="BE286" s="694"/>
      <c r="BF286" s="694"/>
      <c r="BG286" s="694"/>
      <c r="BH286" s="694"/>
      <c r="BI286" s="694"/>
      <c r="BJ286" s="694"/>
      <c r="BK286" s="694"/>
      <c r="BL286" s="694"/>
      <c r="BM286" s="694"/>
      <c r="BN286" s="694"/>
      <c r="BO286" s="694"/>
      <c r="BP286" s="694"/>
      <c r="BQ286" s="694"/>
      <c r="BR286" s="694"/>
      <c r="BS286" s="694"/>
      <c r="BT286" s="695"/>
      <c r="BU286" s="163"/>
    </row>
    <row r="287" spans="2:73" ht="15.75">
      <c r="B287" s="686"/>
      <c r="C287" s="686"/>
      <c r="D287" s="686"/>
      <c r="E287" s="686"/>
      <c r="F287" s="686"/>
      <c r="G287" s="686"/>
      <c r="H287" s="686"/>
      <c r="I287" s="638"/>
      <c r="J287" s="638"/>
      <c r="K287" s="627"/>
      <c r="L287" s="693"/>
      <c r="M287" s="694"/>
      <c r="N287" s="694"/>
      <c r="O287" s="694"/>
      <c r="P287" s="694"/>
      <c r="Q287" s="694"/>
      <c r="R287" s="694"/>
      <c r="S287" s="694"/>
      <c r="T287" s="694"/>
      <c r="U287" s="694"/>
      <c r="V287" s="694"/>
      <c r="W287" s="694"/>
      <c r="X287" s="694"/>
      <c r="Y287" s="694"/>
      <c r="Z287" s="694"/>
      <c r="AA287" s="694"/>
      <c r="AB287" s="694"/>
      <c r="AC287" s="694"/>
      <c r="AD287" s="694"/>
      <c r="AE287" s="694"/>
      <c r="AF287" s="694"/>
      <c r="AG287" s="694"/>
      <c r="AH287" s="694"/>
      <c r="AI287" s="694"/>
      <c r="AJ287" s="694"/>
      <c r="AK287" s="694"/>
      <c r="AL287" s="694"/>
      <c r="AM287" s="694"/>
      <c r="AN287" s="694"/>
      <c r="AO287" s="695"/>
      <c r="AP287" s="627"/>
      <c r="AQ287" s="693"/>
      <c r="AR287" s="694"/>
      <c r="AS287" s="694"/>
      <c r="AT287" s="694"/>
      <c r="AU287" s="694"/>
      <c r="AV287" s="694"/>
      <c r="AW287" s="694"/>
      <c r="AX287" s="694"/>
      <c r="AY287" s="694"/>
      <c r="AZ287" s="694"/>
      <c r="BA287" s="694"/>
      <c r="BB287" s="694"/>
      <c r="BC287" s="694"/>
      <c r="BD287" s="694"/>
      <c r="BE287" s="694"/>
      <c r="BF287" s="694"/>
      <c r="BG287" s="694"/>
      <c r="BH287" s="694"/>
      <c r="BI287" s="694"/>
      <c r="BJ287" s="694"/>
      <c r="BK287" s="694"/>
      <c r="BL287" s="694"/>
      <c r="BM287" s="694"/>
      <c r="BN287" s="694"/>
      <c r="BO287" s="694"/>
      <c r="BP287" s="694"/>
      <c r="BQ287" s="694"/>
      <c r="BR287" s="694"/>
      <c r="BS287" s="694"/>
      <c r="BT287" s="695"/>
      <c r="BU287" s="163"/>
    </row>
    <row r="288" spans="2:73" ht="15.75">
      <c r="B288" s="686"/>
      <c r="C288" s="686"/>
      <c r="D288" s="686"/>
      <c r="E288" s="686"/>
      <c r="F288" s="686"/>
      <c r="G288" s="686"/>
      <c r="H288" s="686"/>
      <c r="I288" s="638"/>
      <c r="J288" s="638"/>
      <c r="K288" s="627"/>
      <c r="L288" s="693"/>
      <c r="M288" s="694"/>
      <c r="N288" s="694"/>
      <c r="O288" s="694"/>
      <c r="P288" s="694"/>
      <c r="Q288" s="694"/>
      <c r="R288" s="694"/>
      <c r="S288" s="694"/>
      <c r="T288" s="694"/>
      <c r="U288" s="694"/>
      <c r="V288" s="694"/>
      <c r="W288" s="694"/>
      <c r="X288" s="694"/>
      <c r="Y288" s="694"/>
      <c r="Z288" s="694"/>
      <c r="AA288" s="694"/>
      <c r="AB288" s="694"/>
      <c r="AC288" s="694"/>
      <c r="AD288" s="694"/>
      <c r="AE288" s="694"/>
      <c r="AF288" s="694"/>
      <c r="AG288" s="694"/>
      <c r="AH288" s="694"/>
      <c r="AI288" s="694"/>
      <c r="AJ288" s="694"/>
      <c r="AK288" s="694"/>
      <c r="AL288" s="694"/>
      <c r="AM288" s="694"/>
      <c r="AN288" s="694"/>
      <c r="AO288" s="695"/>
      <c r="AP288" s="627"/>
      <c r="AQ288" s="693"/>
      <c r="AR288" s="694"/>
      <c r="AS288" s="694"/>
      <c r="AT288" s="694"/>
      <c r="AU288" s="694"/>
      <c r="AV288" s="694"/>
      <c r="AW288" s="694"/>
      <c r="AX288" s="694"/>
      <c r="AY288" s="694"/>
      <c r="AZ288" s="694"/>
      <c r="BA288" s="694"/>
      <c r="BB288" s="694"/>
      <c r="BC288" s="694"/>
      <c r="BD288" s="694"/>
      <c r="BE288" s="694"/>
      <c r="BF288" s="694"/>
      <c r="BG288" s="694"/>
      <c r="BH288" s="694"/>
      <c r="BI288" s="694"/>
      <c r="BJ288" s="694"/>
      <c r="BK288" s="694"/>
      <c r="BL288" s="694"/>
      <c r="BM288" s="694"/>
      <c r="BN288" s="694"/>
      <c r="BO288" s="694"/>
      <c r="BP288" s="694"/>
      <c r="BQ288" s="694"/>
      <c r="BR288" s="694"/>
      <c r="BS288" s="694"/>
      <c r="BT288" s="695"/>
      <c r="BU288" s="163"/>
    </row>
    <row r="289" spans="2:73" ht="15.75">
      <c r="B289" s="686"/>
      <c r="C289" s="686"/>
      <c r="D289" s="686"/>
      <c r="E289" s="686"/>
      <c r="F289" s="686"/>
      <c r="G289" s="686"/>
      <c r="H289" s="686"/>
      <c r="I289" s="638"/>
      <c r="J289" s="638"/>
      <c r="K289" s="627"/>
      <c r="L289" s="693"/>
      <c r="M289" s="694"/>
      <c r="N289" s="694"/>
      <c r="O289" s="694"/>
      <c r="P289" s="694"/>
      <c r="Q289" s="694"/>
      <c r="R289" s="694"/>
      <c r="S289" s="694"/>
      <c r="T289" s="694"/>
      <c r="U289" s="694"/>
      <c r="V289" s="694"/>
      <c r="W289" s="694"/>
      <c r="X289" s="694"/>
      <c r="Y289" s="694"/>
      <c r="Z289" s="694"/>
      <c r="AA289" s="694"/>
      <c r="AB289" s="694"/>
      <c r="AC289" s="694"/>
      <c r="AD289" s="694"/>
      <c r="AE289" s="694"/>
      <c r="AF289" s="694"/>
      <c r="AG289" s="694"/>
      <c r="AH289" s="694"/>
      <c r="AI289" s="694"/>
      <c r="AJ289" s="694"/>
      <c r="AK289" s="694"/>
      <c r="AL289" s="694"/>
      <c r="AM289" s="694"/>
      <c r="AN289" s="694"/>
      <c r="AO289" s="695"/>
      <c r="AP289" s="627"/>
      <c r="AQ289" s="693"/>
      <c r="AR289" s="694"/>
      <c r="AS289" s="694"/>
      <c r="AT289" s="694"/>
      <c r="AU289" s="694"/>
      <c r="AV289" s="694"/>
      <c r="AW289" s="694"/>
      <c r="AX289" s="694"/>
      <c r="AY289" s="694"/>
      <c r="AZ289" s="694"/>
      <c r="BA289" s="694"/>
      <c r="BB289" s="694"/>
      <c r="BC289" s="694"/>
      <c r="BD289" s="694"/>
      <c r="BE289" s="694"/>
      <c r="BF289" s="694"/>
      <c r="BG289" s="694"/>
      <c r="BH289" s="694"/>
      <c r="BI289" s="694"/>
      <c r="BJ289" s="694"/>
      <c r="BK289" s="694"/>
      <c r="BL289" s="694"/>
      <c r="BM289" s="694"/>
      <c r="BN289" s="694"/>
      <c r="BO289" s="694"/>
      <c r="BP289" s="694"/>
      <c r="BQ289" s="694"/>
      <c r="BR289" s="694"/>
      <c r="BS289" s="694"/>
      <c r="BT289" s="695"/>
      <c r="BU289" s="163"/>
    </row>
    <row r="290" spans="2:73" ht="15.75">
      <c r="B290" s="686"/>
      <c r="C290" s="686"/>
      <c r="D290" s="686"/>
      <c r="E290" s="686"/>
      <c r="F290" s="686"/>
      <c r="G290" s="686"/>
      <c r="H290" s="686"/>
      <c r="I290" s="638"/>
      <c r="J290" s="638"/>
      <c r="K290" s="627"/>
      <c r="L290" s="693"/>
      <c r="M290" s="694"/>
      <c r="N290" s="694"/>
      <c r="O290" s="694"/>
      <c r="P290" s="694"/>
      <c r="Q290" s="694"/>
      <c r="R290" s="694"/>
      <c r="S290" s="694"/>
      <c r="T290" s="694"/>
      <c r="U290" s="694"/>
      <c r="V290" s="694"/>
      <c r="W290" s="694"/>
      <c r="X290" s="694"/>
      <c r="Y290" s="694"/>
      <c r="Z290" s="694"/>
      <c r="AA290" s="694"/>
      <c r="AB290" s="694"/>
      <c r="AC290" s="694"/>
      <c r="AD290" s="694"/>
      <c r="AE290" s="694"/>
      <c r="AF290" s="694"/>
      <c r="AG290" s="694"/>
      <c r="AH290" s="694"/>
      <c r="AI290" s="694"/>
      <c r="AJ290" s="694"/>
      <c r="AK290" s="694"/>
      <c r="AL290" s="694"/>
      <c r="AM290" s="694"/>
      <c r="AN290" s="694"/>
      <c r="AO290" s="695"/>
      <c r="AP290" s="627"/>
      <c r="AQ290" s="693"/>
      <c r="AR290" s="694"/>
      <c r="AS290" s="694"/>
      <c r="AT290" s="694"/>
      <c r="AU290" s="694"/>
      <c r="AV290" s="694"/>
      <c r="AW290" s="694"/>
      <c r="AX290" s="694"/>
      <c r="AY290" s="694"/>
      <c r="AZ290" s="694"/>
      <c r="BA290" s="694"/>
      <c r="BB290" s="694"/>
      <c r="BC290" s="694"/>
      <c r="BD290" s="694"/>
      <c r="BE290" s="694"/>
      <c r="BF290" s="694"/>
      <c r="BG290" s="694"/>
      <c r="BH290" s="694"/>
      <c r="BI290" s="694"/>
      <c r="BJ290" s="694"/>
      <c r="BK290" s="694"/>
      <c r="BL290" s="694"/>
      <c r="BM290" s="694"/>
      <c r="BN290" s="694"/>
      <c r="BO290" s="694"/>
      <c r="BP290" s="694"/>
      <c r="BQ290" s="694"/>
      <c r="BR290" s="694"/>
      <c r="BS290" s="694"/>
      <c r="BT290" s="695"/>
      <c r="BU290" s="163"/>
    </row>
    <row r="291" spans="2:73" ht="15.75">
      <c r="B291" s="686"/>
      <c r="C291" s="686"/>
      <c r="D291" s="686"/>
      <c r="E291" s="686"/>
      <c r="F291" s="686"/>
      <c r="G291" s="686"/>
      <c r="H291" s="686"/>
      <c r="I291" s="638"/>
      <c r="J291" s="638"/>
      <c r="K291" s="627"/>
      <c r="L291" s="693"/>
      <c r="M291" s="694"/>
      <c r="N291" s="694"/>
      <c r="O291" s="694"/>
      <c r="P291" s="694"/>
      <c r="Q291" s="694"/>
      <c r="R291" s="694"/>
      <c r="S291" s="694"/>
      <c r="T291" s="694"/>
      <c r="U291" s="694"/>
      <c r="V291" s="694"/>
      <c r="W291" s="694"/>
      <c r="X291" s="694"/>
      <c r="Y291" s="694"/>
      <c r="Z291" s="694"/>
      <c r="AA291" s="694"/>
      <c r="AB291" s="694"/>
      <c r="AC291" s="694"/>
      <c r="AD291" s="694"/>
      <c r="AE291" s="694"/>
      <c r="AF291" s="694"/>
      <c r="AG291" s="694"/>
      <c r="AH291" s="694"/>
      <c r="AI291" s="694"/>
      <c r="AJ291" s="694"/>
      <c r="AK291" s="694"/>
      <c r="AL291" s="694"/>
      <c r="AM291" s="694"/>
      <c r="AN291" s="694"/>
      <c r="AO291" s="695"/>
      <c r="AP291" s="627"/>
      <c r="AQ291" s="693"/>
      <c r="AR291" s="694"/>
      <c r="AS291" s="694"/>
      <c r="AT291" s="694"/>
      <c r="AU291" s="694"/>
      <c r="AV291" s="694"/>
      <c r="AW291" s="694"/>
      <c r="AX291" s="694"/>
      <c r="AY291" s="694"/>
      <c r="AZ291" s="694"/>
      <c r="BA291" s="694"/>
      <c r="BB291" s="694"/>
      <c r="BC291" s="694"/>
      <c r="BD291" s="694"/>
      <c r="BE291" s="694"/>
      <c r="BF291" s="694"/>
      <c r="BG291" s="694"/>
      <c r="BH291" s="694"/>
      <c r="BI291" s="694"/>
      <c r="BJ291" s="694"/>
      <c r="BK291" s="694"/>
      <c r="BL291" s="694"/>
      <c r="BM291" s="694"/>
      <c r="BN291" s="694"/>
      <c r="BO291" s="694"/>
      <c r="BP291" s="694"/>
      <c r="BQ291" s="694"/>
      <c r="BR291" s="694"/>
      <c r="BS291" s="694"/>
      <c r="BT291" s="695"/>
      <c r="BU291" s="163"/>
    </row>
    <row r="292" spans="2:73" ht="15.75">
      <c r="B292" s="686"/>
      <c r="C292" s="686"/>
      <c r="D292" s="686"/>
      <c r="E292" s="686"/>
      <c r="F292" s="686"/>
      <c r="G292" s="686"/>
      <c r="H292" s="686"/>
      <c r="I292" s="638"/>
      <c r="J292" s="638"/>
      <c r="K292" s="627"/>
      <c r="L292" s="693"/>
      <c r="M292" s="694"/>
      <c r="N292" s="694"/>
      <c r="O292" s="694"/>
      <c r="P292" s="694"/>
      <c r="Q292" s="694"/>
      <c r="R292" s="694"/>
      <c r="S292" s="694"/>
      <c r="T292" s="694"/>
      <c r="U292" s="694"/>
      <c r="V292" s="694"/>
      <c r="W292" s="694"/>
      <c r="X292" s="694"/>
      <c r="Y292" s="694"/>
      <c r="Z292" s="694"/>
      <c r="AA292" s="694"/>
      <c r="AB292" s="694"/>
      <c r="AC292" s="694"/>
      <c r="AD292" s="694"/>
      <c r="AE292" s="694"/>
      <c r="AF292" s="694"/>
      <c r="AG292" s="694"/>
      <c r="AH292" s="694"/>
      <c r="AI292" s="694"/>
      <c r="AJ292" s="694"/>
      <c r="AK292" s="694"/>
      <c r="AL292" s="694"/>
      <c r="AM292" s="694"/>
      <c r="AN292" s="694"/>
      <c r="AO292" s="695"/>
      <c r="AP292" s="627"/>
      <c r="AQ292" s="693"/>
      <c r="AR292" s="694"/>
      <c r="AS292" s="694"/>
      <c r="AT292" s="694"/>
      <c r="AU292" s="694"/>
      <c r="AV292" s="694"/>
      <c r="AW292" s="694"/>
      <c r="AX292" s="694"/>
      <c r="AY292" s="694"/>
      <c r="AZ292" s="694"/>
      <c r="BA292" s="694"/>
      <c r="BB292" s="694"/>
      <c r="BC292" s="694"/>
      <c r="BD292" s="694"/>
      <c r="BE292" s="694"/>
      <c r="BF292" s="694"/>
      <c r="BG292" s="694"/>
      <c r="BH292" s="694"/>
      <c r="BI292" s="694"/>
      <c r="BJ292" s="694"/>
      <c r="BK292" s="694"/>
      <c r="BL292" s="694"/>
      <c r="BM292" s="694"/>
      <c r="BN292" s="694"/>
      <c r="BO292" s="694"/>
      <c r="BP292" s="694"/>
      <c r="BQ292" s="694"/>
      <c r="BR292" s="694"/>
      <c r="BS292" s="694"/>
      <c r="BT292" s="695"/>
      <c r="BU292" s="163"/>
    </row>
    <row r="293" spans="2:73" ht="15.75">
      <c r="B293" s="686"/>
      <c r="C293" s="686"/>
      <c r="D293" s="686"/>
      <c r="E293" s="686"/>
      <c r="F293" s="686"/>
      <c r="G293" s="686"/>
      <c r="H293" s="686"/>
      <c r="I293" s="638"/>
      <c r="J293" s="638"/>
      <c r="K293" s="627"/>
      <c r="L293" s="693"/>
      <c r="M293" s="694"/>
      <c r="N293" s="694"/>
      <c r="O293" s="694"/>
      <c r="P293" s="694"/>
      <c r="Q293" s="694"/>
      <c r="R293" s="694"/>
      <c r="S293" s="694"/>
      <c r="T293" s="694"/>
      <c r="U293" s="694"/>
      <c r="V293" s="694"/>
      <c r="W293" s="694"/>
      <c r="X293" s="694"/>
      <c r="Y293" s="694"/>
      <c r="Z293" s="694"/>
      <c r="AA293" s="694"/>
      <c r="AB293" s="694"/>
      <c r="AC293" s="694"/>
      <c r="AD293" s="694"/>
      <c r="AE293" s="694"/>
      <c r="AF293" s="694"/>
      <c r="AG293" s="694"/>
      <c r="AH293" s="694"/>
      <c r="AI293" s="694"/>
      <c r="AJ293" s="694"/>
      <c r="AK293" s="694"/>
      <c r="AL293" s="694"/>
      <c r="AM293" s="694"/>
      <c r="AN293" s="694"/>
      <c r="AO293" s="695"/>
      <c r="AP293" s="627"/>
      <c r="AQ293" s="693"/>
      <c r="AR293" s="694"/>
      <c r="AS293" s="694"/>
      <c r="AT293" s="694"/>
      <c r="AU293" s="694"/>
      <c r="AV293" s="694"/>
      <c r="AW293" s="694"/>
      <c r="AX293" s="694"/>
      <c r="AY293" s="694"/>
      <c r="AZ293" s="694"/>
      <c r="BA293" s="694"/>
      <c r="BB293" s="694"/>
      <c r="BC293" s="694"/>
      <c r="BD293" s="694"/>
      <c r="BE293" s="694"/>
      <c r="BF293" s="694"/>
      <c r="BG293" s="694"/>
      <c r="BH293" s="694"/>
      <c r="BI293" s="694"/>
      <c r="BJ293" s="694"/>
      <c r="BK293" s="694"/>
      <c r="BL293" s="694"/>
      <c r="BM293" s="694"/>
      <c r="BN293" s="694"/>
      <c r="BO293" s="694"/>
      <c r="BP293" s="694"/>
      <c r="BQ293" s="694"/>
      <c r="BR293" s="694"/>
      <c r="BS293" s="694"/>
      <c r="BT293" s="695"/>
      <c r="BU293" s="163"/>
    </row>
    <row r="294" spans="2:73" ht="15.75">
      <c r="B294" s="686"/>
      <c r="C294" s="686"/>
      <c r="D294" s="686"/>
      <c r="E294" s="686"/>
      <c r="F294" s="686"/>
      <c r="G294" s="686"/>
      <c r="H294" s="686"/>
      <c r="I294" s="638"/>
      <c r="J294" s="638"/>
      <c r="K294" s="627"/>
      <c r="L294" s="693"/>
      <c r="M294" s="694"/>
      <c r="N294" s="694"/>
      <c r="O294" s="694"/>
      <c r="P294" s="694"/>
      <c r="Q294" s="694"/>
      <c r="R294" s="694"/>
      <c r="S294" s="694"/>
      <c r="T294" s="694"/>
      <c r="U294" s="694"/>
      <c r="V294" s="694"/>
      <c r="W294" s="694"/>
      <c r="X294" s="694"/>
      <c r="Y294" s="694"/>
      <c r="Z294" s="694"/>
      <c r="AA294" s="694"/>
      <c r="AB294" s="694"/>
      <c r="AC294" s="694"/>
      <c r="AD294" s="694"/>
      <c r="AE294" s="694"/>
      <c r="AF294" s="694"/>
      <c r="AG294" s="694"/>
      <c r="AH294" s="694"/>
      <c r="AI294" s="694"/>
      <c r="AJ294" s="694"/>
      <c r="AK294" s="694"/>
      <c r="AL294" s="694"/>
      <c r="AM294" s="694"/>
      <c r="AN294" s="694"/>
      <c r="AO294" s="695"/>
      <c r="AP294" s="627"/>
      <c r="AQ294" s="693"/>
      <c r="AR294" s="694"/>
      <c r="AS294" s="694"/>
      <c r="AT294" s="694"/>
      <c r="AU294" s="694"/>
      <c r="AV294" s="694"/>
      <c r="AW294" s="694"/>
      <c r="AX294" s="694"/>
      <c r="AY294" s="694"/>
      <c r="AZ294" s="694"/>
      <c r="BA294" s="694"/>
      <c r="BB294" s="694"/>
      <c r="BC294" s="694"/>
      <c r="BD294" s="694"/>
      <c r="BE294" s="694"/>
      <c r="BF294" s="694"/>
      <c r="BG294" s="694"/>
      <c r="BH294" s="694"/>
      <c r="BI294" s="694"/>
      <c r="BJ294" s="694"/>
      <c r="BK294" s="694"/>
      <c r="BL294" s="694"/>
      <c r="BM294" s="694"/>
      <c r="BN294" s="694"/>
      <c r="BO294" s="694"/>
      <c r="BP294" s="694"/>
      <c r="BQ294" s="694"/>
      <c r="BR294" s="694"/>
      <c r="BS294" s="694"/>
      <c r="BT294" s="695"/>
      <c r="BU294" s="163"/>
    </row>
    <row r="295" spans="2:73" ht="15.75">
      <c r="B295" s="686"/>
      <c r="C295" s="686"/>
      <c r="D295" s="686"/>
      <c r="E295" s="686"/>
      <c r="F295" s="686"/>
      <c r="G295" s="686"/>
      <c r="H295" s="686"/>
      <c r="I295" s="638"/>
      <c r="J295" s="638"/>
      <c r="K295" s="627"/>
      <c r="L295" s="693"/>
      <c r="M295" s="694"/>
      <c r="N295" s="694"/>
      <c r="O295" s="694"/>
      <c r="P295" s="694"/>
      <c r="Q295" s="694"/>
      <c r="R295" s="694"/>
      <c r="S295" s="694"/>
      <c r="T295" s="694"/>
      <c r="U295" s="694"/>
      <c r="V295" s="694"/>
      <c r="W295" s="694"/>
      <c r="X295" s="694"/>
      <c r="Y295" s="694"/>
      <c r="Z295" s="694"/>
      <c r="AA295" s="694"/>
      <c r="AB295" s="694"/>
      <c r="AC295" s="694"/>
      <c r="AD295" s="694"/>
      <c r="AE295" s="694"/>
      <c r="AF295" s="694"/>
      <c r="AG295" s="694"/>
      <c r="AH295" s="694"/>
      <c r="AI295" s="694"/>
      <c r="AJ295" s="694"/>
      <c r="AK295" s="694"/>
      <c r="AL295" s="694"/>
      <c r="AM295" s="694"/>
      <c r="AN295" s="694"/>
      <c r="AO295" s="695"/>
      <c r="AP295" s="627"/>
      <c r="AQ295" s="693"/>
      <c r="AR295" s="694"/>
      <c r="AS295" s="694"/>
      <c r="AT295" s="694"/>
      <c r="AU295" s="694"/>
      <c r="AV295" s="694"/>
      <c r="AW295" s="694"/>
      <c r="AX295" s="694"/>
      <c r="AY295" s="694"/>
      <c r="AZ295" s="694"/>
      <c r="BA295" s="694"/>
      <c r="BB295" s="694"/>
      <c r="BC295" s="694"/>
      <c r="BD295" s="694"/>
      <c r="BE295" s="694"/>
      <c r="BF295" s="694"/>
      <c r="BG295" s="694"/>
      <c r="BH295" s="694"/>
      <c r="BI295" s="694"/>
      <c r="BJ295" s="694"/>
      <c r="BK295" s="694"/>
      <c r="BL295" s="694"/>
      <c r="BM295" s="694"/>
      <c r="BN295" s="694"/>
      <c r="BO295" s="694"/>
      <c r="BP295" s="694"/>
      <c r="BQ295" s="694"/>
      <c r="BR295" s="694"/>
      <c r="BS295" s="694"/>
      <c r="BT295" s="695"/>
      <c r="BU295" s="163"/>
    </row>
    <row r="296" spans="2:73" ht="15.75">
      <c r="B296" s="686"/>
      <c r="C296" s="686"/>
      <c r="D296" s="686"/>
      <c r="E296" s="686"/>
      <c r="F296" s="686"/>
      <c r="G296" s="686"/>
      <c r="H296" s="686"/>
      <c r="I296" s="638"/>
      <c r="J296" s="638"/>
      <c r="K296" s="627"/>
      <c r="L296" s="693"/>
      <c r="M296" s="694"/>
      <c r="N296" s="694"/>
      <c r="O296" s="694"/>
      <c r="P296" s="694"/>
      <c r="Q296" s="694"/>
      <c r="R296" s="694"/>
      <c r="S296" s="694"/>
      <c r="T296" s="694"/>
      <c r="U296" s="694"/>
      <c r="V296" s="694"/>
      <c r="W296" s="694"/>
      <c r="X296" s="694"/>
      <c r="Y296" s="694"/>
      <c r="Z296" s="694"/>
      <c r="AA296" s="694"/>
      <c r="AB296" s="694"/>
      <c r="AC296" s="694"/>
      <c r="AD296" s="694"/>
      <c r="AE296" s="694"/>
      <c r="AF296" s="694"/>
      <c r="AG296" s="694"/>
      <c r="AH296" s="694"/>
      <c r="AI296" s="694"/>
      <c r="AJ296" s="694"/>
      <c r="AK296" s="694"/>
      <c r="AL296" s="694"/>
      <c r="AM296" s="694"/>
      <c r="AN296" s="694"/>
      <c r="AO296" s="695"/>
      <c r="AP296" s="627"/>
      <c r="AQ296" s="693"/>
      <c r="AR296" s="694"/>
      <c r="AS296" s="694"/>
      <c r="AT296" s="694"/>
      <c r="AU296" s="694"/>
      <c r="AV296" s="694"/>
      <c r="AW296" s="694"/>
      <c r="AX296" s="694"/>
      <c r="AY296" s="694"/>
      <c r="AZ296" s="694"/>
      <c r="BA296" s="694"/>
      <c r="BB296" s="694"/>
      <c r="BC296" s="694"/>
      <c r="BD296" s="694"/>
      <c r="BE296" s="694"/>
      <c r="BF296" s="694"/>
      <c r="BG296" s="694"/>
      <c r="BH296" s="694"/>
      <c r="BI296" s="694"/>
      <c r="BJ296" s="694"/>
      <c r="BK296" s="694"/>
      <c r="BL296" s="694"/>
      <c r="BM296" s="694"/>
      <c r="BN296" s="694"/>
      <c r="BO296" s="694"/>
      <c r="BP296" s="694"/>
      <c r="BQ296" s="694"/>
      <c r="BR296" s="694"/>
      <c r="BS296" s="694"/>
      <c r="BT296" s="695"/>
      <c r="BU296" s="163"/>
    </row>
    <row r="297" spans="2:73" ht="15.75">
      <c r="B297" s="686"/>
      <c r="C297" s="686"/>
      <c r="D297" s="686"/>
      <c r="E297" s="686"/>
      <c r="F297" s="686"/>
      <c r="G297" s="686"/>
      <c r="H297" s="686"/>
      <c r="I297" s="638"/>
      <c r="J297" s="638"/>
      <c r="K297" s="627"/>
      <c r="L297" s="693"/>
      <c r="M297" s="694"/>
      <c r="N297" s="694"/>
      <c r="O297" s="694"/>
      <c r="P297" s="694"/>
      <c r="Q297" s="694"/>
      <c r="R297" s="694"/>
      <c r="S297" s="694"/>
      <c r="T297" s="694"/>
      <c r="U297" s="694"/>
      <c r="V297" s="694"/>
      <c r="W297" s="694"/>
      <c r="X297" s="694"/>
      <c r="Y297" s="694"/>
      <c r="Z297" s="694"/>
      <c r="AA297" s="694"/>
      <c r="AB297" s="694"/>
      <c r="AC297" s="694"/>
      <c r="AD297" s="694"/>
      <c r="AE297" s="694"/>
      <c r="AF297" s="694"/>
      <c r="AG297" s="694"/>
      <c r="AH297" s="694"/>
      <c r="AI297" s="694"/>
      <c r="AJ297" s="694"/>
      <c r="AK297" s="694"/>
      <c r="AL297" s="694"/>
      <c r="AM297" s="694"/>
      <c r="AN297" s="694"/>
      <c r="AO297" s="695"/>
      <c r="AP297" s="627"/>
      <c r="AQ297" s="693"/>
      <c r="AR297" s="694"/>
      <c r="AS297" s="694"/>
      <c r="AT297" s="694"/>
      <c r="AU297" s="694"/>
      <c r="AV297" s="694"/>
      <c r="AW297" s="694"/>
      <c r="AX297" s="694"/>
      <c r="AY297" s="694"/>
      <c r="AZ297" s="694"/>
      <c r="BA297" s="694"/>
      <c r="BB297" s="694"/>
      <c r="BC297" s="694"/>
      <c r="BD297" s="694"/>
      <c r="BE297" s="694"/>
      <c r="BF297" s="694"/>
      <c r="BG297" s="694"/>
      <c r="BH297" s="694"/>
      <c r="BI297" s="694"/>
      <c r="BJ297" s="694"/>
      <c r="BK297" s="694"/>
      <c r="BL297" s="694"/>
      <c r="BM297" s="694"/>
      <c r="BN297" s="694"/>
      <c r="BO297" s="694"/>
      <c r="BP297" s="694"/>
      <c r="BQ297" s="694"/>
      <c r="BR297" s="694"/>
      <c r="BS297" s="694"/>
      <c r="BT297" s="695"/>
      <c r="BU297" s="163"/>
    </row>
    <row r="298" spans="2:73" ht="15.75">
      <c r="B298" s="686"/>
      <c r="C298" s="686"/>
      <c r="D298" s="686"/>
      <c r="E298" s="686"/>
      <c r="F298" s="686"/>
      <c r="G298" s="686"/>
      <c r="H298" s="686"/>
      <c r="I298" s="638"/>
      <c r="J298" s="638"/>
      <c r="K298" s="627"/>
      <c r="L298" s="693"/>
      <c r="M298" s="694"/>
      <c r="N298" s="694"/>
      <c r="O298" s="694"/>
      <c r="P298" s="694"/>
      <c r="Q298" s="694"/>
      <c r="R298" s="694"/>
      <c r="S298" s="694"/>
      <c r="T298" s="694"/>
      <c r="U298" s="694"/>
      <c r="V298" s="694"/>
      <c r="W298" s="694"/>
      <c r="X298" s="694"/>
      <c r="Y298" s="694"/>
      <c r="Z298" s="694"/>
      <c r="AA298" s="694"/>
      <c r="AB298" s="694"/>
      <c r="AC298" s="694"/>
      <c r="AD298" s="694"/>
      <c r="AE298" s="694"/>
      <c r="AF298" s="694"/>
      <c r="AG298" s="694"/>
      <c r="AH298" s="694"/>
      <c r="AI298" s="694"/>
      <c r="AJ298" s="694"/>
      <c r="AK298" s="694"/>
      <c r="AL298" s="694"/>
      <c r="AM298" s="694"/>
      <c r="AN298" s="694"/>
      <c r="AO298" s="695"/>
      <c r="AP298" s="627"/>
      <c r="AQ298" s="693"/>
      <c r="AR298" s="694"/>
      <c r="AS298" s="694"/>
      <c r="AT298" s="694"/>
      <c r="AU298" s="694"/>
      <c r="AV298" s="694"/>
      <c r="AW298" s="694"/>
      <c r="AX298" s="694"/>
      <c r="AY298" s="694"/>
      <c r="AZ298" s="694"/>
      <c r="BA298" s="694"/>
      <c r="BB298" s="694"/>
      <c r="BC298" s="694"/>
      <c r="BD298" s="694"/>
      <c r="BE298" s="694"/>
      <c r="BF298" s="694"/>
      <c r="BG298" s="694"/>
      <c r="BH298" s="694"/>
      <c r="BI298" s="694"/>
      <c r="BJ298" s="694"/>
      <c r="BK298" s="694"/>
      <c r="BL298" s="694"/>
      <c r="BM298" s="694"/>
      <c r="BN298" s="694"/>
      <c r="BO298" s="694"/>
      <c r="BP298" s="694"/>
      <c r="BQ298" s="694"/>
      <c r="BR298" s="694"/>
      <c r="BS298" s="694"/>
      <c r="BT298" s="695"/>
      <c r="BU298" s="163"/>
    </row>
    <row r="299" spans="2:73" ht="15.75">
      <c r="B299" s="686"/>
      <c r="C299" s="686"/>
      <c r="D299" s="686"/>
      <c r="E299" s="686"/>
      <c r="F299" s="686"/>
      <c r="G299" s="686"/>
      <c r="H299" s="686"/>
      <c r="I299" s="638"/>
      <c r="J299" s="638"/>
      <c r="K299" s="627"/>
      <c r="L299" s="693"/>
      <c r="M299" s="694"/>
      <c r="N299" s="694"/>
      <c r="O299" s="694"/>
      <c r="P299" s="694"/>
      <c r="Q299" s="694"/>
      <c r="R299" s="694"/>
      <c r="S299" s="694"/>
      <c r="T299" s="694"/>
      <c r="U299" s="694"/>
      <c r="V299" s="694"/>
      <c r="W299" s="694"/>
      <c r="X299" s="694"/>
      <c r="Y299" s="694"/>
      <c r="Z299" s="694"/>
      <c r="AA299" s="694"/>
      <c r="AB299" s="694"/>
      <c r="AC299" s="694"/>
      <c r="AD299" s="694"/>
      <c r="AE299" s="694"/>
      <c r="AF299" s="694"/>
      <c r="AG299" s="694"/>
      <c r="AH299" s="694"/>
      <c r="AI299" s="694"/>
      <c r="AJ299" s="694"/>
      <c r="AK299" s="694"/>
      <c r="AL299" s="694"/>
      <c r="AM299" s="694"/>
      <c r="AN299" s="694"/>
      <c r="AO299" s="695"/>
      <c r="AP299" s="627"/>
      <c r="AQ299" s="693"/>
      <c r="AR299" s="694"/>
      <c r="AS299" s="694"/>
      <c r="AT299" s="694"/>
      <c r="AU299" s="694"/>
      <c r="AV299" s="694"/>
      <c r="AW299" s="694"/>
      <c r="AX299" s="694"/>
      <c r="AY299" s="694"/>
      <c r="AZ299" s="694"/>
      <c r="BA299" s="694"/>
      <c r="BB299" s="694"/>
      <c r="BC299" s="694"/>
      <c r="BD299" s="694"/>
      <c r="BE299" s="694"/>
      <c r="BF299" s="694"/>
      <c r="BG299" s="694"/>
      <c r="BH299" s="694"/>
      <c r="BI299" s="694"/>
      <c r="BJ299" s="694"/>
      <c r="BK299" s="694"/>
      <c r="BL299" s="694"/>
      <c r="BM299" s="694"/>
      <c r="BN299" s="694"/>
      <c r="BO299" s="694"/>
      <c r="BP299" s="694"/>
      <c r="BQ299" s="694"/>
      <c r="BR299" s="694"/>
      <c r="BS299" s="694"/>
      <c r="BT299" s="695"/>
      <c r="BU299" s="163"/>
    </row>
    <row r="300" spans="2:73" ht="15.75">
      <c r="B300" s="686"/>
      <c r="C300" s="686"/>
      <c r="D300" s="686"/>
      <c r="E300" s="686"/>
      <c r="F300" s="686"/>
      <c r="G300" s="686"/>
      <c r="H300" s="686"/>
      <c r="I300" s="638"/>
      <c r="J300" s="638"/>
      <c r="K300" s="627"/>
      <c r="L300" s="693"/>
      <c r="M300" s="694"/>
      <c r="N300" s="694"/>
      <c r="O300" s="694"/>
      <c r="P300" s="694"/>
      <c r="Q300" s="694"/>
      <c r="R300" s="694"/>
      <c r="S300" s="694"/>
      <c r="T300" s="694"/>
      <c r="U300" s="694"/>
      <c r="V300" s="694"/>
      <c r="W300" s="694"/>
      <c r="X300" s="694"/>
      <c r="Y300" s="694"/>
      <c r="Z300" s="694"/>
      <c r="AA300" s="694"/>
      <c r="AB300" s="694"/>
      <c r="AC300" s="694"/>
      <c r="AD300" s="694"/>
      <c r="AE300" s="694"/>
      <c r="AF300" s="694"/>
      <c r="AG300" s="694"/>
      <c r="AH300" s="694"/>
      <c r="AI300" s="694"/>
      <c r="AJ300" s="694"/>
      <c r="AK300" s="694"/>
      <c r="AL300" s="694"/>
      <c r="AM300" s="694"/>
      <c r="AN300" s="694"/>
      <c r="AO300" s="695"/>
      <c r="AP300" s="627"/>
      <c r="AQ300" s="693"/>
      <c r="AR300" s="694"/>
      <c r="AS300" s="694"/>
      <c r="AT300" s="694"/>
      <c r="AU300" s="694"/>
      <c r="AV300" s="694"/>
      <c r="AW300" s="694"/>
      <c r="AX300" s="694"/>
      <c r="AY300" s="694"/>
      <c r="AZ300" s="694"/>
      <c r="BA300" s="694"/>
      <c r="BB300" s="694"/>
      <c r="BC300" s="694"/>
      <c r="BD300" s="694"/>
      <c r="BE300" s="694"/>
      <c r="BF300" s="694"/>
      <c r="BG300" s="694"/>
      <c r="BH300" s="694"/>
      <c r="BI300" s="694"/>
      <c r="BJ300" s="694"/>
      <c r="BK300" s="694"/>
      <c r="BL300" s="694"/>
      <c r="BM300" s="694"/>
      <c r="BN300" s="694"/>
      <c r="BO300" s="694"/>
      <c r="BP300" s="694"/>
      <c r="BQ300" s="694"/>
      <c r="BR300" s="694"/>
      <c r="BS300" s="694"/>
      <c r="BT300" s="695"/>
      <c r="BU300" s="163"/>
    </row>
    <row r="301" spans="2:73" ht="15.75">
      <c r="B301" s="686"/>
      <c r="C301" s="686"/>
      <c r="D301" s="686"/>
      <c r="E301" s="686"/>
      <c r="F301" s="686"/>
      <c r="G301" s="686"/>
      <c r="H301" s="686"/>
      <c r="I301" s="638"/>
      <c r="J301" s="638"/>
      <c r="K301" s="627"/>
      <c r="L301" s="693"/>
      <c r="M301" s="694"/>
      <c r="N301" s="694"/>
      <c r="O301" s="694"/>
      <c r="P301" s="694"/>
      <c r="Q301" s="694"/>
      <c r="R301" s="694"/>
      <c r="S301" s="694"/>
      <c r="T301" s="694"/>
      <c r="U301" s="694"/>
      <c r="V301" s="694"/>
      <c r="W301" s="694"/>
      <c r="X301" s="694"/>
      <c r="Y301" s="694"/>
      <c r="Z301" s="694"/>
      <c r="AA301" s="694"/>
      <c r="AB301" s="694"/>
      <c r="AC301" s="694"/>
      <c r="AD301" s="694"/>
      <c r="AE301" s="694"/>
      <c r="AF301" s="694"/>
      <c r="AG301" s="694"/>
      <c r="AH301" s="694"/>
      <c r="AI301" s="694"/>
      <c r="AJ301" s="694"/>
      <c r="AK301" s="694"/>
      <c r="AL301" s="694"/>
      <c r="AM301" s="694"/>
      <c r="AN301" s="694"/>
      <c r="AO301" s="695"/>
      <c r="AP301" s="627"/>
      <c r="AQ301" s="693"/>
      <c r="AR301" s="694"/>
      <c r="AS301" s="694"/>
      <c r="AT301" s="694"/>
      <c r="AU301" s="694"/>
      <c r="AV301" s="694"/>
      <c r="AW301" s="694"/>
      <c r="AX301" s="694"/>
      <c r="AY301" s="694"/>
      <c r="AZ301" s="694"/>
      <c r="BA301" s="694"/>
      <c r="BB301" s="694"/>
      <c r="BC301" s="694"/>
      <c r="BD301" s="694"/>
      <c r="BE301" s="694"/>
      <c r="BF301" s="694"/>
      <c r="BG301" s="694"/>
      <c r="BH301" s="694"/>
      <c r="BI301" s="694"/>
      <c r="BJ301" s="694"/>
      <c r="BK301" s="694"/>
      <c r="BL301" s="694"/>
      <c r="BM301" s="694"/>
      <c r="BN301" s="694"/>
      <c r="BO301" s="694"/>
      <c r="BP301" s="694"/>
      <c r="BQ301" s="694"/>
      <c r="BR301" s="694"/>
      <c r="BS301" s="694"/>
      <c r="BT301" s="695"/>
      <c r="BU301" s="163"/>
    </row>
    <row r="302" spans="2:73" ht="15.75">
      <c r="B302" s="686"/>
      <c r="C302" s="686"/>
      <c r="D302" s="686"/>
      <c r="E302" s="686"/>
      <c r="F302" s="686"/>
      <c r="G302" s="686"/>
      <c r="H302" s="686"/>
      <c r="I302" s="638"/>
      <c r="J302" s="638"/>
      <c r="K302" s="627"/>
      <c r="L302" s="693"/>
      <c r="M302" s="694"/>
      <c r="N302" s="694"/>
      <c r="O302" s="694"/>
      <c r="P302" s="694"/>
      <c r="Q302" s="694"/>
      <c r="R302" s="694"/>
      <c r="S302" s="694"/>
      <c r="T302" s="694"/>
      <c r="U302" s="694"/>
      <c r="V302" s="694"/>
      <c r="W302" s="694"/>
      <c r="X302" s="694"/>
      <c r="Y302" s="694"/>
      <c r="Z302" s="694"/>
      <c r="AA302" s="694"/>
      <c r="AB302" s="694"/>
      <c r="AC302" s="694"/>
      <c r="AD302" s="694"/>
      <c r="AE302" s="694"/>
      <c r="AF302" s="694"/>
      <c r="AG302" s="694"/>
      <c r="AH302" s="694"/>
      <c r="AI302" s="694"/>
      <c r="AJ302" s="694"/>
      <c r="AK302" s="694"/>
      <c r="AL302" s="694"/>
      <c r="AM302" s="694"/>
      <c r="AN302" s="694"/>
      <c r="AO302" s="695"/>
      <c r="AP302" s="627"/>
      <c r="AQ302" s="693"/>
      <c r="AR302" s="694"/>
      <c r="AS302" s="694"/>
      <c r="AT302" s="694"/>
      <c r="AU302" s="694"/>
      <c r="AV302" s="694"/>
      <c r="AW302" s="694"/>
      <c r="AX302" s="694"/>
      <c r="AY302" s="694"/>
      <c r="AZ302" s="694"/>
      <c r="BA302" s="694"/>
      <c r="BB302" s="694"/>
      <c r="BC302" s="694"/>
      <c r="BD302" s="694"/>
      <c r="BE302" s="694"/>
      <c r="BF302" s="694"/>
      <c r="BG302" s="694"/>
      <c r="BH302" s="694"/>
      <c r="BI302" s="694"/>
      <c r="BJ302" s="694"/>
      <c r="BK302" s="694"/>
      <c r="BL302" s="694"/>
      <c r="BM302" s="694"/>
      <c r="BN302" s="694"/>
      <c r="BO302" s="694"/>
      <c r="BP302" s="694"/>
      <c r="BQ302" s="694"/>
      <c r="BR302" s="694"/>
      <c r="BS302" s="694"/>
      <c r="BT302" s="695"/>
      <c r="BU302" s="163"/>
    </row>
    <row r="303" spans="2:73" ht="15.75">
      <c r="B303" s="686"/>
      <c r="C303" s="686"/>
      <c r="D303" s="686"/>
      <c r="E303" s="686"/>
      <c r="F303" s="686"/>
      <c r="G303" s="686"/>
      <c r="H303" s="686"/>
      <c r="I303" s="638"/>
      <c r="J303" s="638"/>
      <c r="K303" s="627"/>
      <c r="L303" s="693"/>
      <c r="M303" s="694"/>
      <c r="N303" s="694"/>
      <c r="O303" s="694"/>
      <c r="P303" s="694"/>
      <c r="Q303" s="694"/>
      <c r="R303" s="694"/>
      <c r="S303" s="694"/>
      <c r="T303" s="694"/>
      <c r="U303" s="694"/>
      <c r="V303" s="694"/>
      <c r="W303" s="694"/>
      <c r="X303" s="694"/>
      <c r="Y303" s="694"/>
      <c r="Z303" s="694"/>
      <c r="AA303" s="694"/>
      <c r="AB303" s="694"/>
      <c r="AC303" s="694"/>
      <c r="AD303" s="694"/>
      <c r="AE303" s="694"/>
      <c r="AF303" s="694"/>
      <c r="AG303" s="694"/>
      <c r="AH303" s="694"/>
      <c r="AI303" s="694"/>
      <c r="AJ303" s="694"/>
      <c r="AK303" s="694"/>
      <c r="AL303" s="694"/>
      <c r="AM303" s="694"/>
      <c r="AN303" s="694"/>
      <c r="AO303" s="695"/>
      <c r="AP303" s="627"/>
      <c r="AQ303" s="693"/>
      <c r="AR303" s="694"/>
      <c r="AS303" s="694"/>
      <c r="AT303" s="694"/>
      <c r="AU303" s="694"/>
      <c r="AV303" s="694"/>
      <c r="AW303" s="694"/>
      <c r="AX303" s="694"/>
      <c r="AY303" s="694"/>
      <c r="AZ303" s="694"/>
      <c r="BA303" s="694"/>
      <c r="BB303" s="694"/>
      <c r="BC303" s="694"/>
      <c r="BD303" s="694"/>
      <c r="BE303" s="694"/>
      <c r="BF303" s="694"/>
      <c r="BG303" s="694"/>
      <c r="BH303" s="694"/>
      <c r="BI303" s="694"/>
      <c r="BJ303" s="694"/>
      <c r="BK303" s="694"/>
      <c r="BL303" s="694"/>
      <c r="BM303" s="694"/>
      <c r="BN303" s="694"/>
      <c r="BO303" s="694"/>
      <c r="BP303" s="694"/>
      <c r="BQ303" s="694"/>
      <c r="BR303" s="694"/>
      <c r="BS303" s="694"/>
      <c r="BT303" s="695"/>
      <c r="BU303" s="163"/>
    </row>
    <row r="304" spans="2:73" ht="15.75">
      <c r="B304" s="686"/>
      <c r="C304" s="686"/>
      <c r="D304" s="686"/>
      <c r="E304" s="686"/>
      <c r="F304" s="686"/>
      <c r="G304" s="686"/>
      <c r="H304" s="686"/>
      <c r="I304" s="638"/>
      <c r="J304" s="638"/>
      <c r="K304" s="627"/>
      <c r="L304" s="693"/>
      <c r="M304" s="694"/>
      <c r="N304" s="694"/>
      <c r="O304" s="694"/>
      <c r="P304" s="694"/>
      <c r="Q304" s="694"/>
      <c r="R304" s="694"/>
      <c r="S304" s="694"/>
      <c r="T304" s="694"/>
      <c r="U304" s="694"/>
      <c r="V304" s="694"/>
      <c r="W304" s="694"/>
      <c r="X304" s="694"/>
      <c r="Y304" s="694"/>
      <c r="Z304" s="694"/>
      <c r="AA304" s="694"/>
      <c r="AB304" s="694"/>
      <c r="AC304" s="694"/>
      <c r="AD304" s="694"/>
      <c r="AE304" s="694"/>
      <c r="AF304" s="694"/>
      <c r="AG304" s="694"/>
      <c r="AH304" s="694"/>
      <c r="AI304" s="694"/>
      <c r="AJ304" s="694"/>
      <c r="AK304" s="694"/>
      <c r="AL304" s="694"/>
      <c r="AM304" s="694"/>
      <c r="AN304" s="694"/>
      <c r="AO304" s="695"/>
      <c r="AP304" s="627"/>
      <c r="AQ304" s="693"/>
      <c r="AR304" s="694"/>
      <c r="AS304" s="694"/>
      <c r="AT304" s="694"/>
      <c r="AU304" s="694"/>
      <c r="AV304" s="694"/>
      <c r="AW304" s="694"/>
      <c r="AX304" s="694"/>
      <c r="AY304" s="694"/>
      <c r="AZ304" s="694"/>
      <c r="BA304" s="694"/>
      <c r="BB304" s="694"/>
      <c r="BC304" s="694"/>
      <c r="BD304" s="694"/>
      <c r="BE304" s="694"/>
      <c r="BF304" s="694"/>
      <c r="BG304" s="694"/>
      <c r="BH304" s="694"/>
      <c r="BI304" s="694"/>
      <c r="BJ304" s="694"/>
      <c r="BK304" s="694"/>
      <c r="BL304" s="694"/>
      <c r="BM304" s="694"/>
      <c r="BN304" s="694"/>
      <c r="BO304" s="694"/>
      <c r="BP304" s="694"/>
      <c r="BQ304" s="694"/>
      <c r="BR304" s="694"/>
      <c r="BS304" s="694"/>
      <c r="BT304" s="695"/>
      <c r="BU304" s="163"/>
    </row>
    <row r="305" spans="2:73" ht="15.75">
      <c r="B305" s="686"/>
      <c r="C305" s="686"/>
      <c r="D305" s="686"/>
      <c r="E305" s="686"/>
      <c r="F305" s="686"/>
      <c r="G305" s="686"/>
      <c r="H305" s="686"/>
      <c r="I305" s="638"/>
      <c r="J305" s="638"/>
      <c r="K305" s="627"/>
      <c r="L305" s="693"/>
      <c r="M305" s="694"/>
      <c r="N305" s="694"/>
      <c r="O305" s="694"/>
      <c r="P305" s="694"/>
      <c r="Q305" s="694"/>
      <c r="R305" s="694"/>
      <c r="S305" s="694"/>
      <c r="T305" s="694"/>
      <c r="U305" s="694"/>
      <c r="V305" s="694"/>
      <c r="W305" s="694"/>
      <c r="X305" s="694"/>
      <c r="Y305" s="694"/>
      <c r="Z305" s="694"/>
      <c r="AA305" s="694"/>
      <c r="AB305" s="694"/>
      <c r="AC305" s="694"/>
      <c r="AD305" s="694"/>
      <c r="AE305" s="694"/>
      <c r="AF305" s="694"/>
      <c r="AG305" s="694"/>
      <c r="AH305" s="694"/>
      <c r="AI305" s="694"/>
      <c r="AJ305" s="694"/>
      <c r="AK305" s="694"/>
      <c r="AL305" s="694"/>
      <c r="AM305" s="694"/>
      <c r="AN305" s="694"/>
      <c r="AO305" s="695"/>
      <c r="AP305" s="627"/>
      <c r="AQ305" s="693"/>
      <c r="AR305" s="694"/>
      <c r="AS305" s="694"/>
      <c r="AT305" s="694"/>
      <c r="AU305" s="694"/>
      <c r="AV305" s="694"/>
      <c r="AW305" s="694"/>
      <c r="AX305" s="694"/>
      <c r="AY305" s="694"/>
      <c r="AZ305" s="694"/>
      <c r="BA305" s="694"/>
      <c r="BB305" s="694"/>
      <c r="BC305" s="694"/>
      <c r="BD305" s="694"/>
      <c r="BE305" s="694"/>
      <c r="BF305" s="694"/>
      <c r="BG305" s="694"/>
      <c r="BH305" s="694"/>
      <c r="BI305" s="694"/>
      <c r="BJ305" s="694"/>
      <c r="BK305" s="694"/>
      <c r="BL305" s="694"/>
      <c r="BM305" s="694"/>
      <c r="BN305" s="694"/>
      <c r="BO305" s="694"/>
      <c r="BP305" s="694"/>
      <c r="BQ305" s="694"/>
      <c r="BR305" s="694"/>
      <c r="BS305" s="694"/>
      <c r="BT305" s="695"/>
      <c r="BU305" s="163"/>
    </row>
    <row r="306" spans="2:73" ht="15.75">
      <c r="B306" s="686"/>
      <c r="C306" s="686"/>
      <c r="D306" s="686"/>
      <c r="E306" s="686"/>
      <c r="F306" s="686"/>
      <c r="G306" s="686"/>
      <c r="H306" s="686"/>
      <c r="I306" s="638"/>
      <c r="J306" s="638"/>
      <c r="K306" s="627"/>
      <c r="L306" s="693"/>
      <c r="M306" s="694"/>
      <c r="N306" s="694"/>
      <c r="O306" s="694"/>
      <c r="P306" s="694"/>
      <c r="Q306" s="694"/>
      <c r="R306" s="694"/>
      <c r="S306" s="694"/>
      <c r="T306" s="694"/>
      <c r="U306" s="694"/>
      <c r="V306" s="694"/>
      <c r="W306" s="694"/>
      <c r="X306" s="694"/>
      <c r="Y306" s="694"/>
      <c r="Z306" s="694"/>
      <c r="AA306" s="694"/>
      <c r="AB306" s="694"/>
      <c r="AC306" s="694"/>
      <c r="AD306" s="694"/>
      <c r="AE306" s="694"/>
      <c r="AF306" s="694"/>
      <c r="AG306" s="694"/>
      <c r="AH306" s="694"/>
      <c r="AI306" s="694"/>
      <c r="AJ306" s="694"/>
      <c r="AK306" s="694"/>
      <c r="AL306" s="694"/>
      <c r="AM306" s="694"/>
      <c r="AN306" s="694"/>
      <c r="AO306" s="695"/>
      <c r="AP306" s="627"/>
      <c r="AQ306" s="693"/>
      <c r="AR306" s="694"/>
      <c r="AS306" s="694"/>
      <c r="AT306" s="694"/>
      <c r="AU306" s="694"/>
      <c r="AV306" s="694"/>
      <c r="AW306" s="694"/>
      <c r="AX306" s="694"/>
      <c r="AY306" s="694"/>
      <c r="AZ306" s="694"/>
      <c r="BA306" s="694"/>
      <c r="BB306" s="694"/>
      <c r="BC306" s="694"/>
      <c r="BD306" s="694"/>
      <c r="BE306" s="694"/>
      <c r="BF306" s="694"/>
      <c r="BG306" s="694"/>
      <c r="BH306" s="694"/>
      <c r="BI306" s="694"/>
      <c r="BJ306" s="694"/>
      <c r="BK306" s="694"/>
      <c r="BL306" s="694"/>
      <c r="BM306" s="694"/>
      <c r="BN306" s="694"/>
      <c r="BO306" s="694"/>
      <c r="BP306" s="694"/>
      <c r="BQ306" s="694"/>
      <c r="BR306" s="694"/>
      <c r="BS306" s="694"/>
      <c r="BT306" s="695"/>
      <c r="BU306" s="163"/>
    </row>
    <row r="307" spans="2:73" ht="15.75">
      <c r="B307" s="686"/>
      <c r="C307" s="686"/>
      <c r="D307" s="686"/>
      <c r="E307" s="686"/>
      <c r="F307" s="686"/>
      <c r="G307" s="686"/>
      <c r="H307" s="686"/>
      <c r="I307" s="638"/>
      <c r="J307" s="638"/>
      <c r="K307" s="627"/>
      <c r="L307" s="693"/>
      <c r="M307" s="694"/>
      <c r="N307" s="694"/>
      <c r="O307" s="694"/>
      <c r="P307" s="694"/>
      <c r="Q307" s="694"/>
      <c r="R307" s="694"/>
      <c r="S307" s="694"/>
      <c r="T307" s="694"/>
      <c r="U307" s="694"/>
      <c r="V307" s="694"/>
      <c r="W307" s="694"/>
      <c r="X307" s="694"/>
      <c r="Y307" s="694"/>
      <c r="Z307" s="694"/>
      <c r="AA307" s="694"/>
      <c r="AB307" s="694"/>
      <c r="AC307" s="694"/>
      <c r="AD307" s="694"/>
      <c r="AE307" s="694"/>
      <c r="AF307" s="694"/>
      <c r="AG307" s="694"/>
      <c r="AH307" s="694"/>
      <c r="AI307" s="694"/>
      <c r="AJ307" s="694"/>
      <c r="AK307" s="694"/>
      <c r="AL307" s="694"/>
      <c r="AM307" s="694"/>
      <c r="AN307" s="694"/>
      <c r="AO307" s="695"/>
      <c r="AP307" s="627"/>
      <c r="AQ307" s="693"/>
      <c r="AR307" s="694"/>
      <c r="AS307" s="694"/>
      <c r="AT307" s="694"/>
      <c r="AU307" s="694"/>
      <c r="AV307" s="694"/>
      <c r="AW307" s="694"/>
      <c r="AX307" s="694"/>
      <c r="AY307" s="694"/>
      <c r="AZ307" s="694"/>
      <c r="BA307" s="694"/>
      <c r="BB307" s="694"/>
      <c r="BC307" s="694"/>
      <c r="BD307" s="694"/>
      <c r="BE307" s="694"/>
      <c r="BF307" s="694"/>
      <c r="BG307" s="694"/>
      <c r="BH307" s="694"/>
      <c r="BI307" s="694"/>
      <c r="BJ307" s="694"/>
      <c r="BK307" s="694"/>
      <c r="BL307" s="694"/>
      <c r="BM307" s="694"/>
      <c r="BN307" s="694"/>
      <c r="BO307" s="694"/>
      <c r="BP307" s="694"/>
      <c r="BQ307" s="694"/>
      <c r="BR307" s="694"/>
      <c r="BS307" s="694"/>
      <c r="BT307" s="695"/>
      <c r="BU307" s="163"/>
    </row>
    <row r="308" spans="2:73" ht="15.75">
      <c r="B308" s="686"/>
      <c r="C308" s="686"/>
      <c r="D308" s="686"/>
      <c r="E308" s="686"/>
      <c r="F308" s="686"/>
      <c r="G308" s="686"/>
      <c r="H308" s="686"/>
      <c r="I308" s="638"/>
      <c r="J308" s="638"/>
      <c r="K308" s="627"/>
      <c r="L308" s="693"/>
      <c r="M308" s="694"/>
      <c r="N308" s="694"/>
      <c r="O308" s="694"/>
      <c r="P308" s="694"/>
      <c r="Q308" s="694"/>
      <c r="R308" s="694"/>
      <c r="S308" s="694"/>
      <c r="T308" s="694"/>
      <c r="U308" s="694"/>
      <c r="V308" s="694"/>
      <c r="W308" s="694"/>
      <c r="X308" s="694"/>
      <c r="Y308" s="694"/>
      <c r="Z308" s="694"/>
      <c r="AA308" s="694"/>
      <c r="AB308" s="694"/>
      <c r="AC308" s="694"/>
      <c r="AD308" s="694"/>
      <c r="AE308" s="694"/>
      <c r="AF308" s="694"/>
      <c r="AG308" s="694"/>
      <c r="AH308" s="694"/>
      <c r="AI308" s="694"/>
      <c r="AJ308" s="694"/>
      <c r="AK308" s="694"/>
      <c r="AL308" s="694"/>
      <c r="AM308" s="694"/>
      <c r="AN308" s="694"/>
      <c r="AO308" s="695"/>
      <c r="AP308" s="627"/>
      <c r="AQ308" s="693"/>
      <c r="AR308" s="694"/>
      <c r="AS308" s="694"/>
      <c r="AT308" s="694"/>
      <c r="AU308" s="694"/>
      <c r="AV308" s="694"/>
      <c r="AW308" s="694"/>
      <c r="AX308" s="694"/>
      <c r="AY308" s="694"/>
      <c r="AZ308" s="694"/>
      <c r="BA308" s="694"/>
      <c r="BB308" s="694"/>
      <c r="BC308" s="694"/>
      <c r="BD308" s="694"/>
      <c r="BE308" s="694"/>
      <c r="BF308" s="694"/>
      <c r="BG308" s="694"/>
      <c r="BH308" s="694"/>
      <c r="BI308" s="694"/>
      <c r="BJ308" s="694"/>
      <c r="BK308" s="694"/>
      <c r="BL308" s="694"/>
      <c r="BM308" s="694"/>
      <c r="BN308" s="694"/>
      <c r="BO308" s="694"/>
      <c r="BP308" s="694"/>
      <c r="BQ308" s="694"/>
      <c r="BR308" s="694"/>
      <c r="BS308" s="694"/>
      <c r="BT308" s="695"/>
      <c r="BU308" s="163"/>
    </row>
    <row r="309" spans="2:73" ht="15.75">
      <c r="B309" s="686"/>
      <c r="C309" s="686"/>
      <c r="D309" s="686"/>
      <c r="E309" s="686"/>
      <c r="F309" s="686"/>
      <c r="G309" s="686"/>
      <c r="H309" s="686"/>
      <c r="I309" s="638"/>
      <c r="J309" s="638"/>
      <c r="K309" s="627"/>
      <c r="L309" s="693"/>
      <c r="M309" s="694"/>
      <c r="N309" s="694"/>
      <c r="O309" s="694"/>
      <c r="P309" s="694"/>
      <c r="Q309" s="694"/>
      <c r="R309" s="694"/>
      <c r="S309" s="694"/>
      <c r="T309" s="694"/>
      <c r="U309" s="694"/>
      <c r="V309" s="694"/>
      <c r="W309" s="694"/>
      <c r="X309" s="694"/>
      <c r="Y309" s="694"/>
      <c r="Z309" s="694"/>
      <c r="AA309" s="694"/>
      <c r="AB309" s="694"/>
      <c r="AC309" s="694"/>
      <c r="AD309" s="694"/>
      <c r="AE309" s="694"/>
      <c r="AF309" s="694"/>
      <c r="AG309" s="694"/>
      <c r="AH309" s="694"/>
      <c r="AI309" s="694"/>
      <c r="AJ309" s="694"/>
      <c r="AK309" s="694"/>
      <c r="AL309" s="694"/>
      <c r="AM309" s="694"/>
      <c r="AN309" s="694"/>
      <c r="AO309" s="695"/>
      <c r="AP309" s="627"/>
      <c r="AQ309" s="693"/>
      <c r="AR309" s="694"/>
      <c r="AS309" s="694"/>
      <c r="AT309" s="694"/>
      <c r="AU309" s="694"/>
      <c r="AV309" s="694"/>
      <c r="AW309" s="694"/>
      <c r="AX309" s="694"/>
      <c r="AY309" s="694"/>
      <c r="AZ309" s="694"/>
      <c r="BA309" s="694"/>
      <c r="BB309" s="694"/>
      <c r="BC309" s="694"/>
      <c r="BD309" s="694"/>
      <c r="BE309" s="694"/>
      <c r="BF309" s="694"/>
      <c r="BG309" s="694"/>
      <c r="BH309" s="694"/>
      <c r="BI309" s="694"/>
      <c r="BJ309" s="694"/>
      <c r="BK309" s="694"/>
      <c r="BL309" s="694"/>
      <c r="BM309" s="694"/>
      <c r="BN309" s="694"/>
      <c r="BO309" s="694"/>
      <c r="BP309" s="694"/>
      <c r="BQ309" s="694"/>
      <c r="BR309" s="694"/>
      <c r="BS309" s="694"/>
      <c r="BT309" s="695"/>
      <c r="BU309" s="163"/>
    </row>
    <row r="310" spans="2:73" ht="15.75">
      <c r="B310" s="686"/>
      <c r="C310" s="686"/>
      <c r="D310" s="686"/>
      <c r="E310" s="686"/>
      <c r="F310" s="686"/>
      <c r="G310" s="686"/>
      <c r="H310" s="686"/>
      <c r="I310" s="638"/>
      <c r="J310" s="638"/>
      <c r="K310" s="627"/>
      <c r="L310" s="693"/>
      <c r="M310" s="694"/>
      <c r="N310" s="694"/>
      <c r="O310" s="694"/>
      <c r="P310" s="694"/>
      <c r="Q310" s="694"/>
      <c r="R310" s="694"/>
      <c r="S310" s="694"/>
      <c r="T310" s="694"/>
      <c r="U310" s="694"/>
      <c r="V310" s="694"/>
      <c r="W310" s="694"/>
      <c r="X310" s="694"/>
      <c r="Y310" s="694"/>
      <c r="Z310" s="694"/>
      <c r="AA310" s="694"/>
      <c r="AB310" s="694"/>
      <c r="AC310" s="694"/>
      <c r="AD310" s="694"/>
      <c r="AE310" s="694"/>
      <c r="AF310" s="694"/>
      <c r="AG310" s="694"/>
      <c r="AH310" s="694"/>
      <c r="AI310" s="694"/>
      <c r="AJ310" s="694"/>
      <c r="AK310" s="694"/>
      <c r="AL310" s="694"/>
      <c r="AM310" s="694"/>
      <c r="AN310" s="694"/>
      <c r="AO310" s="695"/>
      <c r="AP310" s="627"/>
      <c r="AQ310" s="693"/>
      <c r="AR310" s="694"/>
      <c r="AS310" s="694"/>
      <c r="AT310" s="694"/>
      <c r="AU310" s="694"/>
      <c r="AV310" s="694"/>
      <c r="AW310" s="694"/>
      <c r="AX310" s="694"/>
      <c r="AY310" s="694"/>
      <c r="AZ310" s="694"/>
      <c r="BA310" s="694"/>
      <c r="BB310" s="694"/>
      <c r="BC310" s="694"/>
      <c r="BD310" s="694"/>
      <c r="BE310" s="694"/>
      <c r="BF310" s="694"/>
      <c r="BG310" s="694"/>
      <c r="BH310" s="694"/>
      <c r="BI310" s="694"/>
      <c r="BJ310" s="694"/>
      <c r="BK310" s="694"/>
      <c r="BL310" s="694"/>
      <c r="BM310" s="694"/>
      <c r="BN310" s="694"/>
      <c r="BO310" s="694"/>
      <c r="BP310" s="694"/>
      <c r="BQ310" s="694"/>
      <c r="BR310" s="694"/>
      <c r="BS310" s="694"/>
      <c r="BT310" s="695"/>
      <c r="BU310" s="163"/>
    </row>
    <row r="311" spans="2:73" ht="15.75">
      <c r="B311" s="686"/>
      <c r="C311" s="686"/>
      <c r="D311" s="686"/>
      <c r="E311" s="686"/>
      <c r="F311" s="686"/>
      <c r="G311" s="686"/>
      <c r="H311" s="686"/>
      <c r="I311" s="638"/>
      <c r="J311" s="638"/>
      <c r="K311" s="627"/>
      <c r="L311" s="693"/>
      <c r="M311" s="694"/>
      <c r="N311" s="694"/>
      <c r="O311" s="694"/>
      <c r="P311" s="694"/>
      <c r="Q311" s="694"/>
      <c r="R311" s="694"/>
      <c r="S311" s="694"/>
      <c r="T311" s="694"/>
      <c r="U311" s="694"/>
      <c r="V311" s="694"/>
      <c r="W311" s="694"/>
      <c r="X311" s="694"/>
      <c r="Y311" s="694"/>
      <c r="Z311" s="694"/>
      <c r="AA311" s="694"/>
      <c r="AB311" s="694"/>
      <c r="AC311" s="694"/>
      <c r="AD311" s="694"/>
      <c r="AE311" s="694"/>
      <c r="AF311" s="694"/>
      <c r="AG311" s="694"/>
      <c r="AH311" s="694"/>
      <c r="AI311" s="694"/>
      <c r="AJ311" s="694"/>
      <c r="AK311" s="694"/>
      <c r="AL311" s="694"/>
      <c r="AM311" s="694"/>
      <c r="AN311" s="694"/>
      <c r="AO311" s="695"/>
      <c r="AP311" s="627"/>
      <c r="AQ311" s="693"/>
      <c r="AR311" s="694"/>
      <c r="AS311" s="694"/>
      <c r="AT311" s="694"/>
      <c r="AU311" s="694"/>
      <c r="AV311" s="694"/>
      <c r="AW311" s="694"/>
      <c r="AX311" s="694"/>
      <c r="AY311" s="694"/>
      <c r="AZ311" s="694"/>
      <c r="BA311" s="694"/>
      <c r="BB311" s="694"/>
      <c r="BC311" s="694"/>
      <c r="BD311" s="694"/>
      <c r="BE311" s="694"/>
      <c r="BF311" s="694"/>
      <c r="BG311" s="694"/>
      <c r="BH311" s="694"/>
      <c r="BI311" s="694"/>
      <c r="BJ311" s="694"/>
      <c r="BK311" s="694"/>
      <c r="BL311" s="694"/>
      <c r="BM311" s="694"/>
      <c r="BN311" s="694"/>
      <c r="BO311" s="694"/>
      <c r="BP311" s="694"/>
      <c r="BQ311" s="694"/>
      <c r="BR311" s="694"/>
      <c r="BS311" s="694"/>
      <c r="BT311" s="695"/>
      <c r="BU311" s="163"/>
    </row>
    <row r="312" spans="2:73" ht="15.75">
      <c r="B312" s="686"/>
      <c r="C312" s="686"/>
      <c r="D312" s="686"/>
      <c r="E312" s="686"/>
      <c r="F312" s="686"/>
      <c r="G312" s="686"/>
      <c r="H312" s="686"/>
      <c r="I312" s="638"/>
      <c r="J312" s="638"/>
      <c r="K312" s="627"/>
      <c r="L312" s="693"/>
      <c r="M312" s="694"/>
      <c r="N312" s="694"/>
      <c r="O312" s="694"/>
      <c r="P312" s="694"/>
      <c r="Q312" s="694"/>
      <c r="R312" s="694"/>
      <c r="S312" s="694"/>
      <c r="T312" s="694"/>
      <c r="U312" s="694"/>
      <c r="V312" s="694"/>
      <c r="W312" s="694"/>
      <c r="X312" s="694"/>
      <c r="Y312" s="694"/>
      <c r="Z312" s="694"/>
      <c r="AA312" s="694"/>
      <c r="AB312" s="694"/>
      <c r="AC312" s="694"/>
      <c r="AD312" s="694"/>
      <c r="AE312" s="694"/>
      <c r="AF312" s="694"/>
      <c r="AG312" s="694"/>
      <c r="AH312" s="694"/>
      <c r="AI312" s="694"/>
      <c r="AJ312" s="694"/>
      <c r="AK312" s="694"/>
      <c r="AL312" s="694"/>
      <c r="AM312" s="694"/>
      <c r="AN312" s="694"/>
      <c r="AO312" s="695"/>
      <c r="AP312" s="627"/>
      <c r="AQ312" s="693"/>
      <c r="AR312" s="694"/>
      <c r="AS312" s="694"/>
      <c r="AT312" s="694"/>
      <c r="AU312" s="694"/>
      <c r="AV312" s="694"/>
      <c r="AW312" s="694"/>
      <c r="AX312" s="694"/>
      <c r="AY312" s="694"/>
      <c r="AZ312" s="694"/>
      <c r="BA312" s="694"/>
      <c r="BB312" s="694"/>
      <c r="BC312" s="694"/>
      <c r="BD312" s="694"/>
      <c r="BE312" s="694"/>
      <c r="BF312" s="694"/>
      <c r="BG312" s="694"/>
      <c r="BH312" s="694"/>
      <c r="BI312" s="694"/>
      <c r="BJ312" s="694"/>
      <c r="BK312" s="694"/>
      <c r="BL312" s="694"/>
      <c r="BM312" s="694"/>
      <c r="BN312" s="694"/>
      <c r="BO312" s="694"/>
      <c r="BP312" s="694"/>
      <c r="BQ312" s="694"/>
      <c r="BR312" s="694"/>
      <c r="BS312" s="694"/>
      <c r="BT312" s="695"/>
      <c r="BU312" s="163"/>
    </row>
    <row r="313" spans="2:73" ht="15.75">
      <c r="B313" s="686"/>
      <c r="C313" s="686"/>
      <c r="D313" s="686"/>
      <c r="E313" s="686"/>
      <c r="F313" s="686"/>
      <c r="G313" s="686"/>
      <c r="H313" s="686"/>
      <c r="I313" s="638"/>
      <c r="J313" s="638"/>
      <c r="K313" s="627"/>
      <c r="L313" s="693"/>
      <c r="M313" s="694"/>
      <c r="N313" s="694"/>
      <c r="O313" s="694"/>
      <c r="P313" s="694"/>
      <c r="Q313" s="694"/>
      <c r="R313" s="694"/>
      <c r="S313" s="694"/>
      <c r="T313" s="694"/>
      <c r="U313" s="694"/>
      <c r="V313" s="694"/>
      <c r="W313" s="694"/>
      <c r="X313" s="694"/>
      <c r="Y313" s="694"/>
      <c r="Z313" s="694"/>
      <c r="AA313" s="694"/>
      <c r="AB313" s="694"/>
      <c r="AC313" s="694"/>
      <c r="AD313" s="694"/>
      <c r="AE313" s="694"/>
      <c r="AF313" s="694"/>
      <c r="AG313" s="694"/>
      <c r="AH313" s="694"/>
      <c r="AI313" s="694"/>
      <c r="AJ313" s="694"/>
      <c r="AK313" s="694"/>
      <c r="AL313" s="694"/>
      <c r="AM313" s="694"/>
      <c r="AN313" s="694"/>
      <c r="AO313" s="695"/>
      <c r="AP313" s="627"/>
      <c r="AQ313" s="693"/>
      <c r="AR313" s="694"/>
      <c r="AS313" s="694"/>
      <c r="AT313" s="694"/>
      <c r="AU313" s="694"/>
      <c r="AV313" s="694"/>
      <c r="AW313" s="694"/>
      <c r="AX313" s="694"/>
      <c r="AY313" s="694"/>
      <c r="AZ313" s="694"/>
      <c r="BA313" s="694"/>
      <c r="BB313" s="694"/>
      <c r="BC313" s="694"/>
      <c r="BD313" s="694"/>
      <c r="BE313" s="694"/>
      <c r="BF313" s="694"/>
      <c r="BG313" s="694"/>
      <c r="BH313" s="694"/>
      <c r="BI313" s="694"/>
      <c r="BJ313" s="694"/>
      <c r="BK313" s="694"/>
      <c r="BL313" s="694"/>
      <c r="BM313" s="694"/>
      <c r="BN313" s="694"/>
      <c r="BO313" s="694"/>
      <c r="BP313" s="694"/>
      <c r="BQ313" s="694"/>
      <c r="BR313" s="694"/>
      <c r="BS313" s="694"/>
      <c r="BT313" s="695"/>
      <c r="BU313" s="163"/>
    </row>
    <row r="314" spans="2:73" ht="15.75">
      <c r="B314" s="686"/>
      <c r="C314" s="686"/>
      <c r="D314" s="686"/>
      <c r="E314" s="686"/>
      <c r="F314" s="686"/>
      <c r="G314" s="686"/>
      <c r="H314" s="686"/>
      <c r="I314" s="638"/>
      <c r="J314" s="638"/>
      <c r="K314" s="627"/>
      <c r="L314" s="693"/>
      <c r="M314" s="694"/>
      <c r="N314" s="694"/>
      <c r="O314" s="694"/>
      <c r="P314" s="694"/>
      <c r="Q314" s="694"/>
      <c r="R314" s="694"/>
      <c r="S314" s="694"/>
      <c r="T314" s="694"/>
      <c r="U314" s="694"/>
      <c r="V314" s="694"/>
      <c r="W314" s="694"/>
      <c r="X314" s="694"/>
      <c r="Y314" s="694"/>
      <c r="Z314" s="694"/>
      <c r="AA314" s="694"/>
      <c r="AB314" s="694"/>
      <c r="AC314" s="694"/>
      <c r="AD314" s="694"/>
      <c r="AE314" s="694"/>
      <c r="AF314" s="694"/>
      <c r="AG314" s="694"/>
      <c r="AH314" s="694"/>
      <c r="AI314" s="694"/>
      <c r="AJ314" s="694"/>
      <c r="AK314" s="694"/>
      <c r="AL314" s="694"/>
      <c r="AM314" s="694"/>
      <c r="AN314" s="694"/>
      <c r="AO314" s="695"/>
      <c r="AP314" s="627"/>
      <c r="AQ314" s="693"/>
      <c r="AR314" s="694"/>
      <c r="AS314" s="694"/>
      <c r="AT314" s="694"/>
      <c r="AU314" s="694"/>
      <c r="AV314" s="694"/>
      <c r="AW314" s="694"/>
      <c r="AX314" s="694"/>
      <c r="AY314" s="694"/>
      <c r="AZ314" s="694"/>
      <c r="BA314" s="694"/>
      <c r="BB314" s="694"/>
      <c r="BC314" s="694"/>
      <c r="BD314" s="694"/>
      <c r="BE314" s="694"/>
      <c r="BF314" s="694"/>
      <c r="BG314" s="694"/>
      <c r="BH314" s="694"/>
      <c r="BI314" s="694"/>
      <c r="BJ314" s="694"/>
      <c r="BK314" s="694"/>
      <c r="BL314" s="694"/>
      <c r="BM314" s="694"/>
      <c r="BN314" s="694"/>
      <c r="BO314" s="694"/>
      <c r="BP314" s="694"/>
      <c r="BQ314" s="694"/>
      <c r="BR314" s="694"/>
      <c r="BS314" s="694"/>
      <c r="BT314" s="695"/>
      <c r="BU314" s="163"/>
    </row>
    <row r="315" spans="2:73" ht="15.75">
      <c r="B315" s="686"/>
      <c r="C315" s="686"/>
      <c r="D315" s="686"/>
      <c r="E315" s="686"/>
      <c r="F315" s="686"/>
      <c r="G315" s="686"/>
      <c r="H315" s="686"/>
      <c r="I315" s="638"/>
      <c r="J315" s="638"/>
      <c r="K315" s="627"/>
      <c r="L315" s="693"/>
      <c r="M315" s="694"/>
      <c r="N315" s="694"/>
      <c r="O315" s="694"/>
      <c r="P315" s="694"/>
      <c r="Q315" s="694"/>
      <c r="R315" s="694"/>
      <c r="S315" s="694"/>
      <c r="T315" s="694"/>
      <c r="U315" s="694"/>
      <c r="V315" s="694"/>
      <c r="W315" s="694"/>
      <c r="X315" s="694"/>
      <c r="Y315" s="694"/>
      <c r="Z315" s="694"/>
      <c r="AA315" s="694"/>
      <c r="AB315" s="694"/>
      <c r="AC315" s="694"/>
      <c r="AD315" s="694"/>
      <c r="AE315" s="694"/>
      <c r="AF315" s="694"/>
      <c r="AG315" s="694"/>
      <c r="AH315" s="694"/>
      <c r="AI315" s="694"/>
      <c r="AJ315" s="694"/>
      <c r="AK315" s="694"/>
      <c r="AL315" s="694"/>
      <c r="AM315" s="694"/>
      <c r="AN315" s="694"/>
      <c r="AO315" s="695"/>
      <c r="AP315" s="627"/>
      <c r="AQ315" s="693"/>
      <c r="AR315" s="694"/>
      <c r="AS315" s="694"/>
      <c r="AT315" s="694"/>
      <c r="AU315" s="694"/>
      <c r="AV315" s="694"/>
      <c r="AW315" s="694"/>
      <c r="AX315" s="694"/>
      <c r="AY315" s="694"/>
      <c r="AZ315" s="694"/>
      <c r="BA315" s="694"/>
      <c r="BB315" s="694"/>
      <c r="BC315" s="694"/>
      <c r="BD315" s="694"/>
      <c r="BE315" s="694"/>
      <c r="BF315" s="694"/>
      <c r="BG315" s="694"/>
      <c r="BH315" s="694"/>
      <c r="BI315" s="694"/>
      <c r="BJ315" s="694"/>
      <c r="BK315" s="694"/>
      <c r="BL315" s="694"/>
      <c r="BM315" s="694"/>
      <c r="BN315" s="694"/>
      <c r="BO315" s="694"/>
      <c r="BP315" s="694"/>
      <c r="BQ315" s="694"/>
      <c r="BR315" s="694"/>
      <c r="BS315" s="694"/>
      <c r="BT315" s="695"/>
      <c r="BU315" s="163"/>
    </row>
    <row r="316" spans="2:73" ht="15.75">
      <c r="B316" s="686"/>
      <c r="C316" s="686"/>
      <c r="D316" s="686"/>
      <c r="E316" s="686"/>
      <c r="F316" s="686"/>
      <c r="G316" s="686"/>
      <c r="H316" s="686"/>
      <c r="I316" s="638"/>
      <c r="J316" s="638"/>
      <c r="K316" s="627"/>
      <c r="L316" s="693"/>
      <c r="M316" s="694"/>
      <c r="N316" s="694"/>
      <c r="O316" s="694"/>
      <c r="P316" s="694"/>
      <c r="Q316" s="694"/>
      <c r="R316" s="694"/>
      <c r="S316" s="694"/>
      <c r="T316" s="694"/>
      <c r="U316" s="694"/>
      <c r="V316" s="694"/>
      <c r="W316" s="694"/>
      <c r="X316" s="694"/>
      <c r="Y316" s="694"/>
      <c r="Z316" s="694"/>
      <c r="AA316" s="694"/>
      <c r="AB316" s="694"/>
      <c r="AC316" s="694"/>
      <c r="AD316" s="694"/>
      <c r="AE316" s="694"/>
      <c r="AF316" s="694"/>
      <c r="AG316" s="694"/>
      <c r="AH316" s="694"/>
      <c r="AI316" s="694"/>
      <c r="AJ316" s="694"/>
      <c r="AK316" s="694"/>
      <c r="AL316" s="694"/>
      <c r="AM316" s="694"/>
      <c r="AN316" s="694"/>
      <c r="AO316" s="695"/>
      <c r="AP316" s="627"/>
      <c r="AQ316" s="693"/>
      <c r="AR316" s="694"/>
      <c r="AS316" s="694"/>
      <c r="AT316" s="694"/>
      <c r="AU316" s="694"/>
      <c r="AV316" s="694"/>
      <c r="AW316" s="694"/>
      <c r="AX316" s="694"/>
      <c r="AY316" s="694"/>
      <c r="AZ316" s="694"/>
      <c r="BA316" s="694"/>
      <c r="BB316" s="694"/>
      <c r="BC316" s="694"/>
      <c r="BD316" s="694"/>
      <c r="BE316" s="694"/>
      <c r="BF316" s="694"/>
      <c r="BG316" s="694"/>
      <c r="BH316" s="694"/>
      <c r="BI316" s="694"/>
      <c r="BJ316" s="694"/>
      <c r="BK316" s="694"/>
      <c r="BL316" s="694"/>
      <c r="BM316" s="694"/>
      <c r="BN316" s="694"/>
      <c r="BO316" s="694"/>
      <c r="BP316" s="694"/>
      <c r="BQ316" s="694"/>
      <c r="BR316" s="694"/>
      <c r="BS316" s="694"/>
      <c r="BT316" s="695"/>
      <c r="BU316" s="163"/>
    </row>
    <row r="317" spans="2:73" ht="15.75">
      <c r="B317" s="686"/>
      <c r="C317" s="686"/>
      <c r="D317" s="686"/>
      <c r="E317" s="686"/>
      <c r="F317" s="686"/>
      <c r="G317" s="686"/>
      <c r="H317" s="686"/>
      <c r="I317" s="638"/>
      <c r="J317" s="638"/>
      <c r="K317" s="627"/>
      <c r="L317" s="693"/>
      <c r="M317" s="694"/>
      <c r="N317" s="694"/>
      <c r="O317" s="694"/>
      <c r="P317" s="694"/>
      <c r="Q317" s="694"/>
      <c r="R317" s="694"/>
      <c r="S317" s="694"/>
      <c r="T317" s="694"/>
      <c r="U317" s="694"/>
      <c r="V317" s="694"/>
      <c r="W317" s="694"/>
      <c r="X317" s="694"/>
      <c r="Y317" s="694"/>
      <c r="Z317" s="694"/>
      <c r="AA317" s="694"/>
      <c r="AB317" s="694"/>
      <c r="AC317" s="694"/>
      <c r="AD317" s="694"/>
      <c r="AE317" s="694"/>
      <c r="AF317" s="694"/>
      <c r="AG317" s="694"/>
      <c r="AH317" s="694"/>
      <c r="AI317" s="694"/>
      <c r="AJ317" s="694"/>
      <c r="AK317" s="694"/>
      <c r="AL317" s="694"/>
      <c r="AM317" s="694"/>
      <c r="AN317" s="694"/>
      <c r="AO317" s="695"/>
      <c r="AP317" s="627"/>
      <c r="AQ317" s="693"/>
      <c r="AR317" s="694"/>
      <c r="AS317" s="694"/>
      <c r="AT317" s="694"/>
      <c r="AU317" s="694"/>
      <c r="AV317" s="694"/>
      <c r="AW317" s="694"/>
      <c r="AX317" s="694"/>
      <c r="AY317" s="694"/>
      <c r="AZ317" s="694"/>
      <c r="BA317" s="694"/>
      <c r="BB317" s="694"/>
      <c r="BC317" s="694"/>
      <c r="BD317" s="694"/>
      <c r="BE317" s="694"/>
      <c r="BF317" s="694"/>
      <c r="BG317" s="694"/>
      <c r="BH317" s="694"/>
      <c r="BI317" s="694"/>
      <c r="BJ317" s="694"/>
      <c r="BK317" s="694"/>
      <c r="BL317" s="694"/>
      <c r="BM317" s="694"/>
      <c r="BN317" s="694"/>
      <c r="BO317" s="694"/>
      <c r="BP317" s="694"/>
      <c r="BQ317" s="694"/>
      <c r="BR317" s="694"/>
      <c r="BS317" s="694"/>
      <c r="BT317" s="695"/>
      <c r="BU317" s="163"/>
    </row>
    <row r="318" spans="2:73" ht="15.75">
      <c r="B318" s="686"/>
      <c r="C318" s="686"/>
      <c r="D318" s="686"/>
      <c r="E318" s="686"/>
      <c r="F318" s="686"/>
      <c r="G318" s="686"/>
      <c r="H318" s="686"/>
      <c r="I318" s="638"/>
      <c r="J318" s="638"/>
      <c r="K318" s="627"/>
      <c r="L318" s="693"/>
      <c r="M318" s="694"/>
      <c r="N318" s="694"/>
      <c r="O318" s="694"/>
      <c r="P318" s="694"/>
      <c r="Q318" s="694"/>
      <c r="R318" s="694"/>
      <c r="S318" s="694"/>
      <c r="T318" s="694"/>
      <c r="U318" s="694"/>
      <c r="V318" s="694"/>
      <c r="W318" s="694"/>
      <c r="X318" s="694"/>
      <c r="Y318" s="694"/>
      <c r="Z318" s="694"/>
      <c r="AA318" s="694"/>
      <c r="AB318" s="694"/>
      <c r="AC318" s="694"/>
      <c r="AD318" s="694"/>
      <c r="AE318" s="694"/>
      <c r="AF318" s="694"/>
      <c r="AG318" s="694"/>
      <c r="AH318" s="694"/>
      <c r="AI318" s="694"/>
      <c r="AJ318" s="694"/>
      <c r="AK318" s="694"/>
      <c r="AL318" s="694"/>
      <c r="AM318" s="694"/>
      <c r="AN318" s="694"/>
      <c r="AO318" s="695"/>
      <c r="AP318" s="627"/>
      <c r="AQ318" s="693"/>
      <c r="AR318" s="694"/>
      <c r="AS318" s="694"/>
      <c r="AT318" s="694"/>
      <c r="AU318" s="694"/>
      <c r="AV318" s="694"/>
      <c r="AW318" s="694"/>
      <c r="AX318" s="694"/>
      <c r="AY318" s="694"/>
      <c r="AZ318" s="694"/>
      <c r="BA318" s="694"/>
      <c r="BB318" s="694"/>
      <c r="BC318" s="694"/>
      <c r="BD318" s="694"/>
      <c r="BE318" s="694"/>
      <c r="BF318" s="694"/>
      <c r="BG318" s="694"/>
      <c r="BH318" s="694"/>
      <c r="BI318" s="694"/>
      <c r="BJ318" s="694"/>
      <c r="BK318" s="694"/>
      <c r="BL318" s="694"/>
      <c r="BM318" s="694"/>
      <c r="BN318" s="694"/>
      <c r="BO318" s="694"/>
      <c r="BP318" s="694"/>
      <c r="BQ318" s="694"/>
      <c r="BR318" s="694"/>
      <c r="BS318" s="694"/>
      <c r="BT318" s="695"/>
      <c r="BU318" s="163"/>
    </row>
    <row r="319" spans="2:73" ht="15.75">
      <c r="B319" s="686"/>
      <c r="C319" s="686"/>
      <c r="D319" s="686"/>
      <c r="E319" s="686"/>
      <c r="F319" s="686"/>
      <c r="G319" s="686"/>
      <c r="H319" s="686"/>
      <c r="I319" s="638"/>
      <c r="J319" s="638"/>
      <c r="K319" s="627"/>
      <c r="L319" s="693"/>
      <c r="M319" s="694"/>
      <c r="N319" s="694"/>
      <c r="O319" s="694"/>
      <c r="P319" s="694"/>
      <c r="Q319" s="694"/>
      <c r="R319" s="694"/>
      <c r="S319" s="694"/>
      <c r="T319" s="694"/>
      <c r="U319" s="694"/>
      <c r="V319" s="694"/>
      <c r="W319" s="694"/>
      <c r="X319" s="694"/>
      <c r="Y319" s="694"/>
      <c r="Z319" s="694"/>
      <c r="AA319" s="694"/>
      <c r="AB319" s="694"/>
      <c r="AC319" s="694"/>
      <c r="AD319" s="694"/>
      <c r="AE319" s="694"/>
      <c r="AF319" s="694"/>
      <c r="AG319" s="694"/>
      <c r="AH319" s="694"/>
      <c r="AI319" s="694"/>
      <c r="AJ319" s="694"/>
      <c r="AK319" s="694"/>
      <c r="AL319" s="694"/>
      <c r="AM319" s="694"/>
      <c r="AN319" s="694"/>
      <c r="AO319" s="695"/>
      <c r="AP319" s="627"/>
      <c r="AQ319" s="693"/>
      <c r="AR319" s="694"/>
      <c r="AS319" s="694"/>
      <c r="AT319" s="694"/>
      <c r="AU319" s="694"/>
      <c r="AV319" s="694"/>
      <c r="AW319" s="694"/>
      <c r="AX319" s="694"/>
      <c r="AY319" s="694"/>
      <c r="AZ319" s="694"/>
      <c r="BA319" s="694"/>
      <c r="BB319" s="694"/>
      <c r="BC319" s="694"/>
      <c r="BD319" s="694"/>
      <c r="BE319" s="694"/>
      <c r="BF319" s="694"/>
      <c r="BG319" s="694"/>
      <c r="BH319" s="694"/>
      <c r="BI319" s="694"/>
      <c r="BJ319" s="694"/>
      <c r="BK319" s="694"/>
      <c r="BL319" s="694"/>
      <c r="BM319" s="694"/>
      <c r="BN319" s="694"/>
      <c r="BO319" s="694"/>
      <c r="BP319" s="694"/>
      <c r="BQ319" s="694"/>
      <c r="BR319" s="694"/>
      <c r="BS319" s="694"/>
      <c r="BT319" s="695"/>
      <c r="BU319" s="163"/>
    </row>
    <row r="320" spans="2:73" ht="15.75">
      <c r="B320" s="686"/>
      <c r="C320" s="686"/>
      <c r="D320" s="686"/>
      <c r="E320" s="686"/>
      <c r="F320" s="686"/>
      <c r="G320" s="686"/>
      <c r="H320" s="686"/>
      <c r="I320" s="638"/>
      <c r="J320" s="638"/>
      <c r="K320" s="627"/>
      <c r="L320" s="693"/>
      <c r="M320" s="694"/>
      <c r="N320" s="694"/>
      <c r="O320" s="694"/>
      <c r="P320" s="694"/>
      <c r="Q320" s="694"/>
      <c r="R320" s="694"/>
      <c r="S320" s="694"/>
      <c r="T320" s="694"/>
      <c r="U320" s="694"/>
      <c r="V320" s="694"/>
      <c r="W320" s="694"/>
      <c r="X320" s="694"/>
      <c r="Y320" s="694"/>
      <c r="Z320" s="694"/>
      <c r="AA320" s="694"/>
      <c r="AB320" s="694"/>
      <c r="AC320" s="694"/>
      <c r="AD320" s="694"/>
      <c r="AE320" s="694"/>
      <c r="AF320" s="694"/>
      <c r="AG320" s="694"/>
      <c r="AH320" s="694"/>
      <c r="AI320" s="694"/>
      <c r="AJ320" s="694"/>
      <c r="AK320" s="694"/>
      <c r="AL320" s="694"/>
      <c r="AM320" s="694"/>
      <c r="AN320" s="694"/>
      <c r="AO320" s="695"/>
      <c r="AP320" s="627"/>
      <c r="AQ320" s="693"/>
      <c r="AR320" s="694"/>
      <c r="AS320" s="694"/>
      <c r="AT320" s="694"/>
      <c r="AU320" s="694"/>
      <c r="AV320" s="694"/>
      <c r="AW320" s="694"/>
      <c r="AX320" s="694"/>
      <c r="AY320" s="694"/>
      <c r="AZ320" s="694"/>
      <c r="BA320" s="694"/>
      <c r="BB320" s="694"/>
      <c r="BC320" s="694"/>
      <c r="BD320" s="694"/>
      <c r="BE320" s="694"/>
      <c r="BF320" s="694"/>
      <c r="BG320" s="694"/>
      <c r="BH320" s="694"/>
      <c r="BI320" s="694"/>
      <c r="BJ320" s="694"/>
      <c r="BK320" s="694"/>
      <c r="BL320" s="694"/>
      <c r="BM320" s="694"/>
      <c r="BN320" s="694"/>
      <c r="BO320" s="694"/>
      <c r="BP320" s="694"/>
      <c r="BQ320" s="694"/>
      <c r="BR320" s="694"/>
      <c r="BS320" s="694"/>
      <c r="BT320" s="695"/>
      <c r="BU320" s="163"/>
    </row>
    <row r="321" spans="2:73" ht="15.75">
      <c r="B321" s="686"/>
      <c r="C321" s="686"/>
      <c r="D321" s="686"/>
      <c r="E321" s="686"/>
      <c r="F321" s="686"/>
      <c r="G321" s="686"/>
      <c r="H321" s="686"/>
      <c r="I321" s="638"/>
      <c r="J321" s="638"/>
      <c r="K321" s="627"/>
      <c r="L321" s="693"/>
      <c r="M321" s="694"/>
      <c r="N321" s="694"/>
      <c r="O321" s="694"/>
      <c r="P321" s="694"/>
      <c r="Q321" s="694"/>
      <c r="R321" s="694"/>
      <c r="S321" s="694"/>
      <c r="T321" s="694"/>
      <c r="U321" s="694"/>
      <c r="V321" s="694"/>
      <c r="W321" s="694"/>
      <c r="X321" s="694"/>
      <c r="Y321" s="694"/>
      <c r="Z321" s="694"/>
      <c r="AA321" s="694"/>
      <c r="AB321" s="694"/>
      <c r="AC321" s="694"/>
      <c r="AD321" s="694"/>
      <c r="AE321" s="694"/>
      <c r="AF321" s="694"/>
      <c r="AG321" s="694"/>
      <c r="AH321" s="694"/>
      <c r="AI321" s="694"/>
      <c r="AJ321" s="694"/>
      <c r="AK321" s="694"/>
      <c r="AL321" s="694"/>
      <c r="AM321" s="694"/>
      <c r="AN321" s="694"/>
      <c r="AO321" s="695"/>
      <c r="AP321" s="627"/>
      <c r="AQ321" s="693"/>
      <c r="AR321" s="694"/>
      <c r="AS321" s="694"/>
      <c r="AT321" s="694"/>
      <c r="AU321" s="694"/>
      <c r="AV321" s="694"/>
      <c r="AW321" s="694"/>
      <c r="AX321" s="694"/>
      <c r="AY321" s="694"/>
      <c r="AZ321" s="694"/>
      <c r="BA321" s="694"/>
      <c r="BB321" s="694"/>
      <c r="BC321" s="694"/>
      <c r="BD321" s="694"/>
      <c r="BE321" s="694"/>
      <c r="BF321" s="694"/>
      <c r="BG321" s="694"/>
      <c r="BH321" s="694"/>
      <c r="BI321" s="694"/>
      <c r="BJ321" s="694"/>
      <c r="BK321" s="694"/>
      <c r="BL321" s="694"/>
      <c r="BM321" s="694"/>
      <c r="BN321" s="694"/>
      <c r="BO321" s="694"/>
      <c r="BP321" s="694"/>
      <c r="BQ321" s="694"/>
      <c r="BR321" s="694"/>
      <c r="BS321" s="694"/>
      <c r="BT321" s="695"/>
      <c r="BU321" s="163"/>
    </row>
    <row r="322" spans="2:73" ht="15.75">
      <c r="B322" s="686"/>
      <c r="C322" s="686"/>
      <c r="D322" s="686"/>
      <c r="E322" s="686"/>
      <c r="F322" s="686"/>
      <c r="G322" s="686"/>
      <c r="H322" s="686"/>
      <c r="I322" s="638"/>
      <c r="J322" s="638"/>
      <c r="K322" s="627"/>
      <c r="L322" s="693"/>
      <c r="M322" s="694"/>
      <c r="N322" s="694"/>
      <c r="O322" s="694"/>
      <c r="P322" s="694"/>
      <c r="Q322" s="694"/>
      <c r="R322" s="694"/>
      <c r="S322" s="694"/>
      <c r="T322" s="694"/>
      <c r="U322" s="694"/>
      <c r="V322" s="694"/>
      <c r="W322" s="694"/>
      <c r="X322" s="694"/>
      <c r="Y322" s="694"/>
      <c r="Z322" s="694"/>
      <c r="AA322" s="694"/>
      <c r="AB322" s="694"/>
      <c r="AC322" s="694"/>
      <c r="AD322" s="694"/>
      <c r="AE322" s="694"/>
      <c r="AF322" s="694"/>
      <c r="AG322" s="694"/>
      <c r="AH322" s="694"/>
      <c r="AI322" s="694"/>
      <c r="AJ322" s="694"/>
      <c r="AK322" s="694"/>
      <c r="AL322" s="694"/>
      <c r="AM322" s="694"/>
      <c r="AN322" s="694"/>
      <c r="AO322" s="695"/>
      <c r="AP322" s="627"/>
      <c r="AQ322" s="693"/>
      <c r="AR322" s="694"/>
      <c r="AS322" s="694"/>
      <c r="AT322" s="694"/>
      <c r="AU322" s="694"/>
      <c r="AV322" s="694"/>
      <c r="AW322" s="694"/>
      <c r="AX322" s="694"/>
      <c r="AY322" s="694"/>
      <c r="AZ322" s="694"/>
      <c r="BA322" s="694"/>
      <c r="BB322" s="694"/>
      <c r="BC322" s="694"/>
      <c r="BD322" s="694"/>
      <c r="BE322" s="694"/>
      <c r="BF322" s="694"/>
      <c r="BG322" s="694"/>
      <c r="BH322" s="694"/>
      <c r="BI322" s="694"/>
      <c r="BJ322" s="694"/>
      <c r="BK322" s="694"/>
      <c r="BL322" s="694"/>
      <c r="BM322" s="694"/>
      <c r="BN322" s="694"/>
      <c r="BO322" s="694"/>
      <c r="BP322" s="694"/>
      <c r="BQ322" s="694"/>
      <c r="BR322" s="694"/>
      <c r="BS322" s="694"/>
      <c r="BT322" s="695"/>
      <c r="BU322" s="163"/>
    </row>
    <row r="323" spans="2:73" ht="15.75">
      <c r="B323" s="686"/>
      <c r="C323" s="686"/>
      <c r="D323" s="686"/>
      <c r="E323" s="686"/>
      <c r="F323" s="686"/>
      <c r="G323" s="686"/>
      <c r="H323" s="686"/>
      <c r="I323" s="638"/>
      <c r="J323" s="638"/>
      <c r="K323" s="627"/>
      <c r="L323" s="693"/>
      <c r="M323" s="694"/>
      <c r="N323" s="694"/>
      <c r="O323" s="694"/>
      <c r="P323" s="694"/>
      <c r="Q323" s="694"/>
      <c r="R323" s="694"/>
      <c r="S323" s="694"/>
      <c r="T323" s="694"/>
      <c r="U323" s="694"/>
      <c r="V323" s="694"/>
      <c r="W323" s="694"/>
      <c r="X323" s="694"/>
      <c r="Y323" s="694"/>
      <c r="Z323" s="694"/>
      <c r="AA323" s="694"/>
      <c r="AB323" s="694"/>
      <c r="AC323" s="694"/>
      <c r="AD323" s="694"/>
      <c r="AE323" s="694"/>
      <c r="AF323" s="694"/>
      <c r="AG323" s="694"/>
      <c r="AH323" s="694"/>
      <c r="AI323" s="694"/>
      <c r="AJ323" s="694"/>
      <c r="AK323" s="694"/>
      <c r="AL323" s="694"/>
      <c r="AM323" s="694"/>
      <c r="AN323" s="694"/>
      <c r="AO323" s="695"/>
      <c r="AP323" s="627"/>
      <c r="AQ323" s="693"/>
      <c r="AR323" s="694"/>
      <c r="AS323" s="694"/>
      <c r="AT323" s="694"/>
      <c r="AU323" s="694"/>
      <c r="AV323" s="694"/>
      <c r="AW323" s="694"/>
      <c r="AX323" s="694"/>
      <c r="AY323" s="694"/>
      <c r="AZ323" s="694"/>
      <c r="BA323" s="694"/>
      <c r="BB323" s="694"/>
      <c r="BC323" s="694"/>
      <c r="BD323" s="694"/>
      <c r="BE323" s="694"/>
      <c r="BF323" s="694"/>
      <c r="BG323" s="694"/>
      <c r="BH323" s="694"/>
      <c r="BI323" s="694"/>
      <c r="BJ323" s="694"/>
      <c r="BK323" s="694"/>
      <c r="BL323" s="694"/>
      <c r="BM323" s="694"/>
      <c r="BN323" s="694"/>
      <c r="BO323" s="694"/>
      <c r="BP323" s="694"/>
      <c r="BQ323" s="694"/>
      <c r="BR323" s="694"/>
      <c r="BS323" s="694"/>
      <c r="BT323" s="695"/>
      <c r="BU323" s="163"/>
    </row>
    <row r="324" spans="2:73" ht="15.75">
      <c r="B324" s="686"/>
      <c r="C324" s="686"/>
      <c r="D324" s="686"/>
      <c r="E324" s="686"/>
      <c r="F324" s="686"/>
      <c r="G324" s="686"/>
      <c r="H324" s="686"/>
      <c r="I324" s="638"/>
      <c r="J324" s="638"/>
      <c r="K324" s="627"/>
      <c r="L324" s="693"/>
      <c r="M324" s="694"/>
      <c r="N324" s="694"/>
      <c r="O324" s="694"/>
      <c r="P324" s="694"/>
      <c r="Q324" s="694"/>
      <c r="R324" s="694"/>
      <c r="S324" s="694"/>
      <c r="T324" s="694"/>
      <c r="U324" s="694"/>
      <c r="V324" s="694"/>
      <c r="W324" s="694"/>
      <c r="X324" s="694"/>
      <c r="Y324" s="694"/>
      <c r="Z324" s="694"/>
      <c r="AA324" s="694"/>
      <c r="AB324" s="694"/>
      <c r="AC324" s="694"/>
      <c r="AD324" s="694"/>
      <c r="AE324" s="694"/>
      <c r="AF324" s="694"/>
      <c r="AG324" s="694"/>
      <c r="AH324" s="694"/>
      <c r="AI324" s="694"/>
      <c r="AJ324" s="694"/>
      <c r="AK324" s="694"/>
      <c r="AL324" s="694"/>
      <c r="AM324" s="694"/>
      <c r="AN324" s="694"/>
      <c r="AO324" s="695"/>
      <c r="AP324" s="627"/>
      <c r="AQ324" s="693"/>
      <c r="AR324" s="694"/>
      <c r="AS324" s="694"/>
      <c r="AT324" s="694"/>
      <c r="AU324" s="694"/>
      <c r="AV324" s="694"/>
      <c r="AW324" s="694"/>
      <c r="AX324" s="694"/>
      <c r="AY324" s="694"/>
      <c r="AZ324" s="694"/>
      <c r="BA324" s="694"/>
      <c r="BB324" s="694"/>
      <c r="BC324" s="694"/>
      <c r="BD324" s="694"/>
      <c r="BE324" s="694"/>
      <c r="BF324" s="694"/>
      <c r="BG324" s="694"/>
      <c r="BH324" s="694"/>
      <c r="BI324" s="694"/>
      <c r="BJ324" s="694"/>
      <c r="BK324" s="694"/>
      <c r="BL324" s="694"/>
      <c r="BM324" s="694"/>
      <c r="BN324" s="694"/>
      <c r="BO324" s="694"/>
      <c r="BP324" s="694"/>
      <c r="BQ324" s="694"/>
      <c r="BR324" s="694"/>
      <c r="BS324" s="694"/>
      <c r="BT324" s="695"/>
      <c r="BU324" s="163"/>
    </row>
    <row r="325" spans="2:73" ht="15.75">
      <c r="B325" s="686"/>
      <c r="C325" s="686"/>
      <c r="D325" s="686"/>
      <c r="E325" s="686"/>
      <c r="F325" s="686"/>
      <c r="G325" s="686"/>
      <c r="H325" s="686"/>
      <c r="I325" s="638"/>
      <c r="J325" s="638"/>
      <c r="K325" s="627"/>
      <c r="L325" s="693"/>
      <c r="M325" s="694"/>
      <c r="N325" s="694"/>
      <c r="O325" s="694"/>
      <c r="P325" s="694"/>
      <c r="Q325" s="694"/>
      <c r="R325" s="694"/>
      <c r="S325" s="694"/>
      <c r="T325" s="694"/>
      <c r="U325" s="694"/>
      <c r="V325" s="694"/>
      <c r="W325" s="694"/>
      <c r="X325" s="694"/>
      <c r="Y325" s="694"/>
      <c r="Z325" s="694"/>
      <c r="AA325" s="694"/>
      <c r="AB325" s="694"/>
      <c r="AC325" s="694"/>
      <c r="AD325" s="694"/>
      <c r="AE325" s="694"/>
      <c r="AF325" s="694"/>
      <c r="AG325" s="694"/>
      <c r="AH325" s="694"/>
      <c r="AI325" s="694"/>
      <c r="AJ325" s="694"/>
      <c r="AK325" s="694"/>
      <c r="AL325" s="694"/>
      <c r="AM325" s="694"/>
      <c r="AN325" s="694"/>
      <c r="AO325" s="695"/>
      <c r="AP325" s="627"/>
      <c r="AQ325" s="693"/>
      <c r="AR325" s="694"/>
      <c r="AS325" s="694"/>
      <c r="AT325" s="694"/>
      <c r="AU325" s="694"/>
      <c r="AV325" s="694"/>
      <c r="AW325" s="694"/>
      <c r="AX325" s="694"/>
      <c r="AY325" s="694"/>
      <c r="AZ325" s="694"/>
      <c r="BA325" s="694"/>
      <c r="BB325" s="694"/>
      <c r="BC325" s="694"/>
      <c r="BD325" s="694"/>
      <c r="BE325" s="694"/>
      <c r="BF325" s="694"/>
      <c r="BG325" s="694"/>
      <c r="BH325" s="694"/>
      <c r="BI325" s="694"/>
      <c r="BJ325" s="694"/>
      <c r="BK325" s="694"/>
      <c r="BL325" s="694"/>
      <c r="BM325" s="694"/>
      <c r="BN325" s="694"/>
      <c r="BO325" s="694"/>
      <c r="BP325" s="694"/>
      <c r="BQ325" s="694"/>
      <c r="BR325" s="694"/>
      <c r="BS325" s="694"/>
      <c r="BT325" s="695"/>
      <c r="BU325" s="163"/>
    </row>
    <row r="326" spans="2:73" ht="15.75">
      <c r="B326" s="686"/>
      <c r="C326" s="686"/>
      <c r="D326" s="686"/>
      <c r="E326" s="686"/>
      <c r="F326" s="686"/>
      <c r="G326" s="686"/>
      <c r="H326" s="686"/>
      <c r="I326" s="638"/>
      <c r="J326" s="638"/>
      <c r="K326" s="627"/>
      <c r="L326" s="693"/>
      <c r="M326" s="694"/>
      <c r="N326" s="694"/>
      <c r="O326" s="694"/>
      <c r="P326" s="694"/>
      <c r="Q326" s="694"/>
      <c r="R326" s="694"/>
      <c r="S326" s="694"/>
      <c r="T326" s="694"/>
      <c r="U326" s="694"/>
      <c r="V326" s="694"/>
      <c r="W326" s="694"/>
      <c r="X326" s="694"/>
      <c r="Y326" s="694"/>
      <c r="Z326" s="694"/>
      <c r="AA326" s="694"/>
      <c r="AB326" s="694"/>
      <c r="AC326" s="694"/>
      <c r="AD326" s="694"/>
      <c r="AE326" s="694"/>
      <c r="AF326" s="694"/>
      <c r="AG326" s="694"/>
      <c r="AH326" s="694"/>
      <c r="AI326" s="694"/>
      <c r="AJ326" s="694"/>
      <c r="AK326" s="694"/>
      <c r="AL326" s="694"/>
      <c r="AM326" s="694"/>
      <c r="AN326" s="694"/>
      <c r="AO326" s="695"/>
      <c r="AP326" s="627"/>
      <c r="AQ326" s="693"/>
      <c r="AR326" s="694"/>
      <c r="AS326" s="694"/>
      <c r="AT326" s="694"/>
      <c r="AU326" s="694"/>
      <c r="AV326" s="694"/>
      <c r="AW326" s="694"/>
      <c r="AX326" s="694"/>
      <c r="AY326" s="694"/>
      <c r="AZ326" s="694"/>
      <c r="BA326" s="694"/>
      <c r="BB326" s="694"/>
      <c r="BC326" s="694"/>
      <c r="BD326" s="694"/>
      <c r="BE326" s="694"/>
      <c r="BF326" s="694"/>
      <c r="BG326" s="694"/>
      <c r="BH326" s="694"/>
      <c r="BI326" s="694"/>
      <c r="BJ326" s="694"/>
      <c r="BK326" s="694"/>
      <c r="BL326" s="694"/>
      <c r="BM326" s="694"/>
      <c r="BN326" s="694"/>
      <c r="BO326" s="694"/>
      <c r="BP326" s="694"/>
      <c r="BQ326" s="694"/>
      <c r="BR326" s="694"/>
      <c r="BS326" s="694"/>
      <c r="BT326" s="695"/>
      <c r="BU326" s="163"/>
    </row>
    <row r="327" spans="2:73" ht="15.75">
      <c r="B327" s="686"/>
      <c r="C327" s="686"/>
      <c r="D327" s="686"/>
      <c r="E327" s="686"/>
      <c r="F327" s="686"/>
      <c r="G327" s="686"/>
      <c r="H327" s="686"/>
      <c r="I327" s="638"/>
      <c r="J327" s="638"/>
      <c r="K327" s="627"/>
      <c r="L327" s="693"/>
      <c r="M327" s="694"/>
      <c r="N327" s="694"/>
      <c r="O327" s="694"/>
      <c r="P327" s="694"/>
      <c r="Q327" s="694"/>
      <c r="R327" s="694"/>
      <c r="S327" s="694"/>
      <c r="T327" s="694"/>
      <c r="U327" s="694"/>
      <c r="V327" s="694"/>
      <c r="W327" s="694"/>
      <c r="X327" s="694"/>
      <c r="Y327" s="694"/>
      <c r="Z327" s="694"/>
      <c r="AA327" s="694"/>
      <c r="AB327" s="694"/>
      <c r="AC327" s="694"/>
      <c r="AD327" s="694"/>
      <c r="AE327" s="694"/>
      <c r="AF327" s="694"/>
      <c r="AG327" s="694"/>
      <c r="AH327" s="694"/>
      <c r="AI327" s="694"/>
      <c r="AJ327" s="694"/>
      <c r="AK327" s="694"/>
      <c r="AL327" s="694"/>
      <c r="AM327" s="694"/>
      <c r="AN327" s="694"/>
      <c r="AO327" s="695"/>
      <c r="AP327" s="627"/>
      <c r="AQ327" s="693"/>
      <c r="AR327" s="694"/>
      <c r="AS327" s="694"/>
      <c r="AT327" s="694"/>
      <c r="AU327" s="694"/>
      <c r="AV327" s="694"/>
      <c r="AW327" s="694"/>
      <c r="AX327" s="694"/>
      <c r="AY327" s="694"/>
      <c r="AZ327" s="694"/>
      <c r="BA327" s="694"/>
      <c r="BB327" s="694"/>
      <c r="BC327" s="694"/>
      <c r="BD327" s="694"/>
      <c r="BE327" s="694"/>
      <c r="BF327" s="694"/>
      <c r="BG327" s="694"/>
      <c r="BH327" s="694"/>
      <c r="BI327" s="694"/>
      <c r="BJ327" s="694"/>
      <c r="BK327" s="694"/>
      <c r="BL327" s="694"/>
      <c r="BM327" s="694"/>
      <c r="BN327" s="694"/>
      <c r="BO327" s="694"/>
      <c r="BP327" s="694"/>
      <c r="BQ327" s="694"/>
      <c r="BR327" s="694"/>
      <c r="BS327" s="694"/>
      <c r="BT327" s="695"/>
      <c r="BU327" s="163"/>
    </row>
    <row r="328" spans="2:73" ht="15.75">
      <c r="B328" s="686"/>
      <c r="C328" s="686"/>
      <c r="D328" s="686"/>
      <c r="E328" s="686"/>
      <c r="F328" s="686"/>
      <c r="G328" s="686"/>
      <c r="H328" s="686"/>
      <c r="I328" s="638"/>
      <c r="J328" s="638"/>
      <c r="K328" s="627"/>
      <c r="L328" s="693"/>
      <c r="M328" s="694"/>
      <c r="N328" s="694"/>
      <c r="O328" s="694"/>
      <c r="P328" s="694"/>
      <c r="Q328" s="694"/>
      <c r="R328" s="694"/>
      <c r="S328" s="694"/>
      <c r="T328" s="694"/>
      <c r="U328" s="694"/>
      <c r="V328" s="694"/>
      <c r="W328" s="694"/>
      <c r="X328" s="694"/>
      <c r="Y328" s="694"/>
      <c r="Z328" s="694"/>
      <c r="AA328" s="694"/>
      <c r="AB328" s="694"/>
      <c r="AC328" s="694"/>
      <c r="AD328" s="694"/>
      <c r="AE328" s="694"/>
      <c r="AF328" s="694"/>
      <c r="AG328" s="694"/>
      <c r="AH328" s="694"/>
      <c r="AI328" s="694"/>
      <c r="AJ328" s="694"/>
      <c r="AK328" s="694"/>
      <c r="AL328" s="694"/>
      <c r="AM328" s="694"/>
      <c r="AN328" s="694"/>
      <c r="AO328" s="695"/>
      <c r="AP328" s="627"/>
      <c r="AQ328" s="693"/>
      <c r="AR328" s="694"/>
      <c r="AS328" s="694"/>
      <c r="AT328" s="694"/>
      <c r="AU328" s="694"/>
      <c r="AV328" s="694"/>
      <c r="AW328" s="694"/>
      <c r="AX328" s="694"/>
      <c r="AY328" s="694"/>
      <c r="AZ328" s="694"/>
      <c r="BA328" s="694"/>
      <c r="BB328" s="694"/>
      <c r="BC328" s="694"/>
      <c r="BD328" s="694"/>
      <c r="BE328" s="694"/>
      <c r="BF328" s="694"/>
      <c r="BG328" s="694"/>
      <c r="BH328" s="694"/>
      <c r="BI328" s="694"/>
      <c r="BJ328" s="694"/>
      <c r="BK328" s="694"/>
      <c r="BL328" s="694"/>
      <c r="BM328" s="694"/>
      <c r="BN328" s="694"/>
      <c r="BO328" s="694"/>
      <c r="BP328" s="694"/>
      <c r="BQ328" s="694"/>
      <c r="BR328" s="694"/>
      <c r="BS328" s="694"/>
      <c r="BT328" s="695"/>
      <c r="BU328" s="163"/>
    </row>
    <row r="329" spans="2:73" ht="15.75">
      <c r="B329" s="686"/>
      <c r="C329" s="686"/>
      <c r="D329" s="686"/>
      <c r="E329" s="686"/>
      <c r="F329" s="686"/>
      <c r="G329" s="686"/>
      <c r="H329" s="686"/>
      <c r="I329" s="638"/>
      <c r="J329" s="638"/>
      <c r="K329" s="627"/>
      <c r="L329" s="693"/>
      <c r="M329" s="694"/>
      <c r="N329" s="694"/>
      <c r="O329" s="694"/>
      <c r="P329" s="694"/>
      <c r="Q329" s="694"/>
      <c r="R329" s="694"/>
      <c r="S329" s="694"/>
      <c r="T329" s="694"/>
      <c r="U329" s="694"/>
      <c r="V329" s="694"/>
      <c r="W329" s="694"/>
      <c r="X329" s="694"/>
      <c r="Y329" s="694"/>
      <c r="Z329" s="694"/>
      <c r="AA329" s="694"/>
      <c r="AB329" s="694"/>
      <c r="AC329" s="694"/>
      <c r="AD329" s="694"/>
      <c r="AE329" s="694"/>
      <c r="AF329" s="694"/>
      <c r="AG329" s="694"/>
      <c r="AH329" s="694"/>
      <c r="AI329" s="694"/>
      <c r="AJ329" s="694"/>
      <c r="AK329" s="694"/>
      <c r="AL329" s="694"/>
      <c r="AM329" s="694"/>
      <c r="AN329" s="694"/>
      <c r="AO329" s="695"/>
      <c r="AP329" s="627"/>
      <c r="AQ329" s="693"/>
      <c r="AR329" s="694"/>
      <c r="AS329" s="694"/>
      <c r="AT329" s="694"/>
      <c r="AU329" s="694"/>
      <c r="AV329" s="694"/>
      <c r="AW329" s="694"/>
      <c r="AX329" s="694"/>
      <c r="AY329" s="694"/>
      <c r="AZ329" s="694"/>
      <c r="BA329" s="694"/>
      <c r="BB329" s="694"/>
      <c r="BC329" s="694"/>
      <c r="BD329" s="694"/>
      <c r="BE329" s="694"/>
      <c r="BF329" s="694"/>
      <c r="BG329" s="694"/>
      <c r="BH329" s="694"/>
      <c r="BI329" s="694"/>
      <c r="BJ329" s="694"/>
      <c r="BK329" s="694"/>
      <c r="BL329" s="694"/>
      <c r="BM329" s="694"/>
      <c r="BN329" s="694"/>
      <c r="BO329" s="694"/>
      <c r="BP329" s="694"/>
      <c r="BQ329" s="694"/>
      <c r="BR329" s="694"/>
      <c r="BS329" s="694"/>
      <c r="BT329" s="695"/>
      <c r="BU329" s="163"/>
    </row>
    <row r="330" spans="2:73" ht="15.75">
      <c r="B330" s="686"/>
      <c r="C330" s="686"/>
      <c r="D330" s="686"/>
      <c r="E330" s="686"/>
      <c r="F330" s="686"/>
      <c r="G330" s="686"/>
      <c r="H330" s="686"/>
      <c r="I330" s="638"/>
      <c r="J330" s="638"/>
      <c r="K330" s="627"/>
      <c r="L330" s="693"/>
      <c r="M330" s="694"/>
      <c r="N330" s="694"/>
      <c r="O330" s="694"/>
      <c r="P330" s="694"/>
      <c r="Q330" s="694"/>
      <c r="R330" s="694"/>
      <c r="S330" s="694"/>
      <c r="T330" s="694"/>
      <c r="U330" s="694"/>
      <c r="V330" s="694"/>
      <c r="W330" s="694"/>
      <c r="X330" s="694"/>
      <c r="Y330" s="694"/>
      <c r="Z330" s="694"/>
      <c r="AA330" s="694"/>
      <c r="AB330" s="694"/>
      <c r="AC330" s="694"/>
      <c r="AD330" s="694"/>
      <c r="AE330" s="694"/>
      <c r="AF330" s="694"/>
      <c r="AG330" s="694"/>
      <c r="AH330" s="694"/>
      <c r="AI330" s="694"/>
      <c r="AJ330" s="694"/>
      <c r="AK330" s="694"/>
      <c r="AL330" s="694"/>
      <c r="AM330" s="694"/>
      <c r="AN330" s="694"/>
      <c r="AO330" s="695"/>
      <c r="AP330" s="627"/>
      <c r="AQ330" s="693"/>
      <c r="AR330" s="694"/>
      <c r="AS330" s="694"/>
      <c r="AT330" s="694"/>
      <c r="AU330" s="694"/>
      <c r="AV330" s="694"/>
      <c r="AW330" s="694"/>
      <c r="AX330" s="694"/>
      <c r="AY330" s="694"/>
      <c r="AZ330" s="694"/>
      <c r="BA330" s="694"/>
      <c r="BB330" s="694"/>
      <c r="BC330" s="694"/>
      <c r="BD330" s="694"/>
      <c r="BE330" s="694"/>
      <c r="BF330" s="694"/>
      <c r="BG330" s="694"/>
      <c r="BH330" s="694"/>
      <c r="BI330" s="694"/>
      <c r="BJ330" s="694"/>
      <c r="BK330" s="694"/>
      <c r="BL330" s="694"/>
      <c r="BM330" s="694"/>
      <c r="BN330" s="694"/>
      <c r="BO330" s="694"/>
      <c r="BP330" s="694"/>
      <c r="BQ330" s="694"/>
      <c r="BR330" s="694"/>
      <c r="BS330" s="694"/>
      <c r="BT330" s="695"/>
      <c r="BU330" s="163"/>
    </row>
    <row r="331" spans="2:73" ht="15.75">
      <c r="B331" s="686"/>
      <c r="C331" s="686"/>
      <c r="D331" s="686"/>
      <c r="E331" s="686"/>
      <c r="F331" s="686"/>
      <c r="G331" s="686"/>
      <c r="H331" s="686"/>
      <c r="I331" s="638"/>
      <c r="J331" s="638"/>
      <c r="K331" s="627"/>
      <c r="L331" s="693"/>
      <c r="M331" s="694"/>
      <c r="N331" s="694"/>
      <c r="O331" s="694"/>
      <c r="P331" s="694"/>
      <c r="Q331" s="694"/>
      <c r="R331" s="694"/>
      <c r="S331" s="694"/>
      <c r="T331" s="694"/>
      <c r="U331" s="694"/>
      <c r="V331" s="694"/>
      <c r="W331" s="694"/>
      <c r="X331" s="694"/>
      <c r="Y331" s="694"/>
      <c r="Z331" s="694"/>
      <c r="AA331" s="694"/>
      <c r="AB331" s="694"/>
      <c r="AC331" s="694"/>
      <c r="AD331" s="694"/>
      <c r="AE331" s="694"/>
      <c r="AF331" s="694"/>
      <c r="AG331" s="694"/>
      <c r="AH331" s="694"/>
      <c r="AI331" s="694"/>
      <c r="AJ331" s="694"/>
      <c r="AK331" s="694"/>
      <c r="AL331" s="694"/>
      <c r="AM331" s="694"/>
      <c r="AN331" s="694"/>
      <c r="AO331" s="695"/>
      <c r="AP331" s="627"/>
      <c r="AQ331" s="693"/>
      <c r="AR331" s="694"/>
      <c r="AS331" s="694"/>
      <c r="AT331" s="694"/>
      <c r="AU331" s="694"/>
      <c r="AV331" s="694"/>
      <c r="AW331" s="694"/>
      <c r="AX331" s="694"/>
      <c r="AY331" s="694"/>
      <c r="AZ331" s="694"/>
      <c r="BA331" s="694"/>
      <c r="BB331" s="694"/>
      <c r="BC331" s="694"/>
      <c r="BD331" s="694"/>
      <c r="BE331" s="694"/>
      <c r="BF331" s="694"/>
      <c r="BG331" s="694"/>
      <c r="BH331" s="694"/>
      <c r="BI331" s="694"/>
      <c r="BJ331" s="694"/>
      <c r="BK331" s="694"/>
      <c r="BL331" s="694"/>
      <c r="BM331" s="694"/>
      <c r="BN331" s="694"/>
      <c r="BO331" s="694"/>
      <c r="BP331" s="694"/>
      <c r="BQ331" s="694"/>
      <c r="BR331" s="694"/>
      <c r="BS331" s="694"/>
      <c r="BT331" s="695"/>
      <c r="BU331" s="163"/>
    </row>
    <row r="332" spans="2:73" ht="15.75">
      <c r="B332" s="686"/>
      <c r="C332" s="686"/>
      <c r="D332" s="686"/>
      <c r="E332" s="686"/>
      <c r="F332" s="686"/>
      <c r="G332" s="686"/>
      <c r="H332" s="686"/>
      <c r="I332" s="638"/>
      <c r="J332" s="638"/>
      <c r="K332" s="627"/>
      <c r="L332" s="693"/>
      <c r="M332" s="694"/>
      <c r="N332" s="694"/>
      <c r="O332" s="694"/>
      <c r="P332" s="694"/>
      <c r="Q332" s="694"/>
      <c r="R332" s="694"/>
      <c r="S332" s="694"/>
      <c r="T332" s="694"/>
      <c r="U332" s="694"/>
      <c r="V332" s="694"/>
      <c r="W332" s="694"/>
      <c r="X332" s="694"/>
      <c r="Y332" s="694"/>
      <c r="Z332" s="694"/>
      <c r="AA332" s="694"/>
      <c r="AB332" s="694"/>
      <c r="AC332" s="694"/>
      <c r="AD332" s="694"/>
      <c r="AE332" s="694"/>
      <c r="AF332" s="694"/>
      <c r="AG332" s="694"/>
      <c r="AH332" s="694"/>
      <c r="AI332" s="694"/>
      <c r="AJ332" s="694"/>
      <c r="AK332" s="694"/>
      <c r="AL332" s="694"/>
      <c r="AM332" s="694"/>
      <c r="AN332" s="694"/>
      <c r="AO332" s="695"/>
      <c r="AP332" s="627"/>
      <c r="AQ332" s="693"/>
      <c r="AR332" s="694"/>
      <c r="AS332" s="694"/>
      <c r="AT332" s="694"/>
      <c r="AU332" s="694"/>
      <c r="AV332" s="694"/>
      <c r="AW332" s="694"/>
      <c r="AX332" s="694"/>
      <c r="AY332" s="694"/>
      <c r="AZ332" s="694"/>
      <c r="BA332" s="694"/>
      <c r="BB332" s="694"/>
      <c r="BC332" s="694"/>
      <c r="BD332" s="694"/>
      <c r="BE332" s="694"/>
      <c r="BF332" s="694"/>
      <c r="BG332" s="694"/>
      <c r="BH332" s="694"/>
      <c r="BI332" s="694"/>
      <c r="BJ332" s="694"/>
      <c r="BK332" s="694"/>
      <c r="BL332" s="694"/>
      <c r="BM332" s="694"/>
      <c r="BN332" s="694"/>
      <c r="BO332" s="694"/>
      <c r="BP332" s="694"/>
      <c r="BQ332" s="694"/>
      <c r="BR332" s="694"/>
      <c r="BS332" s="694"/>
      <c r="BT332" s="695"/>
      <c r="BU332" s="163"/>
    </row>
    <row r="333" spans="2:73" ht="15.75">
      <c r="B333" s="686"/>
      <c r="C333" s="686"/>
      <c r="D333" s="686"/>
      <c r="E333" s="686"/>
      <c r="F333" s="686"/>
      <c r="G333" s="686"/>
      <c r="H333" s="686"/>
      <c r="I333" s="638"/>
      <c r="J333" s="638"/>
      <c r="K333" s="627"/>
      <c r="L333" s="693"/>
      <c r="M333" s="694"/>
      <c r="N333" s="694"/>
      <c r="O333" s="694"/>
      <c r="P333" s="694"/>
      <c r="Q333" s="694"/>
      <c r="R333" s="694"/>
      <c r="S333" s="694"/>
      <c r="T333" s="694"/>
      <c r="U333" s="694"/>
      <c r="V333" s="694"/>
      <c r="W333" s="694"/>
      <c r="X333" s="694"/>
      <c r="Y333" s="694"/>
      <c r="Z333" s="694"/>
      <c r="AA333" s="694"/>
      <c r="AB333" s="694"/>
      <c r="AC333" s="694"/>
      <c r="AD333" s="694"/>
      <c r="AE333" s="694"/>
      <c r="AF333" s="694"/>
      <c r="AG333" s="694"/>
      <c r="AH333" s="694"/>
      <c r="AI333" s="694"/>
      <c r="AJ333" s="694"/>
      <c r="AK333" s="694"/>
      <c r="AL333" s="694"/>
      <c r="AM333" s="694"/>
      <c r="AN333" s="694"/>
      <c r="AO333" s="695"/>
      <c r="AP333" s="627"/>
      <c r="AQ333" s="693"/>
      <c r="AR333" s="694"/>
      <c r="AS333" s="694"/>
      <c r="AT333" s="694"/>
      <c r="AU333" s="694"/>
      <c r="AV333" s="694"/>
      <c r="AW333" s="694"/>
      <c r="AX333" s="694"/>
      <c r="AY333" s="694"/>
      <c r="AZ333" s="694"/>
      <c r="BA333" s="694"/>
      <c r="BB333" s="694"/>
      <c r="BC333" s="694"/>
      <c r="BD333" s="694"/>
      <c r="BE333" s="694"/>
      <c r="BF333" s="694"/>
      <c r="BG333" s="694"/>
      <c r="BH333" s="694"/>
      <c r="BI333" s="694"/>
      <c r="BJ333" s="694"/>
      <c r="BK333" s="694"/>
      <c r="BL333" s="694"/>
      <c r="BM333" s="694"/>
      <c r="BN333" s="694"/>
      <c r="BO333" s="694"/>
      <c r="BP333" s="694"/>
      <c r="BQ333" s="694"/>
      <c r="BR333" s="694"/>
      <c r="BS333" s="694"/>
      <c r="BT333" s="695"/>
      <c r="BU333" s="163"/>
    </row>
    <row r="334" spans="2:73" ht="15.75">
      <c r="B334" s="686"/>
      <c r="C334" s="686"/>
      <c r="D334" s="686"/>
      <c r="E334" s="686"/>
      <c r="F334" s="686"/>
      <c r="G334" s="686"/>
      <c r="H334" s="686"/>
      <c r="I334" s="638"/>
      <c r="J334" s="638"/>
      <c r="K334" s="627"/>
      <c r="L334" s="693"/>
      <c r="M334" s="694"/>
      <c r="N334" s="694"/>
      <c r="O334" s="694"/>
      <c r="P334" s="694"/>
      <c r="Q334" s="694"/>
      <c r="R334" s="694"/>
      <c r="S334" s="694"/>
      <c r="T334" s="694"/>
      <c r="U334" s="694"/>
      <c r="V334" s="694"/>
      <c r="W334" s="694"/>
      <c r="X334" s="694"/>
      <c r="Y334" s="694"/>
      <c r="Z334" s="694"/>
      <c r="AA334" s="694"/>
      <c r="AB334" s="694"/>
      <c r="AC334" s="694"/>
      <c r="AD334" s="694"/>
      <c r="AE334" s="694"/>
      <c r="AF334" s="694"/>
      <c r="AG334" s="694"/>
      <c r="AH334" s="694"/>
      <c r="AI334" s="694"/>
      <c r="AJ334" s="694"/>
      <c r="AK334" s="694"/>
      <c r="AL334" s="694"/>
      <c r="AM334" s="694"/>
      <c r="AN334" s="694"/>
      <c r="AO334" s="695"/>
      <c r="AP334" s="627"/>
      <c r="AQ334" s="693"/>
      <c r="AR334" s="694"/>
      <c r="AS334" s="694"/>
      <c r="AT334" s="694"/>
      <c r="AU334" s="694"/>
      <c r="AV334" s="694"/>
      <c r="AW334" s="694"/>
      <c r="AX334" s="694"/>
      <c r="AY334" s="694"/>
      <c r="AZ334" s="694"/>
      <c r="BA334" s="694"/>
      <c r="BB334" s="694"/>
      <c r="BC334" s="694"/>
      <c r="BD334" s="694"/>
      <c r="BE334" s="694"/>
      <c r="BF334" s="694"/>
      <c r="BG334" s="694"/>
      <c r="BH334" s="694"/>
      <c r="BI334" s="694"/>
      <c r="BJ334" s="694"/>
      <c r="BK334" s="694"/>
      <c r="BL334" s="694"/>
      <c r="BM334" s="694"/>
      <c r="BN334" s="694"/>
      <c r="BO334" s="694"/>
      <c r="BP334" s="694"/>
      <c r="BQ334" s="694"/>
      <c r="BR334" s="694"/>
      <c r="BS334" s="694"/>
      <c r="BT334" s="695"/>
      <c r="BU334" s="163"/>
    </row>
    <row r="335" spans="2:73" ht="15.75">
      <c r="B335" s="686"/>
      <c r="C335" s="686"/>
      <c r="D335" s="686"/>
      <c r="E335" s="686"/>
      <c r="F335" s="686"/>
      <c r="G335" s="686"/>
      <c r="H335" s="686"/>
      <c r="I335" s="638"/>
      <c r="J335" s="638"/>
      <c r="K335" s="627"/>
      <c r="L335" s="693"/>
      <c r="M335" s="694"/>
      <c r="N335" s="694"/>
      <c r="O335" s="694"/>
      <c r="P335" s="694"/>
      <c r="Q335" s="694"/>
      <c r="R335" s="694"/>
      <c r="S335" s="694"/>
      <c r="T335" s="694"/>
      <c r="U335" s="694"/>
      <c r="V335" s="694"/>
      <c r="W335" s="694"/>
      <c r="X335" s="694"/>
      <c r="Y335" s="694"/>
      <c r="Z335" s="694"/>
      <c r="AA335" s="694"/>
      <c r="AB335" s="694"/>
      <c r="AC335" s="694"/>
      <c r="AD335" s="694"/>
      <c r="AE335" s="694"/>
      <c r="AF335" s="694"/>
      <c r="AG335" s="694"/>
      <c r="AH335" s="694"/>
      <c r="AI335" s="694"/>
      <c r="AJ335" s="694"/>
      <c r="AK335" s="694"/>
      <c r="AL335" s="694"/>
      <c r="AM335" s="694"/>
      <c r="AN335" s="694"/>
      <c r="AO335" s="695"/>
      <c r="AP335" s="627"/>
      <c r="AQ335" s="693"/>
      <c r="AR335" s="694"/>
      <c r="AS335" s="694"/>
      <c r="AT335" s="694"/>
      <c r="AU335" s="694"/>
      <c r="AV335" s="694"/>
      <c r="AW335" s="694"/>
      <c r="AX335" s="694"/>
      <c r="AY335" s="694"/>
      <c r="AZ335" s="694"/>
      <c r="BA335" s="694"/>
      <c r="BB335" s="694"/>
      <c r="BC335" s="694"/>
      <c r="BD335" s="694"/>
      <c r="BE335" s="694"/>
      <c r="BF335" s="694"/>
      <c r="BG335" s="694"/>
      <c r="BH335" s="694"/>
      <c r="BI335" s="694"/>
      <c r="BJ335" s="694"/>
      <c r="BK335" s="694"/>
      <c r="BL335" s="694"/>
      <c r="BM335" s="694"/>
      <c r="BN335" s="694"/>
      <c r="BO335" s="694"/>
      <c r="BP335" s="694"/>
      <c r="BQ335" s="694"/>
      <c r="BR335" s="694"/>
      <c r="BS335" s="694"/>
      <c r="BT335" s="695"/>
      <c r="BU335" s="163"/>
    </row>
    <row r="336" spans="2:73" ht="15.75">
      <c r="B336" s="686"/>
      <c r="C336" s="686"/>
      <c r="D336" s="686"/>
      <c r="E336" s="686"/>
      <c r="F336" s="686"/>
      <c r="G336" s="686"/>
      <c r="H336" s="686"/>
      <c r="I336" s="638"/>
      <c r="J336" s="638"/>
      <c r="K336" s="627"/>
      <c r="L336" s="693"/>
      <c r="M336" s="694"/>
      <c r="N336" s="694"/>
      <c r="O336" s="694"/>
      <c r="P336" s="694"/>
      <c r="Q336" s="694"/>
      <c r="R336" s="694"/>
      <c r="S336" s="694"/>
      <c r="T336" s="694"/>
      <c r="U336" s="694"/>
      <c r="V336" s="694"/>
      <c r="W336" s="694"/>
      <c r="X336" s="694"/>
      <c r="Y336" s="694"/>
      <c r="Z336" s="694"/>
      <c r="AA336" s="694"/>
      <c r="AB336" s="694"/>
      <c r="AC336" s="694"/>
      <c r="AD336" s="694"/>
      <c r="AE336" s="694"/>
      <c r="AF336" s="694"/>
      <c r="AG336" s="694"/>
      <c r="AH336" s="694"/>
      <c r="AI336" s="694"/>
      <c r="AJ336" s="694"/>
      <c r="AK336" s="694"/>
      <c r="AL336" s="694"/>
      <c r="AM336" s="694"/>
      <c r="AN336" s="694"/>
      <c r="AO336" s="695"/>
      <c r="AP336" s="627"/>
      <c r="AQ336" s="693"/>
      <c r="AR336" s="694"/>
      <c r="AS336" s="694"/>
      <c r="AT336" s="694"/>
      <c r="AU336" s="694"/>
      <c r="AV336" s="694"/>
      <c r="AW336" s="694"/>
      <c r="AX336" s="694"/>
      <c r="AY336" s="694"/>
      <c r="AZ336" s="694"/>
      <c r="BA336" s="694"/>
      <c r="BB336" s="694"/>
      <c r="BC336" s="694"/>
      <c r="BD336" s="694"/>
      <c r="BE336" s="694"/>
      <c r="BF336" s="694"/>
      <c r="BG336" s="694"/>
      <c r="BH336" s="694"/>
      <c r="BI336" s="694"/>
      <c r="BJ336" s="694"/>
      <c r="BK336" s="694"/>
      <c r="BL336" s="694"/>
      <c r="BM336" s="694"/>
      <c r="BN336" s="694"/>
      <c r="BO336" s="694"/>
      <c r="BP336" s="694"/>
      <c r="BQ336" s="694"/>
      <c r="BR336" s="694"/>
      <c r="BS336" s="694"/>
      <c r="BT336" s="695"/>
      <c r="BU336" s="163"/>
    </row>
    <row r="337" spans="2:73" ht="15.75">
      <c r="B337" s="686"/>
      <c r="C337" s="686"/>
      <c r="D337" s="686"/>
      <c r="E337" s="686"/>
      <c r="F337" s="686"/>
      <c r="G337" s="686"/>
      <c r="H337" s="686"/>
      <c r="I337" s="638"/>
      <c r="J337" s="638"/>
      <c r="K337" s="627"/>
      <c r="L337" s="693"/>
      <c r="M337" s="694"/>
      <c r="N337" s="694"/>
      <c r="O337" s="694"/>
      <c r="P337" s="694"/>
      <c r="Q337" s="694"/>
      <c r="R337" s="694"/>
      <c r="S337" s="694"/>
      <c r="T337" s="694"/>
      <c r="U337" s="694"/>
      <c r="V337" s="694"/>
      <c r="W337" s="694"/>
      <c r="X337" s="694"/>
      <c r="Y337" s="694"/>
      <c r="Z337" s="694"/>
      <c r="AA337" s="694"/>
      <c r="AB337" s="694"/>
      <c r="AC337" s="694"/>
      <c r="AD337" s="694"/>
      <c r="AE337" s="694"/>
      <c r="AF337" s="694"/>
      <c r="AG337" s="694"/>
      <c r="AH337" s="694"/>
      <c r="AI337" s="694"/>
      <c r="AJ337" s="694"/>
      <c r="AK337" s="694"/>
      <c r="AL337" s="694"/>
      <c r="AM337" s="694"/>
      <c r="AN337" s="694"/>
      <c r="AO337" s="695"/>
      <c r="AP337" s="627"/>
      <c r="AQ337" s="693"/>
      <c r="AR337" s="694"/>
      <c r="AS337" s="694"/>
      <c r="AT337" s="694"/>
      <c r="AU337" s="694"/>
      <c r="AV337" s="694"/>
      <c r="AW337" s="694"/>
      <c r="AX337" s="694"/>
      <c r="AY337" s="694"/>
      <c r="AZ337" s="694"/>
      <c r="BA337" s="694"/>
      <c r="BB337" s="694"/>
      <c r="BC337" s="694"/>
      <c r="BD337" s="694"/>
      <c r="BE337" s="694"/>
      <c r="BF337" s="694"/>
      <c r="BG337" s="694"/>
      <c r="BH337" s="694"/>
      <c r="BI337" s="694"/>
      <c r="BJ337" s="694"/>
      <c r="BK337" s="694"/>
      <c r="BL337" s="694"/>
      <c r="BM337" s="694"/>
      <c r="BN337" s="694"/>
      <c r="BO337" s="694"/>
      <c r="BP337" s="694"/>
      <c r="BQ337" s="694"/>
      <c r="BR337" s="694"/>
      <c r="BS337" s="694"/>
      <c r="BT337" s="695"/>
      <c r="BU337" s="163"/>
    </row>
    <row r="338" spans="2:73" ht="15.75">
      <c r="B338" s="686"/>
      <c r="C338" s="686"/>
      <c r="D338" s="686"/>
      <c r="E338" s="686"/>
      <c r="F338" s="686"/>
      <c r="G338" s="686"/>
      <c r="H338" s="686"/>
      <c r="I338" s="638"/>
      <c r="J338" s="638"/>
      <c r="K338" s="627"/>
      <c r="L338" s="693"/>
      <c r="M338" s="694"/>
      <c r="N338" s="694"/>
      <c r="O338" s="694"/>
      <c r="P338" s="694"/>
      <c r="Q338" s="694"/>
      <c r="R338" s="694"/>
      <c r="S338" s="694"/>
      <c r="T338" s="694"/>
      <c r="U338" s="694"/>
      <c r="V338" s="694"/>
      <c r="W338" s="694"/>
      <c r="X338" s="694"/>
      <c r="Y338" s="694"/>
      <c r="Z338" s="694"/>
      <c r="AA338" s="694"/>
      <c r="AB338" s="694"/>
      <c r="AC338" s="694"/>
      <c r="AD338" s="694"/>
      <c r="AE338" s="694"/>
      <c r="AF338" s="694"/>
      <c r="AG338" s="694"/>
      <c r="AH338" s="694"/>
      <c r="AI338" s="694"/>
      <c r="AJ338" s="694"/>
      <c r="AK338" s="694"/>
      <c r="AL338" s="694"/>
      <c r="AM338" s="694"/>
      <c r="AN338" s="694"/>
      <c r="AO338" s="695"/>
      <c r="AP338" s="627"/>
      <c r="AQ338" s="693"/>
      <c r="AR338" s="694"/>
      <c r="AS338" s="694"/>
      <c r="AT338" s="694"/>
      <c r="AU338" s="694"/>
      <c r="AV338" s="694"/>
      <c r="AW338" s="694"/>
      <c r="AX338" s="694"/>
      <c r="AY338" s="694"/>
      <c r="AZ338" s="694"/>
      <c r="BA338" s="694"/>
      <c r="BB338" s="694"/>
      <c r="BC338" s="694"/>
      <c r="BD338" s="694"/>
      <c r="BE338" s="694"/>
      <c r="BF338" s="694"/>
      <c r="BG338" s="694"/>
      <c r="BH338" s="694"/>
      <c r="BI338" s="694"/>
      <c r="BJ338" s="694"/>
      <c r="BK338" s="694"/>
      <c r="BL338" s="694"/>
      <c r="BM338" s="694"/>
      <c r="BN338" s="694"/>
      <c r="BO338" s="694"/>
      <c r="BP338" s="694"/>
      <c r="BQ338" s="694"/>
      <c r="BR338" s="694"/>
      <c r="BS338" s="694"/>
      <c r="BT338" s="695"/>
      <c r="BU338" s="163"/>
    </row>
    <row r="339" spans="2:73" ht="15.75">
      <c r="B339" s="686"/>
      <c r="C339" s="686"/>
      <c r="D339" s="686"/>
      <c r="E339" s="686"/>
      <c r="F339" s="686"/>
      <c r="G339" s="686"/>
      <c r="H339" s="686"/>
      <c r="I339" s="638"/>
      <c r="J339" s="638"/>
      <c r="K339" s="627"/>
      <c r="L339" s="693"/>
      <c r="M339" s="694"/>
      <c r="N339" s="694"/>
      <c r="O339" s="694"/>
      <c r="P339" s="694"/>
      <c r="Q339" s="694"/>
      <c r="R339" s="694"/>
      <c r="S339" s="694"/>
      <c r="T339" s="694"/>
      <c r="U339" s="694"/>
      <c r="V339" s="694"/>
      <c r="W339" s="694"/>
      <c r="X339" s="694"/>
      <c r="Y339" s="694"/>
      <c r="Z339" s="694"/>
      <c r="AA339" s="694"/>
      <c r="AB339" s="694"/>
      <c r="AC339" s="694"/>
      <c r="AD339" s="694"/>
      <c r="AE339" s="694"/>
      <c r="AF339" s="694"/>
      <c r="AG339" s="694"/>
      <c r="AH339" s="694"/>
      <c r="AI339" s="694"/>
      <c r="AJ339" s="694"/>
      <c r="AK339" s="694"/>
      <c r="AL339" s="694"/>
      <c r="AM339" s="694"/>
      <c r="AN339" s="694"/>
      <c r="AO339" s="695"/>
      <c r="AP339" s="627"/>
      <c r="AQ339" s="693"/>
      <c r="AR339" s="694"/>
      <c r="AS339" s="694"/>
      <c r="AT339" s="694"/>
      <c r="AU339" s="694"/>
      <c r="AV339" s="694"/>
      <c r="AW339" s="694"/>
      <c r="AX339" s="694"/>
      <c r="AY339" s="694"/>
      <c r="AZ339" s="694"/>
      <c r="BA339" s="694"/>
      <c r="BB339" s="694"/>
      <c r="BC339" s="694"/>
      <c r="BD339" s="694"/>
      <c r="BE339" s="694"/>
      <c r="BF339" s="694"/>
      <c r="BG339" s="694"/>
      <c r="BH339" s="694"/>
      <c r="BI339" s="694"/>
      <c r="BJ339" s="694"/>
      <c r="BK339" s="694"/>
      <c r="BL339" s="694"/>
      <c r="BM339" s="694"/>
      <c r="BN339" s="694"/>
      <c r="BO339" s="694"/>
      <c r="BP339" s="694"/>
      <c r="BQ339" s="694"/>
      <c r="BR339" s="694"/>
      <c r="BS339" s="694"/>
      <c r="BT339" s="695"/>
      <c r="BU339" s="163"/>
    </row>
    <row r="340" spans="2:73" ht="15.75">
      <c r="B340" s="686"/>
      <c r="C340" s="686"/>
      <c r="D340" s="686"/>
      <c r="E340" s="686"/>
      <c r="F340" s="686"/>
      <c r="G340" s="686"/>
      <c r="H340" s="686"/>
      <c r="I340" s="638"/>
      <c r="J340" s="638"/>
      <c r="K340" s="627"/>
      <c r="L340" s="693"/>
      <c r="M340" s="694"/>
      <c r="N340" s="694"/>
      <c r="O340" s="694"/>
      <c r="P340" s="694"/>
      <c r="Q340" s="694"/>
      <c r="R340" s="694"/>
      <c r="S340" s="694"/>
      <c r="T340" s="694"/>
      <c r="U340" s="694"/>
      <c r="V340" s="694"/>
      <c r="W340" s="694"/>
      <c r="X340" s="694"/>
      <c r="Y340" s="694"/>
      <c r="Z340" s="694"/>
      <c r="AA340" s="694"/>
      <c r="AB340" s="694"/>
      <c r="AC340" s="694"/>
      <c r="AD340" s="694"/>
      <c r="AE340" s="694"/>
      <c r="AF340" s="694"/>
      <c r="AG340" s="694"/>
      <c r="AH340" s="694"/>
      <c r="AI340" s="694"/>
      <c r="AJ340" s="694"/>
      <c r="AK340" s="694"/>
      <c r="AL340" s="694"/>
      <c r="AM340" s="694"/>
      <c r="AN340" s="694"/>
      <c r="AO340" s="695"/>
      <c r="AP340" s="627"/>
      <c r="AQ340" s="693"/>
      <c r="AR340" s="694"/>
      <c r="AS340" s="694"/>
      <c r="AT340" s="694"/>
      <c r="AU340" s="694"/>
      <c r="AV340" s="694"/>
      <c r="AW340" s="694"/>
      <c r="AX340" s="694"/>
      <c r="AY340" s="694"/>
      <c r="AZ340" s="694"/>
      <c r="BA340" s="694"/>
      <c r="BB340" s="694"/>
      <c r="BC340" s="694"/>
      <c r="BD340" s="694"/>
      <c r="BE340" s="694"/>
      <c r="BF340" s="694"/>
      <c r="BG340" s="694"/>
      <c r="BH340" s="694"/>
      <c r="BI340" s="694"/>
      <c r="BJ340" s="694"/>
      <c r="BK340" s="694"/>
      <c r="BL340" s="694"/>
      <c r="BM340" s="694"/>
      <c r="BN340" s="694"/>
      <c r="BO340" s="694"/>
      <c r="BP340" s="694"/>
      <c r="BQ340" s="694"/>
      <c r="BR340" s="694"/>
      <c r="BS340" s="694"/>
      <c r="BT340" s="695"/>
      <c r="BU340" s="163"/>
    </row>
    <row r="341" spans="2:73" ht="15.75">
      <c r="B341" s="686"/>
      <c r="C341" s="686"/>
      <c r="D341" s="686"/>
      <c r="E341" s="686"/>
      <c r="F341" s="686"/>
      <c r="G341" s="686"/>
      <c r="H341" s="686"/>
      <c r="I341" s="638"/>
      <c r="J341" s="638"/>
      <c r="K341" s="627"/>
      <c r="L341" s="693"/>
      <c r="M341" s="694"/>
      <c r="N341" s="694"/>
      <c r="O341" s="694"/>
      <c r="P341" s="694"/>
      <c r="Q341" s="694"/>
      <c r="R341" s="694"/>
      <c r="S341" s="694"/>
      <c r="T341" s="694"/>
      <c r="U341" s="694"/>
      <c r="V341" s="694"/>
      <c r="W341" s="694"/>
      <c r="X341" s="694"/>
      <c r="Y341" s="694"/>
      <c r="Z341" s="694"/>
      <c r="AA341" s="694"/>
      <c r="AB341" s="694"/>
      <c r="AC341" s="694"/>
      <c r="AD341" s="694"/>
      <c r="AE341" s="694"/>
      <c r="AF341" s="694"/>
      <c r="AG341" s="694"/>
      <c r="AH341" s="694"/>
      <c r="AI341" s="694"/>
      <c r="AJ341" s="694"/>
      <c r="AK341" s="694"/>
      <c r="AL341" s="694"/>
      <c r="AM341" s="694"/>
      <c r="AN341" s="694"/>
      <c r="AO341" s="695"/>
      <c r="AP341" s="627"/>
      <c r="AQ341" s="693"/>
      <c r="AR341" s="694"/>
      <c r="AS341" s="694"/>
      <c r="AT341" s="694"/>
      <c r="AU341" s="694"/>
      <c r="AV341" s="694"/>
      <c r="AW341" s="694"/>
      <c r="AX341" s="694"/>
      <c r="AY341" s="694"/>
      <c r="AZ341" s="694"/>
      <c r="BA341" s="694"/>
      <c r="BB341" s="694"/>
      <c r="BC341" s="694"/>
      <c r="BD341" s="694"/>
      <c r="BE341" s="694"/>
      <c r="BF341" s="694"/>
      <c r="BG341" s="694"/>
      <c r="BH341" s="694"/>
      <c r="BI341" s="694"/>
      <c r="BJ341" s="694"/>
      <c r="BK341" s="694"/>
      <c r="BL341" s="694"/>
      <c r="BM341" s="694"/>
      <c r="BN341" s="694"/>
      <c r="BO341" s="694"/>
      <c r="BP341" s="694"/>
      <c r="BQ341" s="694"/>
      <c r="BR341" s="694"/>
      <c r="BS341" s="694"/>
      <c r="BT341" s="695"/>
      <c r="BU341" s="163"/>
    </row>
    <row r="342" spans="2:73" ht="15.75">
      <c r="B342" s="686"/>
      <c r="C342" s="686"/>
      <c r="D342" s="686"/>
      <c r="E342" s="686"/>
      <c r="F342" s="686"/>
      <c r="G342" s="686"/>
      <c r="H342" s="686"/>
      <c r="I342" s="638"/>
      <c r="J342" s="638"/>
      <c r="K342" s="627"/>
      <c r="L342" s="693"/>
      <c r="M342" s="694"/>
      <c r="N342" s="694"/>
      <c r="O342" s="694"/>
      <c r="P342" s="694"/>
      <c r="Q342" s="694"/>
      <c r="R342" s="694"/>
      <c r="S342" s="694"/>
      <c r="T342" s="694"/>
      <c r="U342" s="694"/>
      <c r="V342" s="694"/>
      <c r="W342" s="694"/>
      <c r="X342" s="694"/>
      <c r="Y342" s="694"/>
      <c r="Z342" s="694"/>
      <c r="AA342" s="694"/>
      <c r="AB342" s="694"/>
      <c r="AC342" s="694"/>
      <c r="AD342" s="694"/>
      <c r="AE342" s="694"/>
      <c r="AF342" s="694"/>
      <c r="AG342" s="694"/>
      <c r="AH342" s="694"/>
      <c r="AI342" s="694"/>
      <c r="AJ342" s="694"/>
      <c r="AK342" s="694"/>
      <c r="AL342" s="694"/>
      <c r="AM342" s="694"/>
      <c r="AN342" s="694"/>
      <c r="AO342" s="695"/>
      <c r="AP342" s="627"/>
      <c r="AQ342" s="693"/>
      <c r="AR342" s="694"/>
      <c r="AS342" s="694"/>
      <c r="AT342" s="694"/>
      <c r="AU342" s="694"/>
      <c r="AV342" s="694"/>
      <c r="AW342" s="694"/>
      <c r="AX342" s="694"/>
      <c r="AY342" s="694"/>
      <c r="AZ342" s="694"/>
      <c r="BA342" s="694"/>
      <c r="BB342" s="694"/>
      <c r="BC342" s="694"/>
      <c r="BD342" s="694"/>
      <c r="BE342" s="694"/>
      <c r="BF342" s="694"/>
      <c r="BG342" s="694"/>
      <c r="BH342" s="694"/>
      <c r="BI342" s="694"/>
      <c r="BJ342" s="694"/>
      <c r="BK342" s="694"/>
      <c r="BL342" s="694"/>
      <c r="BM342" s="694"/>
      <c r="BN342" s="694"/>
      <c r="BO342" s="694"/>
      <c r="BP342" s="694"/>
      <c r="BQ342" s="694"/>
      <c r="BR342" s="694"/>
      <c r="BS342" s="694"/>
      <c r="BT342" s="695"/>
      <c r="BU342" s="163"/>
    </row>
    <row r="343" spans="2:73" ht="15.75">
      <c r="B343" s="686"/>
      <c r="C343" s="686"/>
      <c r="D343" s="686"/>
      <c r="E343" s="686"/>
      <c r="F343" s="686"/>
      <c r="G343" s="686"/>
      <c r="H343" s="686"/>
      <c r="I343" s="638"/>
      <c r="J343" s="638"/>
      <c r="K343" s="627"/>
      <c r="L343" s="693"/>
      <c r="M343" s="694"/>
      <c r="N343" s="694"/>
      <c r="O343" s="694"/>
      <c r="P343" s="694"/>
      <c r="Q343" s="694"/>
      <c r="R343" s="694"/>
      <c r="S343" s="694"/>
      <c r="T343" s="694"/>
      <c r="U343" s="694"/>
      <c r="V343" s="694"/>
      <c r="W343" s="694"/>
      <c r="X343" s="694"/>
      <c r="Y343" s="694"/>
      <c r="Z343" s="694"/>
      <c r="AA343" s="694"/>
      <c r="AB343" s="694"/>
      <c r="AC343" s="694"/>
      <c r="AD343" s="694"/>
      <c r="AE343" s="694"/>
      <c r="AF343" s="694"/>
      <c r="AG343" s="694"/>
      <c r="AH343" s="694"/>
      <c r="AI343" s="694"/>
      <c r="AJ343" s="694"/>
      <c r="AK343" s="694"/>
      <c r="AL343" s="694"/>
      <c r="AM343" s="694"/>
      <c r="AN343" s="694"/>
      <c r="AO343" s="695"/>
      <c r="AP343" s="627"/>
      <c r="AQ343" s="693"/>
      <c r="AR343" s="694"/>
      <c r="AS343" s="694"/>
      <c r="AT343" s="694"/>
      <c r="AU343" s="694"/>
      <c r="AV343" s="694"/>
      <c r="AW343" s="694"/>
      <c r="AX343" s="694"/>
      <c r="AY343" s="694"/>
      <c r="AZ343" s="694"/>
      <c r="BA343" s="694"/>
      <c r="BB343" s="694"/>
      <c r="BC343" s="694"/>
      <c r="BD343" s="694"/>
      <c r="BE343" s="694"/>
      <c r="BF343" s="694"/>
      <c r="BG343" s="694"/>
      <c r="BH343" s="694"/>
      <c r="BI343" s="694"/>
      <c r="BJ343" s="694"/>
      <c r="BK343" s="694"/>
      <c r="BL343" s="694"/>
      <c r="BM343" s="694"/>
      <c r="BN343" s="694"/>
      <c r="BO343" s="694"/>
      <c r="BP343" s="694"/>
      <c r="BQ343" s="694"/>
      <c r="BR343" s="694"/>
      <c r="BS343" s="694"/>
      <c r="BT343" s="695"/>
      <c r="BU343" s="163"/>
    </row>
    <row r="344" spans="2:73" ht="15.75">
      <c r="B344" s="686"/>
      <c r="C344" s="686"/>
      <c r="D344" s="686"/>
      <c r="E344" s="686"/>
      <c r="F344" s="686"/>
      <c r="G344" s="686"/>
      <c r="H344" s="686"/>
      <c r="I344" s="638"/>
      <c r="J344" s="638"/>
      <c r="K344" s="627"/>
      <c r="L344" s="693"/>
      <c r="M344" s="694"/>
      <c r="N344" s="694"/>
      <c r="O344" s="694"/>
      <c r="P344" s="694"/>
      <c r="Q344" s="694"/>
      <c r="R344" s="694"/>
      <c r="S344" s="694"/>
      <c r="T344" s="694"/>
      <c r="U344" s="694"/>
      <c r="V344" s="694"/>
      <c r="W344" s="694"/>
      <c r="X344" s="694"/>
      <c r="Y344" s="694"/>
      <c r="Z344" s="694"/>
      <c r="AA344" s="694"/>
      <c r="AB344" s="694"/>
      <c r="AC344" s="694"/>
      <c r="AD344" s="694"/>
      <c r="AE344" s="694"/>
      <c r="AF344" s="694"/>
      <c r="AG344" s="694"/>
      <c r="AH344" s="694"/>
      <c r="AI344" s="694"/>
      <c r="AJ344" s="694"/>
      <c r="AK344" s="694"/>
      <c r="AL344" s="694"/>
      <c r="AM344" s="694"/>
      <c r="AN344" s="694"/>
      <c r="AO344" s="695"/>
      <c r="AP344" s="627"/>
      <c r="AQ344" s="693"/>
      <c r="AR344" s="694"/>
      <c r="AS344" s="694"/>
      <c r="AT344" s="694"/>
      <c r="AU344" s="694"/>
      <c r="AV344" s="694"/>
      <c r="AW344" s="694"/>
      <c r="AX344" s="694"/>
      <c r="AY344" s="694"/>
      <c r="AZ344" s="694"/>
      <c r="BA344" s="694"/>
      <c r="BB344" s="694"/>
      <c r="BC344" s="694"/>
      <c r="BD344" s="694"/>
      <c r="BE344" s="694"/>
      <c r="BF344" s="694"/>
      <c r="BG344" s="694"/>
      <c r="BH344" s="694"/>
      <c r="BI344" s="694"/>
      <c r="BJ344" s="694"/>
      <c r="BK344" s="694"/>
      <c r="BL344" s="694"/>
      <c r="BM344" s="694"/>
      <c r="BN344" s="694"/>
      <c r="BO344" s="694"/>
      <c r="BP344" s="694"/>
      <c r="BQ344" s="694"/>
      <c r="BR344" s="694"/>
      <c r="BS344" s="694"/>
      <c r="BT344" s="695"/>
      <c r="BU344" s="163"/>
    </row>
    <row r="345" spans="2:73" ht="15.75">
      <c r="B345" s="686"/>
      <c r="C345" s="686"/>
      <c r="D345" s="686"/>
      <c r="E345" s="686"/>
      <c r="F345" s="686"/>
      <c r="G345" s="686"/>
      <c r="H345" s="686"/>
      <c r="I345" s="638"/>
      <c r="J345" s="638"/>
      <c r="K345" s="627"/>
      <c r="L345" s="693"/>
      <c r="M345" s="694"/>
      <c r="N345" s="694"/>
      <c r="O345" s="694"/>
      <c r="P345" s="694"/>
      <c r="Q345" s="694"/>
      <c r="R345" s="694"/>
      <c r="S345" s="694"/>
      <c r="T345" s="694"/>
      <c r="U345" s="694"/>
      <c r="V345" s="694"/>
      <c r="W345" s="694"/>
      <c r="X345" s="694"/>
      <c r="Y345" s="694"/>
      <c r="Z345" s="694"/>
      <c r="AA345" s="694"/>
      <c r="AB345" s="694"/>
      <c r="AC345" s="694"/>
      <c r="AD345" s="694"/>
      <c r="AE345" s="694"/>
      <c r="AF345" s="694"/>
      <c r="AG345" s="694"/>
      <c r="AH345" s="694"/>
      <c r="AI345" s="694"/>
      <c r="AJ345" s="694"/>
      <c r="AK345" s="694"/>
      <c r="AL345" s="694"/>
      <c r="AM345" s="694"/>
      <c r="AN345" s="694"/>
      <c r="AO345" s="695"/>
      <c r="AP345" s="627"/>
      <c r="AQ345" s="693"/>
      <c r="AR345" s="694"/>
      <c r="AS345" s="694"/>
      <c r="AT345" s="694"/>
      <c r="AU345" s="694"/>
      <c r="AV345" s="694"/>
      <c r="AW345" s="694"/>
      <c r="AX345" s="694"/>
      <c r="AY345" s="694"/>
      <c r="AZ345" s="694"/>
      <c r="BA345" s="694"/>
      <c r="BB345" s="694"/>
      <c r="BC345" s="694"/>
      <c r="BD345" s="694"/>
      <c r="BE345" s="694"/>
      <c r="BF345" s="694"/>
      <c r="BG345" s="694"/>
      <c r="BH345" s="694"/>
      <c r="BI345" s="694"/>
      <c r="BJ345" s="694"/>
      <c r="BK345" s="694"/>
      <c r="BL345" s="694"/>
      <c r="BM345" s="694"/>
      <c r="BN345" s="694"/>
      <c r="BO345" s="694"/>
      <c r="BP345" s="694"/>
      <c r="BQ345" s="694"/>
      <c r="BR345" s="694"/>
      <c r="BS345" s="694"/>
      <c r="BT345" s="695"/>
      <c r="BU345" s="163"/>
    </row>
    <row r="346" spans="2:73" ht="15.75">
      <c r="B346" s="686"/>
      <c r="C346" s="686"/>
      <c r="D346" s="686"/>
      <c r="E346" s="686"/>
      <c r="F346" s="686"/>
      <c r="G346" s="686"/>
      <c r="H346" s="686"/>
      <c r="I346" s="638"/>
      <c r="J346" s="638"/>
      <c r="K346" s="627"/>
      <c r="L346" s="693"/>
      <c r="M346" s="694"/>
      <c r="N346" s="694"/>
      <c r="O346" s="694"/>
      <c r="P346" s="694"/>
      <c r="Q346" s="694"/>
      <c r="R346" s="694"/>
      <c r="S346" s="694"/>
      <c r="T346" s="694"/>
      <c r="U346" s="694"/>
      <c r="V346" s="694"/>
      <c r="W346" s="694"/>
      <c r="X346" s="694"/>
      <c r="Y346" s="694"/>
      <c r="Z346" s="694"/>
      <c r="AA346" s="694"/>
      <c r="AB346" s="694"/>
      <c r="AC346" s="694"/>
      <c r="AD346" s="694"/>
      <c r="AE346" s="694"/>
      <c r="AF346" s="694"/>
      <c r="AG346" s="694"/>
      <c r="AH346" s="694"/>
      <c r="AI346" s="694"/>
      <c r="AJ346" s="694"/>
      <c r="AK346" s="694"/>
      <c r="AL346" s="694"/>
      <c r="AM346" s="694"/>
      <c r="AN346" s="694"/>
      <c r="AO346" s="695"/>
      <c r="AP346" s="627"/>
      <c r="AQ346" s="693"/>
      <c r="AR346" s="694"/>
      <c r="AS346" s="694"/>
      <c r="AT346" s="694"/>
      <c r="AU346" s="694"/>
      <c r="AV346" s="694"/>
      <c r="AW346" s="694"/>
      <c r="AX346" s="694"/>
      <c r="AY346" s="694"/>
      <c r="AZ346" s="694"/>
      <c r="BA346" s="694"/>
      <c r="BB346" s="694"/>
      <c r="BC346" s="694"/>
      <c r="BD346" s="694"/>
      <c r="BE346" s="694"/>
      <c r="BF346" s="694"/>
      <c r="BG346" s="694"/>
      <c r="BH346" s="694"/>
      <c r="BI346" s="694"/>
      <c r="BJ346" s="694"/>
      <c r="BK346" s="694"/>
      <c r="BL346" s="694"/>
      <c r="BM346" s="694"/>
      <c r="BN346" s="694"/>
      <c r="BO346" s="694"/>
      <c r="BP346" s="694"/>
      <c r="BQ346" s="694"/>
      <c r="BR346" s="694"/>
      <c r="BS346" s="694"/>
      <c r="BT346" s="695"/>
      <c r="BU346" s="163"/>
    </row>
    <row r="347" spans="2:73" ht="15.75">
      <c r="B347" s="686"/>
      <c r="C347" s="686"/>
      <c r="D347" s="686"/>
      <c r="E347" s="686"/>
      <c r="F347" s="686"/>
      <c r="G347" s="686"/>
      <c r="H347" s="686"/>
      <c r="I347" s="638"/>
      <c r="J347" s="638"/>
      <c r="K347" s="627"/>
      <c r="L347" s="693"/>
      <c r="M347" s="694"/>
      <c r="N347" s="694"/>
      <c r="O347" s="694"/>
      <c r="P347" s="694"/>
      <c r="Q347" s="694"/>
      <c r="R347" s="694"/>
      <c r="S347" s="694"/>
      <c r="T347" s="694"/>
      <c r="U347" s="694"/>
      <c r="V347" s="694"/>
      <c r="W347" s="694"/>
      <c r="X347" s="694"/>
      <c r="Y347" s="694"/>
      <c r="Z347" s="694"/>
      <c r="AA347" s="694"/>
      <c r="AB347" s="694"/>
      <c r="AC347" s="694"/>
      <c r="AD347" s="694"/>
      <c r="AE347" s="694"/>
      <c r="AF347" s="694"/>
      <c r="AG347" s="694"/>
      <c r="AH347" s="694"/>
      <c r="AI347" s="694"/>
      <c r="AJ347" s="694"/>
      <c r="AK347" s="694"/>
      <c r="AL347" s="694"/>
      <c r="AM347" s="694"/>
      <c r="AN347" s="694"/>
      <c r="AO347" s="695"/>
      <c r="AP347" s="627"/>
      <c r="AQ347" s="693"/>
      <c r="AR347" s="694"/>
      <c r="AS347" s="694"/>
      <c r="AT347" s="694"/>
      <c r="AU347" s="694"/>
      <c r="AV347" s="694"/>
      <c r="AW347" s="694"/>
      <c r="AX347" s="694"/>
      <c r="AY347" s="694"/>
      <c r="AZ347" s="694"/>
      <c r="BA347" s="694"/>
      <c r="BB347" s="694"/>
      <c r="BC347" s="694"/>
      <c r="BD347" s="694"/>
      <c r="BE347" s="694"/>
      <c r="BF347" s="694"/>
      <c r="BG347" s="694"/>
      <c r="BH347" s="694"/>
      <c r="BI347" s="694"/>
      <c r="BJ347" s="694"/>
      <c r="BK347" s="694"/>
      <c r="BL347" s="694"/>
      <c r="BM347" s="694"/>
      <c r="BN347" s="694"/>
      <c r="BO347" s="694"/>
      <c r="BP347" s="694"/>
      <c r="BQ347" s="694"/>
      <c r="BR347" s="694"/>
      <c r="BS347" s="694"/>
      <c r="BT347" s="695"/>
      <c r="BU347" s="163"/>
    </row>
    <row r="348" spans="2:73" ht="15.75">
      <c r="B348" s="686"/>
      <c r="C348" s="686"/>
      <c r="D348" s="686"/>
      <c r="E348" s="686"/>
      <c r="F348" s="686"/>
      <c r="G348" s="686"/>
      <c r="H348" s="686"/>
      <c r="I348" s="638"/>
      <c r="J348" s="638"/>
      <c r="K348" s="627"/>
      <c r="L348" s="693"/>
      <c r="M348" s="694"/>
      <c r="N348" s="694"/>
      <c r="O348" s="694"/>
      <c r="P348" s="694"/>
      <c r="Q348" s="694"/>
      <c r="R348" s="694"/>
      <c r="S348" s="694"/>
      <c r="T348" s="694"/>
      <c r="U348" s="694"/>
      <c r="V348" s="694"/>
      <c r="W348" s="694"/>
      <c r="X348" s="694"/>
      <c r="Y348" s="694"/>
      <c r="Z348" s="694"/>
      <c r="AA348" s="694"/>
      <c r="AB348" s="694"/>
      <c r="AC348" s="694"/>
      <c r="AD348" s="694"/>
      <c r="AE348" s="694"/>
      <c r="AF348" s="694"/>
      <c r="AG348" s="694"/>
      <c r="AH348" s="694"/>
      <c r="AI348" s="694"/>
      <c r="AJ348" s="694"/>
      <c r="AK348" s="694"/>
      <c r="AL348" s="694"/>
      <c r="AM348" s="694"/>
      <c r="AN348" s="694"/>
      <c r="AO348" s="695"/>
      <c r="AP348" s="627"/>
      <c r="AQ348" s="693"/>
      <c r="AR348" s="694"/>
      <c r="AS348" s="694"/>
      <c r="AT348" s="694"/>
      <c r="AU348" s="694"/>
      <c r="AV348" s="694"/>
      <c r="AW348" s="694"/>
      <c r="AX348" s="694"/>
      <c r="AY348" s="694"/>
      <c r="AZ348" s="694"/>
      <c r="BA348" s="694"/>
      <c r="BB348" s="694"/>
      <c r="BC348" s="694"/>
      <c r="BD348" s="694"/>
      <c r="BE348" s="694"/>
      <c r="BF348" s="694"/>
      <c r="BG348" s="694"/>
      <c r="BH348" s="694"/>
      <c r="BI348" s="694"/>
      <c r="BJ348" s="694"/>
      <c r="BK348" s="694"/>
      <c r="BL348" s="694"/>
      <c r="BM348" s="694"/>
      <c r="BN348" s="694"/>
      <c r="BO348" s="694"/>
      <c r="BP348" s="694"/>
      <c r="BQ348" s="694"/>
      <c r="BR348" s="694"/>
      <c r="BS348" s="694"/>
      <c r="BT348" s="695"/>
      <c r="BU348" s="163"/>
    </row>
    <row r="349" spans="2:73" ht="15.75">
      <c r="B349" s="686"/>
      <c r="C349" s="686"/>
      <c r="D349" s="686"/>
      <c r="E349" s="686"/>
      <c r="F349" s="686"/>
      <c r="G349" s="686"/>
      <c r="H349" s="686"/>
      <c r="I349" s="638"/>
      <c r="J349" s="638"/>
      <c r="K349" s="627"/>
      <c r="L349" s="693"/>
      <c r="M349" s="694"/>
      <c r="N349" s="694"/>
      <c r="O349" s="694"/>
      <c r="P349" s="694"/>
      <c r="Q349" s="694"/>
      <c r="R349" s="694"/>
      <c r="S349" s="694"/>
      <c r="T349" s="694"/>
      <c r="U349" s="694"/>
      <c r="V349" s="694"/>
      <c r="W349" s="694"/>
      <c r="X349" s="694"/>
      <c r="Y349" s="694"/>
      <c r="Z349" s="694"/>
      <c r="AA349" s="694"/>
      <c r="AB349" s="694"/>
      <c r="AC349" s="694"/>
      <c r="AD349" s="694"/>
      <c r="AE349" s="694"/>
      <c r="AF349" s="694"/>
      <c r="AG349" s="694"/>
      <c r="AH349" s="694"/>
      <c r="AI349" s="694"/>
      <c r="AJ349" s="694"/>
      <c r="AK349" s="694"/>
      <c r="AL349" s="694"/>
      <c r="AM349" s="694"/>
      <c r="AN349" s="694"/>
      <c r="AO349" s="695"/>
      <c r="AP349" s="627"/>
      <c r="AQ349" s="693"/>
      <c r="AR349" s="694"/>
      <c r="AS349" s="694"/>
      <c r="AT349" s="694"/>
      <c r="AU349" s="694"/>
      <c r="AV349" s="694"/>
      <c r="AW349" s="694"/>
      <c r="AX349" s="694"/>
      <c r="AY349" s="694"/>
      <c r="AZ349" s="694"/>
      <c r="BA349" s="694"/>
      <c r="BB349" s="694"/>
      <c r="BC349" s="694"/>
      <c r="BD349" s="694"/>
      <c r="BE349" s="694"/>
      <c r="BF349" s="694"/>
      <c r="BG349" s="694"/>
      <c r="BH349" s="694"/>
      <c r="BI349" s="694"/>
      <c r="BJ349" s="694"/>
      <c r="BK349" s="694"/>
      <c r="BL349" s="694"/>
      <c r="BM349" s="694"/>
      <c r="BN349" s="694"/>
      <c r="BO349" s="694"/>
      <c r="BP349" s="694"/>
      <c r="BQ349" s="694"/>
      <c r="BR349" s="694"/>
      <c r="BS349" s="694"/>
      <c r="BT349" s="695"/>
      <c r="BU349" s="163"/>
    </row>
    <row r="350" spans="2:73" ht="15.75">
      <c r="B350" s="686"/>
      <c r="C350" s="686"/>
      <c r="D350" s="686"/>
      <c r="E350" s="686"/>
      <c r="F350" s="686"/>
      <c r="G350" s="686"/>
      <c r="H350" s="686"/>
      <c r="I350" s="638"/>
      <c r="J350" s="638"/>
      <c r="K350" s="627"/>
      <c r="L350" s="693"/>
      <c r="M350" s="694"/>
      <c r="N350" s="694"/>
      <c r="O350" s="694"/>
      <c r="P350" s="694"/>
      <c r="Q350" s="694"/>
      <c r="R350" s="694"/>
      <c r="S350" s="694"/>
      <c r="T350" s="694"/>
      <c r="U350" s="694"/>
      <c r="V350" s="694"/>
      <c r="W350" s="694"/>
      <c r="X350" s="694"/>
      <c r="Y350" s="694"/>
      <c r="Z350" s="694"/>
      <c r="AA350" s="694"/>
      <c r="AB350" s="694"/>
      <c r="AC350" s="694"/>
      <c r="AD350" s="694"/>
      <c r="AE350" s="694"/>
      <c r="AF350" s="694"/>
      <c r="AG350" s="694"/>
      <c r="AH350" s="694"/>
      <c r="AI350" s="694"/>
      <c r="AJ350" s="694"/>
      <c r="AK350" s="694"/>
      <c r="AL350" s="694"/>
      <c r="AM350" s="694"/>
      <c r="AN350" s="694"/>
      <c r="AO350" s="695"/>
      <c r="AP350" s="627"/>
      <c r="AQ350" s="693"/>
      <c r="AR350" s="694"/>
      <c r="AS350" s="694"/>
      <c r="AT350" s="694"/>
      <c r="AU350" s="694"/>
      <c r="AV350" s="694"/>
      <c r="AW350" s="694"/>
      <c r="AX350" s="694"/>
      <c r="AY350" s="694"/>
      <c r="AZ350" s="694"/>
      <c r="BA350" s="694"/>
      <c r="BB350" s="694"/>
      <c r="BC350" s="694"/>
      <c r="BD350" s="694"/>
      <c r="BE350" s="694"/>
      <c r="BF350" s="694"/>
      <c r="BG350" s="694"/>
      <c r="BH350" s="694"/>
      <c r="BI350" s="694"/>
      <c r="BJ350" s="694"/>
      <c r="BK350" s="694"/>
      <c r="BL350" s="694"/>
      <c r="BM350" s="694"/>
      <c r="BN350" s="694"/>
      <c r="BO350" s="694"/>
      <c r="BP350" s="694"/>
      <c r="BQ350" s="694"/>
      <c r="BR350" s="694"/>
      <c r="BS350" s="694"/>
      <c r="BT350" s="695"/>
      <c r="BU350" s="163"/>
    </row>
    <row r="351" spans="2:73" ht="15.75">
      <c r="B351" s="686"/>
      <c r="C351" s="686"/>
      <c r="D351" s="686"/>
      <c r="E351" s="686"/>
      <c r="F351" s="686"/>
      <c r="G351" s="686"/>
      <c r="H351" s="686"/>
      <c r="I351" s="638"/>
      <c r="J351" s="638"/>
      <c r="K351" s="627"/>
      <c r="L351" s="693"/>
      <c r="M351" s="694"/>
      <c r="N351" s="694"/>
      <c r="O351" s="694"/>
      <c r="P351" s="694"/>
      <c r="Q351" s="694"/>
      <c r="R351" s="694"/>
      <c r="S351" s="694"/>
      <c r="T351" s="694"/>
      <c r="U351" s="694"/>
      <c r="V351" s="694"/>
      <c r="W351" s="694"/>
      <c r="X351" s="694"/>
      <c r="Y351" s="694"/>
      <c r="Z351" s="694"/>
      <c r="AA351" s="694"/>
      <c r="AB351" s="694"/>
      <c r="AC351" s="694"/>
      <c r="AD351" s="694"/>
      <c r="AE351" s="694"/>
      <c r="AF351" s="694"/>
      <c r="AG351" s="694"/>
      <c r="AH351" s="694"/>
      <c r="AI351" s="694"/>
      <c r="AJ351" s="694"/>
      <c r="AK351" s="694"/>
      <c r="AL351" s="694"/>
      <c r="AM351" s="694"/>
      <c r="AN351" s="694"/>
      <c r="AO351" s="695"/>
      <c r="AP351" s="627"/>
      <c r="AQ351" s="693"/>
      <c r="AR351" s="694"/>
      <c r="AS351" s="694"/>
      <c r="AT351" s="694"/>
      <c r="AU351" s="694"/>
      <c r="AV351" s="694"/>
      <c r="AW351" s="694"/>
      <c r="AX351" s="694"/>
      <c r="AY351" s="694"/>
      <c r="AZ351" s="694"/>
      <c r="BA351" s="694"/>
      <c r="BB351" s="694"/>
      <c r="BC351" s="694"/>
      <c r="BD351" s="694"/>
      <c r="BE351" s="694"/>
      <c r="BF351" s="694"/>
      <c r="BG351" s="694"/>
      <c r="BH351" s="694"/>
      <c r="BI351" s="694"/>
      <c r="BJ351" s="694"/>
      <c r="BK351" s="694"/>
      <c r="BL351" s="694"/>
      <c r="BM351" s="694"/>
      <c r="BN351" s="694"/>
      <c r="BO351" s="694"/>
      <c r="BP351" s="694"/>
      <c r="BQ351" s="694"/>
      <c r="BR351" s="694"/>
      <c r="BS351" s="694"/>
      <c r="BT351" s="695"/>
      <c r="BU351" s="163"/>
    </row>
    <row r="352" spans="2:73" ht="15.75">
      <c r="B352" s="686"/>
      <c r="C352" s="686"/>
      <c r="D352" s="686"/>
      <c r="E352" s="686"/>
      <c r="F352" s="686"/>
      <c r="G352" s="686"/>
      <c r="H352" s="686"/>
      <c r="I352" s="638"/>
      <c r="J352" s="638"/>
      <c r="K352" s="627"/>
      <c r="L352" s="693"/>
      <c r="M352" s="694"/>
      <c r="N352" s="694"/>
      <c r="O352" s="694"/>
      <c r="P352" s="694"/>
      <c r="Q352" s="694"/>
      <c r="R352" s="694"/>
      <c r="S352" s="694"/>
      <c r="T352" s="694"/>
      <c r="U352" s="694"/>
      <c r="V352" s="694"/>
      <c r="W352" s="694"/>
      <c r="X352" s="694"/>
      <c r="Y352" s="694"/>
      <c r="Z352" s="694"/>
      <c r="AA352" s="694"/>
      <c r="AB352" s="694"/>
      <c r="AC352" s="694"/>
      <c r="AD352" s="694"/>
      <c r="AE352" s="694"/>
      <c r="AF352" s="694"/>
      <c r="AG352" s="694"/>
      <c r="AH352" s="694"/>
      <c r="AI352" s="694"/>
      <c r="AJ352" s="694"/>
      <c r="AK352" s="694"/>
      <c r="AL352" s="694"/>
      <c r="AM352" s="694"/>
      <c r="AN352" s="694"/>
      <c r="AO352" s="695"/>
      <c r="AP352" s="627"/>
      <c r="AQ352" s="693"/>
      <c r="AR352" s="694"/>
      <c r="AS352" s="694"/>
      <c r="AT352" s="694"/>
      <c r="AU352" s="694"/>
      <c r="AV352" s="694"/>
      <c r="AW352" s="694"/>
      <c r="AX352" s="694"/>
      <c r="AY352" s="694"/>
      <c r="AZ352" s="694"/>
      <c r="BA352" s="694"/>
      <c r="BB352" s="694"/>
      <c r="BC352" s="694"/>
      <c r="BD352" s="694"/>
      <c r="BE352" s="694"/>
      <c r="BF352" s="694"/>
      <c r="BG352" s="694"/>
      <c r="BH352" s="694"/>
      <c r="BI352" s="694"/>
      <c r="BJ352" s="694"/>
      <c r="BK352" s="694"/>
      <c r="BL352" s="694"/>
      <c r="BM352" s="694"/>
      <c r="BN352" s="694"/>
      <c r="BO352" s="694"/>
      <c r="BP352" s="694"/>
      <c r="BQ352" s="694"/>
      <c r="BR352" s="694"/>
      <c r="BS352" s="694"/>
      <c r="BT352" s="695"/>
      <c r="BU352" s="163"/>
    </row>
    <row r="353" spans="2:73" ht="15.75">
      <c r="B353" s="686"/>
      <c r="C353" s="686"/>
      <c r="D353" s="686"/>
      <c r="E353" s="686"/>
      <c r="F353" s="686"/>
      <c r="G353" s="686"/>
      <c r="H353" s="686"/>
      <c r="I353" s="638"/>
      <c r="J353" s="638"/>
      <c r="K353" s="627"/>
      <c r="L353" s="693"/>
      <c r="M353" s="694"/>
      <c r="N353" s="694"/>
      <c r="O353" s="694"/>
      <c r="P353" s="694"/>
      <c r="Q353" s="694"/>
      <c r="R353" s="694"/>
      <c r="S353" s="694"/>
      <c r="T353" s="694"/>
      <c r="U353" s="694"/>
      <c r="V353" s="694"/>
      <c r="W353" s="694"/>
      <c r="X353" s="694"/>
      <c r="Y353" s="694"/>
      <c r="Z353" s="694"/>
      <c r="AA353" s="694"/>
      <c r="AB353" s="694"/>
      <c r="AC353" s="694"/>
      <c r="AD353" s="694"/>
      <c r="AE353" s="694"/>
      <c r="AF353" s="694"/>
      <c r="AG353" s="694"/>
      <c r="AH353" s="694"/>
      <c r="AI353" s="694"/>
      <c r="AJ353" s="694"/>
      <c r="AK353" s="694"/>
      <c r="AL353" s="694"/>
      <c r="AM353" s="694"/>
      <c r="AN353" s="694"/>
      <c r="AO353" s="695"/>
      <c r="AP353" s="627"/>
      <c r="AQ353" s="693"/>
      <c r="AR353" s="694"/>
      <c r="AS353" s="694"/>
      <c r="AT353" s="694"/>
      <c r="AU353" s="694"/>
      <c r="AV353" s="694"/>
      <c r="AW353" s="694"/>
      <c r="AX353" s="694"/>
      <c r="AY353" s="694"/>
      <c r="AZ353" s="694"/>
      <c r="BA353" s="694"/>
      <c r="BB353" s="694"/>
      <c r="BC353" s="694"/>
      <c r="BD353" s="694"/>
      <c r="BE353" s="694"/>
      <c r="BF353" s="694"/>
      <c r="BG353" s="694"/>
      <c r="BH353" s="694"/>
      <c r="BI353" s="694"/>
      <c r="BJ353" s="694"/>
      <c r="BK353" s="694"/>
      <c r="BL353" s="694"/>
      <c r="BM353" s="694"/>
      <c r="BN353" s="694"/>
      <c r="BO353" s="694"/>
      <c r="BP353" s="694"/>
      <c r="BQ353" s="694"/>
      <c r="BR353" s="694"/>
      <c r="BS353" s="694"/>
      <c r="BT353" s="695"/>
      <c r="BU353" s="163"/>
    </row>
    <row r="354" spans="2:73" ht="15.75">
      <c r="B354" s="686"/>
      <c r="C354" s="686"/>
      <c r="D354" s="686"/>
      <c r="E354" s="686"/>
      <c r="F354" s="686"/>
      <c r="G354" s="686"/>
      <c r="H354" s="686"/>
      <c r="I354" s="638"/>
      <c r="J354" s="638"/>
      <c r="K354" s="627"/>
      <c r="L354" s="693"/>
      <c r="M354" s="694"/>
      <c r="N354" s="694"/>
      <c r="O354" s="694"/>
      <c r="P354" s="694"/>
      <c r="Q354" s="694"/>
      <c r="R354" s="694"/>
      <c r="S354" s="694"/>
      <c r="T354" s="694"/>
      <c r="U354" s="694"/>
      <c r="V354" s="694"/>
      <c r="W354" s="694"/>
      <c r="X354" s="694"/>
      <c r="Y354" s="694"/>
      <c r="Z354" s="694"/>
      <c r="AA354" s="694"/>
      <c r="AB354" s="694"/>
      <c r="AC354" s="694"/>
      <c r="AD354" s="694"/>
      <c r="AE354" s="694"/>
      <c r="AF354" s="694"/>
      <c r="AG354" s="694"/>
      <c r="AH354" s="694"/>
      <c r="AI354" s="694"/>
      <c r="AJ354" s="694"/>
      <c r="AK354" s="694"/>
      <c r="AL354" s="694"/>
      <c r="AM354" s="694"/>
      <c r="AN354" s="694"/>
      <c r="AO354" s="695"/>
      <c r="AP354" s="627"/>
      <c r="AQ354" s="693"/>
      <c r="AR354" s="694"/>
      <c r="AS354" s="694"/>
      <c r="AT354" s="694"/>
      <c r="AU354" s="694"/>
      <c r="AV354" s="694"/>
      <c r="AW354" s="694"/>
      <c r="AX354" s="694"/>
      <c r="AY354" s="694"/>
      <c r="AZ354" s="694"/>
      <c r="BA354" s="694"/>
      <c r="BB354" s="694"/>
      <c r="BC354" s="694"/>
      <c r="BD354" s="694"/>
      <c r="BE354" s="694"/>
      <c r="BF354" s="694"/>
      <c r="BG354" s="694"/>
      <c r="BH354" s="694"/>
      <c r="BI354" s="694"/>
      <c r="BJ354" s="694"/>
      <c r="BK354" s="694"/>
      <c r="BL354" s="694"/>
      <c r="BM354" s="694"/>
      <c r="BN354" s="694"/>
      <c r="BO354" s="694"/>
      <c r="BP354" s="694"/>
      <c r="BQ354" s="694"/>
      <c r="BR354" s="694"/>
      <c r="BS354" s="694"/>
      <c r="BT354" s="695"/>
      <c r="BU354" s="163"/>
    </row>
    <row r="355" spans="2:73" ht="15.75">
      <c r="B355" s="686"/>
      <c r="C355" s="686"/>
      <c r="D355" s="686"/>
      <c r="E355" s="686"/>
      <c r="F355" s="686"/>
      <c r="G355" s="686"/>
      <c r="H355" s="686"/>
      <c r="I355" s="638"/>
      <c r="J355" s="638"/>
      <c r="K355" s="627"/>
      <c r="L355" s="693"/>
      <c r="M355" s="694"/>
      <c r="N355" s="694"/>
      <c r="O355" s="694"/>
      <c r="P355" s="694"/>
      <c r="Q355" s="694"/>
      <c r="R355" s="694"/>
      <c r="S355" s="694"/>
      <c r="T355" s="694"/>
      <c r="U355" s="694"/>
      <c r="V355" s="694"/>
      <c r="W355" s="694"/>
      <c r="X355" s="694"/>
      <c r="Y355" s="694"/>
      <c r="Z355" s="694"/>
      <c r="AA355" s="694"/>
      <c r="AB355" s="694"/>
      <c r="AC355" s="694"/>
      <c r="AD355" s="694"/>
      <c r="AE355" s="694"/>
      <c r="AF355" s="694"/>
      <c r="AG355" s="694"/>
      <c r="AH355" s="694"/>
      <c r="AI355" s="694"/>
      <c r="AJ355" s="694"/>
      <c r="AK355" s="694"/>
      <c r="AL355" s="694"/>
      <c r="AM355" s="694"/>
      <c r="AN355" s="694"/>
      <c r="AO355" s="695"/>
      <c r="AP355" s="627"/>
      <c r="AQ355" s="693"/>
      <c r="AR355" s="694"/>
      <c r="AS355" s="694"/>
      <c r="AT355" s="694"/>
      <c r="AU355" s="694"/>
      <c r="AV355" s="694"/>
      <c r="AW355" s="694"/>
      <c r="AX355" s="694"/>
      <c r="AY355" s="694"/>
      <c r="AZ355" s="694"/>
      <c r="BA355" s="694"/>
      <c r="BB355" s="694"/>
      <c r="BC355" s="694"/>
      <c r="BD355" s="694"/>
      <c r="BE355" s="694"/>
      <c r="BF355" s="694"/>
      <c r="BG355" s="694"/>
      <c r="BH355" s="694"/>
      <c r="BI355" s="694"/>
      <c r="BJ355" s="694"/>
      <c r="BK355" s="694"/>
      <c r="BL355" s="694"/>
      <c r="BM355" s="694"/>
      <c r="BN355" s="694"/>
      <c r="BO355" s="694"/>
      <c r="BP355" s="694"/>
      <c r="BQ355" s="694"/>
      <c r="BR355" s="694"/>
      <c r="BS355" s="694"/>
      <c r="BT355" s="695"/>
      <c r="BU355" s="163"/>
    </row>
    <row r="356" spans="2:73" ht="15.75">
      <c r="B356" s="686"/>
      <c r="C356" s="686"/>
      <c r="D356" s="686"/>
      <c r="E356" s="686"/>
      <c r="F356" s="686"/>
      <c r="G356" s="686"/>
      <c r="H356" s="686"/>
      <c r="I356" s="638"/>
      <c r="J356" s="638"/>
      <c r="K356" s="627"/>
      <c r="L356" s="693"/>
      <c r="M356" s="694"/>
      <c r="N356" s="694"/>
      <c r="O356" s="694"/>
      <c r="P356" s="694"/>
      <c r="Q356" s="694"/>
      <c r="R356" s="694"/>
      <c r="S356" s="694"/>
      <c r="T356" s="694"/>
      <c r="U356" s="694"/>
      <c r="V356" s="694"/>
      <c r="W356" s="694"/>
      <c r="X356" s="694"/>
      <c r="Y356" s="694"/>
      <c r="Z356" s="694"/>
      <c r="AA356" s="694"/>
      <c r="AB356" s="694"/>
      <c r="AC356" s="694"/>
      <c r="AD356" s="694"/>
      <c r="AE356" s="694"/>
      <c r="AF356" s="694"/>
      <c r="AG356" s="694"/>
      <c r="AH356" s="694"/>
      <c r="AI356" s="694"/>
      <c r="AJ356" s="694"/>
      <c r="AK356" s="694"/>
      <c r="AL356" s="694"/>
      <c r="AM356" s="694"/>
      <c r="AN356" s="694"/>
      <c r="AO356" s="695"/>
      <c r="AP356" s="627"/>
      <c r="AQ356" s="693"/>
      <c r="AR356" s="694"/>
      <c r="AS356" s="694"/>
      <c r="AT356" s="694"/>
      <c r="AU356" s="694"/>
      <c r="AV356" s="694"/>
      <c r="AW356" s="694"/>
      <c r="AX356" s="694"/>
      <c r="AY356" s="694"/>
      <c r="AZ356" s="694"/>
      <c r="BA356" s="694"/>
      <c r="BB356" s="694"/>
      <c r="BC356" s="694"/>
      <c r="BD356" s="694"/>
      <c r="BE356" s="694"/>
      <c r="BF356" s="694"/>
      <c r="BG356" s="694"/>
      <c r="BH356" s="694"/>
      <c r="BI356" s="694"/>
      <c r="BJ356" s="694"/>
      <c r="BK356" s="694"/>
      <c r="BL356" s="694"/>
      <c r="BM356" s="694"/>
      <c r="BN356" s="694"/>
      <c r="BO356" s="694"/>
      <c r="BP356" s="694"/>
      <c r="BQ356" s="694"/>
      <c r="BR356" s="694"/>
      <c r="BS356" s="694"/>
      <c r="BT356" s="695"/>
      <c r="BU356" s="163"/>
    </row>
    <row r="357" spans="2:73" ht="15.75">
      <c r="B357" s="686"/>
      <c r="C357" s="686"/>
      <c r="D357" s="686"/>
      <c r="E357" s="686"/>
      <c r="F357" s="686"/>
      <c r="G357" s="686"/>
      <c r="H357" s="686"/>
      <c r="I357" s="638"/>
      <c r="J357" s="638"/>
      <c r="K357" s="627"/>
      <c r="L357" s="693"/>
      <c r="M357" s="694"/>
      <c r="N357" s="694"/>
      <c r="O357" s="694"/>
      <c r="P357" s="694"/>
      <c r="Q357" s="694"/>
      <c r="R357" s="694"/>
      <c r="S357" s="694"/>
      <c r="T357" s="694"/>
      <c r="U357" s="694"/>
      <c r="V357" s="694"/>
      <c r="W357" s="694"/>
      <c r="X357" s="694"/>
      <c r="Y357" s="694"/>
      <c r="Z357" s="694"/>
      <c r="AA357" s="694"/>
      <c r="AB357" s="694"/>
      <c r="AC357" s="694"/>
      <c r="AD357" s="694"/>
      <c r="AE357" s="694"/>
      <c r="AF357" s="694"/>
      <c r="AG357" s="694"/>
      <c r="AH357" s="694"/>
      <c r="AI357" s="694"/>
      <c r="AJ357" s="694"/>
      <c r="AK357" s="694"/>
      <c r="AL357" s="694"/>
      <c r="AM357" s="694"/>
      <c r="AN357" s="694"/>
      <c r="AO357" s="695"/>
      <c r="AP357" s="627"/>
      <c r="AQ357" s="693"/>
      <c r="AR357" s="694"/>
      <c r="AS357" s="694"/>
      <c r="AT357" s="694"/>
      <c r="AU357" s="694"/>
      <c r="AV357" s="694"/>
      <c r="AW357" s="694"/>
      <c r="AX357" s="694"/>
      <c r="AY357" s="694"/>
      <c r="AZ357" s="694"/>
      <c r="BA357" s="694"/>
      <c r="BB357" s="694"/>
      <c r="BC357" s="694"/>
      <c r="BD357" s="694"/>
      <c r="BE357" s="694"/>
      <c r="BF357" s="694"/>
      <c r="BG357" s="694"/>
      <c r="BH357" s="694"/>
      <c r="BI357" s="694"/>
      <c r="BJ357" s="694"/>
      <c r="BK357" s="694"/>
      <c r="BL357" s="694"/>
      <c r="BM357" s="694"/>
      <c r="BN357" s="694"/>
      <c r="BO357" s="694"/>
      <c r="BP357" s="694"/>
      <c r="BQ357" s="694"/>
      <c r="BR357" s="694"/>
      <c r="BS357" s="694"/>
      <c r="BT357" s="695"/>
      <c r="BU357" s="163"/>
    </row>
    <row r="358" spans="2:73" ht="15.75">
      <c r="B358" s="686"/>
      <c r="C358" s="686"/>
      <c r="D358" s="686"/>
      <c r="E358" s="686"/>
      <c r="F358" s="686"/>
      <c r="G358" s="686"/>
      <c r="H358" s="686"/>
      <c r="I358" s="638"/>
      <c r="J358" s="638"/>
      <c r="K358" s="627"/>
      <c r="L358" s="693"/>
      <c r="M358" s="694"/>
      <c r="N358" s="694"/>
      <c r="O358" s="694"/>
      <c r="P358" s="694"/>
      <c r="Q358" s="694"/>
      <c r="R358" s="694"/>
      <c r="S358" s="694"/>
      <c r="T358" s="694"/>
      <c r="U358" s="694"/>
      <c r="V358" s="694"/>
      <c r="W358" s="694"/>
      <c r="X358" s="694"/>
      <c r="Y358" s="694"/>
      <c r="Z358" s="694"/>
      <c r="AA358" s="694"/>
      <c r="AB358" s="694"/>
      <c r="AC358" s="694"/>
      <c r="AD358" s="694"/>
      <c r="AE358" s="694"/>
      <c r="AF358" s="694"/>
      <c r="AG358" s="694"/>
      <c r="AH358" s="694"/>
      <c r="AI358" s="694"/>
      <c r="AJ358" s="694"/>
      <c r="AK358" s="694"/>
      <c r="AL358" s="694"/>
      <c r="AM358" s="694"/>
      <c r="AN358" s="694"/>
      <c r="AO358" s="695"/>
      <c r="AP358" s="627"/>
      <c r="AQ358" s="693"/>
      <c r="AR358" s="694"/>
      <c r="AS358" s="694"/>
      <c r="AT358" s="694"/>
      <c r="AU358" s="694"/>
      <c r="AV358" s="694"/>
      <c r="AW358" s="694"/>
      <c r="AX358" s="694"/>
      <c r="AY358" s="694"/>
      <c r="AZ358" s="694"/>
      <c r="BA358" s="694"/>
      <c r="BB358" s="694"/>
      <c r="BC358" s="694"/>
      <c r="BD358" s="694"/>
      <c r="BE358" s="694"/>
      <c r="BF358" s="694"/>
      <c r="BG358" s="694"/>
      <c r="BH358" s="694"/>
      <c r="BI358" s="694"/>
      <c r="BJ358" s="694"/>
      <c r="BK358" s="694"/>
      <c r="BL358" s="694"/>
      <c r="BM358" s="694"/>
      <c r="BN358" s="694"/>
      <c r="BO358" s="694"/>
      <c r="BP358" s="694"/>
      <c r="BQ358" s="694"/>
      <c r="BR358" s="694"/>
      <c r="BS358" s="694"/>
      <c r="BT358" s="695"/>
      <c r="BU358" s="163"/>
    </row>
    <row r="359" spans="2:73" ht="15.75">
      <c r="B359" s="686"/>
      <c r="C359" s="686"/>
      <c r="D359" s="686"/>
      <c r="E359" s="686"/>
      <c r="F359" s="686"/>
      <c r="G359" s="686"/>
      <c r="H359" s="686"/>
      <c r="I359" s="638"/>
      <c r="J359" s="638"/>
      <c r="K359" s="627"/>
      <c r="L359" s="693"/>
      <c r="M359" s="694"/>
      <c r="N359" s="694"/>
      <c r="O359" s="694"/>
      <c r="P359" s="694"/>
      <c r="Q359" s="694"/>
      <c r="R359" s="694"/>
      <c r="S359" s="694"/>
      <c r="T359" s="694"/>
      <c r="U359" s="694"/>
      <c r="V359" s="694"/>
      <c r="W359" s="694"/>
      <c r="X359" s="694"/>
      <c r="Y359" s="694"/>
      <c r="Z359" s="694"/>
      <c r="AA359" s="694"/>
      <c r="AB359" s="694"/>
      <c r="AC359" s="694"/>
      <c r="AD359" s="694"/>
      <c r="AE359" s="694"/>
      <c r="AF359" s="694"/>
      <c r="AG359" s="694"/>
      <c r="AH359" s="694"/>
      <c r="AI359" s="694"/>
      <c r="AJ359" s="694"/>
      <c r="AK359" s="694"/>
      <c r="AL359" s="694"/>
      <c r="AM359" s="694"/>
      <c r="AN359" s="694"/>
      <c r="AO359" s="695"/>
      <c r="AP359" s="627"/>
      <c r="AQ359" s="693"/>
      <c r="AR359" s="694"/>
      <c r="AS359" s="694"/>
      <c r="AT359" s="694"/>
      <c r="AU359" s="694"/>
      <c r="AV359" s="694"/>
      <c r="AW359" s="694"/>
      <c r="AX359" s="694"/>
      <c r="AY359" s="694"/>
      <c r="AZ359" s="694"/>
      <c r="BA359" s="694"/>
      <c r="BB359" s="694"/>
      <c r="BC359" s="694"/>
      <c r="BD359" s="694"/>
      <c r="BE359" s="694"/>
      <c r="BF359" s="694"/>
      <c r="BG359" s="694"/>
      <c r="BH359" s="694"/>
      <c r="BI359" s="694"/>
      <c r="BJ359" s="694"/>
      <c r="BK359" s="694"/>
      <c r="BL359" s="694"/>
      <c r="BM359" s="694"/>
      <c r="BN359" s="694"/>
      <c r="BO359" s="694"/>
      <c r="BP359" s="694"/>
      <c r="BQ359" s="694"/>
      <c r="BR359" s="694"/>
      <c r="BS359" s="694"/>
      <c r="BT359" s="695"/>
      <c r="BU359" s="163"/>
    </row>
    <row r="360" spans="2:73" ht="15.75">
      <c r="B360" s="686"/>
      <c r="C360" s="686"/>
      <c r="D360" s="686"/>
      <c r="E360" s="686"/>
      <c r="F360" s="686"/>
      <c r="G360" s="686"/>
      <c r="H360" s="686"/>
      <c r="I360" s="638"/>
      <c r="J360" s="638"/>
      <c r="K360" s="627"/>
      <c r="L360" s="693"/>
      <c r="M360" s="694"/>
      <c r="N360" s="694"/>
      <c r="O360" s="694"/>
      <c r="P360" s="694"/>
      <c r="Q360" s="694"/>
      <c r="R360" s="694"/>
      <c r="S360" s="694"/>
      <c r="T360" s="694"/>
      <c r="U360" s="694"/>
      <c r="V360" s="694"/>
      <c r="W360" s="694"/>
      <c r="X360" s="694"/>
      <c r="Y360" s="694"/>
      <c r="Z360" s="694"/>
      <c r="AA360" s="694"/>
      <c r="AB360" s="694"/>
      <c r="AC360" s="694"/>
      <c r="AD360" s="694"/>
      <c r="AE360" s="694"/>
      <c r="AF360" s="694"/>
      <c r="AG360" s="694"/>
      <c r="AH360" s="694"/>
      <c r="AI360" s="694"/>
      <c r="AJ360" s="694"/>
      <c r="AK360" s="694"/>
      <c r="AL360" s="694"/>
      <c r="AM360" s="694"/>
      <c r="AN360" s="694"/>
      <c r="AO360" s="695"/>
      <c r="AP360" s="627"/>
      <c r="AQ360" s="693"/>
      <c r="AR360" s="694"/>
      <c r="AS360" s="694"/>
      <c r="AT360" s="694"/>
      <c r="AU360" s="694"/>
      <c r="AV360" s="694"/>
      <c r="AW360" s="694"/>
      <c r="AX360" s="694"/>
      <c r="AY360" s="694"/>
      <c r="AZ360" s="694"/>
      <c r="BA360" s="694"/>
      <c r="BB360" s="694"/>
      <c r="BC360" s="694"/>
      <c r="BD360" s="694"/>
      <c r="BE360" s="694"/>
      <c r="BF360" s="694"/>
      <c r="BG360" s="694"/>
      <c r="BH360" s="694"/>
      <c r="BI360" s="694"/>
      <c r="BJ360" s="694"/>
      <c r="BK360" s="694"/>
      <c r="BL360" s="694"/>
      <c r="BM360" s="694"/>
      <c r="BN360" s="694"/>
      <c r="BO360" s="694"/>
      <c r="BP360" s="694"/>
      <c r="BQ360" s="694"/>
      <c r="BR360" s="694"/>
      <c r="BS360" s="694"/>
      <c r="BT360" s="695"/>
      <c r="BU360" s="163"/>
    </row>
    <row r="361" spans="2:73" ht="15.75">
      <c r="B361" s="686"/>
      <c r="C361" s="686"/>
      <c r="D361" s="686"/>
      <c r="E361" s="686"/>
      <c r="F361" s="686"/>
      <c r="G361" s="686"/>
      <c r="H361" s="686"/>
      <c r="I361" s="638"/>
      <c r="J361" s="638"/>
      <c r="K361" s="627"/>
      <c r="L361" s="693"/>
      <c r="M361" s="694"/>
      <c r="N361" s="694"/>
      <c r="O361" s="694"/>
      <c r="P361" s="694"/>
      <c r="Q361" s="694"/>
      <c r="R361" s="694"/>
      <c r="S361" s="694"/>
      <c r="T361" s="694"/>
      <c r="U361" s="694"/>
      <c r="V361" s="694"/>
      <c r="W361" s="694"/>
      <c r="X361" s="694"/>
      <c r="Y361" s="694"/>
      <c r="Z361" s="694"/>
      <c r="AA361" s="694"/>
      <c r="AB361" s="694"/>
      <c r="AC361" s="694"/>
      <c r="AD361" s="694"/>
      <c r="AE361" s="694"/>
      <c r="AF361" s="694"/>
      <c r="AG361" s="694"/>
      <c r="AH361" s="694"/>
      <c r="AI361" s="694"/>
      <c r="AJ361" s="694"/>
      <c r="AK361" s="694"/>
      <c r="AL361" s="694"/>
      <c r="AM361" s="694"/>
      <c r="AN361" s="694"/>
      <c r="AO361" s="695"/>
      <c r="AP361" s="627"/>
      <c r="AQ361" s="693"/>
      <c r="AR361" s="694"/>
      <c r="AS361" s="694"/>
      <c r="AT361" s="694"/>
      <c r="AU361" s="694"/>
      <c r="AV361" s="694"/>
      <c r="AW361" s="694"/>
      <c r="AX361" s="694"/>
      <c r="AY361" s="694"/>
      <c r="AZ361" s="694"/>
      <c r="BA361" s="694"/>
      <c r="BB361" s="694"/>
      <c r="BC361" s="694"/>
      <c r="BD361" s="694"/>
      <c r="BE361" s="694"/>
      <c r="BF361" s="694"/>
      <c r="BG361" s="694"/>
      <c r="BH361" s="694"/>
      <c r="BI361" s="694"/>
      <c r="BJ361" s="694"/>
      <c r="BK361" s="694"/>
      <c r="BL361" s="694"/>
      <c r="BM361" s="694"/>
      <c r="BN361" s="694"/>
      <c r="BO361" s="694"/>
      <c r="BP361" s="694"/>
      <c r="BQ361" s="694"/>
      <c r="BR361" s="694"/>
      <c r="BS361" s="694"/>
      <c r="BT361" s="695"/>
      <c r="BU361" s="163"/>
    </row>
    <row r="362" spans="2:73" ht="15.75">
      <c r="B362" s="686"/>
      <c r="C362" s="686"/>
      <c r="D362" s="686"/>
      <c r="E362" s="686"/>
      <c r="F362" s="686"/>
      <c r="G362" s="686"/>
      <c r="H362" s="686"/>
      <c r="I362" s="638"/>
      <c r="J362" s="638"/>
      <c r="K362" s="627"/>
      <c r="L362" s="693"/>
      <c r="M362" s="694"/>
      <c r="N362" s="694"/>
      <c r="O362" s="694"/>
      <c r="P362" s="694"/>
      <c r="Q362" s="694"/>
      <c r="R362" s="694"/>
      <c r="S362" s="694"/>
      <c r="T362" s="694"/>
      <c r="U362" s="694"/>
      <c r="V362" s="694"/>
      <c r="W362" s="694"/>
      <c r="X362" s="694"/>
      <c r="Y362" s="694"/>
      <c r="Z362" s="694"/>
      <c r="AA362" s="694"/>
      <c r="AB362" s="694"/>
      <c r="AC362" s="694"/>
      <c r="AD362" s="694"/>
      <c r="AE362" s="694"/>
      <c r="AF362" s="694"/>
      <c r="AG362" s="694"/>
      <c r="AH362" s="694"/>
      <c r="AI362" s="694"/>
      <c r="AJ362" s="694"/>
      <c r="AK362" s="694"/>
      <c r="AL362" s="694"/>
      <c r="AM362" s="694"/>
      <c r="AN362" s="694"/>
      <c r="AO362" s="695"/>
      <c r="AP362" s="627"/>
      <c r="AQ362" s="693"/>
      <c r="AR362" s="694"/>
      <c r="AS362" s="694"/>
      <c r="AT362" s="694"/>
      <c r="AU362" s="694"/>
      <c r="AV362" s="694"/>
      <c r="AW362" s="694"/>
      <c r="AX362" s="694"/>
      <c r="AY362" s="694"/>
      <c r="AZ362" s="694"/>
      <c r="BA362" s="694"/>
      <c r="BB362" s="694"/>
      <c r="BC362" s="694"/>
      <c r="BD362" s="694"/>
      <c r="BE362" s="694"/>
      <c r="BF362" s="694"/>
      <c r="BG362" s="694"/>
      <c r="BH362" s="694"/>
      <c r="BI362" s="694"/>
      <c r="BJ362" s="694"/>
      <c r="BK362" s="694"/>
      <c r="BL362" s="694"/>
      <c r="BM362" s="694"/>
      <c r="BN362" s="694"/>
      <c r="BO362" s="694"/>
      <c r="BP362" s="694"/>
      <c r="BQ362" s="694"/>
      <c r="BR362" s="694"/>
      <c r="BS362" s="694"/>
      <c r="BT362" s="695"/>
      <c r="BU362" s="163"/>
    </row>
    <row r="363" spans="2:73" ht="15.75">
      <c r="B363" s="686"/>
      <c r="C363" s="686"/>
      <c r="D363" s="686"/>
      <c r="E363" s="686"/>
      <c r="F363" s="686"/>
      <c r="G363" s="686"/>
      <c r="H363" s="686"/>
      <c r="I363" s="638"/>
      <c r="J363" s="638"/>
      <c r="K363" s="627"/>
      <c r="L363" s="693"/>
      <c r="M363" s="694"/>
      <c r="N363" s="694"/>
      <c r="O363" s="694"/>
      <c r="P363" s="694"/>
      <c r="Q363" s="694"/>
      <c r="R363" s="694"/>
      <c r="S363" s="694"/>
      <c r="T363" s="694"/>
      <c r="U363" s="694"/>
      <c r="V363" s="694"/>
      <c r="W363" s="694"/>
      <c r="X363" s="694"/>
      <c r="Y363" s="694"/>
      <c r="Z363" s="694"/>
      <c r="AA363" s="694"/>
      <c r="AB363" s="694"/>
      <c r="AC363" s="694"/>
      <c r="AD363" s="694"/>
      <c r="AE363" s="694"/>
      <c r="AF363" s="694"/>
      <c r="AG363" s="694"/>
      <c r="AH363" s="694"/>
      <c r="AI363" s="694"/>
      <c r="AJ363" s="694"/>
      <c r="AK363" s="694"/>
      <c r="AL363" s="694"/>
      <c r="AM363" s="694"/>
      <c r="AN363" s="694"/>
      <c r="AO363" s="695"/>
      <c r="AP363" s="627"/>
      <c r="AQ363" s="693"/>
      <c r="AR363" s="694"/>
      <c r="AS363" s="694"/>
      <c r="AT363" s="694"/>
      <c r="AU363" s="694"/>
      <c r="AV363" s="694"/>
      <c r="AW363" s="694"/>
      <c r="AX363" s="694"/>
      <c r="AY363" s="694"/>
      <c r="AZ363" s="694"/>
      <c r="BA363" s="694"/>
      <c r="BB363" s="694"/>
      <c r="BC363" s="694"/>
      <c r="BD363" s="694"/>
      <c r="BE363" s="694"/>
      <c r="BF363" s="694"/>
      <c r="BG363" s="694"/>
      <c r="BH363" s="694"/>
      <c r="BI363" s="694"/>
      <c r="BJ363" s="694"/>
      <c r="BK363" s="694"/>
      <c r="BL363" s="694"/>
      <c r="BM363" s="694"/>
      <c r="BN363" s="694"/>
      <c r="BO363" s="694"/>
      <c r="BP363" s="694"/>
      <c r="BQ363" s="694"/>
      <c r="BR363" s="694"/>
      <c r="BS363" s="694"/>
      <c r="BT363" s="695"/>
      <c r="BU363" s="163"/>
    </row>
    <row r="364" spans="2:73" ht="15.75">
      <c r="B364" s="686"/>
      <c r="C364" s="686"/>
      <c r="D364" s="686"/>
      <c r="E364" s="686"/>
      <c r="F364" s="686"/>
      <c r="G364" s="686"/>
      <c r="H364" s="686"/>
      <c r="I364" s="638"/>
      <c r="J364" s="638"/>
      <c r="K364" s="627"/>
      <c r="L364" s="693"/>
      <c r="M364" s="694"/>
      <c r="N364" s="694"/>
      <c r="O364" s="694"/>
      <c r="P364" s="694"/>
      <c r="Q364" s="694"/>
      <c r="R364" s="694"/>
      <c r="S364" s="694"/>
      <c r="T364" s="694"/>
      <c r="U364" s="694"/>
      <c r="V364" s="694"/>
      <c r="W364" s="694"/>
      <c r="X364" s="694"/>
      <c r="Y364" s="694"/>
      <c r="Z364" s="694"/>
      <c r="AA364" s="694"/>
      <c r="AB364" s="694"/>
      <c r="AC364" s="694"/>
      <c r="AD364" s="694"/>
      <c r="AE364" s="694"/>
      <c r="AF364" s="694"/>
      <c r="AG364" s="694"/>
      <c r="AH364" s="694"/>
      <c r="AI364" s="694"/>
      <c r="AJ364" s="694"/>
      <c r="AK364" s="694"/>
      <c r="AL364" s="694"/>
      <c r="AM364" s="694"/>
      <c r="AN364" s="694"/>
      <c r="AO364" s="695"/>
      <c r="AP364" s="627"/>
      <c r="AQ364" s="693"/>
      <c r="AR364" s="694"/>
      <c r="AS364" s="694"/>
      <c r="AT364" s="694"/>
      <c r="AU364" s="694"/>
      <c r="AV364" s="694"/>
      <c r="AW364" s="694"/>
      <c r="AX364" s="694"/>
      <c r="AY364" s="694"/>
      <c r="AZ364" s="694"/>
      <c r="BA364" s="694"/>
      <c r="BB364" s="694"/>
      <c r="BC364" s="694"/>
      <c r="BD364" s="694"/>
      <c r="BE364" s="694"/>
      <c r="BF364" s="694"/>
      <c r="BG364" s="694"/>
      <c r="BH364" s="694"/>
      <c r="BI364" s="694"/>
      <c r="BJ364" s="694"/>
      <c r="BK364" s="694"/>
      <c r="BL364" s="694"/>
      <c r="BM364" s="694"/>
      <c r="BN364" s="694"/>
      <c r="BO364" s="694"/>
      <c r="BP364" s="694"/>
      <c r="BQ364" s="694"/>
      <c r="BR364" s="694"/>
      <c r="BS364" s="694"/>
      <c r="BT364" s="695"/>
      <c r="BU364" s="163"/>
    </row>
    <row r="365" spans="2:73" ht="15.75">
      <c r="B365" s="686"/>
      <c r="C365" s="686"/>
      <c r="D365" s="686"/>
      <c r="E365" s="686"/>
      <c r="F365" s="686"/>
      <c r="G365" s="686"/>
      <c r="H365" s="686"/>
      <c r="I365" s="638"/>
      <c r="J365" s="638"/>
      <c r="K365" s="627"/>
      <c r="L365" s="693"/>
      <c r="M365" s="694"/>
      <c r="N365" s="694"/>
      <c r="O365" s="694"/>
      <c r="P365" s="694"/>
      <c r="Q365" s="694"/>
      <c r="R365" s="694"/>
      <c r="S365" s="694"/>
      <c r="T365" s="694"/>
      <c r="U365" s="694"/>
      <c r="V365" s="694"/>
      <c r="W365" s="694"/>
      <c r="X365" s="694"/>
      <c r="Y365" s="694"/>
      <c r="Z365" s="694"/>
      <c r="AA365" s="694"/>
      <c r="AB365" s="694"/>
      <c r="AC365" s="694"/>
      <c r="AD365" s="694"/>
      <c r="AE365" s="694"/>
      <c r="AF365" s="694"/>
      <c r="AG365" s="694"/>
      <c r="AH365" s="694"/>
      <c r="AI365" s="694"/>
      <c r="AJ365" s="694"/>
      <c r="AK365" s="694"/>
      <c r="AL365" s="694"/>
      <c r="AM365" s="694"/>
      <c r="AN365" s="694"/>
      <c r="AO365" s="695"/>
      <c r="AP365" s="627"/>
      <c r="AQ365" s="693"/>
      <c r="AR365" s="694"/>
      <c r="AS365" s="694"/>
      <c r="AT365" s="694"/>
      <c r="AU365" s="694"/>
      <c r="AV365" s="694"/>
      <c r="AW365" s="694"/>
      <c r="AX365" s="694"/>
      <c r="AY365" s="694"/>
      <c r="AZ365" s="694"/>
      <c r="BA365" s="694"/>
      <c r="BB365" s="694"/>
      <c r="BC365" s="694"/>
      <c r="BD365" s="694"/>
      <c r="BE365" s="694"/>
      <c r="BF365" s="694"/>
      <c r="BG365" s="694"/>
      <c r="BH365" s="694"/>
      <c r="BI365" s="694"/>
      <c r="BJ365" s="694"/>
      <c r="BK365" s="694"/>
      <c r="BL365" s="694"/>
      <c r="BM365" s="694"/>
      <c r="BN365" s="694"/>
      <c r="BO365" s="694"/>
      <c r="BP365" s="694"/>
      <c r="BQ365" s="694"/>
      <c r="BR365" s="694"/>
      <c r="BS365" s="694"/>
      <c r="BT365" s="695"/>
      <c r="BU365" s="163"/>
    </row>
    <row r="366" spans="2:73" ht="15.75">
      <c r="B366" s="686"/>
      <c r="C366" s="686"/>
      <c r="D366" s="686"/>
      <c r="E366" s="686"/>
      <c r="F366" s="686"/>
      <c r="G366" s="686"/>
      <c r="H366" s="686"/>
      <c r="I366" s="638"/>
      <c r="J366" s="638"/>
      <c r="K366" s="627"/>
      <c r="L366" s="693"/>
      <c r="M366" s="694"/>
      <c r="N366" s="694"/>
      <c r="O366" s="694"/>
      <c r="P366" s="694"/>
      <c r="Q366" s="694"/>
      <c r="R366" s="694"/>
      <c r="S366" s="694"/>
      <c r="T366" s="694"/>
      <c r="U366" s="694"/>
      <c r="V366" s="694"/>
      <c r="W366" s="694"/>
      <c r="X366" s="694"/>
      <c r="Y366" s="694"/>
      <c r="Z366" s="694"/>
      <c r="AA366" s="694"/>
      <c r="AB366" s="694"/>
      <c r="AC366" s="694"/>
      <c r="AD366" s="694"/>
      <c r="AE366" s="694"/>
      <c r="AF366" s="694"/>
      <c r="AG366" s="694"/>
      <c r="AH366" s="694"/>
      <c r="AI366" s="694"/>
      <c r="AJ366" s="694"/>
      <c r="AK366" s="694"/>
      <c r="AL366" s="694"/>
      <c r="AM366" s="694"/>
      <c r="AN366" s="694"/>
      <c r="AO366" s="695"/>
      <c r="AP366" s="627"/>
      <c r="AQ366" s="693"/>
      <c r="AR366" s="694"/>
      <c r="AS366" s="694"/>
      <c r="AT366" s="694"/>
      <c r="AU366" s="694"/>
      <c r="AV366" s="694"/>
      <c r="AW366" s="694"/>
      <c r="AX366" s="694"/>
      <c r="AY366" s="694"/>
      <c r="AZ366" s="694"/>
      <c r="BA366" s="694"/>
      <c r="BB366" s="694"/>
      <c r="BC366" s="694"/>
      <c r="BD366" s="694"/>
      <c r="BE366" s="694"/>
      <c r="BF366" s="694"/>
      <c r="BG366" s="694"/>
      <c r="BH366" s="694"/>
      <c r="BI366" s="694"/>
      <c r="BJ366" s="694"/>
      <c r="BK366" s="694"/>
      <c r="BL366" s="694"/>
      <c r="BM366" s="694"/>
      <c r="BN366" s="694"/>
      <c r="BO366" s="694"/>
      <c r="BP366" s="694"/>
      <c r="BQ366" s="694"/>
      <c r="BR366" s="694"/>
      <c r="BS366" s="694"/>
      <c r="BT366" s="695"/>
      <c r="BU366" s="163"/>
    </row>
    <row r="367" spans="2:73" ht="15.75">
      <c r="B367" s="686"/>
      <c r="C367" s="686"/>
      <c r="D367" s="686"/>
      <c r="E367" s="686"/>
      <c r="F367" s="686"/>
      <c r="G367" s="686"/>
      <c r="H367" s="686"/>
      <c r="I367" s="638"/>
      <c r="J367" s="638"/>
      <c r="K367" s="627"/>
      <c r="L367" s="693"/>
      <c r="M367" s="694"/>
      <c r="N367" s="694"/>
      <c r="O367" s="694"/>
      <c r="P367" s="694"/>
      <c r="Q367" s="694"/>
      <c r="R367" s="694"/>
      <c r="S367" s="694"/>
      <c r="T367" s="694"/>
      <c r="U367" s="694"/>
      <c r="V367" s="694"/>
      <c r="W367" s="694"/>
      <c r="X367" s="694"/>
      <c r="Y367" s="694"/>
      <c r="Z367" s="694"/>
      <c r="AA367" s="694"/>
      <c r="AB367" s="694"/>
      <c r="AC367" s="694"/>
      <c r="AD367" s="694"/>
      <c r="AE367" s="694"/>
      <c r="AF367" s="694"/>
      <c r="AG367" s="694"/>
      <c r="AH367" s="694"/>
      <c r="AI367" s="694"/>
      <c r="AJ367" s="694"/>
      <c r="AK367" s="694"/>
      <c r="AL367" s="694"/>
      <c r="AM367" s="694"/>
      <c r="AN367" s="694"/>
      <c r="AO367" s="695"/>
      <c r="AP367" s="627"/>
      <c r="AQ367" s="693"/>
      <c r="AR367" s="694"/>
      <c r="AS367" s="694"/>
      <c r="AT367" s="694"/>
      <c r="AU367" s="694"/>
      <c r="AV367" s="694"/>
      <c r="AW367" s="694"/>
      <c r="AX367" s="694"/>
      <c r="AY367" s="694"/>
      <c r="AZ367" s="694"/>
      <c r="BA367" s="694"/>
      <c r="BB367" s="694"/>
      <c r="BC367" s="694"/>
      <c r="BD367" s="694"/>
      <c r="BE367" s="694"/>
      <c r="BF367" s="694"/>
      <c r="BG367" s="694"/>
      <c r="BH367" s="694"/>
      <c r="BI367" s="694"/>
      <c r="BJ367" s="694"/>
      <c r="BK367" s="694"/>
      <c r="BL367" s="694"/>
      <c r="BM367" s="694"/>
      <c r="BN367" s="694"/>
      <c r="BO367" s="694"/>
      <c r="BP367" s="694"/>
      <c r="BQ367" s="694"/>
      <c r="BR367" s="694"/>
      <c r="BS367" s="694"/>
      <c r="BT367" s="695"/>
      <c r="BU367" s="163"/>
    </row>
    <row r="368" spans="2:73" ht="15.75">
      <c r="B368" s="686"/>
      <c r="C368" s="686"/>
      <c r="D368" s="686"/>
      <c r="E368" s="686"/>
      <c r="F368" s="686"/>
      <c r="G368" s="686"/>
      <c r="H368" s="686"/>
      <c r="I368" s="638"/>
      <c r="J368" s="638"/>
      <c r="K368" s="627"/>
      <c r="L368" s="693"/>
      <c r="M368" s="694"/>
      <c r="N368" s="694"/>
      <c r="O368" s="694"/>
      <c r="P368" s="694"/>
      <c r="Q368" s="694"/>
      <c r="R368" s="694"/>
      <c r="S368" s="694"/>
      <c r="T368" s="694"/>
      <c r="U368" s="694"/>
      <c r="V368" s="694"/>
      <c r="W368" s="694"/>
      <c r="X368" s="694"/>
      <c r="Y368" s="694"/>
      <c r="Z368" s="694"/>
      <c r="AA368" s="694"/>
      <c r="AB368" s="694"/>
      <c r="AC368" s="694"/>
      <c r="AD368" s="694"/>
      <c r="AE368" s="694"/>
      <c r="AF368" s="694"/>
      <c r="AG368" s="694"/>
      <c r="AH368" s="694"/>
      <c r="AI368" s="694"/>
      <c r="AJ368" s="694"/>
      <c r="AK368" s="694"/>
      <c r="AL368" s="694"/>
      <c r="AM368" s="694"/>
      <c r="AN368" s="694"/>
      <c r="AO368" s="695"/>
      <c r="AP368" s="627"/>
      <c r="AQ368" s="693"/>
      <c r="AR368" s="694"/>
      <c r="AS368" s="694"/>
      <c r="AT368" s="694"/>
      <c r="AU368" s="694"/>
      <c r="AV368" s="694"/>
      <c r="AW368" s="694"/>
      <c r="AX368" s="694"/>
      <c r="AY368" s="694"/>
      <c r="AZ368" s="694"/>
      <c r="BA368" s="694"/>
      <c r="BB368" s="694"/>
      <c r="BC368" s="694"/>
      <c r="BD368" s="694"/>
      <c r="BE368" s="694"/>
      <c r="BF368" s="694"/>
      <c r="BG368" s="694"/>
      <c r="BH368" s="694"/>
      <c r="BI368" s="694"/>
      <c r="BJ368" s="694"/>
      <c r="BK368" s="694"/>
      <c r="BL368" s="694"/>
      <c r="BM368" s="694"/>
      <c r="BN368" s="694"/>
      <c r="BO368" s="694"/>
      <c r="BP368" s="694"/>
      <c r="BQ368" s="694"/>
      <c r="BR368" s="694"/>
      <c r="BS368" s="694"/>
      <c r="BT368" s="695"/>
      <c r="BU368" s="163"/>
    </row>
    <row r="369" spans="2:73" ht="15.75">
      <c r="B369" s="686"/>
      <c r="C369" s="686"/>
      <c r="D369" s="686"/>
      <c r="E369" s="686"/>
      <c r="F369" s="686"/>
      <c r="G369" s="686"/>
      <c r="H369" s="686"/>
      <c r="I369" s="638"/>
      <c r="J369" s="638"/>
      <c r="K369" s="627"/>
      <c r="L369" s="693"/>
      <c r="M369" s="694"/>
      <c r="N369" s="694"/>
      <c r="O369" s="694"/>
      <c r="P369" s="694"/>
      <c r="Q369" s="694"/>
      <c r="R369" s="694"/>
      <c r="S369" s="694"/>
      <c r="T369" s="694"/>
      <c r="U369" s="694"/>
      <c r="V369" s="694"/>
      <c r="W369" s="694"/>
      <c r="X369" s="694"/>
      <c r="Y369" s="694"/>
      <c r="Z369" s="694"/>
      <c r="AA369" s="694"/>
      <c r="AB369" s="694"/>
      <c r="AC369" s="694"/>
      <c r="AD369" s="694"/>
      <c r="AE369" s="694"/>
      <c r="AF369" s="694"/>
      <c r="AG369" s="694"/>
      <c r="AH369" s="694"/>
      <c r="AI369" s="694"/>
      <c r="AJ369" s="694"/>
      <c r="AK369" s="694"/>
      <c r="AL369" s="694"/>
      <c r="AM369" s="694"/>
      <c r="AN369" s="694"/>
      <c r="AO369" s="695"/>
      <c r="AP369" s="627"/>
      <c r="AQ369" s="693"/>
      <c r="AR369" s="694"/>
      <c r="AS369" s="694"/>
      <c r="AT369" s="694"/>
      <c r="AU369" s="694"/>
      <c r="AV369" s="694"/>
      <c r="AW369" s="694"/>
      <c r="AX369" s="694"/>
      <c r="AY369" s="694"/>
      <c r="AZ369" s="694"/>
      <c r="BA369" s="694"/>
      <c r="BB369" s="694"/>
      <c r="BC369" s="694"/>
      <c r="BD369" s="694"/>
      <c r="BE369" s="694"/>
      <c r="BF369" s="694"/>
      <c r="BG369" s="694"/>
      <c r="BH369" s="694"/>
      <c r="BI369" s="694"/>
      <c r="BJ369" s="694"/>
      <c r="BK369" s="694"/>
      <c r="BL369" s="694"/>
      <c r="BM369" s="694"/>
      <c r="BN369" s="694"/>
      <c r="BO369" s="694"/>
      <c r="BP369" s="694"/>
      <c r="BQ369" s="694"/>
      <c r="BR369" s="694"/>
      <c r="BS369" s="694"/>
      <c r="BT369" s="695"/>
      <c r="BU369" s="163"/>
    </row>
    <row r="370" spans="2:73" ht="15.75">
      <c r="B370" s="686"/>
      <c r="C370" s="686"/>
      <c r="D370" s="686"/>
      <c r="E370" s="686"/>
      <c r="F370" s="686"/>
      <c r="G370" s="686"/>
      <c r="H370" s="686"/>
      <c r="I370" s="638"/>
      <c r="J370" s="638"/>
      <c r="K370" s="627"/>
      <c r="L370" s="693"/>
      <c r="M370" s="694"/>
      <c r="N370" s="694"/>
      <c r="O370" s="694"/>
      <c r="P370" s="694"/>
      <c r="Q370" s="694"/>
      <c r="R370" s="694"/>
      <c r="S370" s="694"/>
      <c r="T370" s="694"/>
      <c r="U370" s="694"/>
      <c r="V370" s="694"/>
      <c r="W370" s="694"/>
      <c r="X370" s="694"/>
      <c r="Y370" s="694"/>
      <c r="Z370" s="694"/>
      <c r="AA370" s="694"/>
      <c r="AB370" s="694"/>
      <c r="AC370" s="694"/>
      <c r="AD370" s="694"/>
      <c r="AE370" s="694"/>
      <c r="AF370" s="694"/>
      <c r="AG370" s="694"/>
      <c r="AH370" s="694"/>
      <c r="AI370" s="694"/>
      <c r="AJ370" s="694"/>
      <c r="AK370" s="694"/>
      <c r="AL370" s="694"/>
      <c r="AM370" s="694"/>
      <c r="AN370" s="694"/>
      <c r="AO370" s="695"/>
      <c r="AP370" s="627"/>
      <c r="AQ370" s="693"/>
      <c r="AR370" s="694"/>
      <c r="AS370" s="694"/>
      <c r="AT370" s="694"/>
      <c r="AU370" s="694"/>
      <c r="AV370" s="694"/>
      <c r="AW370" s="694"/>
      <c r="AX370" s="694"/>
      <c r="AY370" s="694"/>
      <c r="AZ370" s="694"/>
      <c r="BA370" s="694"/>
      <c r="BB370" s="694"/>
      <c r="BC370" s="694"/>
      <c r="BD370" s="694"/>
      <c r="BE370" s="694"/>
      <c r="BF370" s="694"/>
      <c r="BG370" s="694"/>
      <c r="BH370" s="694"/>
      <c r="BI370" s="694"/>
      <c r="BJ370" s="694"/>
      <c r="BK370" s="694"/>
      <c r="BL370" s="694"/>
      <c r="BM370" s="694"/>
      <c r="BN370" s="694"/>
      <c r="BO370" s="694"/>
      <c r="BP370" s="694"/>
      <c r="BQ370" s="694"/>
      <c r="BR370" s="694"/>
      <c r="BS370" s="694"/>
      <c r="BT370" s="695"/>
      <c r="BU370" s="163"/>
    </row>
    <row r="371" spans="2:73" ht="15.75">
      <c r="B371" s="686"/>
      <c r="C371" s="686"/>
      <c r="D371" s="686"/>
      <c r="E371" s="686"/>
      <c r="F371" s="686"/>
      <c r="G371" s="686"/>
      <c r="H371" s="686"/>
      <c r="I371" s="638"/>
      <c r="J371" s="638"/>
      <c r="K371" s="627"/>
      <c r="L371" s="693"/>
      <c r="M371" s="694"/>
      <c r="N371" s="694"/>
      <c r="O371" s="694"/>
      <c r="P371" s="694"/>
      <c r="Q371" s="694"/>
      <c r="R371" s="694"/>
      <c r="S371" s="694"/>
      <c r="T371" s="694"/>
      <c r="U371" s="694"/>
      <c r="V371" s="694"/>
      <c r="W371" s="694"/>
      <c r="X371" s="694"/>
      <c r="Y371" s="694"/>
      <c r="Z371" s="694"/>
      <c r="AA371" s="694"/>
      <c r="AB371" s="694"/>
      <c r="AC371" s="694"/>
      <c r="AD371" s="694"/>
      <c r="AE371" s="694"/>
      <c r="AF371" s="694"/>
      <c r="AG371" s="694"/>
      <c r="AH371" s="694"/>
      <c r="AI371" s="694"/>
      <c r="AJ371" s="694"/>
      <c r="AK371" s="694"/>
      <c r="AL371" s="694"/>
      <c r="AM371" s="694"/>
      <c r="AN371" s="694"/>
      <c r="AO371" s="695"/>
      <c r="AP371" s="627"/>
      <c r="AQ371" s="693"/>
      <c r="AR371" s="694"/>
      <c r="AS371" s="694"/>
      <c r="AT371" s="694"/>
      <c r="AU371" s="694"/>
      <c r="AV371" s="694"/>
      <c r="AW371" s="694"/>
      <c r="AX371" s="694"/>
      <c r="AY371" s="694"/>
      <c r="AZ371" s="694"/>
      <c r="BA371" s="694"/>
      <c r="BB371" s="694"/>
      <c r="BC371" s="694"/>
      <c r="BD371" s="694"/>
      <c r="BE371" s="694"/>
      <c r="BF371" s="694"/>
      <c r="BG371" s="694"/>
      <c r="BH371" s="694"/>
      <c r="BI371" s="694"/>
      <c r="BJ371" s="694"/>
      <c r="BK371" s="694"/>
      <c r="BL371" s="694"/>
      <c r="BM371" s="694"/>
      <c r="BN371" s="694"/>
      <c r="BO371" s="694"/>
      <c r="BP371" s="694"/>
      <c r="BQ371" s="694"/>
      <c r="BR371" s="694"/>
      <c r="BS371" s="694"/>
      <c r="BT371" s="695"/>
      <c r="BU371" s="163"/>
    </row>
    <row r="372" spans="2:73" ht="15.75">
      <c r="B372" s="686"/>
      <c r="C372" s="686"/>
      <c r="D372" s="686"/>
      <c r="E372" s="686"/>
      <c r="F372" s="686"/>
      <c r="G372" s="686"/>
      <c r="H372" s="686"/>
      <c r="I372" s="638"/>
      <c r="J372" s="638"/>
      <c r="K372" s="627"/>
      <c r="L372" s="693"/>
      <c r="M372" s="694"/>
      <c r="N372" s="694"/>
      <c r="O372" s="694"/>
      <c r="P372" s="694"/>
      <c r="Q372" s="694"/>
      <c r="R372" s="694"/>
      <c r="S372" s="694"/>
      <c r="T372" s="694"/>
      <c r="U372" s="694"/>
      <c r="V372" s="694"/>
      <c r="W372" s="694"/>
      <c r="X372" s="694"/>
      <c r="Y372" s="694"/>
      <c r="Z372" s="694"/>
      <c r="AA372" s="694"/>
      <c r="AB372" s="694"/>
      <c r="AC372" s="694"/>
      <c r="AD372" s="694"/>
      <c r="AE372" s="694"/>
      <c r="AF372" s="694"/>
      <c r="AG372" s="694"/>
      <c r="AH372" s="694"/>
      <c r="AI372" s="694"/>
      <c r="AJ372" s="694"/>
      <c r="AK372" s="694"/>
      <c r="AL372" s="694"/>
      <c r="AM372" s="694"/>
      <c r="AN372" s="694"/>
      <c r="AO372" s="695"/>
      <c r="AP372" s="627"/>
      <c r="AQ372" s="693"/>
      <c r="AR372" s="694"/>
      <c r="AS372" s="694"/>
      <c r="AT372" s="694"/>
      <c r="AU372" s="694"/>
      <c r="AV372" s="694"/>
      <c r="AW372" s="694"/>
      <c r="AX372" s="694"/>
      <c r="AY372" s="694"/>
      <c r="AZ372" s="694"/>
      <c r="BA372" s="694"/>
      <c r="BB372" s="694"/>
      <c r="BC372" s="694"/>
      <c r="BD372" s="694"/>
      <c r="BE372" s="694"/>
      <c r="BF372" s="694"/>
      <c r="BG372" s="694"/>
      <c r="BH372" s="694"/>
      <c r="BI372" s="694"/>
      <c r="BJ372" s="694"/>
      <c r="BK372" s="694"/>
      <c r="BL372" s="694"/>
      <c r="BM372" s="694"/>
      <c r="BN372" s="694"/>
      <c r="BO372" s="694"/>
      <c r="BP372" s="694"/>
      <c r="BQ372" s="694"/>
      <c r="BR372" s="694"/>
      <c r="BS372" s="694"/>
      <c r="BT372" s="695"/>
      <c r="BU372" s="163"/>
    </row>
    <row r="373" spans="2:73" ht="15.75">
      <c r="B373" s="686"/>
      <c r="C373" s="686"/>
      <c r="D373" s="686"/>
      <c r="E373" s="686"/>
      <c r="F373" s="686"/>
      <c r="G373" s="686"/>
      <c r="H373" s="686"/>
      <c r="I373" s="638"/>
      <c r="J373" s="638"/>
      <c r="K373" s="627"/>
      <c r="L373" s="693"/>
      <c r="M373" s="694"/>
      <c r="N373" s="694"/>
      <c r="O373" s="694"/>
      <c r="P373" s="694"/>
      <c r="Q373" s="694"/>
      <c r="R373" s="694"/>
      <c r="S373" s="694"/>
      <c r="T373" s="694"/>
      <c r="U373" s="694"/>
      <c r="V373" s="694"/>
      <c r="W373" s="694"/>
      <c r="X373" s="694"/>
      <c r="Y373" s="694"/>
      <c r="Z373" s="694"/>
      <c r="AA373" s="694"/>
      <c r="AB373" s="694"/>
      <c r="AC373" s="694"/>
      <c r="AD373" s="694"/>
      <c r="AE373" s="694"/>
      <c r="AF373" s="694"/>
      <c r="AG373" s="694"/>
      <c r="AH373" s="694"/>
      <c r="AI373" s="694"/>
      <c r="AJ373" s="694"/>
      <c r="AK373" s="694"/>
      <c r="AL373" s="694"/>
      <c r="AM373" s="694"/>
      <c r="AN373" s="694"/>
      <c r="AO373" s="695"/>
      <c r="AP373" s="627"/>
      <c r="AQ373" s="693"/>
      <c r="AR373" s="694"/>
      <c r="AS373" s="694"/>
      <c r="AT373" s="694"/>
      <c r="AU373" s="694"/>
      <c r="AV373" s="694"/>
      <c r="AW373" s="694"/>
      <c r="AX373" s="694"/>
      <c r="AY373" s="694"/>
      <c r="AZ373" s="694"/>
      <c r="BA373" s="694"/>
      <c r="BB373" s="694"/>
      <c r="BC373" s="694"/>
      <c r="BD373" s="694"/>
      <c r="BE373" s="694"/>
      <c r="BF373" s="694"/>
      <c r="BG373" s="694"/>
      <c r="BH373" s="694"/>
      <c r="BI373" s="694"/>
      <c r="BJ373" s="694"/>
      <c r="BK373" s="694"/>
      <c r="BL373" s="694"/>
      <c r="BM373" s="694"/>
      <c r="BN373" s="694"/>
      <c r="BO373" s="694"/>
      <c r="BP373" s="694"/>
      <c r="BQ373" s="694"/>
      <c r="BR373" s="694"/>
      <c r="BS373" s="694"/>
      <c r="BT373" s="695"/>
      <c r="BU373" s="163"/>
    </row>
    <row r="374" spans="2:73" ht="15.75">
      <c r="B374" s="686"/>
      <c r="C374" s="686"/>
      <c r="D374" s="686"/>
      <c r="E374" s="686"/>
      <c r="F374" s="686"/>
      <c r="G374" s="686"/>
      <c r="H374" s="686"/>
      <c r="I374" s="638"/>
      <c r="J374" s="638"/>
      <c r="K374" s="627"/>
      <c r="L374" s="693"/>
      <c r="M374" s="694"/>
      <c r="N374" s="694"/>
      <c r="O374" s="694"/>
      <c r="P374" s="694"/>
      <c r="Q374" s="694"/>
      <c r="R374" s="694"/>
      <c r="S374" s="694"/>
      <c r="T374" s="694"/>
      <c r="U374" s="694"/>
      <c r="V374" s="694"/>
      <c r="W374" s="694"/>
      <c r="X374" s="694"/>
      <c r="Y374" s="694"/>
      <c r="Z374" s="694"/>
      <c r="AA374" s="694"/>
      <c r="AB374" s="694"/>
      <c r="AC374" s="694"/>
      <c r="AD374" s="694"/>
      <c r="AE374" s="694"/>
      <c r="AF374" s="694"/>
      <c r="AG374" s="694"/>
      <c r="AH374" s="694"/>
      <c r="AI374" s="694"/>
      <c r="AJ374" s="694"/>
      <c r="AK374" s="694"/>
      <c r="AL374" s="694"/>
      <c r="AM374" s="694"/>
      <c r="AN374" s="694"/>
      <c r="AO374" s="695"/>
      <c r="AP374" s="627"/>
      <c r="AQ374" s="693"/>
      <c r="AR374" s="694"/>
      <c r="AS374" s="694"/>
      <c r="AT374" s="694"/>
      <c r="AU374" s="694"/>
      <c r="AV374" s="694"/>
      <c r="AW374" s="694"/>
      <c r="AX374" s="694"/>
      <c r="AY374" s="694"/>
      <c r="AZ374" s="694"/>
      <c r="BA374" s="694"/>
      <c r="BB374" s="694"/>
      <c r="BC374" s="694"/>
      <c r="BD374" s="694"/>
      <c r="BE374" s="694"/>
      <c r="BF374" s="694"/>
      <c r="BG374" s="694"/>
      <c r="BH374" s="694"/>
      <c r="BI374" s="694"/>
      <c r="BJ374" s="694"/>
      <c r="BK374" s="694"/>
      <c r="BL374" s="694"/>
      <c r="BM374" s="694"/>
      <c r="BN374" s="694"/>
      <c r="BO374" s="694"/>
      <c r="BP374" s="694"/>
      <c r="BQ374" s="694"/>
      <c r="BR374" s="694"/>
      <c r="BS374" s="694"/>
      <c r="BT374" s="695"/>
      <c r="BU374" s="163"/>
    </row>
    <row r="375" spans="2:73" ht="15.75">
      <c r="B375" s="686"/>
      <c r="C375" s="686"/>
      <c r="D375" s="686"/>
      <c r="E375" s="686"/>
      <c r="F375" s="686"/>
      <c r="G375" s="686"/>
      <c r="H375" s="686"/>
      <c r="I375" s="638"/>
      <c r="J375" s="638"/>
      <c r="K375" s="627"/>
      <c r="L375" s="693"/>
      <c r="M375" s="694"/>
      <c r="N375" s="694"/>
      <c r="O375" s="694"/>
      <c r="P375" s="694"/>
      <c r="Q375" s="694"/>
      <c r="R375" s="694"/>
      <c r="S375" s="694"/>
      <c r="T375" s="694"/>
      <c r="U375" s="694"/>
      <c r="V375" s="694"/>
      <c r="W375" s="694"/>
      <c r="X375" s="694"/>
      <c r="Y375" s="694"/>
      <c r="Z375" s="694"/>
      <c r="AA375" s="694"/>
      <c r="AB375" s="694"/>
      <c r="AC375" s="694"/>
      <c r="AD375" s="694"/>
      <c r="AE375" s="694"/>
      <c r="AF375" s="694"/>
      <c r="AG375" s="694"/>
      <c r="AH375" s="694"/>
      <c r="AI375" s="694"/>
      <c r="AJ375" s="694"/>
      <c r="AK375" s="694"/>
      <c r="AL375" s="694"/>
      <c r="AM375" s="694"/>
      <c r="AN375" s="694"/>
      <c r="AO375" s="695"/>
      <c r="AP375" s="627"/>
      <c r="AQ375" s="693"/>
      <c r="AR375" s="694"/>
      <c r="AS375" s="694"/>
      <c r="AT375" s="694"/>
      <c r="AU375" s="694"/>
      <c r="AV375" s="694"/>
      <c r="AW375" s="694"/>
      <c r="AX375" s="694"/>
      <c r="AY375" s="694"/>
      <c r="AZ375" s="694"/>
      <c r="BA375" s="694"/>
      <c r="BB375" s="694"/>
      <c r="BC375" s="694"/>
      <c r="BD375" s="694"/>
      <c r="BE375" s="694"/>
      <c r="BF375" s="694"/>
      <c r="BG375" s="694"/>
      <c r="BH375" s="694"/>
      <c r="BI375" s="694"/>
      <c r="BJ375" s="694"/>
      <c r="BK375" s="694"/>
      <c r="BL375" s="694"/>
      <c r="BM375" s="694"/>
      <c r="BN375" s="694"/>
      <c r="BO375" s="694"/>
      <c r="BP375" s="694"/>
      <c r="BQ375" s="694"/>
      <c r="BR375" s="694"/>
      <c r="BS375" s="694"/>
      <c r="BT375" s="695"/>
      <c r="BU375" s="163"/>
    </row>
    <row r="376" spans="2:73" ht="15.75">
      <c r="B376" s="686"/>
      <c r="C376" s="686"/>
      <c r="D376" s="686"/>
      <c r="E376" s="686"/>
      <c r="F376" s="686"/>
      <c r="G376" s="686"/>
      <c r="H376" s="686"/>
      <c r="I376" s="638"/>
      <c r="J376" s="638"/>
      <c r="K376" s="627"/>
      <c r="L376" s="693"/>
      <c r="M376" s="694"/>
      <c r="N376" s="694"/>
      <c r="O376" s="694"/>
      <c r="P376" s="694"/>
      <c r="Q376" s="694"/>
      <c r="R376" s="694"/>
      <c r="S376" s="694"/>
      <c r="T376" s="694"/>
      <c r="U376" s="694"/>
      <c r="V376" s="694"/>
      <c r="W376" s="694"/>
      <c r="X376" s="694"/>
      <c r="Y376" s="694"/>
      <c r="Z376" s="694"/>
      <c r="AA376" s="694"/>
      <c r="AB376" s="694"/>
      <c r="AC376" s="694"/>
      <c r="AD376" s="694"/>
      <c r="AE376" s="694"/>
      <c r="AF376" s="694"/>
      <c r="AG376" s="694"/>
      <c r="AH376" s="694"/>
      <c r="AI376" s="694"/>
      <c r="AJ376" s="694"/>
      <c r="AK376" s="694"/>
      <c r="AL376" s="694"/>
      <c r="AM376" s="694"/>
      <c r="AN376" s="694"/>
      <c r="AO376" s="695"/>
      <c r="AP376" s="627"/>
      <c r="AQ376" s="693"/>
      <c r="AR376" s="694"/>
      <c r="AS376" s="694"/>
      <c r="AT376" s="694"/>
      <c r="AU376" s="694"/>
      <c r="AV376" s="694"/>
      <c r="AW376" s="694"/>
      <c r="AX376" s="694"/>
      <c r="AY376" s="694"/>
      <c r="AZ376" s="694"/>
      <c r="BA376" s="694"/>
      <c r="BB376" s="694"/>
      <c r="BC376" s="694"/>
      <c r="BD376" s="694"/>
      <c r="BE376" s="694"/>
      <c r="BF376" s="694"/>
      <c r="BG376" s="694"/>
      <c r="BH376" s="694"/>
      <c r="BI376" s="694"/>
      <c r="BJ376" s="694"/>
      <c r="BK376" s="694"/>
      <c r="BL376" s="694"/>
      <c r="BM376" s="694"/>
      <c r="BN376" s="694"/>
      <c r="BO376" s="694"/>
      <c r="BP376" s="694"/>
      <c r="BQ376" s="694"/>
      <c r="BR376" s="694"/>
      <c r="BS376" s="694"/>
      <c r="BT376" s="695"/>
      <c r="BU376" s="163"/>
    </row>
    <row r="377" spans="2:73" ht="15.75">
      <c r="B377" s="686"/>
      <c r="C377" s="686"/>
      <c r="D377" s="686"/>
      <c r="E377" s="686"/>
      <c r="F377" s="686"/>
      <c r="G377" s="686"/>
      <c r="H377" s="686"/>
      <c r="I377" s="638"/>
      <c r="J377" s="638"/>
      <c r="K377" s="627"/>
      <c r="L377" s="693"/>
      <c r="M377" s="694"/>
      <c r="N377" s="694"/>
      <c r="O377" s="694"/>
      <c r="P377" s="694"/>
      <c r="Q377" s="694"/>
      <c r="R377" s="694"/>
      <c r="S377" s="694"/>
      <c r="T377" s="694"/>
      <c r="U377" s="694"/>
      <c r="V377" s="694"/>
      <c r="W377" s="694"/>
      <c r="X377" s="694"/>
      <c r="Y377" s="694"/>
      <c r="Z377" s="694"/>
      <c r="AA377" s="694"/>
      <c r="AB377" s="694"/>
      <c r="AC377" s="694"/>
      <c r="AD377" s="694"/>
      <c r="AE377" s="694"/>
      <c r="AF377" s="694"/>
      <c r="AG377" s="694"/>
      <c r="AH377" s="694"/>
      <c r="AI377" s="694"/>
      <c r="AJ377" s="694"/>
      <c r="AK377" s="694"/>
      <c r="AL377" s="694"/>
      <c r="AM377" s="694"/>
      <c r="AN377" s="694"/>
      <c r="AO377" s="695"/>
      <c r="AP377" s="627"/>
      <c r="AQ377" s="693"/>
      <c r="AR377" s="694"/>
      <c r="AS377" s="694"/>
      <c r="AT377" s="694"/>
      <c r="AU377" s="694"/>
      <c r="AV377" s="694"/>
      <c r="AW377" s="694"/>
      <c r="AX377" s="694"/>
      <c r="AY377" s="694"/>
      <c r="AZ377" s="694"/>
      <c r="BA377" s="694"/>
      <c r="BB377" s="694"/>
      <c r="BC377" s="694"/>
      <c r="BD377" s="694"/>
      <c r="BE377" s="694"/>
      <c r="BF377" s="694"/>
      <c r="BG377" s="694"/>
      <c r="BH377" s="694"/>
      <c r="BI377" s="694"/>
      <c r="BJ377" s="694"/>
      <c r="BK377" s="694"/>
      <c r="BL377" s="694"/>
      <c r="BM377" s="694"/>
      <c r="BN377" s="694"/>
      <c r="BO377" s="694"/>
      <c r="BP377" s="694"/>
      <c r="BQ377" s="694"/>
      <c r="BR377" s="694"/>
      <c r="BS377" s="694"/>
      <c r="BT377" s="695"/>
      <c r="BU377" s="163"/>
    </row>
    <row r="378" spans="2:73" ht="15.75">
      <c r="B378" s="686"/>
      <c r="C378" s="686"/>
      <c r="D378" s="686"/>
      <c r="E378" s="686"/>
      <c r="F378" s="686"/>
      <c r="G378" s="686"/>
      <c r="H378" s="686"/>
      <c r="I378" s="638"/>
      <c r="J378" s="638"/>
      <c r="K378" s="627"/>
      <c r="L378" s="693"/>
      <c r="M378" s="694"/>
      <c r="N378" s="694"/>
      <c r="O378" s="694"/>
      <c r="P378" s="694"/>
      <c r="Q378" s="694"/>
      <c r="R378" s="694"/>
      <c r="S378" s="694"/>
      <c r="T378" s="694"/>
      <c r="U378" s="694"/>
      <c r="V378" s="694"/>
      <c r="W378" s="694"/>
      <c r="X378" s="694"/>
      <c r="Y378" s="694"/>
      <c r="Z378" s="694"/>
      <c r="AA378" s="694"/>
      <c r="AB378" s="694"/>
      <c r="AC378" s="694"/>
      <c r="AD378" s="694"/>
      <c r="AE378" s="694"/>
      <c r="AF378" s="694"/>
      <c r="AG378" s="694"/>
      <c r="AH378" s="694"/>
      <c r="AI378" s="694"/>
      <c r="AJ378" s="694"/>
      <c r="AK378" s="694"/>
      <c r="AL378" s="694"/>
      <c r="AM378" s="694"/>
      <c r="AN378" s="694"/>
      <c r="AO378" s="695"/>
      <c r="AP378" s="627"/>
      <c r="AQ378" s="693"/>
      <c r="AR378" s="694"/>
      <c r="AS378" s="694"/>
      <c r="AT378" s="694"/>
      <c r="AU378" s="694"/>
      <c r="AV378" s="694"/>
      <c r="AW378" s="694"/>
      <c r="AX378" s="694"/>
      <c r="AY378" s="694"/>
      <c r="AZ378" s="694"/>
      <c r="BA378" s="694"/>
      <c r="BB378" s="694"/>
      <c r="BC378" s="694"/>
      <c r="BD378" s="694"/>
      <c r="BE378" s="694"/>
      <c r="BF378" s="694"/>
      <c r="BG378" s="694"/>
      <c r="BH378" s="694"/>
      <c r="BI378" s="694"/>
      <c r="BJ378" s="694"/>
      <c r="BK378" s="694"/>
      <c r="BL378" s="694"/>
      <c r="BM378" s="694"/>
      <c r="BN378" s="694"/>
      <c r="BO378" s="694"/>
      <c r="BP378" s="694"/>
      <c r="BQ378" s="694"/>
      <c r="BR378" s="694"/>
      <c r="BS378" s="694"/>
      <c r="BT378" s="695"/>
      <c r="BU378" s="163"/>
    </row>
    <row r="379" spans="2:73" ht="15.75">
      <c r="B379" s="686"/>
      <c r="C379" s="686"/>
      <c r="D379" s="686"/>
      <c r="E379" s="686"/>
      <c r="F379" s="686"/>
      <c r="G379" s="686"/>
      <c r="H379" s="686"/>
      <c r="I379" s="638"/>
      <c r="J379" s="638"/>
      <c r="K379" s="627"/>
      <c r="L379" s="693"/>
      <c r="M379" s="694"/>
      <c r="N379" s="694"/>
      <c r="O379" s="694"/>
      <c r="P379" s="694"/>
      <c r="Q379" s="694"/>
      <c r="R379" s="694"/>
      <c r="S379" s="694"/>
      <c r="T379" s="694"/>
      <c r="U379" s="694"/>
      <c r="V379" s="694"/>
      <c r="W379" s="694"/>
      <c r="X379" s="694"/>
      <c r="Y379" s="694"/>
      <c r="Z379" s="694"/>
      <c r="AA379" s="694"/>
      <c r="AB379" s="694"/>
      <c r="AC379" s="694"/>
      <c r="AD379" s="694"/>
      <c r="AE379" s="694"/>
      <c r="AF379" s="694"/>
      <c r="AG379" s="694"/>
      <c r="AH379" s="694"/>
      <c r="AI379" s="694"/>
      <c r="AJ379" s="694"/>
      <c r="AK379" s="694"/>
      <c r="AL379" s="694"/>
      <c r="AM379" s="694"/>
      <c r="AN379" s="694"/>
      <c r="AO379" s="695"/>
      <c r="AP379" s="627"/>
      <c r="AQ379" s="693"/>
      <c r="AR379" s="694"/>
      <c r="AS379" s="694"/>
      <c r="AT379" s="694"/>
      <c r="AU379" s="694"/>
      <c r="AV379" s="694"/>
      <c r="AW379" s="694"/>
      <c r="AX379" s="694"/>
      <c r="AY379" s="694"/>
      <c r="AZ379" s="694"/>
      <c r="BA379" s="694"/>
      <c r="BB379" s="694"/>
      <c r="BC379" s="694"/>
      <c r="BD379" s="694"/>
      <c r="BE379" s="694"/>
      <c r="BF379" s="694"/>
      <c r="BG379" s="694"/>
      <c r="BH379" s="694"/>
      <c r="BI379" s="694"/>
      <c r="BJ379" s="694"/>
      <c r="BK379" s="694"/>
      <c r="BL379" s="694"/>
      <c r="BM379" s="694"/>
      <c r="BN379" s="694"/>
      <c r="BO379" s="694"/>
      <c r="BP379" s="694"/>
      <c r="BQ379" s="694"/>
      <c r="BR379" s="694"/>
      <c r="BS379" s="694"/>
      <c r="BT379" s="695"/>
      <c r="BU379" s="163"/>
    </row>
    <row r="380" spans="2:73" ht="15.75">
      <c r="B380" s="686"/>
      <c r="C380" s="686"/>
      <c r="D380" s="686"/>
      <c r="E380" s="686"/>
      <c r="F380" s="686"/>
      <c r="G380" s="686"/>
      <c r="H380" s="686"/>
      <c r="I380" s="638"/>
      <c r="J380" s="638"/>
      <c r="K380" s="627"/>
      <c r="L380" s="693"/>
      <c r="M380" s="694"/>
      <c r="N380" s="694"/>
      <c r="O380" s="694"/>
      <c r="P380" s="694"/>
      <c r="Q380" s="694"/>
      <c r="R380" s="694"/>
      <c r="S380" s="694"/>
      <c r="T380" s="694"/>
      <c r="U380" s="694"/>
      <c r="V380" s="694"/>
      <c r="W380" s="694"/>
      <c r="X380" s="694"/>
      <c r="Y380" s="694"/>
      <c r="Z380" s="694"/>
      <c r="AA380" s="694"/>
      <c r="AB380" s="694"/>
      <c r="AC380" s="694"/>
      <c r="AD380" s="694"/>
      <c r="AE380" s="694"/>
      <c r="AF380" s="694"/>
      <c r="AG380" s="694"/>
      <c r="AH380" s="694"/>
      <c r="AI380" s="694"/>
      <c r="AJ380" s="694"/>
      <c r="AK380" s="694"/>
      <c r="AL380" s="694"/>
      <c r="AM380" s="694"/>
      <c r="AN380" s="694"/>
      <c r="AO380" s="695"/>
      <c r="AP380" s="627"/>
      <c r="AQ380" s="693"/>
      <c r="AR380" s="694"/>
      <c r="AS380" s="694"/>
      <c r="AT380" s="694"/>
      <c r="AU380" s="694"/>
      <c r="AV380" s="694"/>
      <c r="AW380" s="694"/>
      <c r="AX380" s="694"/>
      <c r="AY380" s="694"/>
      <c r="AZ380" s="694"/>
      <c r="BA380" s="694"/>
      <c r="BB380" s="694"/>
      <c r="BC380" s="694"/>
      <c r="BD380" s="694"/>
      <c r="BE380" s="694"/>
      <c r="BF380" s="694"/>
      <c r="BG380" s="694"/>
      <c r="BH380" s="694"/>
      <c r="BI380" s="694"/>
      <c r="BJ380" s="694"/>
      <c r="BK380" s="694"/>
      <c r="BL380" s="694"/>
      <c r="BM380" s="694"/>
      <c r="BN380" s="694"/>
      <c r="BO380" s="694"/>
      <c r="BP380" s="694"/>
      <c r="BQ380" s="694"/>
      <c r="BR380" s="694"/>
      <c r="BS380" s="694"/>
      <c r="BT380" s="695"/>
      <c r="BU380" s="163"/>
    </row>
    <row r="381" spans="2:73" ht="15.75">
      <c r="B381" s="686"/>
      <c r="C381" s="686"/>
      <c r="D381" s="686"/>
      <c r="E381" s="686"/>
      <c r="F381" s="686"/>
      <c r="G381" s="686"/>
      <c r="H381" s="686"/>
      <c r="I381" s="638"/>
      <c r="J381" s="638"/>
      <c r="K381" s="627"/>
      <c r="L381" s="693"/>
      <c r="M381" s="694"/>
      <c r="N381" s="694"/>
      <c r="O381" s="694"/>
      <c r="P381" s="694"/>
      <c r="Q381" s="694"/>
      <c r="R381" s="694"/>
      <c r="S381" s="694"/>
      <c r="T381" s="694"/>
      <c r="U381" s="694"/>
      <c r="V381" s="694"/>
      <c r="W381" s="694"/>
      <c r="X381" s="694"/>
      <c r="Y381" s="694"/>
      <c r="Z381" s="694"/>
      <c r="AA381" s="694"/>
      <c r="AB381" s="694"/>
      <c r="AC381" s="694"/>
      <c r="AD381" s="694"/>
      <c r="AE381" s="694"/>
      <c r="AF381" s="694"/>
      <c r="AG381" s="694"/>
      <c r="AH381" s="694"/>
      <c r="AI381" s="694"/>
      <c r="AJ381" s="694"/>
      <c r="AK381" s="694"/>
      <c r="AL381" s="694"/>
      <c r="AM381" s="694"/>
      <c r="AN381" s="694"/>
      <c r="AO381" s="695"/>
      <c r="AP381" s="627"/>
      <c r="AQ381" s="693"/>
      <c r="AR381" s="694"/>
      <c r="AS381" s="694"/>
      <c r="AT381" s="694"/>
      <c r="AU381" s="694"/>
      <c r="AV381" s="694"/>
      <c r="AW381" s="694"/>
      <c r="AX381" s="694"/>
      <c r="AY381" s="694"/>
      <c r="AZ381" s="694"/>
      <c r="BA381" s="694"/>
      <c r="BB381" s="694"/>
      <c r="BC381" s="694"/>
      <c r="BD381" s="694"/>
      <c r="BE381" s="694"/>
      <c r="BF381" s="694"/>
      <c r="BG381" s="694"/>
      <c r="BH381" s="694"/>
      <c r="BI381" s="694"/>
      <c r="BJ381" s="694"/>
      <c r="BK381" s="694"/>
      <c r="BL381" s="694"/>
      <c r="BM381" s="694"/>
      <c r="BN381" s="694"/>
      <c r="BO381" s="694"/>
      <c r="BP381" s="694"/>
      <c r="BQ381" s="694"/>
      <c r="BR381" s="694"/>
      <c r="BS381" s="694"/>
      <c r="BT381" s="695"/>
      <c r="BU381" s="163"/>
    </row>
    <row r="382" spans="2:73" ht="15.75">
      <c r="B382" s="686"/>
      <c r="C382" s="686"/>
      <c r="D382" s="686"/>
      <c r="E382" s="686"/>
      <c r="F382" s="686"/>
      <c r="G382" s="686"/>
      <c r="H382" s="686"/>
      <c r="I382" s="638"/>
      <c r="J382" s="638"/>
      <c r="K382" s="627"/>
      <c r="L382" s="693"/>
      <c r="M382" s="694"/>
      <c r="N382" s="694"/>
      <c r="O382" s="694"/>
      <c r="P382" s="694"/>
      <c r="Q382" s="694"/>
      <c r="R382" s="694"/>
      <c r="S382" s="694"/>
      <c r="T382" s="694"/>
      <c r="U382" s="694"/>
      <c r="V382" s="694"/>
      <c r="W382" s="694"/>
      <c r="X382" s="694"/>
      <c r="Y382" s="694"/>
      <c r="Z382" s="694"/>
      <c r="AA382" s="694"/>
      <c r="AB382" s="694"/>
      <c r="AC382" s="694"/>
      <c r="AD382" s="694"/>
      <c r="AE382" s="694"/>
      <c r="AF382" s="694"/>
      <c r="AG382" s="694"/>
      <c r="AH382" s="694"/>
      <c r="AI382" s="694"/>
      <c r="AJ382" s="694"/>
      <c r="AK382" s="694"/>
      <c r="AL382" s="694"/>
      <c r="AM382" s="694"/>
      <c r="AN382" s="694"/>
      <c r="AO382" s="695"/>
      <c r="AP382" s="627"/>
      <c r="AQ382" s="693"/>
      <c r="AR382" s="694"/>
      <c r="AS382" s="694"/>
      <c r="AT382" s="694"/>
      <c r="AU382" s="694"/>
      <c r="AV382" s="694"/>
      <c r="AW382" s="694"/>
      <c r="AX382" s="694"/>
      <c r="AY382" s="694"/>
      <c r="AZ382" s="694"/>
      <c r="BA382" s="694"/>
      <c r="BB382" s="694"/>
      <c r="BC382" s="694"/>
      <c r="BD382" s="694"/>
      <c r="BE382" s="694"/>
      <c r="BF382" s="694"/>
      <c r="BG382" s="694"/>
      <c r="BH382" s="694"/>
      <c r="BI382" s="694"/>
      <c r="BJ382" s="694"/>
      <c r="BK382" s="694"/>
      <c r="BL382" s="694"/>
      <c r="BM382" s="694"/>
      <c r="BN382" s="694"/>
      <c r="BO382" s="694"/>
      <c r="BP382" s="694"/>
      <c r="BQ382" s="694"/>
      <c r="BR382" s="694"/>
      <c r="BS382" s="694"/>
      <c r="BT382" s="695"/>
      <c r="BU382" s="163"/>
    </row>
    <row r="383" spans="2:73" ht="15.75">
      <c r="B383" s="686"/>
      <c r="C383" s="686"/>
      <c r="D383" s="686"/>
      <c r="E383" s="686"/>
      <c r="F383" s="686"/>
      <c r="G383" s="686"/>
      <c r="H383" s="686"/>
      <c r="I383" s="638"/>
      <c r="J383" s="638"/>
      <c r="K383" s="627"/>
      <c r="L383" s="693"/>
      <c r="M383" s="694"/>
      <c r="N383" s="694"/>
      <c r="O383" s="694"/>
      <c r="P383" s="694"/>
      <c r="Q383" s="694"/>
      <c r="R383" s="694"/>
      <c r="S383" s="694"/>
      <c r="T383" s="694"/>
      <c r="U383" s="694"/>
      <c r="V383" s="694"/>
      <c r="W383" s="694"/>
      <c r="X383" s="694"/>
      <c r="Y383" s="694"/>
      <c r="Z383" s="694"/>
      <c r="AA383" s="694"/>
      <c r="AB383" s="694"/>
      <c r="AC383" s="694"/>
      <c r="AD383" s="694"/>
      <c r="AE383" s="694"/>
      <c r="AF383" s="694"/>
      <c r="AG383" s="694"/>
      <c r="AH383" s="694"/>
      <c r="AI383" s="694"/>
      <c r="AJ383" s="694"/>
      <c r="AK383" s="694"/>
      <c r="AL383" s="694"/>
      <c r="AM383" s="694"/>
      <c r="AN383" s="694"/>
      <c r="AO383" s="695"/>
      <c r="AP383" s="627"/>
      <c r="AQ383" s="693"/>
      <c r="AR383" s="694"/>
      <c r="AS383" s="694"/>
      <c r="AT383" s="694"/>
      <c r="AU383" s="694"/>
      <c r="AV383" s="694"/>
      <c r="AW383" s="694"/>
      <c r="AX383" s="694"/>
      <c r="AY383" s="694"/>
      <c r="AZ383" s="694"/>
      <c r="BA383" s="694"/>
      <c r="BB383" s="694"/>
      <c r="BC383" s="694"/>
      <c r="BD383" s="694"/>
      <c r="BE383" s="694"/>
      <c r="BF383" s="694"/>
      <c r="BG383" s="694"/>
      <c r="BH383" s="694"/>
      <c r="BI383" s="694"/>
      <c r="BJ383" s="694"/>
      <c r="BK383" s="694"/>
      <c r="BL383" s="694"/>
      <c r="BM383" s="694"/>
      <c r="BN383" s="694"/>
      <c r="BO383" s="694"/>
      <c r="BP383" s="694"/>
      <c r="BQ383" s="694"/>
      <c r="BR383" s="694"/>
      <c r="BS383" s="694"/>
      <c r="BT383" s="695"/>
      <c r="BU383" s="163"/>
    </row>
    <row r="384" spans="2:73" ht="15.75">
      <c r="B384" s="686"/>
      <c r="C384" s="686"/>
      <c r="D384" s="686"/>
      <c r="E384" s="686"/>
      <c r="F384" s="686"/>
      <c r="G384" s="686"/>
      <c r="H384" s="686"/>
      <c r="I384" s="638"/>
      <c r="J384" s="638"/>
      <c r="K384" s="627"/>
      <c r="L384" s="693"/>
      <c r="M384" s="694"/>
      <c r="N384" s="694"/>
      <c r="O384" s="694"/>
      <c r="P384" s="694"/>
      <c r="Q384" s="694"/>
      <c r="R384" s="694"/>
      <c r="S384" s="694"/>
      <c r="T384" s="694"/>
      <c r="U384" s="694"/>
      <c r="V384" s="694"/>
      <c r="W384" s="694"/>
      <c r="X384" s="694"/>
      <c r="Y384" s="694"/>
      <c r="Z384" s="694"/>
      <c r="AA384" s="694"/>
      <c r="AB384" s="694"/>
      <c r="AC384" s="694"/>
      <c r="AD384" s="694"/>
      <c r="AE384" s="694"/>
      <c r="AF384" s="694"/>
      <c r="AG384" s="694"/>
      <c r="AH384" s="694"/>
      <c r="AI384" s="694"/>
      <c r="AJ384" s="694"/>
      <c r="AK384" s="694"/>
      <c r="AL384" s="694"/>
      <c r="AM384" s="694"/>
      <c r="AN384" s="694"/>
      <c r="AO384" s="695"/>
      <c r="AP384" s="627"/>
      <c r="AQ384" s="693"/>
      <c r="AR384" s="694"/>
      <c r="AS384" s="694"/>
      <c r="AT384" s="694"/>
      <c r="AU384" s="694"/>
      <c r="AV384" s="694"/>
      <c r="AW384" s="694"/>
      <c r="AX384" s="694"/>
      <c r="AY384" s="694"/>
      <c r="AZ384" s="694"/>
      <c r="BA384" s="694"/>
      <c r="BB384" s="694"/>
      <c r="BC384" s="694"/>
      <c r="BD384" s="694"/>
      <c r="BE384" s="694"/>
      <c r="BF384" s="694"/>
      <c r="BG384" s="694"/>
      <c r="BH384" s="694"/>
      <c r="BI384" s="694"/>
      <c r="BJ384" s="694"/>
      <c r="BK384" s="694"/>
      <c r="BL384" s="694"/>
      <c r="BM384" s="694"/>
      <c r="BN384" s="694"/>
      <c r="BO384" s="694"/>
      <c r="BP384" s="694"/>
      <c r="BQ384" s="694"/>
      <c r="BR384" s="694"/>
      <c r="BS384" s="694"/>
      <c r="BT384" s="695"/>
      <c r="BU384" s="163"/>
    </row>
  </sheetData>
  <autoFilter ref="C26:BT26" xr:uid="{00000000-0009-0000-0000-00000C000000}">
    <sortState xmlns:xlrd2="http://schemas.microsoft.com/office/spreadsheetml/2017/richdata2" ref="C26:BT42">
      <sortCondition ref="H25"/>
    </sortState>
  </autoFilter>
  <mergeCells count="1">
    <mergeCell ref="C24:G24"/>
  </mergeCells>
  <phoneticPr fontId="246" type="noConversion"/>
  <conditionalFormatting sqref="L27:AO69 AQ37:BT71">
    <cfRule type="cellIs" dxfId="11" priority="13" operator="equal">
      <formula>0</formula>
    </cfRule>
  </conditionalFormatting>
  <conditionalFormatting sqref="L110:AO122 AQ108:BT122">
    <cfRule type="cellIs" dxfId="10" priority="10" operator="equal">
      <formula>0</formula>
    </cfRule>
  </conditionalFormatting>
  <conditionalFormatting sqref="L74:AO86 AQ72:BT88">
    <cfRule type="cellIs" dxfId="9" priority="12" operator="equal">
      <formula>0</formula>
    </cfRule>
  </conditionalFormatting>
  <conditionalFormatting sqref="L91:AO105 AQ89:BT107">
    <cfRule type="cellIs" dxfId="8" priority="11" operator="equal">
      <formula>0</formula>
    </cfRule>
  </conditionalFormatting>
  <conditionalFormatting sqref="L27:AO32">
    <cfRule type="cellIs" dxfId="7" priority="9" operator="equal">
      <formula>0</formula>
    </cfRule>
  </conditionalFormatting>
  <conditionalFormatting sqref="L33:AO43 AQ41:BT43">
    <cfRule type="cellIs" dxfId="6" priority="8" operator="equal">
      <formula>0</formula>
    </cfRule>
  </conditionalFormatting>
  <conditionalFormatting sqref="L70:AO73">
    <cfRule type="cellIs" dxfId="5" priority="7" operator="equal">
      <formula>0</formula>
    </cfRule>
  </conditionalFormatting>
  <conditionalFormatting sqref="L87:AO90">
    <cfRule type="cellIs" dxfId="4" priority="6" operator="equal">
      <formula>0</formula>
    </cfRule>
  </conditionalFormatting>
  <conditionalFormatting sqref="L106:AO109">
    <cfRule type="cellIs" dxfId="3" priority="5" operator="equal">
      <formula>0</formula>
    </cfRule>
  </conditionalFormatting>
  <conditionalFormatting sqref="AQ27:BT28">
    <cfRule type="cellIs" dxfId="2" priority="4" operator="equal">
      <formula>0</formula>
    </cfRule>
  </conditionalFormatting>
  <conditionalFormatting sqref="AQ29:BT40">
    <cfRule type="cellIs" dxfId="1" priority="2" operator="equal">
      <formula>0</formula>
    </cfRule>
  </conditionalFormatting>
  <conditionalFormatting sqref="L123:AO384 AQ123:BT384">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83"/>
  <sheetViews>
    <sheetView topLeftCell="A36" zoomScale="90" zoomScaleNormal="90" workbookViewId="0">
      <selection activeCell="H55" sqref="H55"/>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2"/>
      <c r="B13" s="582" t="s">
        <v>171</v>
      </c>
      <c r="D13" s="126" t="s">
        <v>175</v>
      </c>
      <c r="E13" s="740"/>
      <c r="F13" s="177"/>
      <c r="G13" s="178"/>
      <c r="H13" s="179"/>
      <c r="K13" s="179"/>
      <c r="L13" s="177"/>
      <c r="M13" s="177"/>
      <c r="N13" s="177"/>
      <c r="O13" s="177"/>
      <c r="P13" s="177"/>
      <c r="Q13" s="180"/>
    </row>
    <row r="14" spans="1:17" s="9" customFormat="1" ht="15.75" customHeight="1">
      <c r="B14" s="545"/>
      <c r="D14" s="17"/>
      <c r="E14" s="17"/>
      <c r="F14" s="177"/>
      <c r="G14" s="178"/>
      <c r="H14" s="179"/>
      <c r="K14" s="179"/>
      <c r="L14" s="177"/>
      <c r="M14" s="177"/>
      <c r="N14" s="177"/>
      <c r="O14" s="177"/>
      <c r="P14" s="177"/>
      <c r="Q14" s="180"/>
    </row>
    <row r="15" spans="1:17" ht="15.75">
      <c r="B15" s="582" t="s">
        <v>505</v>
      </c>
    </row>
    <row r="16" spans="1:17" ht="15.75">
      <c r="B16" s="582"/>
    </row>
    <row r="17" spans="2:21" s="662" customFormat="1" ht="20.45" customHeight="1">
      <c r="B17" s="660" t="s">
        <v>670</v>
      </c>
      <c r="C17" s="661"/>
      <c r="D17" s="661"/>
      <c r="E17" s="661"/>
      <c r="F17" s="661"/>
      <c r="G17" s="661"/>
      <c r="H17" s="661"/>
      <c r="I17" s="661"/>
      <c r="J17" s="661"/>
      <c r="K17" s="661"/>
      <c r="L17" s="661"/>
      <c r="M17" s="661"/>
      <c r="N17" s="661"/>
      <c r="O17" s="661"/>
      <c r="P17" s="661"/>
      <c r="Q17" s="661"/>
      <c r="R17" s="661"/>
      <c r="S17" s="661"/>
      <c r="T17" s="661"/>
      <c r="U17" s="661"/>
    </row>
    <row r="18" spans="2:21" ht="60" customHeight="1">
      <c r="B18" s="862" t="s">
        <v>708</v>
      </c>
      <c r="C18" s="862"/>
      <c r="D18" s="862"/>
      <c r="E18" s="862"/>
      <c r="F18" s="862"/>
      <c r="G18" s="862"/>
      <c r="H18" s="862"/>
      <c r="I18" s="862"/>
      <c r="J18" s="862"/>
      <c r="K18" s="862"/>
      <c r="L18" s="862"/>
      <c r="M18" s="862"/>
      <c r="N18" s="862"/>
      <c r="O18" s="862"/>
      <c r="P18" s="862"/>
      <c r="Q18" s="862"/>
      <c r="R18" s="862"/>
      <c r="S18" s="862"/>
      <c r="T18" s="862"/>
      <c r="U18" s="862"/>
    </row>
    <row r="21" spans="2:21" ht="21">
      <c r="B21" s="738" t="s">
        <v>770</v>
      </c>
    </row>
    <row r="23" spans="2:21" ht="21">
      <c r="B23" s="738" t="s">
        <v>771</v>
      </c>
      <c r="C23" s="739"/>
      <c r="E23" s="739"/>
      <c r="F23" s="739"/>
      <c r="H23" s="738" t="s">
        <v>707</v>
      </c>
    </row>
    <row r="24" spans="2:21" ht="18.75" customHeight="1">
      <c r="B24" s="861" t="s">
        <v>686</v>
      </c>
      <c r="C24" s="861"/>
      <c r="D24" s="861"/>
      <c r="E24" s="861"/>
      <c r="F24" s="861"/>
      <c r="H24" s="12" t="s">
        <v>694</v>
      </c>
      <c r="M24" s="12" t="s">
        <v>695</v>
      </c>
    </row>
    <row r="25" spans="2:21" ht="45">
      <c r="B25" s="735" t="s">
        <v>62</v>
      </c>
      <c r="C25" s="735" t="s">
        <v>687</v>
      </c>
      <c r="D25" s="735" t="s">
        <v>688</v>
      </c>
      <c r="E25" s="735" t="s">
        <v>690</v>
      </c>
      <c r="F25" s="735" t="s">
        <v>689</v>
      </c>
      <c r="H25" s="735" t="s">
        <v>691</v>
      </c>
      <c r="I25" s="735" t="s">
        <v>692</v>
      </c>
      <c r="J25" s="735" t="s">
        <v>693</v>
      </c>
      <c r="K25" s="735" t="s">
        <v>687</v>
      </c>
      <c r="M25" s="735" t="s">
        <v>691</v>
      </c>
      <c r="N25" s="735" t="s">
        <v>692</v>
      </c>
      <c r="O25" s="735" t="s">
        <v>693</v>
      </c>
      <c r="P25" s="735" t="s">
        <v>687</v>
      </c>
    </row>
    <row r="26" spans="2:21" ht="18">
      <c r="B26" s="742"/>
      <c r="C26" s="742" t="s">
        <v>697</v>
      </c>
      <c r="D26" s="742" t="s">
        <v>698</v>
      </c>
      <c r="E26" s="742" t="s">
        <v>699</v>
      </c>
      <c r="F26" s="742" t="s">
        <v>700</v>
      </c>
      <c r="H26" s="742"/>
      <c r="I26" s="742" t="s">
        <v>701</v>
      </c>
      <c r="J26" s="742" t="s">
        <v>702</v>
      </c>
      <c r="K26" s="742" t="s">
        <v>703</v>
      </c>
      <c r="M26" s="742"/>
      <c r="N26" s="742" t="s">
        <v>704</v>
      </c>
      <c r="O26" s="742" t="s">
        <v>705</v>
      </c>
      <c r="P26" s="742" t="s">
        <v>706</v>
      </c>
    </row>
    <row r="27" spans="2:21" ht="15.75" customHeight="1">
      <c r="B27" s="737">
        <v>41275</v>
      </c>
      <c r="C27" s="745">
        <f>K49</f>
        <v>2963.2089999999998</v>
      </c>
      <c r="D27" s="743"/>
      <c r="E27" s="736">
        <v>0.64076151674378301</v>
      </c>
      <c r="F27" s="736"/>
      <c r="H27" s="736" t="s">
        <v>762</v>
      </c>
      <c r="I27" s="736">
        <v>0.13800000000000001</v>
      </c>
      <c r="J27" s="736">
        <v>11186</v>
      </c>
      <c r="K27" s="736">
        <f>I27*J27</f>
        <v>1543.6680000000001</v>
      </c>
      <c r="M27" s="736" t="s">
        <v>767</v>
      </c>
      <c r="N27" s="752">
        <v>7.9299999999999995E-2</v>
      </c>
      <c r="O27" s="736">
        <f>86+311</f>
        <v>397</v>
      </c>
      <c r="P27" s="736">
        <f>N27*O27</f>
        <v>31.482099999999999</v>
      </c>
    </row>
    <row r="28" spans="2:21" ht="15.75" customHeight="1">
      <c r="B28" s="737">
        <v>41306</v>
      </c>
      <c r="C28" s="746">
        <f>$P$49</f>
        <v>631.81290000000001</v>
      </c>
      <c r="D28" s="747">
        <f>C28-$C$27</f>
        <v>-2331.3960999999999</v>
      </c>
      <c r="E28" s="736">
        <v>0.64076151674378301</v>
      </c>
      <c r="F28" s="744">
        <f>D28*E28</f>
        <v>-1493.8689011665404</v>
      </c>
      <c r="H28" s="736" t="s">
        <v>763</v>
      </c>
      <c r="I28" s="736">
        <v>0.20100000000000001</v>
      </c>
      <c r="J28" s="736">
        <v>183</v>
      </c>
      <c r="K28" s="736">
        <f t="shared" ref="K28:K31" si="0">I28*J28</f>
        <v>36.783000000000001</v>
      </c>
      <c r="M28" s="736" t="s">
        <v>768</v>
      </c>
      <c r="N28" s="752">
        <v>8.7599999999999997E-2</v>
      </c>
      <c r="O28" s="736">
        <v>105</v>
      </c>
      <c r="P28" s="736">
        <f t="shared" ref="P28:P29" si="1">N28*O28</f>
        <v>9.1980000000000004</v>
      </c>
    </row>
    <row r="29" spans="2:21" ht="15.75" customHeight="1">
      <c r="B29" s="737">
        <v>41334</v>
      </c>
      <c r="C29" s="746">
        <f t="shared" ref="C29:C38" si="2">$P$49</f>
        <v>631.81290000000001</v>
      </c>
      <c r="D29" s="747">
        <f t="shared" ref="D29:D38" si="3">C29-$C$27</f>
        <v>-2331.3960999999999</v>
      </c>
      <c r="E29" s="736">
        <v>0.64076151674378301</v>
      </c>
      <c r="F29" s="744">
        <f t="shared" ref="F29:F38" si="4">D29*E29</f>
        <v>-1493.8689011665404</v>
      </c>
      <c r="H29" s="736" t="s">
        <v>764</v>
      </c>
      <c r="I29" s="736">
        <v>0.27200000000000002</v>
      </c>
      <c r="J29" s="736">
        <v>366</v>
      </c>
      <c r="K29" s="736">
        <f t="shared" si="0"/>
        <v>99.552000000000007</v>
      </c>
      <c r="M29" s="736" t="s">
        <v>769</v>
      </c>
      <c r="N29" s="752">
        <v>2.4799999999999999E-2</v>
      </c>
      <c r="O29" s="736">
        <f>10612+9513+70+3641</f>
        <v>23836</v>
      </c>
      <c r="P29" s="736">
        <f t="shared" si="1"/>
        <v>591.13279999999997</v>
      </c>
    </row>
    <row r="30" spans="2:21" ht="15.75" customHeight="1">
      <c r="B30" s="737">
        <v>41365</v>
      </c>
      <c r="C30" s="746">
        <f t="shared" si="2"/>
        <v>631.81290000000001</v>
      </c>
      <c r="D30" s="747">
        <f t="shared" si="3"/>
        <v>-2331.3960999999999</v>
      </c>
      <c r="E30" s="736">
        <v>0.64076151674378301</v>
      </c>
      <c r="F30" s="744">
        <f t="shared" si="4"/>
        <v>-1493.8689011665404</v>
      </c>
      <c r="H30" s="736" t="s">
        <v>765</v>
      </c>
      <c r="I30" s="736">
        <v>0.48599999999999999</v>
      </c>
      <c r="J30" s="736">
        <v>124</v>
      </c>
      <c r="K30" s="736">
        <f t="shared" si="0"/>
        <v>60.263999999999996</v>
      </c>
      <c r="M30" s="736"/>
      <c r="N30" s="736"/>
      <c r="O30" s="736"/>
      <c r="P30" s="736"/>
    </row>
    <row r="31" spans="2:21" ht="15.75" customHeight="1">
      <c r="B31" s="737">
        <v>41395</v>
      </c>
      <c r="C31" s="746">
        <f t="shared" si="2"/>
        <v>631.81290000000001</v>
      </c>
      <c r="D31" s="747">
        <f t="shared" si="3"/>
        <v>-2331.3960999999999</v>
      </c>
      <c r="E31" s="736">
        <v>0.64076151674378301</v>
      </c>
      <c r="F31" s="744">
        <f t="shared" si="4"/>
        <v>-1493.8689011665404</v>
      </c>
      <c r="H31" s="736" t="s">
        <v>766</v>
      </c>
      <c r="I31" s="736">
        <v>9.8000000000000004E-2</v>
      </c>
      <c r="J31" s="736">
        <v>12479</v>
      </c>
      <c r="K31" s="736">
        <f t="shared" si="0"/>
        <v>1222.942</v>
      </c>
      <c r="M31" s="736"/>
      <c r="N31" s="736"/>
      <c r="O31" s="736"/>
      <c r="P31" s="736"/>
    </row>
    <row r="32" spans="2:21" ht="15.75" customHeight="1">
      <c r="B32" s="737">
        <v>41426</v>
      </c>
      <c r="C32" s="746">
        <f t="shared" si="2"/>
        <v>631.81290000000001</v>
      </c>
      <c r="D32" s="747">
        <f t="shared" si="3"/>
        <v>-2331.3960999999999</v>
      </c>
      <c r="E32" s="736">
        <v>0.64076151674378301</v>
      </c>
      <c r="F32" s="744">
        <f t="shared" si="4"/>
        <v>-1493.8689011665404</v>
      </c>
      <c r="H32" s="736"/>
      <c r="I32" s="736"/>
      <c r="J32" s="736"/>
      <c r="K32" s="736"/>
      <c r="M32" s="736"/>
      <c r="N32" s="736"/>
      <c r="O32" s="736"/>
      <c r="P32" s="736"/>
    </row>
    <row r="33" spans="2:16" ht="15.75" customHeight="1">
      <c r="B33" s="737">
        <v>41456</v>
      </c>
      <c r="C33" s="746">
        <f t="shared" si="2"/>
        <v>631.81290000000001</v>
      </c>
      <c r="D33" s="747">
        <f t="shared" si="3"/>
        <v>-2331.3960999999999</v>
      </c>
      <c r="E33" s="736">
        <v>0.64076151674378301</v>
      </c>
      <c r="F33" s="744">
        <f t="shared" si="4"/>
        <v>-1493.8689011665404</v>
      </c>
      <c r="H33" s="736"/>
      <c r="I33" s="736"/>
      <c r="J33" s="736"/>
      <c r="K33" s="736"/>
      <c r="M33" s="736"/>
      <c r="N33" s="736"/>
      <c r="O33" s="736"/>
      <c r="P33" s="736"/>
    </row>
    <row r="34" spans="2:16" ht="15.75" customHeight="1">
      <c r="B34" s="737">
        <v>41487</v>
      </c>
      <c r="C34" s="746">
        <f t="shared" si="2"/>
        <v>631.81290000000001</v>
      </c>
      <c r="D34" s="747">
        <f t="shared" si="3"/>
        <v>-2331.3960999999999</v>
      </c>
      <c r="E34" s="736">
        <v>0.64076151674378301</v>
      </c>
      <c r="F34" s="744">
        <f t="shared" si="4"/>
        <v>-1493.8689011665404</v>
      </c>
      <c r="H34" s="736"/>
      <c r="I34" s="736"/>
      <c r="J34" s="736"/>
      <c r="K34" s="736"/>
      <c r="M34" s="736"/>
      <c r="N34" s="736"/>
      <c r="O34" s="736"/>
      <c r="P34" s="736"/>
    </row>
    <row r="35" spans="2:16" ht="15.75" customHeight="1">
      <c r="B35" s="737">
        <v>41518</v>
      </c>
      <c r="C35" s="746">
        <f t="shared" si="2"/>
        <v>631.81290000000001</v>
      </c>
      <c r="D35" s="747">
        <f t="shared" si="3"/>
        <v>-2331.3960999999999</v>
      </c>
      <c r="E35" s="736">
        <v>0.64076151674378301</v>
      </c>
      <c r="F35" s="744">
        <f t="shared" si="4"/>
        <v>-1493.8689011665404</v>
      </c>
      <c r="H35" s="736"/>
      <c r="I35" s="736"/>
      <c r="J35" s="736"/>
      <c r="K35" s="736"/>
      <c r="M35" s="736"/>
      <c r="N35" s="736"/>
      <c r="O35" s="736"/>
      <c r="P35" s="736"/>
    </row>
    <row r="36" spans="2:16" ht="15.75" customHeight="1">
      <c r="B36" s="737">
        <v>41548</v>
      </c>
      <c r="C36" s="746">
        <f t="shared" si="2"/>
        <v>631.81290000000001</v>
      </c>
      <c r="D36" s="747">
        <f t="shared" si="3"/>
        <v>-2331.3960999999999</v>
      </c>
      <c r="E36" s="736">
        <v>0.64076151674378301</v>
      </c>
      <c r="F36" s="744">
        <f t="shared" si="4"/>
        <v>-1493.8689011665404</v>
      </c>
      <c r="H36" s="736"/>
      <c r="I36" s="736"/>
      <c r="J36" s="736"/>
      <c r="K36" s="736"/>
      <c r="M36" s="736"/>
      <c r="N36" s="736"/>
      <c r="O36" s="736"/>
      <c r="P36" s="736"/>
    </row>
    <row r="37" spans="2:16" ht="15.75" customHeight="1">
      <c r="B37" s="737">
        <v>41579</v>
      </c>
      <c r="C37" s="746">
        <f t="shared" si="2"/>
        <v>631.81290000000001</v>
      </c>
      <c r="D37" s="747">
        <f t="shared" si="3"/>
        <v>-2331.3960999999999</v>
      </c>
      <c r="E37" s="736">
        <v>0.64076151674378301</v>
      </c>
      <c r="F37" s="744">
        <f t="shared" si="4"/>
        <v>-1493.8689011665404</v>
      </c>
      <c r="H37" s="736"/>
      <c r="I37" s="736"/>
      <c r="J37" s="736"/>
      <c r="K37" s="736"/>
      <c r="M37" s="736"/>
      <c r="N37" s="736"/>
      <c r="O37" s="736"/>
      <c r="P37" s="736"/>
    </row>
    <row r="38" spans="2:16" ht="15.75" customHeight="1">
      <c r="B38" s="737">
        <v>41609</v>
      </c>
      <c r="C38" s="746">
        <f t="shared" si="2"/>
        <v>631.81290000000001</v>
      </c>
      <c r="D38" s="747">
        <f t="shared" si="3"/>
        <v>-2331.3960999999999</v>
      </c>
      <c r="E38" s="736">
        <v>0.64076151674378301</v>
      </c>
      <c r="F38" s="744">
        <f t="shared" si="4"/>
        <v>-1493.8689011665404</v>
      </c>
      <c r="H38" s="736"/>
      <c r="I38" s="736"/>
      <c r="J38" s="736"/>
      <c r="K38" s="736"/>
      <c r="M38" s="736"/>
      <c r="N38" s="736"/>
      <c r="O38" s="736"/>
      <c r="P38" s="736"/>
    </row>
    <row r="39" spans="2:16" ht="16.350000000000001" customHeight="1">
      <c r="B39" s="748" t="s">
        <v>26</v>
      </c>
      <c r="C39" s="749"/>
      <c r="D39" s="749"/>
      <c r="E39" s="749"/>
      <c r="F39" s="750">
        <f>SUM(F28:F38)</f>
        <v>-16432.557912831948</v>
      </c>
      <c r="H39" s="736"/>
      <c r="I39" s="736"/>
      <c r="J39" s="736"/>
      <c r="K39" s="736"/>
      <c r="M39" s="736"/>
      <c r="N39" s="736"/>
      <c r="O39" s="736"/>
      <c r="P39" s="736"/>
    </row>
    <row r="40" spans="2:16">
      <c r="B40" s="737" t="s">
        <v>757</v>
      </c>
      <c r="C40" s="736"/>
      <c r="D40" s="736"/>
      <c r="E40" s="736"/>
      <c r="F40" s="736">
        <f>+$F$39/11*12</f>
        <v>-17926.426813998489</v>
      </c>
      <c r="H40" s="736"/>
      <c r="I40" s="736"/>
      <c r="J40" s="736"/>
      <c r="K40" s="736"/>
      <c r="M40" s="736"/>
      <c r="N40" s="736"/>
      <c r="O40" s="736"/>
      <c r="P40" s="736"/>
    </row>
    <row r="41" spans="2:16">
      <c r="B41" s="737" t="s">
        <v>758</v>
      </c>
      <c r="C41" s="736"/>
      <c r="D41" s="736"/>
      <c r="E41" s="736"/>
      <c r="F41" s="736">
        <f t="shared" ref="F41:F44" si="5">+$F$39/11*12</f>
        <v>-17926.426813998489</v>
      </c>
      <c r="H41" s="736"/>
      <c r="I41" s="736"/>
      <c r="J41" s="736"/>
      <c r="K41" s="736"/>
      <c r="M41" s="736"/>
      <c r="N41" s="736"/>
      <c r="O41" s="736"/>
      <c r="P41" s="736"/>
    </row>
    <row r="42" spans="2:16">
      <c r="B42" s="737" t="s">
        <v>759</v>
      </c>
      <c r="C42" s="736"/>
      <c r="D42" s="736"/>
      <c r="E42" s="736"/>
      <c r="F42" s="736">
        <f t="shared" si="5"/>
        <v>-17926.426813998489</v>
      </c>
      <c r="H42" s="736"/>
      <c r="I42" s="736"/>
      <c r="J42" s="736"/>
      <c r="K42" s="736"/>
      <c r="M42" s="736"/>
      <c r="N42" s="736"/>
      <c r="O42" s="736"/>
      <c r="P42" s="736"/>
    </row>
    <row r="43" spans="2:16">
      <c r="B43" s="737" t="s">
        <v>760</v>
      </c>
      <c r="C43" s="736"/>
      <c r="D43" s="736"/>
      <c r="E43" s="736"/>
      <c r="F43" s="736">
        <f t="shared" si="5"/>
        <v>-17926.426813998489</v>
      </c>
      <c r="H43" s="736"/>
      <c r="I43" s="736"/>
      <c r="J43" s="736"/>
      <c r="K43" s="736"/>
      <c r="M43" s="736"/>
      <c r="N43" s="736"/>
      <c r="O43" s="736"/>
      <c r="P43" s="736"/>
    </row>
    <row r="44" spans="2:16">
      <c r="B44" s="737" t="s">
        <v>761</v>
      </c>
      <c r="C44" s="737"/>
      <c r="D44" s="737"/>
      <c r="E44" s="737"/>
      <c r="F44" s="736">
        <f t="shared" si="5"/>
        <v>-17926.426813998489</v>
      </c>
      <c r="H44" s="736"/>
      <c r="I44" s="736"/>
      <c r="J44" s="736"/>
      <c r="K44" s="736"/>
      <c r="M44" s="736"/>
      <c r="N44" s="736"/>
      <c r="O44" s="736"/>
      <c r="P44" s="736"/>
    </row>
    <row r="45" spans="2:16">
      <c r="H45" s="736"/>
      <c r="I45" s="736"/>
      <c r="J45" s="736"/>
      <c r="K45" s="736"/>
      <c r="M45" s="736"/>
      <c r="N45" s="736"/>
      <c r="O45" s="736"/>
      <c r="P45" s="736"/>
    </row>
    <row r="46" spans="2:16">
      <c r="H46" s="736"/>
      <c r="I46" s="736"/>
      <c r="J46" s="736"/>
      <c r="K46" s="736"/>
      <c r="M46" s="736"/>
      <c r="N46" s="736"/>
      <c r="O46" s="736"/>
      <c r="P46" s="736"/>
    </row>
    <row r="47" spans="2:16">
      <c r="H47" s="736"/>
      <c r="I47" s="736"/>
      <c r="J47" s="736"/>
      <c r="K47" s="736"/>
      <c r="M47" s="736"/>
      <c r="N47" s="736"/>
      <c r="O47" s="736"/>
      <c r="P47" s="736"/>
    </row>
    <row r="48" spans="2:16">
      <c r="H48" s="736"/>
      <c r="I48" s="736"/>
      <c r="J48" s="736"/>
      <c r="K48" s="736"/>
      <c r="M48" s="736"/>
      <c r="N48" s="736"/>
      <c r="O48" s="736"/>
      <c r="P48" s="736"/>
    </row>
    <row r="49" spans="2:16">
      <c r="H49" s="748" t="s">
        <v>26</v>
      </c>
      <c r="I49" s="749"/>
      <c r="J49" s="749"/>
      <c r="K49" s="745">
        <f>SUM(K27:K48)</f>
        <v>2963.2089999999998</v>
      </c>
      <c r="M49" s="748" t="s">
        <v>26</v>
      </c>
      <c r="N49" s="749"/>
      <c r="O49" s="749"/>
      <c r="P49" s="746">
        <f>SUM(P27:P48)</f>
        <v>631.81290000000001</v>
      </c>
    </row>
    <row r="57" spans="2:16" ht="21">
      <c r="B57" s="738" t="s">
        <v>772</v>
      </c>
      <c r="C57" s="739"/>
      <c r="E57" s="739"/>
      <c r="F57" s="739"/>
      <c r="H57" s="738" t="s">
        <v>707</v>
      </c>
    </row>
    <row r="58" spans="2:16">
      <c r="B58" s="861" t="s">
        <v>686</v>
      </c>
      <c r="C58" s="861"/>
      <c r="D58" s="861"/>
      <c r="E58" s="861"/>
      <c r="F58" s="861"/>
      <c r="H58" s="12" t="s">
        <v>694</v>
      </c>
      <c r="M58" s="12" t="s">
        <v>695</v>
      </c>
    </row>
    <row r="59" spans="2:16" ht="45">
      <c r="B59" s="751" t="s">
        <v>62</v>
      </c>
      <c r="C59" s="751" t="s">
        <v>687</v>
      </c>
      <c r="D59" s="751" t="s">
        <v>688</v>
      </c>
      <c r="E59" s="751" t="s">
        <v>690</v>
      </c>
      <c r="F59" s="751" t="s">
        <v>689</v>
      </c>
      <c r="H59" s="751" t="s">
        <v>691</v>
      </c>
      <c r="I59" s="751" t="s">
        <v>692</v>
      </c>
      <c r="J59" s="751" t="s">
        <v>693</v>
      </c>
      <c r="K59" s="751" t="s">
        <v>687</v>
      </c>
      <c r="M59" s="751" t="s">
        <v>691</v>
      </c>
      <c r="N59" s="751" t="s">
        <v>692</v>
      </c>
      <c r="O59" s="751" t="s">
        <v>693</v>
      </c>
      <c r="P59" s="751" t="s">
        <v>687</v>
      </c>
    </row>
    <row r="60" spans="2:16" ht="18">
      <c r="B60" s="751"/>
      <c r="C60" s="751" t="s">
        <v>697</v>
      </c>
      <c r="D60" s="751" t="s">
        <v>698</v>
      </c>
      <c r="E60" s="751" t="s">
        <v>699</v>
      </c>
      <c r="F60" s="751" t="s">
        <v>700</v>
      </c>
      <c r="H60" s="751"/>
      <c r="I60" s="751" t="s">
        <v>701</v>
      </c>
      <c r="J60" s="751" t="s">
        <v>702</v>
      </c>
      <c r="K60" s="751" t="s">
        <v>703</v>
      </c>
      <c r="M60" s="751"/>
      <c r="N60" s="751" t="s">
        <v>704</v>
      </c>
      <c r="O60" s="751" t="s">
        <v>705</v>
      </c>
      <c r="P60" s="751" t="s">
        <v>706</v>
      </c>
    </row>
    <row r="61" spans="2:16">
      <c r="B61" s="737">
        <v>42370</v>
      </c>
      <c r="C61" s="745">
        <f>K83</f>
        <v>5271.0059999999994</v>
      </c>
      <c r="D61" s="743"/>
      <c r="E61" s="736">
        <v>0.72287172655247822</v>
      </c>
      <c r="F61" s="736"/>
      <c r="H61" s="736" t="s">
        <v>762</v>
      </c>
      <c r="I61" s="736">
        <v>0.13800000000000001</v>
      </c>
      <c r="J61" s="736">
        <v>4066</v>
      </c>
      <c r="K61" s="736">
        <f>I61*J61</f>
        <v>561.10800000000006</v>
      </c>
      <c r="M61" s="736" t="s">
        <v>767</v>
      </c>
      <c r="N61" s="752">
        <v>7.9299999999999995E-2</v>
      </c>
      <c r="O61" s="736">
        <v>2833</v>
      </c>
      <c r="P61" s="736">
        <f>N61*O61</f>
        <v>224.65689999999998</v>
      </c>
    </row>
    <row r="62" spans="2:16">
      <c r="B62" s="737">
        <v>42401</v>
      </c>
      <c r="C62" s="746">
        <f>$P$83</f>
        <v>1305.1004999999998</v>
      </c>
      <c r="D62" s="747">
        <f>+C62-$C$61</f>
        <v>-3965.9054999999998</v>
      </c>
      <c r="E62" s="736">
        <v>0.72287172655247822</v>
      </c>
      <c r="F62" s="744">
        <f>D62*E62</f>
        <v>-2866.8409561289691</v>
      </c>
      <c r="H62" s="736" t="s">
        <v>763</v>
      </c>
      <c r="I62" s="736">
        <v>0.20100000000000001</v>
      </c>
      <c r="J62" s="736">
        <v>1940</v>
      </c>
      <c r="K62" s="736">
        <f t="shared" ref="K62:K65" si="6">I62*J62</f>
        <v>389.94</v>
      </c>
      <c r="M62" s="736" t="s">
        <v>768</v>
      </c>
      <c r="N62" s="752">
        <v>8.7599999999999997E-2</v>
      </c>
      <c r="O62" s="736">
        <v>3018</v>
      </c>
      <c r="P62" s="736">
        <f t="shared" ref="P62:P70" si="7">N62*O62</f>
        <v>264.3768</v>
      </c>
    </row>
    <row r="63" spans="2:16">
      <c r="B63" s="737">
        <v>42430</v>
      </c>
      <c r="C63" s="746">
        <f t="shared" ref="C63:C72" si="8">$P$83</f>
        <v>1305.1004999999998</v>
      </c>
      <c r="D63" s="747">
        <f t="shared" ref="D63:D72" si="9">+C63-$C$61</f>
        <v>-3965.9054999999998</v>
      </c>
      <c r="E63" s="736">
        <v>0.72287172655247822</v>
      </c>
      <c r="F63" s="744">
        <f t="shared" ref="F63:F72" si="10">D63*E63</f>
        <v>-2866.8409561289691</v>
      </c>
      <c r="H63" s="736" t="s">
        <v>764</v>
      </c>
      <c r="I63" s="736">
        <v>0.27200000000000002</v>
      </c>
      <c r="J63" s="736">
        <v>7275</v>
      </c>
      <c r="K63" s="736">
        <f t="shared" si="6"/>
        <v>1978.8000000000002</v>
      </c>
      <c r="M63" s="736" t="s">
        <v>773</v>
      </c>
      <c r="N63" s="752">
        <v>2.1100000000000001E-2</v>
      </c>
      <c r="O63" s="736">
        <v>102</v>
      </c>
      <c r="P63" s="736">
        <f t="shared" si="7"/>
        <v>2.1522000000000001</v>
      </c>
    </row>
    <row r="64" spans="2:16">
      <c r="B64" s="737">
        <v>42461</v>
      </c>
      <c r="C64" s="746">
        <f t="shared" si="8"/>
        <v>1305.1004999999998</v>
      </c>
      <c r="D64" s="747">
        <f t="shared" si="9"/>
        <v>-3965.9054999999998</v>
      </c>
      <c r="E64" s="736">
        <v>0.72287172655247822</v>
      </c>
      <c r="F64" s="744">
        <f t="shared" si="10"/>
        <v>-2866.8409561289691</v>
      </c>
      <c r="H64" s="736" t="s">
        <v>765</v>
      </c>
      <c r="I64" s="736">
        <v>0.48599999999999999</v>
      </c>
      <c r="J64" s="736">
        <v>4009</v>
      </c>
      <c r="K64" s="736">
        <f t="shared" si="6"/>
        <v>1948.374</v>
      </c>
      <c r="M64" s="736" t="s">
        <v>769</v>
      </c>
      <c r="N64" s="736">
        <v>2.4799999999999999E-2</v>
      </c>
      <c r="O64" s="736">
        <v>1615</v>
      </c>
      <c r="P64" s="736">
        <f t="shared" si="7"/>
        <v>40.052</v>
      </c>
    </row>
    <row r="65" spans="2:16">
      <c r="B65" s="737">
        <v>42491</v>
      </c>
      <c r="C65" s="746">
        <f t="shared" si="8"/>
        <v>1305.1004999999998</v>
      </c>
      <c r="D65" s="747">
        <f t="shared" si="9"/>
        <v>-3965.9054999999998</v>
      </c>
      <c r="E65" s="736">
        <v>0.72287172655247822</v>
      </c>
      <c r="F65" s="744">
        <f t="shared" si="10"/>
        <v>-2866.8409561289691</v>
      </c>
      <c r="H65" s="736" t="s">
        <v>766</v>
      </c>
      <c r="I65" s="736">
        <v>9.8000000000000004E-2</v>
      </c>
      <c r="J65" s="736">
        <v>4008</v>
      </c>
      <c r="K65" s="736">
        <f t="shared" si="6"/>
        <v>392.78399999999999</v>
      </c>
      <c r="M65" s="736" t="s">
        <v>774</v>
      </c>
      <c r="N65" s="736">
        <v>3.8600000000000002E-2</v>
      </c>
      <c r="O65" s="736">
        <v>3612</v>
      </c>
      <c r="P65" s="736">
        <f t="shared" si="7"/>
        <v>139.42320000000001</v>
      </c>
    </row>
    <row r="66" spans="2:16">
      <c r="B66" s="737">
        <v>42522</v>
      </c>
      <c r="C66" s="746">
        <f t="shared" si="8"/>
        <v>1305.1004999999998</v>
      </c>
      <c r="D66" s="747">
        <f t="shared" si="9"/>
        <v>-3965.9054999999998</v>
      </c>
      <c r="E66" s="736">
        <v>0.72287172655247822</v>
      </c>
      <c r="F66" s="744">
        <f t="shared" si="10"/>
        <v>-2866.8409561289691</v>
      </c>
      <c r="H66" s="736"/>
      <c r="I66" s="736"/>
      <c r="J66" s="736"/>
      <c r="K66" s="736"/>
      <c r="M66" s="736" t="s">
        <v>775</v>
      </c>
      <c r="N66" s="736">
        <v>4.8300000000000003E-2</v>
      </c>
      <c r="O66" s="736">
        <v>2576</v>
      </c>
      <c r="P66" s="736">
        <f t="shared" si="7"/>
        <v>124.4208</v>
      </c>
    </row>
    <row r="67" spans="2:16">
      <c r="B67" s="737">
        <v>42552</v>
      </c>
      <c r="C67" s="746">
        <f t="shared" si="8"/>
        <v>1305.1004999999998</v>
      </c>
      <c r="D67" s="747">
        <f t="shared" si="9"/>
        <v>-3965.9054999999998</v>
      </c>
      <c r="E67" s="736">
        <v>0.72287172655247822</v>
      </c>
      <c r="F67" s="744">
        <f t="shared" si="10"/>
        <v>-2866.8409561289691</v>
      </c>
      <c r="H67" s="736"/>
      <c r="I67" s="736"/>
      <c r="J67" s="736"/>
      <c r="K67" s="736"/>
      <c r="M67" s="736" t="s">
        <v>776</v>
      </c>
      <c r="N67" s="736">
        <v>7.8399999999999997E-2</v>
      </c>
      <c r="O67" s="736">
        <v>2898</v>
      </c>
      <c r="P67" s="736">
        <f t="shared" si="7"/>
        <v>227.20319999999998</v>
      </c>
    </row>
    <row r="68" spans="2:16">
      <c r="B68" s="737">
        <v>42583</v>
      </c>
      <c r="C68" s="746">
        <f t="shared" si="8"/>
        <v>1305.1004999999998</v>
      </c>
      <c r="D68" s="747">
        <f t="shared" si="9"/>
        <v>-3965.9054999999998</v>
      </c>
      <c r="E68" s="736">
        <v>0.72287172655247822</v>
      </c>
      <c r="F68" s="744">
        <f t="shared" si="10"/>
        <v>-2866.8409561289691</v>
      </c>
      <c r="H68" s="736"/>
      <c r="I68" s="736"/>
      <c r="J68" s="736"/>
      <c r="K68" s="736"/>
      <c r="M68" s="736" t="s">
        <v>777</v>
      </c>
      <c r="N68" s="736">
        <v>5.5300000000000002E-2</v>
      </c>
      <c r="O68" s="736">
        <v>3855</v>
      </c>
      <c r="P68" s="736">
        <f t="shared" si="7"/>
        <v>213.1815</v>
      </c>
    </row>
    <row r="69" spans="2:16">
      <c r="B69" s="737">
        <v>42614</v>
      </c>
      <c r="C69" s="746">
        <f t="shared" si="8"/>
        <v>1305.1004999999998</v>
      </c>
      <c r="D69" s="747">
        <f t="shared" si="9"/>
        <v>-3965.9054999999998</v>
      </c>
      <c r="E69" s="736">
        <v>0.72287172655247822</v>
      </c>
      <c r="F69" s="744">
        <f t="shared" si="10"/>
        <v>-2866.8409561289691</v>
      </c>
      <c r="H69" s="736"/>
      <c r="I69" s="736"/>
      <c r="J69" s="736"/>
      <c r="K69" s="736"/>
      <c r="M69" s="736" t="s">
        <v>778</v>
      </c>
      <c r="N69" s="736">
        <v>6.6900000000000001E-2</v>
      </c>
      <c r="O69" s="736">
        <v>123</v>
      </c>
      <c r="P69" s="736">
        <f t="shared" si="7"/>
        <v>8.2286999999999999</v>
      </c>
    </row>
    <row r="70" spans="2:16">
      <c r="B70" s="737">
        <v>42644</v>
      </c>
      <c r="C70" s="746">
        <f t="shared" si="8"/>
        <v>1305.1004999999998</v>
      </c>
      <c r="D70" s="747">
        <f t="shared" si="9"/>
        <v>-3965.9054999999998</v>
      </c>
      <c r="E70" s="736">
        <v>0.72287172655247822</v>
      </c>
      <c r="F70" s="744">
        <f t="shared" si="10"/>
        <v>-2866.8409561289691</v>
      </c>
      <c r="H70" s="736"/>
      <c r="I70" s="736"/>
      <c r="J70" s="736"/>
      <c r="K70" s="736"/>
      <c r="M70" s="736" t="s">
        <v>779</v>
      </c>
      <c r="N70" s="736">
        <v>9.2200000000000004E-2</v>
      </c>
      <c r="O70" s="736">
        <v>666</v>
      </c>
      <c r="P70" s="736">
        <f t="shared" si="7"/>
        <v>61.405200000000001</v>
      </c>
    </row>
    <row r="71" spans="2:16">
      <c r="B71" s="737">
        <v>42675</v>
      </c>
      <c r="C71" s="746">
        <f t="shared" si="8"/>
        <v>1305.1004999999998</v>
      </c>
      <c r="D71" s="747">
        <f t="shared" si="9"/>
        <v>-3965.9054999999998</v>
      </c>
      <c r="E71" s="736">
        <v>0.72287172655247822</v>
      </c>
      <c r="F71" s="744">
        <f t="shared" si="10"/>
        <v>-2866.8409561289691</v>
      </c>
      <c r="H71" s="736"/>
      <c r="I71" s="736"/>
      <c r="J71" s="736"/>
      <c r="K71" s="736"/>
      <c r="M71" s="736"/>
      <c r="N71" s="736"/>
      <c r="O71" s="736"/>
      <c r="P71" s="736"/>
    </row>
    <row r="72" spans="2:16">
      <c r="B72" s="737">
        <v>42705</v>
      </c>
      <c r="C72" s="746">
        <f t="shared" si="8"/>
        <v>1305.1004999999998</v>
      </c>
      <c r="D72" s="747">
        <f t="shared" si="9"/>
        <v>-3965.9054999999998</v>
      </c>
      <c r="E72" s="736">
        <v>0.72287172655247822</v>
      </c>
      <c r="F72" s="744">
        <f t="shared" si="10"/>
        <v>-2866.8409561289691</v>
      </c>
      <c r="H72" s="736"/>
      <c r="I72" s="736"/>
      <c r="J72" s="736"/>
      <c r="K72" s="736"/>
      <c r="M72" s="736"/>
      <c r="N72" s="736"/>
      <c r="O72" s="736"/>
      <c r="P72" s="736"/>
    </row>
    <row r="73" spans="2:16">
      <c r="B73" s="748" t="s">
        <v>26</v>
      </c>
      <c r="C73" s="749"/>
      <c r="D73" s="749"/>
      <c r="E73" s="749"/>
      <c r="F73" s="750">
        <f>SUM(F62:F72)</f>
        <v>-31535.250517418666</v>
      </c>
      <c r="H73" s="736"/>
      <c r="I73" s="736"/>
      <c r="J73" s="736"/>
      <c r="K73" s="736"/>
      <c r="M73" s="736"/>
      <c r="N73" s="736"/>
      <c r="O73" s="736"/>
      <c r="P73" s="736"/>
    </row>
    <row r="74" spans="2:16">
      <c r="B74" s="737" t="s">
        <v>760</v>
      </c>
      <c r="C74" s="736"/>
      <c r="D74" s="736"/>
      <c r="E74" s="736"/>
      <c r="F74" s="736">
        <f>+$F$73/11*12</f>
        <v>-34402.091473547633</v>
      </c>
      <c r="H74" s="736"/>
      <c r="I74" s="736"/>
      <c r="J74" s="736"/>
      <c r="K74" s="736"/>
      <c r="M74" s="736"/>
      <c r="N74" s="736"/>
      <c r="O74" s="736"/>
      <c r="P74" s="736"/>
    </row>
    <row r="75" spans="2:16">
      <c r="B75" s="737" t="s">
        <v>761</v>
      </c>
      <c r="C75" s="736"/>
      <c r="D75" s="736"/>
      <c r="E75" s="736"/>
      <c r="F75" s="736">
        <f>+$F$73/11*12</f>
        <v>-34402.091473547633</v>
      </c>
      <c r="H75" s="736"/>
      <c r="I75" s="736"/>
      <c r="J75" s="736"/>
      <c r="K75" s="736"/>
      <c r="M75" s="736"/>
      <c r="N75" s="736"/>
      <c r="O75" s="736"/>
      <c r="P75" s="736"/>
    </row>
    <row r="76" spans="2:16">
      <c r="B76" s="737"/>
      <c r="C76" s="736"/>
      <c r="D76" s="736"/>
      <c r="E76" s="736"/>
      <c r="F76" s="736"/>
      <c r="H76" s="736"/>
      <c r="I76" s="736"/>
      <c r="J76" s="736"/>
      <c r="K76" s="736"/>
      <c r="M76" s="736"/>
      <c r="N76" s="736"/>
      <c r="O76" s="736"/>
      <c r="P76" s="736"/>
    </row>
    <row r="77" spans="2:16">
      <c r="B77" s="737"/>
      <c r="C77" s="736"/>
      <c r="D77" s="736"/>
      <c r="E77" s="736"/>
      <c r="F77" s="736"/>
      <c r="H77" s="736"/>
      <c r="I77" s="736"/>
      <c r="J77" s="736"/>
      <c r="K77" s="736"/>
      <c r="M77" s="736"/>
      <c r="N77" s="736"/>
      <c r="O77" s="736"/>
      <c r="P77" s="736"/>
    </row>
    <row r="78" spans="2:16">
      <c r="B78" s="737"/>
      <c r="C78" s="737"/>
      <c r="D78" s="737"/>
      <c r="E78" s="737"/>
      <c r="F78" s="736"/>
      <c r="H78" s="736"/>
      <c r="I78" s="736"/>
      <c r="J78" s="736"/>
      <c r="K78" s="736"/>
      <c r="M78" s="736"/>
      <c r="N78" s="736"/>
      <c r="O78" s="736"/>
      <c r="P78" s="736"/>
    </row>
    <row r="79" spans="2:16">
      <c r="H79" s="736"/>
      <c r="I79" s="736"/>
      <c r="J79" s="736"/>
      <c r="K79" s="736"/>
      <c r="M79" s="736"/>
      <c r="N79" s="736"/>
      <c r="O79" s="736"/>
      <c r="P79" s="736"/>
    </row>
    <row r="80" spans="2:16">
      <c r="H80" s="736"/>
      <c r="I80" s="736"/>
      <c r="J80" s="736"/>
      <c r="K80" s="736"/>
      <c r="M80" s="736"/>
      <c r="N80" s="736"/>
      <c r="O80" s="736"/>
      <c r="P80" s="736"/>
    </row>
    <row r="81" spans="8:16">
      <c r="H81" s="736"/>
      <c r="I81" s="736"/>
      <c r="J81" s="736"/>
      <c r="K81" s="736"/>
      <c r="M81" s="736"/>
      <c r="N81" s="736"/>
      <c r="O81" s="736"/>
      <c r="P81" s="736"/>
    </row>
    <row r="82" spans="8:16">
      <c r="H82" s="736"/>
      <c r="I82" s="736"/>
      <c r="J82" s="736"/>
      <c r="K82" s="736"/>
      <c r="M82" s="736"/>
      <c r="N82" s="736"/>
      <c r="O82" s="736"/>
      <c r="P82" s="736"/>
    </row>
    <row r="83" spans="8:16">
      <c r="H83" s="748" t="s">
        <v>26</v>
      </c>
      <c r="I83" s="749"/>
      <c r="J83" s="749"/>
      <c r="K83" s="745">
        <f>SUM(K61:K82)</f>
        <v>5271.0059999999994</v>
      </c>
      <c r="M83" s="748" t="s">
        <v>26</v>
      </c>
      <c r="N83" s="749"/>
      <c r="O83" s="749"/>
      <c r="P83" s="746">
        <f>SUM(P61:P82)</f>
        <v>1305.1004999999998</v>
      </c>
    </row>
  </sheetData>
  <mergeCells count="3">
    <mergeCell ref="B24:F24"/>
    <mergeCell ref="B18:U18"/>
    <mergeCell ref="B58:F5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6:U59"/>
  <sheetViews>
    <sheetView zoomScale="80" zoomScaleNormal="80" workbookViewId="0">
      <pane ySplit="16" topLeftCell="A17" activePane="bottomLeft" state="frozen"/>
      <selection pane="bottomLeft" activeCell="D24" sqref="D24"/>
    </sheetView>
  </sheetViews>
  <sheetFormatPr defaultColWidth="9" defaultRowHeight="15"/>
  <cols>
    <col min="1" max="1" width="9" style="12"/>
    <col min="2" max="2" width="37" style="698" customWidth="1"/>
    <col min="3" max="3" width="9" style="10"/>
    <col min="4" max="16384" width="9" style="12"/>
  </cols>
  <sheetData>
    <row r="16" spans="2:21" ht="26.25" customHeight="1">
      <c r="B16" s="699" t="s">
        <v>561</v>
      </c>
      <c r="C16" s="797" t="s">
        <v>505</v>
      </c>
      <c r="D16" s="798"/>
      <c r="E16" s="798"/>
      <c r="F16" s="798"/>
      <c r="G16" s="798"/>
      <c r="H16" s="798"/>
      <c r="I16" s="798"/>
      <c r="J16" s="798"/>
      <c r="K16" s="798"/>
      <c r="L16" s="798"/>
      <c r="M16" s="798"/>
      <c r="N16" s="798"/>
      <c r="O16" s="798"/>
      <c r="P16" s="798"/>
      <c r="Q16" s="798"/>
      <c r="R16" s="798"/>
      <c r="S16" s="798"/>
      <c r="T16" s="798"/>
      <c r="U16" s="798"/>
    </row>
    <row r="17" spans="2:21" ht="55.5" customHeight="1">
      <c r="B17" s="700" t="s">
        <v>640</v>
      </c>
      <c r="C17" s="799" t="s">
        <v>731</v>
      </c>
      <c r="D17" s="799"/>
      <c r="E17" s="799"/>
      <c r="F17" s="799"/>
      <c r="G17" s="799"/>
      <c r="H17" s="799"/>
      <c r="I17" s="799"/>
      <c r="J17" s="799"/>
      <c r="K17" s="799"/>
      <c r="L17" s="799"/>
      <c r="M17" s="799"/>
      <c r="N17" s="799"/>
      <c r="O17" s="799"/>
      <c r="P17" s="799"/>
      <c r="Q17" s="799"/>
      <c r="R17" s="799"/>
      <c r="S17" s="799"/>
      <c r="T17" s="799"/>
      <c r="U17" s="800"/>
    </row>
    <row r="18" spans="2:21" ht="15.75">
      <c r="B18" s="701"/>
      <c r="C18" s="702"/>
      <c r="D18" s="703"/>
      <c r="E18" s="703"/>
      <c r="F18" s="703"/>
      <c r="G18" s="703"/>
      <c r="H18" s="703"/>
      <c r="I18" s="703"/>
      <c r="J18" s="703"/>
      <c r="K18" s="703"/>
      <c r="L18" s="703"/>
      <c r="M18" s="703"/>
      <c r="N18" s="703"/>
      <c r="O18" s="703"/>
      <c r="P18" s="703"/>
      <c r="Q18" s="703"/>
      <c r="R18" s="703"/>
      <c r="S18" s="703"/>
      <c r="T18" s="703"/>
      <c r="U18" s="704"/>
    </row>
    <row r="19" spans="2:21" ht="15.75">
      <c r="B19" s="701"/>
      <c r="C19" s="702" t="s">
        <v>644</v>
      </c>
      <c r="D19" s="703"/>
      <c r="E19" s="703"/>
      <c r="F19" s="703"/>
      <c r="G19" s="703"/>
      <c r="H19" s="703"/>
      <c r="I19" s="703"/>
      <c r="J19" s="703"/>
      <c r="K19" s="703"/>
      <c r="L19" s="703"/>
      <c r="M19" s="703"/>
      <c r="N19" s="703"/>
      <c r="O19" s="703"/>
      <c r="P19" s="703"/>
      <c r="Q19" s="703"/>
      <c r="R19" s="703"/>
      <c r="S19" s="703"/>
      <c r="T19" s="703"/>
      <c r="U19" s="704"/>
    </row>
    <row r="20" spans="2:21" ht="15.75">
      <c r="B20" s="701"/>
      <c r="C20" s="702"/>
      <c r="D20" s="703"/>
      <c r="E20" s="703"/>
      <c r="F20" s="703"/>
      <c r="G20" s="703"/>
      <c r="H20" s="703"/>
      <c r="I20" s="703"/>
      <c r="J20" s="703"/>
      <c r="K20" s="703"/>
      <c r="L20" s="703"/>
      <c r="M20" s="703"/>
      <c r="N20" s="703"/>
      <c r="O20" s="703"/>
      <c r="P20" s="703"/>
      <c r="Q20" s="703"/>
      <c r="R20" s="703"/>
      <c r="S20" s="703"/>
      <c r="T20" s="703"/>
      <c r="U20" s="704"/>
    </row>
    <row r="21" spans="2:21" ht="15.75">
      <c r="B21" s="701"/>
      <c r="C21" s="702" t="s">
        <v>641</v>
      </c>
      <c r="D21" s="703"/>
      <c r="E21" s="703"/>
      <c r="F21" s="703"/>
      <c r="G21" s="703"/>
      <c r="H21" s="703"/>
      <c r="I21" s="703"/>
      <c r="J21" s="703"/>
      <c r="K21" s="703"/>
      <c r="L21" s="703"/>
      <c r="M21" s="703"/>
      <c r="N21" s="703"/>
      <c r="O21" s="703"/>
      <c r="P21" s="703"/>
      <c r="Q21" s="703"/>
      <c r="R21" s="703"/>
      <c r="S21" s="703"/>
      <c r="T21" s="703"/>
      <c r="U21" s="704"/>
    </row>
    <row r="22" spans="2:21" ht="15.75">
      <c r="B22" s="701"/>
      <c r="C22" s="702"/>
      <c r="D22" s="703"/>
      <c r="E22" s="703"/>
      <c r="F22" s="703"/>
      <c r="G22" s="703"/>
      <c r="H22" s="703"/>
      <c r="I22" s="703"/>
      <c r="J22" s="703"/>
      <c r="K22" s="703"/>
      <c r="L22" s="703"/>
      <c r="M22" s="703"/>
      <c r="N22" s="703"/>
      <c r="O22" s="703"/>
      <c r="P22" s="703"/>
      <c r="Q22" s="703"/>
      <c r="R22" s="703"/>
      <c r="S22" s="703"/>
      <c r="T22" s="703"/>
      <c r="U22" s="704"/>
    </row>
    <row r="23" spans="2:21" ht="30" customHeight="1">
      <c r="B23" s="701"/>
      <c r="C23" s="796" t="s">
        <v>642</v>
      </c>
      <c r="D23" s="796"/>
      <c r="E23" s="796"/>
      <c r="F23" s="796"/>
      <c r="G23" s="796"/>
      <c r="H23" s="796"/>
      <c r="I23" s="796"/>
      <c r="J23" s="796"/>
      <c r="K23" s="796"/>
      <c r="L23" s="796"/>
      <c r="M23" s="796"/>
      <c r="N23" s="796"/>
      <c r="O23" s="796"/>
      <c r="P23" s="796"/>
      <c r="Q23" s="796"/>
      <c r="R23" s="796"/>
      <c r="S23" s="796"/>
      <c r="T23" s="703"/>
      <c r="U23" s="704"/>
    </row>
    <row r="24" spans="2:21" ht="15.75">
      <c r="B24" s="701"/>
      <c r="C24" s="702"/>
      <c r="D24" s="703"/>
      <c r="E24" s="703"/>
      <c r="F24" s="703"/>
      <c r="G24" s="703"/>
      <c r="H24" s="703"/>
      <c r="I24" s="703"/>
      <c r="J24" s="703"/>
      <c r="K24" s="703"/>
      <c r="L24" s="703"/>
      <c r="M24" s="703"/>
      <c r="N24" s="703"/>
      <c r="O24" s="703"/>
      <c r="P24" s="703"/>
      <c r="Q24" s="703"/>
      <c r="R24" s="703"/>
      <c r="S24" s="703"/>
      <c r="T24" s="703"/>
      <c r="U24" s="704"/>
    </row>
    <row r="25" spans="2:21" ht="15.75">
      <c r="B25" s="701"/>
      <c r="C25" s="702" t="s">
        <v>645</v>
      </c>
      <c r="D25" s="703"/>
      <c r="E25" s="703"/>
      <c r="F25" s="703"/>
      <c r="G25" s="703"/>
      <c r="H25" s="703"/>
      <c r="I25" s="703"/>
      <c r="J25" s="703"/>
      <c r="K25" s="703"/>
      <c r="L25" s="703"/>
      <c r="M25" s="703"/>
      <c r="N25" s="703"/>
      <c r="O25" s="703"/>
      <c r="P25" s="703"/>
      <c r="Q25" s="703"/>
      <c r="R25" s="703"/>
      <c r="S25" s="703"/>
      <c r="T25" s="703"/>
      <c r="U25" s="704"/>
    </row>
    <row r="26" spans="2:21" ht="15.75">
      <c r="B26" s="701"/>
      <c r="C26" s="702"/>
      <c r="D26" s="703"/>
      <c r="E26" s="703"/>
      <c r="F26" s="703"/>
      <c r="G26" s="703"/>
      <c r="H26" s="703"/>
      <c r="I26" s="703"/>
      <c r="J26" s="703"/>
      <c r="K26" s="703"/>
      <c r="L26" s="703"/>
      <c r="M26" s="703"/>
      <c r="N26" s="703"/>
      <c r="O26" s="703"/>
      <c r="P26" s="703"/>
      <c r="Q26" s="703"/>
      <c r="R26" s="703"/>
      <c r="S26" s="703"/>
      <c r="T26" s="703"/>
      <c r="U26" s="704"/>
    </row>
    <row r="27" spans="2:21" ht="31.5" customHeight="1">
      <c r="B27" s="701"/>
      <c r="C27" s="796" t="s">
        <v>643</v>
      </c>
      <c r="D27" s="796"/>
      <c r="E27" s="796"/>
      <c r="F27" s="796"/>
      <c r="G27" s="796"/>
      <c r="H27" s="796"/>
      <c r="I27" s="796"/>
      <c r="J27" s="796"/>
      <c r="K27" s="796"/>
      <c r="L27" s="796"/>
      <c r="M27" s="796"/>
      <c r="N27" s="796"/>
      <c r="O27" s="796"/>
      <c r="P27" s="796"/>
      <c r="Q27" s="796"/>
      <c r="R27" s="796"/>
      <c r="S27" s="796"/>
      <c r="T27" s="796"/>
      <c r="U27" s="801"/>
    </row>
    <row r="28" spans="2:21" ht="15.75">
      <c r="B28" s="701"/>
      <c r="C28" s="702"/>
      <c r="D28" s="703"/>
      <c r="E28" s="703"/>
      <c r="F28" s="703"/>
      <c r="G28" s="703"/>
      <c r="H28" s="703"/>
      <c r="I28" s="703"/>
      <c r="J28" s="703"/>
      <c r="K28" s="703"/>
      <c r="L28" s="703"/>
      <c r="M28" s="703"/>
      <c r="N28" s="703"/>
      <c r="O28" s="703"/>
      <c r="P28" s="703"/>
      <c r="Q28" s="703"/>
      <c r="R28" s="703"/>
      <c r="S28" s="703"/>
      <c r="T28" s="703"/>
      <c r="U28" s="704"/>
    </row>
    <row r="29" spans="2:21" ht="31.5" customHeight="1">
      <c r="B29" s="701"/>
      <c r="C29" s="796" t="s">
        <v>646</v>
      </c>
      <c r="D29" s="796"/>
      <c r="E29" s="796"/>
      <c r="F29" s="796"/>
      <c r="G29" s="796"/>
      <c r="H29" s="796"/>
      <c r="I29" s="796"/>
      <c r="J29" s="796"/>
      <c r="K29" s="796"/>
      <c r="L29" s="796"/>
      <c r="M29" s="796"/>
      <c r="N29" s="796"/>
      <c r="O29" s="796"/>
      <c r="P29" s="796"/>
      <c r="Q29" s="796"/>
      <c r="R29" s="796"/>
      <c r="S29" s="796"/>
      <c r="T29" s="796"/>
      <c r="U29" s="801"/>
    </row>
    <row r="30" spans="2:21" ht="15.75">
      <c r="B30" s="701"/>
      <c r="C30" s="702"/>
      <c r="D30" s="703"/>
      <c r="E30" s="703"/>
      <c r="F30" s="703"/>
      <c r="G30" s="703"/>
      <c r="H30" s="703"/>
      <c r="I30" s="703"/>
      <c r="J30" s="703"/>
      <c r="K30" s="703"/>
      <c r="L30" s="703"/>
      <c r="M30" s="703"/>
      <c r="N30" s="703"/>
      <c r="O30" s="703"/>
      <c r="P30" s="703"/>
      <c r="Q30" s="703"/>
      <c r="R30" s="703"/>
      <c r="S30" s="703"/>
      <c r="T30" s="703"/>
      <c r="U30" s="704"/>
    </row>
    <row r="31" spans="2:21" ht="15.75">
      <c r="B31" s="701"/>
      <c r="C31" s="702" t="s">
        <v>647</v>
      </c>
      <c r="D31" s="703"/>
      <c r="E31" s="703"/>
      <c r="F31" s="703"/>
      <c r="G31" s="703"/>
      <c r="H31" s="703"/>
      <c r="I31" s="703"/>
      <c r="J31" s="703"/>
      <c r="K31" s="703"/>
      <c r="L31" s="703"/>
      <c r="M31" s="703"/>
      <c r="N31" s="703"/>
      <c r="O31" s="703"/>
      <c r="P31" s="703"/>
      <c r="Q31" s="703"/>
      <c r="R31" s="703"/>
      <c r="S31" s="703"/>
      <c r="T31" s="703"/>
      <c r="U31" s="704"/>
    </row>
    <row r="32" spans="2:21" ht="15.75">
      <c r="B32" s="705"/>
      <c r="C32" s="706"/>
      <c r="D32" s="707"/>
      <c r="E32" s="707"/>
      <c r="F32" s="707"/>
      <c r="G32" s="707"/>
      <c r="H32" s="707"/>
      <c r="I32" s="707"/>
      <c r="J32" s="707"/>
      <c r="K32" s="707"/>
      <c r="L32" s="707"/>
      <c r="M32" s="707"/>
      <c r="N32" s="707"/>
      <c r="O32" s="707"/>
      <c r="P32" s="707"/>
      <c r="Q32" s="707"/>
      <c r="R32" s="707"/>
      <c r="S32" s="707"/>
      <c r="T32" s="707"/>
      <c r="U32" s="708"/>
    </row>
    <row r="33" spans="2:21" ht="39" customHeight="1">
      <c r="B33" s="709" t="s">
        <v>648</v>
      </c>
      <c r="C33" s="802" t="s">
        <v>649</v>
      </c>
      <c r="D33" s="802"/>
      <c r="E33" s="802"/>
      <c r="F33" s="802"/>
      <c r="G33" s="802"/>
      <c r="H33" s="802"/>
      <c r="I33" s="802"/>
      <c r="J33" s="802"/>
      <c r="K33" s="802"/>
      <c r="L33" s="802"/>
      <c r="M33" s="802"/>
      <c r="N33" s="802"/>
      <c r="O33" s="802"/>
      <c r="P33" s="802"/>
      <c r="Q33" s="802"/>
      <c r="R33" s="802"/>
      <c r="S33" s="802"/>
      <c r="T33" s="802"/>
      <c r="U33" s="803"/>
    </row>
    <row r="34" spans="2:21">
      <c r="B34" s="710"/>
      <c r="C34" s="711"/>
      <c r="D34" s="711"/>
      <c r="E34" s="711"/>
      <c r="F34" s="711"/>
      <c r="G34" s="711"/>
      <c r="H34" s="711"/>
      <c r="I34" s="711"/>
      <c r="J34" s="711"/>
      <c r="K34" s="711"/>
      <c r="L34" s="711"/>
      <c r="M34" s="711"/>
      <c r="N34" s="711"/>
      <c r="O34" s="711"/>
      <c r="P34" s="711"/>
      <c r="Q34" s="711"/>
      <c r="R34" s="711"/>
      <c r="S34" s="711"/>
      <c r="T34" s="711"/>
      <c r="U34" s="712"/>
    </row>
    <row r="35" spans="2:21" ht="15.75">
      <c r="B35" s="713" t="s">
        <v>650</v>
      </c>
      <c r="C35" s="714" t="s">
        <v>651</v>
      </c>
      <c r="D35" s="703"/>
      <c r="E35" s="703"/>
      <c r="F35" s="703"/>
      <c r="G35" s="703"/>
      <c r="H35" s="703"/>
      <c r="I35" s="703"/>
      <c r="J35" s="703"/>
      <c r="K35" s="703"/>
      <c r="L35" s="703"/>
      <c r="M35" s="703"/>
      <c r="N35" s="703"/>
      <c r="O35" s="703"/>
      <c r="P35" s="703"/>
      <c r="Q35" s="703"/>
      <c r="R35" s="703"/>
      <c r="S35" s="703"/>
      <c r="T35" s="703"/>
      <c r="U35" s="704"/>
    </row>
    <row r="36" spans="2:21">
      <c r="B36" s="715"/>
      <c r="C36" s="707"/>
      <c r="D36" s="707"/>
      <c r="E36" s="707"/>
      <c r="F36" s="707"/>
      <c r="G36" s="707"/>
      <c r="H36" s="707"/>
      <c r="I36" s="707"/>
      <c r="J36" s="707"/>
      <c r="K36" s="707"/>
      <c r="L36" s="707"/>
      <c r="M36" s="707"/>
      <c r="N36" s="707"/>
      <c r="O36" s="707"/>
      <c r="P36" s="707"/>
      <c r="Q36" s="707"/>
      <c r="R36" s="707"/>
      <c r="S36" s="707"/>
      <c r="T36" s="707"/>
      <c r="U36" s="708"/>
    </row>
    <row r="37" spans="2:21" ht="34.5" customHeight="1">
      <c r="B37" s="700" t="s">
        <v>652</v>
      </c>
      <c r="C37" s="804" t="s">
        <v>653</v>
      </c>
      <c r="D37" s="804"/>
      <c r="E37" s="804"/>
      <c r="F37" s="804"/>
      <c r="G37" s="804"/>
      <c r="H37" s="804"/>
      <c r="I37" s="804"/>
      <c r="J37" s="804"/>
      <c r="K37" s="804"/>
      <c r="L37" s="804"/>
      <c r="M37" s="804"/>
      <c r="N37" s="804"/>
      <c r="O37" s="804"/>
      <c r="P37" s="804"/>
      <c r="Q37" s="804"/>
      <c r="R37" s="804"/>
      <c r="S37" s="804"/>
      <c r="T37" s="804"/>
      <c r="U37" s="805"/>
    </row>
    <row r="38" spans="2:21">
      <c r="B38" s="715"/>
      <c r="C38" s="707"/>
      <c r="D38" s="707"/>
      <c r="E38" s="707"/>
      <c r="F38" s="707"/>
      <c r="G38" s="707"/>
      <c r="H38" s="707"/>
      <c r="I38" s="707"/>
      <c r="J38" s="707"/>
      <c r="K38" s="707"/>
      <c r="L38" s="707"/>
      <c r="M38" s="707"/>
      <c r="N38" s="707"/>
      <c r="O38" s="707"/>
      <c r="P38" s="707"/>
      <c r="Q38" s="707"/>
      <c r="R38" s="707"/>
      <c r="S38" s="707"/>
      <c r="T38" s="707"/>
      <c r="U38" s="708"/>
    </row>
    <row r="39" spans="2:21" ht="15.75">
      <c r="B39" s="700" t="s">
        <v>654</v>
      </c>
      <c r="C39" s="716" t="s">
        <v>655</v>
      </c>
      <c r="D39" s="711"/>
      <c r="E39" s="711"/>
      <c r="F39" s="711"/>
      <c r="G39" s="711"/>
      <c r="H39" s="711"/>
      <c r="I39" s="711"/>
      <c r="J39" s="711"/>
      <c r="K39" s="711"/>
      <c r="L39" s="711"/>
      <c r="M39" s="711"/>
      <c r="N39" s="711"/>
      <c r="O39" s="711"/>
      <c r="P39" s="711"/>
      <c r="Q39" s="711"/>
      <c r="R39" s="711"/>
      <c r="S39" s="711"/>
      <c r="T39" s="711"/>
      <c r="U39" s="712"/>
    </row>
    <row r="40" spans="2:21">
      <c r="B40" s="715"/>
      <c r="C40" s="707"/>
      <c r="D40" s="707"/>
      <c r="E40" s="707"/>
      <c r="F40" s="707"/>
      <c r="G40" s="707"/>
      <c r="H40" s="707"/>
      <c r="I40" s="707"/>
      <c r="J40" s="707"/>
      <c r="K40" s="707"/>
      <c r="L40" s="707"/>
      <c r="M40" s="707"/>
      <c r="N40" s="707"/>
      <c r="O40" s="707"/>
      <c r="P40" s="707"/>
      <c r="Q40" s="707"/>
      <c r="R40" s="707"/>
      <c r="S40" s="707"/>
      <c r="T40" s="707"/>
      <c r="U40" s="708"/>
    </row>
    <row r="41" spans="2:21" ht="38.25" customHeight="1">
      <c r="B41" s="709" t="s">
        <v>656</v>
      </c>
      <c r="C41" s="806" t="s">
        <v>657</v>
      </c>
      <c r="D41" s="806"/>
      <c r="E41" s="806"/>
      <c r="F41" s="806"/>
      <c r="G41" s="806"/>
      <c r="H41" s="806"/>
      <c r="I41" s="806"/>
      <c r="J41" s="806"/>
      <c r="K41" s="806"/>
      <c r="L41" s="806"/>
      <c r="M41" s="806"/>
      <c r="N41" s="806"/>
      <c r="O41" s="806"/>
      <c r="P41" s="806"/>
      <c r="Q41" s="806"/>
      <c r="R41" s="806"/>
      <c r="S41" s="806"/>
      <c r="T41" s="806"/>
      <c r="U41" s="807"/>
    </row>
    <row r="42" spans="2:21">
      <c r="B42" s="717"/>
      <c r="C42" s="711"/>
      <c r="D42" s="711"/>
      <c r="E42" s="711"/>
      <c r="F42" s="711"/>
      <c r="G42" s="711"/>
      <c r="H42" s="711"/>
      <c r="I42" s="711"/>
      <c r="J42" s="711"/>
      <c r="K42" s="711"/>
      <c r="L42" s="711"/>
      <c r="M42" s="711"/>
      <c r="N42" s="711"/>
      <c r="O42" s="711"/>
      <c r="P42" s="711"/>
      <c r="Q42" s="711"/>
      <c r="R42" s="711"/>
      <c r="S42" s="711"/>
      <c r="T42" s="711"/>
      <c r="U42" s="712"/>
    </row>
    <row r="43" spans="2:21" ht="15.75">
      <c r="B43" s="713" t="s">
        <v>658</v>
      </c>
      <c r="C43" s="714" t="s">
        <v>659</v>
      </c>
      <c r="D43" s="703"/>
      <c r="E43" s="703"/>
      <c r="F43" s="703"/>
      <c r="G43" s="703"/>
      <c r="H43" s="703"/>
      <c r="I43" s="703"/>
      <c r="J43" s="703"/>
      <c r="K43" s="703"/>
      <c r="L43" s="703"/>
      <c r="M43" s="703"/>
      <c r="N43" s="703"/>
      <c r="O43" s="703"/>
      <c r="P43" s="703"/>
      <c r="Q43" s="703"/>
      <c r="R43" s="703"/>
      <c r="S43" s="703"/>
      <c r="T43" s="703"/>
      <c r="U43" s="704"/>
    </row>
    <row r="44" spans="2:21">
      <c r="B44" s="718"/>
      <c r="C44" s="703"/>
      <c r="D44" s="703"/>
      <c r="E44" s="703"/>
      <c r="F44" s="703"/>
      <c r="G44" s="703"/>
      <c r="H44" s="703"/>
      <c r="I44" s="703"/>
      <c r="J44" s="703"/>
      <c r="K44" s="703"/>
      <c r="L44" s="703"/>
      <c r="M44" s="703"/>
      <c r="N44" s="703"/>
      <c r="O44" s="703"/>
      <c r="P44" s="703"/>
      <c r="Q44" s="703"/>
      <c r="R44" s="703"/>
      <c r="S44" s="703"/>
      <c r="T44" s="703"/>
      <c r="U44" s="704"/>
    </row>
    <row r="45" spans="2:21" ht="36" customHeight="1">
      <c r="B45" s="718"/>
      <c r="C45" s="794" t="s">
        <v>675</v>
      </c>
      <c r="D45" s="794"/>
      <c r="E45" s="794"/>
      <c r="F45" s="794"/>
      <c r="G45" s="794"/>
      <c r="H45" s="794"/>
      <c r="I45" s="794"/>
      <c r="J45" s="794"/>
      <c r="K45" s="794"/>
      <c r="L45" s="794"/>
      <c r="M45" s="794"/>
      <c r="N45" s="794"/>
      <c r="O45" s="794"/>
      <c r="P45" s="794"/>
      <c r="Q45" s="794"/>
      <c r="R45" s="794"/>
      <c r="S45" s="794"/>
      <c r="T45" s="794"/>
      <c r="U45" s="795"/>
    </row>
    <row r="46" spans="2:21">
      <c r="B46" s="718"/>
      <c r="C46" s="719"/>
      <c r="D46" s="703"/>
      <c r="E46" s="703"/>
      <c r="F46" s="703"/>
      <c r="G46" s="703"/>
      <c r="H46" s="703"/>
      <c r="I46" s="703"/>
      <c r="J46" s="703"/>
      <c r="K46" s="703"/>
      <c r="L46" s="703"/>
      <c r="M46" s="703"/>
      <c r="N46" s="703"/>
      <c r="O46" s="703"/>
      <c r="P46" s="703"/>
      <c r="Q46" s="703"/>
      <c r="R46" s="703"/>
      <c r="S46" s="703"/>
      <c r="T46" s="703"/>
      <c r="U46" s="704"/>
    </row>
    <row r="47" spans="2:21" ht="35.25" customHeight="1">
      <c r="B47" s="718"/>
      <c r="C47" s="794" t="s">
        <v>660</v>
      </c>
      <c r="D47" s="794"/>
      <c r="E47" s="794"/>
      <c r="F47" s="794"/>
      <c r="G47" s="794"/>
      <c r="H47" s="794"/>
      <c r="I47" s="794"/>
      <c r="J47" s="794"/>
      <c r="K47" s="794"/>
      <c r="L47" s="794"/>
      <c r="M47" s="794"/>
      <c r="N47" s="794"/>
      <c r="O47" s="794"/>
      <c r="P47" s="794"/>
      <c r="Q47" s="794"/>
      <c r="R47" s="794"/>
      <c r="S47" s="794"/>
      <c r="T47" s="794"/>
      <c r="U47" s="795"/>
    </row>
    <row r="48" spans="2:21">
      <c r="B48" s="718"/>
      <c r="C48" s="719"/>
      <c r="D48" s="703"/>
      <c r="E48" s="703"/>
      <c r="F48" s="703"/>
      <c r="G48" s="703"/>
      <c r="H48" s="703"/>
      <c r="I48" s="703"/>
      <c r="J48" s="703"/>
      <c r="K48" s="703"/>
      <c r="L48" s="703"/>
      <c r="M48" s="703"/>
      <c r="N48" s="703"/>
      <c r="O48" s="703"/>
      <c r="P48" s="703"/>
      <c r="Q48" s="703"/>
      <c r="R48" s="703"/>
      <c r="S48" s="703"/>
      <c r="T48" s="703"/>
      <c r="U48" s="704"/>
    </row>
    <row r="49" spans="2:21" ht="40.5" customHeight="1">
      <c r="B49" s="718"/>
      <c r="C49" s="794" t="s">
        <v>661</v>
      </c>
      <c r="D49" s="794"/>
      <c r="E49" s="794"/>
      <c r="F49" s="794"/>
      <c r="G49" s="794"/>
      <c r="H49" s="794"/>
      <c r="I49" s="794"/>
      <c r="J49" s="794"/>
      <c r="K49" s="794"/>
      <c r="L49" s="794"/>
      <c r="M49" s="794"/>
      <c r="N49" s="794"/>
      <c r="O49" s="794"/>
      <c r="P49" s="794"/>
      <c r="Q49" s="794"/>
      <c r="R49" s="794"/>
      <c r="S49" s="794"/>
      <c r="T49" s="794"/>
      <c r="U49" s="795"/>
    </row>
    <row r="50" spans="2:21">
      <c r="B50" s="718"/>
      <c r="C50" s="719"/>
      <c r="D50" s="703"/>
      <c r="E50" s="703"/>
      <c r="F50" s="703"/>
      <c r="G50" s="703"/>
      <c r="H50" s="703"/>
      <c r="I50" s="703"/>
      <c r="J50" s="703"/>
      <c r="K50" s="703"/>
      <c r="L50" s="703"/>
      <c r="M50" s="703"/>
      <c r="N50" s="703"/>
      <c r="O50" s="703"/>
      <c r="P50" s="703"/>
      <c r="Q50" s="703"/>
      <c r="R50" s="703"/>
      <c r="S50" s="703"/>
      <c r="T50" s="703"/>
      <c r="U50" s="704"/>
    </row>
    <row r="51" spans="2:21" ht="30" customHeight="1">
      <c r="B51" s="718"/>
      <c r="C51" s="794" t="s">
        <v>662</v>
      </c>
      <c r="D51" s="794"/>
      <c r="E51" s="794"/>
      <c r="F51" s="794"/>
      <c r="G51" s="794"/>
      <c r="H51" s="794"/>
      <c r="I51" s="794"/>
      <c r="J51" s="794"/>
      <c r="K51" s="794"/>
      <c r="L51" s="794"/>
      <c r="M51" s="794"/>
      <c r="N51" s="794"/>
      <c r="O51" s="794"/>
      <c r="P51" s="794"/>
      <c r="Q51" s="794"/>
      <c r="R51" s="794"/>
      <c r="S51" s="794"/>
      <c r="T51" s="794"/>
      <c r="U51" s="795"/>
    </row>
    <row r="52" spans="2:21" ht="15.75">
      <c r="B52" s="718"/>
      <c r="C52" s="702"/>
      <c r="D52" s="703"/>
      <c r="E52" s="703"/>
      <c r="F52" s="703"/>
      <c r="G52" s="703"/>
      <c r="H52" s="703"/>
      <c r="I52" s="703"/>
      <c r="J52" s="703"/>
      <c r="K52" s="703"/>
      <c r="L52" s="703"/>
      <c r="M52" s="703"/>
      <c r="N52" s="703"/>
      <c r="O52" s="703"/>
      <c r="P52" s="703"/>
      <c r="Q52" s="703"/>
      <c r="R52" s="703"/>
      <c r="S52" s="703"/>
      <c r="T52" s="703"/>
      <c r="U52" s="704"/>
    </row>
    <row r="53" spans="2:21" ht="31.5" customHeight="1">
      <c r="B53" s="718"/>
      <c r="C53" s="796" t="s">
        <v>674</v>
      </c>
      <c r="D53" s="796"/>
      <c r="E53" s="796"/>
      <c r="F53" s="796"/>
      <c r="G53" s="796"/>
      <c r="H53" s="796"/>
      <c r="I53" s="796"/>
      <c r="J53" s="796"/>
      <c r="K53" s="796"/>
      <c r="L53" s="796"/>
      <c r="M53" s="796"/>
      <c r="N53" s="796"/>
      <c r="O53" s="796"/>
      <c r="P53" s="796"/>
      <c r="Q53" s="796"/>
      <c r="R53" s="796"/>
      <c r="S53" s="796"/>
      <c r="T53" s="796"/>
      <c r="U53" s="801"/>
    </row>
    <row r="54" spans="2:21">
      <c r="B54" s="715"/>
      <c r="C54" s="707"/>
      <c r="D54" s="707"/>
      <c r="E54" s="707"/>
      <c r="F54" s="707"/>
      <c r="G54" s="707"/>
      <c r="H54" s="707"/>
      <c r="I54" s="707"/>
      <c r="J54" s="707"/>
      <c r="K54" s="707"/>
      <c r="L54" s="707"/>
      <c r="M54" s="707"/>
      <c r="N54" s="707"/>
      <c r="O54" s="707"/>
      <c r="P54" s="707"/>
      <c r="Q54" s="707"/>
      <c r="R54" s="707"/>
      <c r="S54" s="707"/>
      <c r="T54" s="707"/>
      <c r="U54" s="708"/>
    </row>
    <row r="55" spans="2:21" ht="48" customHeight="1">
      <c r="B55" s="700" t="s">
        <v>663</v>
      </c>
      <c r="C55" s="804" t="s">
        <v>664</v>
      </c>
      <c r="D55" s="804"/>
      <c r="E55" s="804"/>
      <c r="F55" s="804"/>
      <c r="G55" s="804"/>
      <c r="H55" s="804"/>
      <c r="I55" s="804"/>
      <c r="J55" s="804"/>
      <c r="K55" s="804"/>
      <c r="L55" s="804"/>
      <c r="M55" s="804"/>
      <c r="N55" s="804"/>
      <c r="O55" s="804"/>
      <c r="P55" s="804"/>
      <c r="Q55" s="804"/>
      <c r="R55" s="804"/>
      <c r="S55" s="804"/>
      <c r="T55" s="804"/>
      <c r="U55" s="805"/>
    </row>
    <row r="56" spans="2:21">
      <c r="B56" s="715"/>
      <c r="C56" s="707"/>
      <c r="D56" s="707"/>
      <c r="E56" s="707"/>
      <c r="F56" s="707"/>
      <c r="G56" s="707"/>
      <c r="H56" s="707"/>
      <c r="I56" s="707"/>
      <c r="J56" s="707"/>
      <c r="K56" s="707"/>
      <c r="L56" s="707"/>
      <c r="M56" s="707"/>
      <c r="N56" s="707"/>
      <c r="O56" s="707"/>
      <c r="P56" s="707"/>
      <c r="Q56" s="707"/>
      <c r="R56" s="707"/>
      <c r="S56" s="707"/>
      <c r="T56" s="707"/>
      <c r="U56" s="708"/>
    </row>
    <row r="57" spans="2:21" ht="34.5" customHeight="1">
      <c r="B57" s="700" t="s">
        <v>665</v>
      </c>
      <c r="C57" s="804" t="s">
        <v>666</v>
      </c>
      <c r="D57" s="804"/>
      <c r="E57" s="804"/>
      <c r="F57" s="804"/>
      <c r="G57" s="804"/>
      <c r="H57" s="804"/>
      <c r="I57" s="804"/>
      <c r="J57" s="804"/>
      <c r="K57" s="804"/>
      <c r="L57" s="804"/>
      <c r="M57" s="804"/>
      <c r="N57" s="804"/>
      <c r="O57" s="804"/>
      <c r="P57" s="804"/>
      <c r="Q57" s="804"/>
      <c r="R57" s="804"/>
      <c r="S57" s="804"/>
      <c r="T57" s="804"/>
      <c r="U57" s="805"/>
    </row>
    <row r="58" spans="2:21">
      <c r="B58" s="720"/>
      <c r="C58" s="707"/>
      <c r="D58" s="707"/>
      <c r="E58" s="707"/>
      <c r="F58" s="707"/>
      <c r="G58" s="707"/>
      <c r="H58" s="707"/>
      <c r="I58" s="707"/>
      <c r="J58" s="707"/>
      <c r="K58" s="707"/>
      <c r="L58" s="707"/>
      <c r="M58" s="707"/>
      <c r="N58" s="707"/>
      <c r="O58" s="707"/>
      <c r="P58" s="707"/>
      <c r="Q58" s="707"/>
      <c r="R58" s="707"/>
      <c r="S58" s="707"/>
      <c r="T58" s="707"/>
      <c r="U58" s="708"/>
    </row>
    <row r="59" spans="2:21" ht="30.75" customHeight="1">
      <c r="B59" s="709" t="s">
        <v>667</v>
      </c>
      <c r="C59" s="721" t="s">
        <v>668</v>
      </c>
      <c r="D59" s="722"/>
      <c r="E59" s="722"/>
      <c r="F59" s="722"/>
      <c r="G59" s="722"/>
      <c r="H59" s="722"/>
      <c r="I59" s="722"/>
      <c r="J59" s="722"/>
      <c r="K59" s="722"/>
      <c r="L59" s="722"/>
      <c r="M59" s="722"/>
      <c r="N59" s="722"/>
      <c r="O59" s="722"/>
      <c r="P59" s="722"/>
      <c r="Q59" s="722"/>
      <c r="R59" s="722"/>
      <c r="S59" s="722"/>
      <c r="T59" s="722"/>
      <c r="U59" s="723"/>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0866141732283472" right="0.70866141732283472" top="0.74803149606299213" bottom="0.74803149606299213" header="0.31496062992125984" footer="0.31496062992125984"/>
  <pageSetup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abSelected="1" topLeftCell="A4" zoomScale="85" zoomScaleNormal="85" workbookViewId="0">
      <selection activeCell="C20" sqref="C20"/>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09" t="s">
        <v>726</v>
      </c>
      <c r="C3" s="810"/>
      <c r="D3" s="810"/>
      <c r="E3" s="810"/>
      <c r="F3" s="811"/>
      <c r="G3" s="122"/>
    </row>
    <row r="4" spans="2:20" ht="16.5" customHeight="1">
      <c r="B4" s="812"/>
      <c r="C4" s="813"/>
      <c r="D4" s="813"/>
      <c r="E4" s="813"/>
      <c r="F4" s="814"/>
      <c r="G4" s="122"/>
    </row>
    <row r="5" spans="2:20" ht="71.25" customHeight="1">
      <c r="B5" s="812"/>
      <c r="C5" s="813"/>
      <c r="D5" s="813"/>
      <c r="E5" s="813"/>
      <c r="F5" s="814"/>
      <c r="G5" s="122"/>
    </row>
    <row r="6" spans="2:20" ht="21.75" customHeight="1">
      <c r="B6" s="815"/>
      <c r="C6" s="816"/>
      <c r="D6" s="816"/>
      <c r="E6" s="816"/>
      <c r="F6" s="817"/>
      <c r="G6" s="122"/>
    </row>
    <row r="8" spans="2:20" ht="21">
      <c r="B8" s="808" t="s">
        <v>481</v>
      </c>
      <c r="C8" s="808"/>
      <c r="D8" s="808"/>
      <c r="E8" s="808"/>
      <c r="F8" s="808"/>
      <c r="G8" s="808"/>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594</v>
      </c>
      <c r="G12" s="28"/>
      <c r="L12" s="33"/>
      <c r="M12" s="33"/>
      <c r="N12" s="33"/>
      <c r="O12" s="33"/>
      <c r="P12" s="33"/>
      <c r="Q12" s="68"/>
      <c r="S12" s="8"/>
      <c r="T12" s="8"/>
    </row>
    <row r="13" spans="2:20" s="9" customFormat="1" ht="26.25" customHeight="1" thickBot="1">
      <c r="B13" s="102" t="s">
        <v>416</v>
      </c>
      <c r="C13" s="124" t="s">
        <v>633</v>
      </c>
      <c r="G13" s="109"/>
      <c r="L13" s="33"/>
      <c r="M13" s="33"/>
      <c r="N13" s="33"/>
      <c r="O13" s="33"/>
      <c r="P13" s="33"/>
      <c r="Q13" s="68"/>
      <c r="S13" s="8"/>
      <c r="T13" s="8"/>
    </row>
    <row r="14" spans="2:20" s="9" customFormat="1" ht="26.25" customHeight="1" thickBot="1">
      <c r="B14" s="102" t="s">
        <v>416</v>
      </c>
      <c r="C14" s="172" t="s">
        <v>628</v>
      </c>
      <c r="G14" s="123"/>
      <c r="L14" s="33"/>
      <c r="M14" s="33"/>
      <c r="N14" s="33"/>
      <c r="O14" s="33"/>
      <c r="P14" s="33"/>
      <c r="Q14" s="68"/>
      <c r="S14" s="8"/>
      <c r="T14" s="8"/>
    </row>
    <row r="15" spans="2:20" s="9" customFormat="1" ht="26.25" customHeight="1" thickBot="1">
      <c r="B15" s="102" t="s">
        <v>416</v>
      </c>
      <c r="C15" s="172" t="s">
        <v>629</v>
      </c>
      <c r="G15" s="123"/>
      <c r="L15" s="33"/>
      <c r="M15" s="33"/>
      <c r="N15" s="33"/>
      <c r="O15" s="33"/>
      <c r="P15" s="33"/>
      <c r="Q15" s="68"/>
      <c r="S15" s="8"/>
      <c r="T15" s="8"/>
    </row>
    <row r="16" spans="2:20" s="9" customFormat="1" ht="26.25" customHeight="1" thickBot="1">
      <c r="B16" s="102" t="s">
        <v>416</v>
      </c>
      <c r="C16" s="172" t="s">
        <v>630</v>
      </c>
      <c r="G16" s="123"/>
      <c r="L16" s="33"/>
      <c r="M16" s="33"/>
      <c r="N16" s="33"/>
      <c r="O16" s="33"/>
      <c r="P16" s="33"/>
      <c r="Q16" s="68"/>
      <c r="S16" s="8"/>
      <c r="T16" s="8"/>
    </row>
    <row r="17" spans="2:20" s="9" customFormat="1" ht="26.25" customHeight="1" thickBot="1">
      <c r="B17" s="102" t="s">
        <v>416</v>
      </c>
      <c r="C17" s="124" t="s">
        <v>631</v>
      </c>
      <c r="G17" s="109"/>
      <c r="L17" s="33"/>
      <c r="M17" s="33"/>
      <c r="N17" s="33"/>
      <c r="O17" s="33"/>
      <c r="P17" s="33"/>
      <c r="Q17" s="68"/>
      <c r="S17" s="8"/>
      <c r="T17" s="8"/>
    </row>
    <row r="18" spans="2:20" s="9" customFormat="1" ht="26.25" customHeight="1" thickBot="1">
      <c r="B18" s="102" t="s">
        <v>416</v>
      </c>
      <c r="C18" s="124" t="s">
        <v>632</v>
      </c>
      <c r="G18" s="123"/>
      <c r="L18" s="33"/>
      <c r="M18" s="33"/>
      <c r="N18" s="33"/>
      <c r="O18" s="33"/>
      <c r="P18" s="33"/>
      <c r="Q18" s="68"/>
      <c r="S18" s="8"/>
      <c r="T18" s="8"/>
    </row>
    <row r="19" spans="2:20" s="9" customFormat="1" ht="26.25" customHeight="1" thickBot="1">
      <c r="B19" s="102" t="s">
        <v>416</v>
      </c>
      <c r="C19" s="124" t="s">
        <v>634</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1" t="s">
        <v>543</v>
      </c>
      <c r="C22" s="647" t="s">
        <v>437</v>
      </c>
      <c r="D22" s="650" t="s">
        <v>443</v>
      </c>
      <c r="E22" s="654" t="s">
        <v>593</v>
      </c>
      <c r="F22" s="650" t="s">
        <v>448</v>
      </c>
      <c r="G22" s="174"/>
      <c r="M22" s="639"/>
      <c r="T22" s="639"/>
    </row>
    <row r="23" spans="2:20" s="103" customFormat="1" ht="35.25" customHeight="1">
      <c r="B23" s="642" t="s">
        <v>458</v>
      </c>
      <c r="C23" s="648" t="s">
        <v>438</v>
      </c>
      <c r="D23" s="651" t="s">
        <v>444</v>
      </c>
      <c r="E23" s="655" t="s">
        <v>593</v>
      </c>
      <c r="F23" s="651" t="s">
        <v>448</v>
      </c>
      <c r="G23" s="174"/>
      <c r="M23" s="639"/>
      <c r="T23" s="639"/>
    </row>
    <row r="24" spans="2:20" s="103" customFormat="1" ht="34.5" customHeight="1">
      <c r="B24" s="642" t="s">
        <v>455</v>
      </c>
      <c r="C24" s="648" t="s">
        <v>438</v>
      </c>
      <c r="D24" s="651" t="s">
        <v>445</v>
      </c>
      <c r="E24" s="655" t="s">
        <v>593</v>
      </c>
      <c r="F24" s="651" t="s">
        <v>448</v>
      </c>
      <c r="G24" s="174"/>
      <c r="M24" s="639"/>
      <c r="T24" s="639"/>
    </row>
    <row r="25" spans="2:20" s="103" customFormat="1" ht="32.25" customHeight="1">
      <c r="B25" s="643" t="s">
        <v>456</v>
      </c>
      <c r="C25" s="648" t="s">
        <v>437</v>
      </c>
      <c r="D25" s="651" t="s">
        <v>446</v>
      </c>
      <c r="E25" s="656" t="s">
        <v>612</v>
      </c>
      <c r="F25" s="659"/>
      <c r="G25" s="174"/>
      <c r="M25" s="639"/>
      <c r="T25" s="639"/>
    </row>
    <row r="26" spans="2:20" s="103" customFormat="1" ht="30.75" customHeight="1">
      <c r="B26" s="644" t="s">
        <v>541</v>
      </c>
      <c r="C26" s="648" t="s">
        <v>437</v>
      </c>
      <c r="D26" s="651"/>
      <c r="E26" s="656"/>
      <c r="F26" s="659"/>
      <c r="G26" s="174"/>
      <c r="M26" s="639"/>
      <c r="T26" s="639"/>
    </row>
    <row r="27" spans="2:20" s="103" customFormat="1" ht="32.25" customHeight="1">
      <c r="B27" s="645" t="s">
        <v>542</v>
      </c>
      <c r="C27" s="648" t="s">
        <v>437</v>
      </c>
      <c r="D27" s="652" t="s">
        <v>538</v>
      </c>
      <c r="E27" s="656"/>
      <c r="F27" s="659"/>
      <c r="G27" s="174"/>
      <c r="M27" s="639"/>
      <c r="T27" s="639"/>
    </row>
    <row r="28" spans="2:20" s="103" customFormat="1" ht="27" customHeight="1">
      <c r="B28" s="643" t="s">
        <v>457</v>
      </c>
      <c r="C28" s="648" t="s">
        <v>440</v>
      </c>
      <c r="D28" s="651" t="s">
        <v>482</v>
      </c>
      <c r="E28" s="656" t="s">
        <v>459</v>
      </c>
      <c r="F28" s="659"/>
      <c r="G28" s="174"/>
      <c r="M28" s="639"/>
      <c r="T28" s="639"/>
    </row>
    <row r="29" spans="2:20" s="103" customFormat="1" ht="27" customHeight="1">
      <c r="B29" s="645" t="s">
        <v>452</v>
      </c>
      <c r="C29" s="648" t="s">
        <v>437</v>
      </c>
      <c r="D29" s="651"/>
      <c r="E29" s="656"/>
      <c r="F29" s="651" t="s">
        <v>407</v>
      </c>
      <c r="G29" s="174"/>
      <c r="M29" s="639"/>
      <c r="T29" s="639"/>
    </row>
    <row r="30" spans="2:20" s="103" customFormat="1" ht="32.25" customHeight="1">
      <c r="B30" s="643" t="s">
        <v>207</v>
      </c>
      <c r="C30" s="648" t="s">
        <v>442</v>
      </c>
      <c r="D30" s="651" t="s">
        <v>555</v>
      </c>
      <c r="E30" s="657"/>
      <c r="F30" s="651" t="s">
        <v>554</v>
      </c>
      <c r="G30" s="640"/>
      <c r="M30" s="639"/>
    </row>
    <row r="31" spans="2:20" s="103" customFormat="1" ht="27.75" customHeight="1">
      <c r="B31" s="646" t="s">
        <v>539</v>
      </c>
      <c r="C31" s="649" t="s">
        <v>441</v>
      </c>
      <c r="D31" s="653"/>
      <c r="E31" s="658"/>
      <c r="F31" s="653"/>
      <c r="G31" s="640"/>
      <c r="M31" s="639"/>
    </row>
    <row r="32" spans="2:20" s="103" customFormat="1" ht="23.25" customHeight="1">
      <c r="C32" s="175"/>
      <c r="D32" s="175"/>
      <c r="E32" s="175"/>
      <c r="G32" s="640"/>
      <c r="M32" s="639"/>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576</v>
      </c>
      <c r="H1" s="120" t="s">
        <v>587</v>
      </c>
    </row>
    <row r="2" spans="1:8">
      <c r="A2" s="12" t="s">
        <v>29</v>
      </c>
      <c r="B2" s="12" t="s">
        <v>27</v>
      </c>
      <c r="C2" s="10">
        <v>2006</v>
      </c>
      <c r="D2" s="12" t="s">
        <v>416</v>
      </c>
      <c r="E2" s="10">
        <f>'2. LRAMVA Threshold'!D9</f>
        <v>2013</v>
      </c>
      <c r="F2" s="26" t="s">
        <v>170</v>
      </c>
      <c r="G2" s="12" t="s">
        <v>577</v>
      </c>
      <c r="H2" s="12" t="s">
        <v>595</v>
      </c>
    </row>
    <row r="3" spans="1:8">
      <c r="A3" s="12" t="s">
        <v>371</v>
      </c>
      <c r="B3" s="12" t="s">
        <v>27</v>
      </c>
      <c r="C3" s="10">
        <v>2007</v>
      </c>
      <c r="D3" s="12" t="s">
        <v>417</v>
      </c>
      <c r="E3" s="10">
        <f>'2. LRAMVA Threshold'!D24</f>
        <v>0</v>
      </c>
      <c r="F3" s="12" t="s">
        <v>550</v>
      </c>
      <c r="G3" s="12" t="s">
        <v>578</v>
      </c>
      <c r="H3" s="12" t="s">
        <v>588</v>
      </c>
    </row>
    <row r="4" spans="1:8">
      <c r="A4" s="12" t="s">
        <v>372</v>
      </c>
      <c r="B4" s="12" t="s">
        <v>28</v>
      </c>
      <c r="C4" s="10">
        <v>2008</v>
      </c>
      <c r="D4" s="12" t="s">
        <v>418</v>
      </c>
      <c r="F4" s="12" t="s">
        <v>169</v>
      </c>
      <c r="G4" s="12" t="s">
        <v>579</v>
      </c>
    </row>
    <row r="5" spans="1:8">
      <c r="A5" s="12" t="s">
        <v>373</v>
      </c>
      <c r="B5" s="12" t="s">
        <v>28</v>
      </c>
      <c r="C5" s="10">
        <v>2009</v>
      </c>
      <c r="F5" s="12" t="s">
        <v>368</v>
      </c>
      <c r="G5" s="12" t="s">
        <v>580</v>
      </c>
    </row>
    <row r="6" spans="1:8">
      <c r="A6" s="12" t="s">
        <v>374</v>
      </c>
      <c r="B6" s="12" t="s">
        <v>28</v>
      </c>
      <c r="C6" s="10">
        <v>2010</v>
      </c>
      <c r="F6" s="12" t="s">
        <v>369</v>
      </c>
      <c r="G6" s="12" t="s">
        <v>581</v>
      </c>
    </row>
    <row r="7" spans="1:8">
      <c r="A7" s="12" t="s">
        <v>375</v>
      </c>
      <c r="B7" s="12" t="s">
        <v>28</v>
      </c>
      <c r="C7" s="10">
        <v>2011</v>
      </c>
      <c r="F7" s="12" t="s">
        <v>370</v>
      </c>
      <c r="G7" s="12" t="s">
        <v>582</v>
      </c>
    </row>
    <row r="8" spans="1:8">
      <c r="A8" s="12" t="s">
        <v>376</v>
      </c>
      <c r="B8" s="12" t="s">
        <v>28</v>
      </c>
      <c r="C8" s="10">
        <v>2012</v>
      </c>
      <c r="F8" s="12" t="s">
        <v>558</v>
      </c>
      <c r="G8" s="12" t="s">
        <v>583</v>
      </c>
    </row>
    <row r="9" spans="1:8">
      <c r="A9" s="12" t="s">
        <v>377</v>
      </c>
      <c r="B9" s="12" t="s">
        <v>28</v>
      </c>
      <c r="C9" s="10">
        <v>2013</v>
      </c>
      <c r="G9" s="12" t="s">
        <v>584</v>
      </c>
    </row>
    <row r="10" spans="1:8">
      <c r="A10" s="12" t="s">
        <v>378</v>
      </c>
      <c r="B10" s="12" t="s">
        <v>28</v>
      </c>
      <c r="C10" s="10">
        <v>2014</v>
      </c>
      <c r="G10" s="12" t="s">
        <v>585</v>
      </c>
    </row>
    <row r="11" spans="1:8">
      <c r="A11" s="12" t="s">
        <v>379</v>
      </c>
      <c r="B11" s="12" t="s">
        <v>28</v>
      </c>
      <c r="C11" s="10">
        <v>2015</v>
      </c>
      <c r="G11" s="12" t="s">
        <v>586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opLeftCell="J64" zoomScale="85" zoomScaleNormal="85" workbookViewId="0">
      <selection activeCell="L108" sqref="L108"/>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8.5703125" style="9" bestFit="1"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3" t="s">
        <v>551</v>
      </c>
      <c r="D6" s="17"/>
      <c r="E6" s="9"/>
      <c r="T6" s="9"/>
      <c r="V6" s="8"/>
    </row>
    <row r="7" spans="2:22" ht="21" customHeight="1">
      <c r="B7" s="531"/>
      <c r="C7" s="17"/>
      <c r="D7" s="17"/>
      <c r="E7" s="9"/>
      <c r="T7" s="9"/>
      <c r="V7" s="8"/>
    </row>
    <row r="8" spans="2:22" ht="24.75" customHeight="1">
      <c r="B8" s="117" t="s">
        <v>239</v>
      </c>
      <c r="C8" s="189" t="s">
        <v>747</v>
      </c>
      <c r="D8" s="595"/>
      <c r="E8" s="9"/>
      <c r="T8" s="9"/>
      <c r="V8" s="8"/>
    </row>
    <row r="9" spans="2:22" ht="41.25" customHeight="1">
      <c r="B9" s="545" t="s">
        <v>520</v>
      </c>
      <c r="C9" s="541"/>
      <c r="D9" s="539"/>
      <c r="E9" s="539"/>
      <c r="F9" s="539"/>
      <c r="G9" s="539"/>
      <c r="H9" s="539"/>
      <c r="I9" s="539"/>
      <c r="J9" s="540"/>
      <c r="K9" s="540"/>
      <c r="L9" s="540"/>
      <c r="M9" s="18"/>
      <c r="T9" s="9"/>
      <c r="V9" s="8"/>
    </row>
    <row r="10" spans="2:22" ht="10.5" customHeight="1">
      <c r="B10" s="545"/>
      <c r="C10" s="541"/>
      <c r="D10" s="539"/>
      <c r="E10" s="539"/>
      <c r="F10" s="539"/>
      <c r="G10" s="539"/>
      <c r="H10" s="539"/>
      <c r="I10" s="539"/>
      <c r="J10" s="540"/>
      <c r="K10" s="540"/>
      <c r="L10" s="540"/>
      <c r="M10" s="18"/>
      <c r="T10" s="9"/>
      <c r="V10" s="8"/>
    </row>
    <row r="11" spans="2:22" s="543" customFormat="1" ht="26.25" customHeight="1">
      <c r="B11" s="562" t="s">
        <v>556</v>
      </c>
      <c r="C11" s="561"/>
      <c r="D11" s="561"/>
      <c r="E11" s="561"/>
      <c r="F11" s="561"/>
      <c r="G11" s="561"/>
      <c r="H11" s="561"/>
      <c r="T11" s="544"/>
      <c r="U11" s="544"/>
    </row>
    <row r="12" spans="2:22" s="32" customFormat="1" ht="18.75" customHeight="1">
      <c r="B12" s="538"/>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36" t="s">
        <v>750</v>
      </c>
      <c r="E14" s="130"/>
      <c r="F14" s="124" t="s">
        <v>548</v>
      </c>
      <c r="H14" s="536" t="s">
        <v>752</v>
      </c>
      <c r="J14" s="124" t="s">
        <v>515</v>
      </c>
      <c r="L14" s="132"/>
      <c r="N14" s="103"/>
      <c r="Q14" s="99"/>
      <c r="R14" s="96"/>
    </row>
    <row r="15" spans="2:22" ht="26.25" customHeight="1" thickBot="1">
      <c r="B15" s="124" t="s">
        <v>424</v>
      </c>
      <c r="C15" s="106"/>
      <c r="D15" s="536" t="s">
        <v>751</v>
      </c>
      <c r="F15" s="124" t="s">
        <v>414</v>
      </c>
      <c r="G15" s="127"/>
      <c r="H15" s="536" t="s">
        <v>753</v>
      </c>
      <c r="I15" s="17"/>
      <c r="J15" s="124" t="s">
        <v>516</v>
      </c>
      <c r="L15" s="132"/>
      <c r="M15" s="103"/>
      <c r="Q15" s="108"/>
      <c r="R15" s="96"/>
    </row>
    <row r="16" spans="2:22" ht="28.5" customHeight="1" thickBot="1">
      <c r="B16" s="124" t="s">
        <v>454</v>
      </c>
      <c r="C16" s="106"/>
      <c r="D16" s="537">
        <v>2017</v>
      </c>
      <c r="E16" s="103"/>
      <c r="F16" s="124" t="s">
        <v>434</v>
      </c>
      <c r="G16" s="125"/>
      <c r="H16" s="537">
        <v>2018</v>
      </c>
      <c r="I16" s="103"/>
      <c r="K16" s="195"/>
      <c r="L16" s="195"/>
      <c r="M16" s="195"/>
      <c r="N16" s="195"/>
      <c r="Q16" s="115"/>
      <c r="R16" s="96"/>
    </row>
    <row r="17" spans="1:21" ht="29.25" customHeight="1">
      <c r="B17" s="124" t="s">
        <v>421</v>
      </c>
      <c r="C17" s="106"/>
      <c r="D17" s="727">
        <v>2724213.2702378351</v>
      </c>
      <c r="E17" s="121"/>
      <c r="F17" s="734" t="s">
        <v>678</v>
      </c>
      <c r="G17" s="195"/>
      <c r="H17" s="728">
        <v>1</v>
      </c>
      <c r="I17" s="17"/>
      <c r="M17" s="195"/>
      <c r="N17" s="195"/>
      <c r="P17" s="99"/>
      <c r="Q17" s="99"/>
      <c r="R17" s="96"/>
    </row>
    <row r="18" spans="1:21" s="28" customFormat="1" ht="29.25" customHeight="1">
      <c r="B18" s="124"/>
      <c r="C18" s="729"/>
      <c r="D18" s="726"/>
      <c r="E18" s="730"/>
      <c r="F18" s="725"/>
      <c r="G18" s="731"/>
      <c r="H18" s="732"/>
      <c r="I18" s="163"/>
      <c r="M18" s="731"/>
      <c r="N18" s="731"/>
      <c r="P18" s="731"/>
      <c r="Q18" s="731"/>
      <c r="R18" s="733"/>
      <c r="T18" s="37"/>
      <c r="U18" s="37"/>
    </row>
    <row r="19" spans="1:21" ht="27.75" customHeight="1" thickBot="1">
      <c r="E19" s="9"/>
      <c r="F19" s="124" t="s">
        <v>435</v>
      </c>
      <c r="G19" s="597" t="s">
        <v>363</v>
      </c>
      <c r="H19" s="242">
        <f>SUM(R54,R57,R60,R63,R66,R69,R72,R75,R78)</f>
        <v>4540231.8971463805</v>
      </c>
      <c r="I19" s="17"/>
      <c r="J19" s="115"/>
      <c r="K19" s="115"/>
      <c r="L19" s="115"/>
      <c r="M19" s="115"/>
      <c r="N19" s="115"/>
      <c r="P19" s="115"/>
      <c r="Q19" s="115"/>
      <c r="R19" s="96"/>
    </row>
    <row r="20" spans="1:21" ht="27.75" customHeight="1" thickBot="1">
      <c r="E20" s="9"/>
      <c r="F20" s="124" t="s">
        <v>436</v>
      </c>
      <c r="G20" s="597" t="s">
        <v>364</v>
      </c>
      <c r="H20" s="131">
        <f>-SUM(R55,R58,R61,R64,R67,R70,R73,R76,R79)</f>
        <v>1553328.5728</v>
      </c>
      <c r="I20" s="17"/>
      <c r="J20" s="115"/>
      <c r="P20" s="115"/>
      <c r="Q20" s="115"/>
      <c r="R20" s="96"/>
    </row>
    <row r="21" spans="1:21" ht="27.75" customHeight="1" thickBot="1">
      <c r="C21" s="32"/>
      <c r="D21" s="32"/>
      <c r="E21" s="32"/>
      <c r="F21" s="124" t="s">
        <v>408</v>
      </c>
      <c r="G21" s="597" t="s">
        <v>365</v>
      </c>
      <c r="H21" s="188">
        <f>R84</f>
        <v>135574.29734903041</v>
      </c>
      <c r="I21" s="103"/>
      <c r="P21" s="115"/>
      <c r="Q21" s="115"/>
      <c r="R21" s="96"/>
    </row>
    <row r="22" spans="1:21" ht="27.75" customHeight="1">
      <c r="C22" s="32"/>
      <c r="D22" s="32"/>
      <c r="E22" s="32"/>
      <c r="F22" s="124" t="s">
        <v>510</v>
      </c>
      <c r="G22" s="597" t="s">
        <v>449</v>
      </c>
      <c r="H22" s="188">
        <f>H19-H20+H21</f>
        <v>3122477.6216954109</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20" t="s">
        <v>685</v>
      </c>
      <c r="C26" s="820"/>
      <c r="D26" s="820"/>
      <c r="E26" s="820"/>
      <c r="F26" s="820"/>
      <c r="G26" s="820"/>
    </row>
    <row r="27" spans="1:21" ht="14.25" customHeight="1">
      <c r="A27" s="28"/>
      <c r="B27" s="542"/>
      <c r="C27" s="542"/>
      <c r="D27" s="532"/>
      <c r="E27" s="532"/>
      <c r="F27" s="532"/>
      <c r="G27" s="542"/>
    </row>
    <row r="28" spans="1:21" s="17" customFormat="1" ht="27" customHeight="1">
      <c r="B28" s="821" t="s">
        <v>507</v>
      </c>
      <c r="C28" s="822"/>
      <c r="D28" s="133" t="s">
        <v>41</v>
      </c>
      <c r="E28" s="134" t="s">
        <v>676</v>
      </c>
      <c r="F28" s="134" t="s">
        <v>408</v>
      </c>
      <c r="G28" s="135" t="s">
        <v>409</v>
      </c>
      <c r="T28" s="136"/>
      <c r="U28" s="136"/>
    </row>
    <row r="29" spans="1:21" ht="20.25" customHeight="1">
      <c r="B29" s="818" t="s">
        <v>29</v>
      </c>
      <c r="C29" s="819"/>
      <c r="D29" s="632" t="s">
        <v>27</v>
      </c>
      <c r="E29" s="138">
        <f>SUM(D54:D80)</f>
        <v>318931.81623381516</v>
      </c>
      <c r="F29" s="139">
        <f>D84</f>
        <v>14476.182250596104</v>
      </c>
      <c r="G29" s="138">
        <f>E29+F29</f>
        <v>333407.99848441128</v>
      </c>
    </row>
    <row r="30" spans="1:21" ht="20.25" customHeight="1">
      <c r="B30" s="818" t="s">
        <v>371</v>
      </c>
      <c r="C30" s="819"/>
      <c r="D30" s="632" t="s">
        <v>27</v>
      </c>
      <c r="E30" s="140">
        <f>SUM(E54:E80)</f>
        <v>213600.22314050858</v>
      </c>
      <c r="F30" s="141">
        <f>E84</f>
        <v>9695.2251282547149</v>
      </c>
      <c r="G30" s="140">
        <f>E30+F30</f>
        <v>223295.44826876328</v>
      </c>
    </row>
    <row r="31" spans="1:21" ht="20.25" customHeight="1">
      <c r="B31" s="818" t="s">
        <v>748</v>
      </c>
      <c r="C31" s="819"/>
      <c r="D31" s="632" t="s">
        <v>28</v>
      </c>
      <c r="E31" s="140">
        <f>SUM(F54:F80)</f>
        <v>1742598.1450667423</v>
      </c>
      <c r="F31" s="141">
        <f>F84</f>
        <v>79095.803722019045</v>
      </c>
      <c r="G31" s="140">
        <f t="shared" ref="G31:G34" si="0">E31+F31</f>
        <v>1821693.9487887614</v>
      </c>
    </row>
    <row r="32" spans="1:21" ht="20.25" customHeight="1">
      <c r="B32" s="818" t="s">
        <v>749</v>
      </c>
      <c r="C32" s="819"/>
      <c r="D32" s="632" t="s">
        <v>28</v>
      </c>
      <c r="E32" s="140">
        <f>SUM(G54:G80)</f>
        <v>605365.20172896946</v>
      </c>
      <c r="F32" s="141">
        <f>G84</f>
        <v>27477.274270977192</v>
      </c>
      <c r="G32" s="140">
        <f t="shared" si="0"/>
        <v>632842.47599994671</v>
      </c>
    </row>
    <row r="33" spans="2:22" ht="20.25" customHeight="1">
      <c r="B33" s="818" t="s">
        <v>396</v>
      </c>
      <c r="C33" s="819"/>
      <c r="D33" s="632" t="s">
        <v>28</v>
      </c>
      <c r="E33" s="140">
        <f>SUM(H54:H80)</f>
        <v>193301.8440351866</v>
      </c>
      <c r="F33" s="141">
        <f>H84</f>
        <v>8773.8901583220995</v>
      </c>
      <c r="G33" s="140">
        <f>E33+F33</f>
        <v>202075.73419350869</v>
      </c>
    </row>
    <row r="34" spans="2:22" ht="20.25" customHeight="1">
      <c r="B34" s="818" t="s">
        <v>31</v>
      </c>
      <c r="C34" s="819"/>
      <c r="D34" s="632" t="s">
        <v>28</v>
      </c>
      <c r="E34" s="140">
        <f>SUM(I54:I80)</f>
        <v>-100737.81307552184</v>
      </c>
      <c r="F34" s="141">
        <f>I84</f>
        <v>-4572.447361409153</v>
      </c>
      <c r="G34" s="140">
        <f t="shared" si="0"/>
        <v>-105310.260436931</v>
      </c>
    </row>
    <row r="35" spans="2:22" ht="20.25" customHeight="1">
      <c r="B35" s="818" t="s">
        <v>32</v>
      </c>
      <c r="C35" s="819"/>
      <c r="D35" s="632" t="s">
        <v>27</v>
      </c>
      <c r="E35" s="140">
        <f>SUM(J54:J80)</f>
        <v>13843.907216679812</v>
      </c>
      <c r="F35" s="141">
        <f>J84</f>
        <v>628.36918027042316</v>
      </c>
      <c r="G35" s="140">
        <f>E35+F35</f>
        <v>14472.276396950236</v>
      </c>
    </row>
    <row r="36" spans="2:22" ht="20.25" customHeight="1">
      <c r="B36" s="818"/>
      <c r="C36" s="819"/>
      <c r="D36" s="632"/>
      <c r="E36" s="140">
        <f>SUM(K54:K80)</f>
        <v>0</v>
      </c>
      <c r="F36" s="141">
        <f>K84</f>
        <v>0</v>
      </c>
      <c r="G36" s="140">
        <f t="shared" ref="G36:G42" si="1">E36+F36</f>
        <v>0</v>
      </c>
    </row>
    <row r="37" spans="2:22" ht="20.25" customHeight="1">
      <c r="B37" s="818"/>
      <c r="C37" s="819"/>
      <c r="D37" s="632"/>
      <c r="E37" s="140">
        <f>SUM(L54:L80)</f>
        <v>0</v>
      </c>
      <c r="F37" s="141">
        <f>L84</f>
        <v>0</v>
      </c>
      <c r="G37" s="140">
        <f t="shared" si="1"/>
        <v>0</v>
      </c>
    </row>
    <row r="38" spans="2:22" ht="20.25" customHeight="1">
      <c r="B38" s="818"/>
      <c r="C38" s="819"/>
      <c r="D38" s="632"/>
      <c r="E38" s="140">
        <f>SUM(M54:M80)</f>
        <v>0</v>
      </c>
      <c r="F38" s="141">
        <f>M84</f>
        <v>0</v>
      </c>
      <c r="G38" s="140">
        <f t="shared" si="1"/>
        <v>0</v>
      </c>
    </row>
    <row r="39" spans="2:22" ht="20.25" customHeight="1">
      <c r="B39" s="818"/>
      <c r="C39" s="819"/>
      <c r="D39" s="632"/>
      <c r="E39" s="140">
        <f>SUM(N54:N80)</f>
        <v>0</v>
      </c>
      <c r="F39" s="141">
        <f>N84</f>
        <v>0</v>
      </c>
      <c r="G39" s="140">
        <f t="shared" si="1"/>
        <v>0</v>
      </c>
    </row>
    <row r="40" spans="2:22" ht="20.25" customHeight="1">
      <c r="B40" s="818"/>
      <c r="C40" s="819"/>
      <c r="D40" s="632"/>
      <c r="E40" s="140">
        <f>SUM(O54:O80)</f>
        <v>0</v>
      </c>
      <c r="F40" s="141">
        <f>O84</f>
        <v>0</v>
      </c>
      <c r="G40" s="140">
        <f t="shared" si="1"/>
        <v>0</v>
      </c>
    </row>
    <row r="41" spans="2:22" ht="20.25" customHeight="1">
      <c r="B41" s="818"/>
      <c r="C41" s="819"/>
      <c r="D41" s="632"/>
      <c r="E41" s="140">
        <f>SUM(P54:P80)</f>
        <v>0</v>
      </c>
      <c r="F41" s="141">
        <f>P84</f>
        <v>0</v>
      </c>
      <c r="G41" s="140">
        <f t="shared" si="1"/>
        <v>0</v>
      </c>
    </row>
    <row r="42" spans="2:22" ht="20.25" customHeight="1">
      <c r="B42" s="818"/>
      <c r="C42" s="819"/>
      <c r="D42" s="633"/>
      <c r="E42" s="142">
        <f>SUM(Q54:Q80)</f>
        <v>0</v>
      </c>
      <c r="F42" s="143">
        <f>Q84</f>
        <v>0</v>
      </c>
      <c r="G42" s="142">
        <f t="shared" si="1"/>
        <v>0</v>
      </c>
    </row>
    <row r="43" spans="2:22" s="8" customFormat="1" ht="21" customHeight="1">
      <c r="B43" s="823" t="s">
        <v>26</v>
      </c>
      <c r="C43" s="824"/>
      <c r="D43" s="137"/>
      <c r="E43" s="144">
        <f>SUM(E29:E42)</f>
        <v>2986903.3243463803</v>
      </c>
      <c r="F43" s="144">
        <f>SUM(F29:F42)</f>
        <v>135574.29734903041</v>
      </c>
      <c r="G43" s="144">
        <f>SUM(G29:G42)</f>
        <v>3122477.6216954105</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1"/>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20" t="s">
        <v>615</v>
      </c>
      <c r="C48" s="820"/>
      <c r="D48" s="820"/>
      <c r="E48" s="820"/>
      <c r="F48" s="820"/>
      <c r="G48" s="820"/>
      <c r="H48" s="820"/>
      <c r="I48" s="820"/>
      <c r="J48" s="820"/>
      <c r="K48" s="820"/>
      <c r="L48" s="820"/>
      <c r="M48" s="611"/>
      <c r="N48" s="105"/>
      <c r="O48" s="105"/>
      <c r="P48" s="105"/>
      <c r="Q48" s="105"/>
      <c r="R48" s="105"/>
      <c r="T48" s="37"/>
      <c r="U48" s="19"/>
      <c r="V48" s="38"/>
    </row>
    <row r="49" spans="2:22" s="28" customFormat="1" ht="41.1" customHeight="1">
      <c r="B49" s="820" t="s">
        <v>562</v>
      </c>
      <c r="C49" s="820"/>
      <c r="D49" s="820"/>
      <c r="E49" s="820"/>
      <c r="F49" s="820"/>
      <c r="G49" s="820"/>
      <c r="H49" s="820"/>
      <c r="I49" s="820"/>
      <c r="J49" s="820"/>
      <c r="K49" s="820"/>
      <c r="L49" s="820"/>
      <c r="M49" s="611"/>
      <c r="N49" s="105"/>
      <c r="O49" s="105"/>
      <c r="P49" s="105"/>
      <c r="Q49" s="105"/>
      <c r="R49" s="105"/>
      <c r="T49" s="37"/>
      <c r="U49" s="19"/>
      <c r="V49" s="38"/>
    </row>
    <row r="50" spans="2:22" s="28" customFormat="1" ht="18" customHeight="1">
      <c r="B50" s="820" t="s">
        <v>684</v>
      </c>
      <c r="C50" s="820"/>
      <c r="D50" s="820"/>
      <c r="E50" s="820"/>
      <c r="F50" s="820"/>
      <c r="G50" s="820"/>
      <c r="H50" s="820"/>
      <c r="I50" s="820"/>
      <c r="J50" s="820"/>
      <c r="K50" s="820"/>
      <c r="L50" s="820"/>
      <c r="M50" s="611"/>
      <c r="N50" s="105"/>
      <c r="O50" s="105"/>
      <c r="P50" s="105"/>
      <c r="Q50" s="105"/>
      <c r="R50" s="105"/>
      <c r="T50" s="37"/>
      <c r="U50" s="19"/>
      <c r="V50" s="38"/>
    </row>
    <row r="51" spans="2:22" ht="15" customHeight="1">
      <c r="B51" s="607"/>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 50-499 kW</v>
      </c>
      <c r="G52" s="135" t="str">
        <f>IF($B32&lt;&gt;"",$B32,"")</f>
        <v>GS 500-4999 kW</v>
      </c>
      <c r="H52" s="135" t="str">
        <f>IF($B33&lt;&gt;"",$B33,"")</f>
        <v>Large Use</v>
      </c>
      <c r="I52" s="135" t="str">
        <f>IF($B34&lt;&gt;"",$B34,"")</f>
        <v>Street Lighting</v>
      </c>
      <c r="J52" s="135" t="str">
        <f>IF($B35&lt;&gt;"",$B35,"")</f>
        <v>Unmetered Scattered Load</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69"/>
      <c r="C53" s="570"/>
      <c r="D53" s="570" t="str">
        <f>D29</f>
        <v>kWh</v>
      </c>
      <c r="E53" s="570" t="str">
        <f>D30</f>
        <v>kWh</v>
      </c>
      <c r="F53" s="570" t="str">
        <f>D31</f>
        <v>kW</v>
      </c>
      <c r="G53" s="570" t="str">
        <f>D32</f>
        <v>kW</v>
      </c>
      <c r="H53" s="570" t="str">
        <f>D33</f>
        <v>kW</v>
      </c>
      <c r="I53" s="570" t="str">
        <f>D34</f>
        <v>kW</v>
      </c>
      <c r="J53" s="570" t="str">
        <f>D35</f>
        <v>kWh</v>
      </c>
      <c r="K53" s="570">
        <f>D36</f>
        <v>0</v>
      </c>
      <c r="L53" s="570">
        <f>D37</f>
        <v>0</v>
      </c>
      <c r="M53" s="570">
        <f>D38</f>
        <v>0</v>
      </c>
      <c r="N53" s="570">
        <f>D39</f>
        <v>0</v>
      </c>
      <c r="O53" s="570">
        <f>D40</f>
        <v>0</v>
      </c>
      <c r="P53" s="570">
        <f>D41</f>
        <v>0</v>
      </c>
      <c r="Q53" s="570">
        <f>D42</f>
        <v>0</v>
      </c>
      <c r="R53" s="571"/>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19" t="s">
        <v>67</v>
      </c>
      <c r="C56" s="615"/>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19" t="s">
        <v>67</v>
      </c>
      <c r="C59" s="615"/>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19" t="s">
        <v>67</v>
      </c>
      <c r="C62" s="615"/>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19" t="s">
        <v>67</v>
      </c>
      <c r="C65" s="615"/>
      <c r="D65" s="160"/>
      <c r="E65" s="160"/>
      <c r="F65" s="160"/>
      <c r="G65" s="160"/>
      <c r="H65" s="160"/>
      <c r="I65" s="160"/>
      <c r="J65" s="160"/>
      <c r="K65" s="161"/>
      <c r="L65" s="161"/>
      <c r="M65" s="161"/>
      <c r="N65" s="161"/>
      <c r="O65" s="161"/>
      <c r="P65" s="161"/>
      <c r="Q65" s="161"/>
      <c r="R65" s="162"/>
      <c r="U65" s="159"/>
      <c r="V65" s="153"/>
    </row>
    <row r="66" spans="2:22" s="163" customFormat="1">
      <c r="B66" s="154" t="s">
        <v>94</v>
      </c>
      <c r="C66" s="529"/>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19" t="s">
        <v>67</v>
      </c>
      <c r="C68" s="615"/>
      <c r="D68" s="160"/>
      <c r="E68" s="160"/>
      <c r="F68" s="160"/>
      <c r="G68" s="160"/>
      <c r="H68" s="160"/>
      <c r="I68" s="160"/>
      <c r="J68" s="160"/>
      <c r="K68" s="161"/>
      <c r="L68" s="161"/>
      <c r="M68" s="161"/>
      <c r="N68" s="161"/>
      <c r="O68" s="161"/>
      <c r="P68" s="161"/>
      <c r="Q68" s="161"/>
      <c r="R68" s="162"/>
      <c r="U68" s="159"/>
      <c r="V68" s="153"/>
    </row>
    <row r="69" spans="2:22" s="163" customFormat="1">
      <c r="B69" s="154" t="s">
        <v>225</v>
      </c>
      <c r="C69" s="529"/>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19" t="s">
        <v>67</v>
      </c>
      <c r="C71" s="615"/>
      <c r="D71" s="160"/>
      <c r="E71" s="160"/>
      <c r="F71" s="160"/>
      <c r="G71" s="160"/>
      <c r="H71" s="160"/>
      <c r="I71" s="160"/>
      <c r="J71" s="160"/>
      <c r="K71" s="161"/>
      <c r="L71" s="161"/>
      <c r="M71" s="161"/>
      <c r="N71" s="161"/>
      <c r="O71" s="161"/>
      <c r="P71" s="161"/>
      <c r="Q71" s="161"/>
      <c r="R71" s="162"/>
      <c r="U71" s="159"/>
      <c r="V71" s="153"/>
    </row>
    <row r="72" spans="2:22" s="163" customFormat="1">
      <c r="B72" s="154" t="s">
        <v>227</v>
      </c>
      <c r="C72" s="529"/>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19" t="s">
        <v>67</v>
      </c>
      <c r="C74" s="615"/>
      <c r="D74" s="160"/>
      <c r="E74" s="160"/>
      <c r="F74" s="160"/>
      <c r="G74" s="160"/>
      <c r="H74" s="160"/>
      <c r="I74" s="160"/>
      <c r="J74" s="160"/>
      <c r="K74" s="161"/>
      <c r="L74" s="161"/>
      <c r="M74" s="161"/>
      <c r="N74" s="161"/>
      <c r="O74" s="161"/>
      <c r="P74" s="161"/>
      <c r="Q74" s="161"/>
      <c r="R74" s="162"/>
      <c r="U74" s="159"/>
      <c r="V74" s="153"/>
    </row>
    <row r="75" spans="2:22" s="163" customFormat="1">
      <c r="B75" s="154" t="s">
        <v>229</v>
      </c>
      <c r="C75" s="529"/>
      <c r="D75" s="156">
        <f>'5.  2015-2020 LRAM'!Y756</f>
        <v>483809.24823381519</v>
      </c>
      <c r="E75" s="156">
        <f>'5.  2015-2020 LRAM'!Z756</f>
        <v>719447.17354050861</v>
      </c>
      <c r="F75" s="156">
        <f>'5.  2015-2020 LRAM'!AA756</f>
        <v>1832249.4610667424</v>
      </c>
      <c r="G75" s="156">
        <f>'5.  2015-2020 LRAM'!AB756</f>
        <v>643964.96222896944</v>
      </c>
      <c r="H75" s="156">
        <f>'5.  2015-2020 LRAM'!AC756</f>
        <v>239079.54213518661</v>
      </c>
      <c r="I75" s="156">
        <f>'5.  2015-2020 LRAM'!AD756</f>
        <v>607837.60272447811</v>
      </c>
      <c r="J75" s="156">
        <f>'5.  2015-2020 LRAM'!AE756</f>
        <v>13843.907216679812</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4540231.8971463805</v>
      </c>
      <c r="U75" s="152"/>
      <c r="V75" s="153"/>
    </row>
    <row r="76" spans="2:22" s="163" customFormat="1" ht="16.5" customHeight="1">
      <c r="B76" s="154" t="s">
        <v>228</v>
      </c>
      <c r="C76" s="155"/>
      <c r="D76" s="156">
        <f>-'5.  2015-2020 LRAM'!Y757</f>
        <v>-164877.432</v>
      </c>
      <c r="E76" s="156">
        <f>-'5.  2015-2020 LRAM'!Z757</f>
        <v>-505846.95040000003</v>
      </c>
      <c r="F76" s="156">
        <f>-'5.  2015-2020 LRAM'!AA757</f>
        <v>-89651.316000000006</v>
      </c>
      <c r="G76" s="156">
        <f>-'5.  2015-2020 LRAM'!AB757</f>
        <v>-38599.760500000004</v>
      </c>
      <c r="H76" s="156">
        <f>-'5.  2015-2020 LRAM'!AC757</f>
        <v>-45777.698100000001</v>
      </c>
      <c r="I76" s="156">
        <f>-'5.  2015-2020 LRAM'!AD757</f>
        <v>-708575.41579999996</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-1553328.5728</v>
      </c>
      <c r="S76" s="158"/>
      <c r="U76" s="152"/>
      <c r="V76" s="153"/>
    </row>
    <row r="77" spans="2:22" s="136" customFormat="1">
      <c r="B77" s="619" t="s">
        <v>67</v>
      </c>
      <c r="C77" s="615"/>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19" t="s">
        <v>67</v>
      </c>
      <c r="C80" s="615"/>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29"/>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19" t="s">
        <v>67</v>
      </c>
      <c r="C83" s="615"/>
      <c r="D83" s="160"/>
      <c r="E83" s="160"/>
      <c r="F83" s="160"/>
      <c r="G83" s="160"/>
      <c r="H83" s="160"/>
      <c r="I83" s="160"/>
      <c r="J83" s="160"/>
      <c r="K83" s="161"/>
      <c r="L83" s="161"/>
      <c r="M83" s="161"/>
      <c r="N83" s="161"/>
      <c r="O83" s="161"/>
      <c r="P83" s="161"/>
      <c r="Q83" s="161"/>
      <c r="R83" s="162"/>
      <c r="U83" s="159"/>
      <c r="V83" s="153"/>
    </row>
    <row r="84" spans="2:22" s="17" customFormat="1" ht="20.25" customHeight="1">
      <c r="B84" s="616" t="s">
        <v>43</v>
      </c>
      <c r="C84" s="615"/>
      <c r="D84" s="673">
        <f>'6.  Carrying Charges'!I237</f>
        <v>14476.182250596104</v>
      </c>
      <c r="E84" s="673">
        <f>'6.  Carrying Charges'!J237</f>
        <v>9695.2251282547149</v>
      </c>
      <c r="F84" s="673">
        <f>'6.  Carrying Charges'!K237</f>
        <v>79095.803722019045</v>
      </c>
      <c r="G84" s="673">
        <f>'6.  Carrying Charges'!L237</f>
        <v>27477.274270977192</v>
      </c>
      <c r="H84" s="673">
        <f>'6.  Carrying Charges'!M237</f>
        <v>8773.8901583220995</v>
      </c>
      <c r="I84" s="673">
        <f>'6.  Carrying Charges'!N237</f>
        <v>-4572.447361409153</v>
      </c>
      <c r="J84" s="673">
        <f>'6.  Carrying Charges'!O237</f>
        <v>628.36918027042316</v>
      </c>
      <c r="K84" s="673">
        <f>'6.  Carrying Charges'!P237</f>
        <v>0</v>
      </c>
      <c r="L84" s="673">
        <f>'6.  Carrying Charges'!Q237</f>
        <v>0</v>
      </c>
      <c r="M84" s="673">
        <f>'6.  Carrying Charges'!R237</f>
        <v>0</v>
      </c>
      <c r="N84" s="673">
        <f>'6.  Carrying Charges'!S237</f>
        <v>0</v>
      </c>
      <c r="O84" s="673">
        <f>'6.  Carrying Charges'!T237</f>
        <v>0</v>
      </c>
      <c r="P84" s="673">
        <f>'6.  Carrying Charges'!U237</f>
        <v>0</v>
      </c>
      <c r="Q84" s="673">
        <f>'6.  Carrying Charges'!V237</f>
        <v>0</v>
      </c>
      <c r="R84" s="674">
        <f>SUM(D84:Q84)</f>
        <v>135574.29734903041</v>
      </c>
      <c r="U84" s="152"/>
      <c r="V84" s="153"/>
    </row>
    <row r="85" spans="2:22" s="163" customFormat="1" ht="21.75" customHeight="1">
      <c r="B85" s="617" t="s">
        <v>240</v>
      </c>
      <c r="C85" s="618"/>
      <c r="D85" s="617">
        <f>SUM(D54:D80)+D84</f>
        <v>333407.99848441128</v>
      </c>
      <c r="E85" s="617">
        <f t="shared" ref="E85:Q85" si="2">SUM(E54:E80)+E84</f>
        <v>223295.44826876328</v>
      </c>
      <c r="F85" s="617">
        <f t="shared" si="2"/>
        <v>1821693.9487887614</v>
      </c>
      <c r="G85" s="617">
        <f t="shared" si="2"/>
        <v>632842.47599994671</v>
      </c>
      <c r="H85" s="617">
        <f t="shared" si="2"/>
        <v>202075.73419350869</v>
      </c>
      <c r="I85" s="617">
        <f t="shared" si="2"/>
        <v>-105310.260436931</v>
      </c>
      <c r="J85" s="617">
        <f t="shared" si="2"/>
        <v>14472.276396950236</v>
      </c>
      <c r="K85" s="617">
        <f t="shared" si="2"/>
        <v>0</v>
      </c>
      <c r="L85" s="617">
        <f t="shared" si="2"/>
        <v>0</v>
      </c>
      <c r="M85" s="617">
        <f t="shared" si="2"/>
        <v>0</v>
      </c>
      <c r="N85" s="617">
        <f t="shared" si="2"/>
        <v>0</v>
      </c>
      <c r="O85" s="617">
        <f t="shared" si="2"/>
        <v>0</v>
      </c>
      <c r="P85" s="617">
        <f t="shared" si="2"/>
        <v>0</v>
      </c>
      <c r="Q85" s="617">
        <f t="shared" si="2"/>
        <v>0</v>
      </c>
      <c r="R85" s="617">
        <f>SUM(R54:R80)+R84</f>
        <v>3122477.6216954109</v>
      </c>
      <c r="U85" s="152"/>
      <c r="V85" s="153"/>
    </row>
    <row r="86" spans="2:22" ht="20.25" customHeight="1">
      <c r="B86" s="450" t="s">
        <v>536</v>
      </c>
      <c r="C86" s="596"/>
      <c r="D86" s="595"/>
      <c r="E86" s="595"/>
      <c r="F86" s="595"/>
      <c r="G86" s="595"/>
      <c r="H86" s="595"/>
      <c r="I86" s="595"/>
      <c r="J86" s="595"/>
      <c r="K86" s="595"/>
      <c r="L86" s="595"/>
      <c r="M86" s="595"/>
      <c r="N86" s="595"/>
      <c r="O86" s="595"/>
      <c r="P86" s="595"/>
      <c r="Q86" s="595"/>
      <c r="R86" s="595"/>
      <c r="V86" s="13"/>
    </row>
    <row r="87" spans="2:22" ht="20.25" customHeight="1">
      <c r="B87" s="614"/>
      <c r="C87" s="66"/>
      <c r="E87" s="9"/>
      <c r="V87" s="13"/>
    </row>
    <row r="88" spans="2:22" ht="15">
      <c r="E88" s="9"/>
    </row>
    <row r="89" spans="2:22" ht="21" hidden="1" customHeight="1">
      <c r="B89" s="118" t="s">
        <v>537</v>
      </c>
      <c r="F89" s="583"/>
    </row>
    <row r="90" spans="2:22" s="543" customFormat="1" ht="27.75" hidden="1" customHeight="1">
      <c r="B90" s="564" t="s">
        <v>557</v>
      </c>
      <c r="C90" s="560"/>
      <c r="D90" s="560"/>
      <c r="E90" s="567"/>
      <c r="F90" s="560"/>
      <c r="G90" s="560"/>
      <c r="H90" s="560"/>
      <c r="I90" s="560"/>
      <c r="J90" s="560"/>
      <c r="T90" s="544"/>
      <c r="U90" s="544"/>
    </row>
    <row r="91" spans="2:22" ht="11.25" hidden="1" customHeight="1">
      <c r="B91" s="110"/>
    </row>
    <row r="92" spans="2:22" s="556" customFormat="1" ht="25.5" hidden="1" customHeight="1">
      <c r="B92" s="558"/>
      <c r="C92" s="554">
        <v>2011</v>
      </c>
      <c r="D92" s="554">
        <v>2012</v>
      </c>
      <c r="E92" s="554">
        <v>2013</v>
      </c>
      <c r="F92" s="554">
        <v>2014</v>
      </c>
      <c r="G92" s="554">
        <v>2015</v>
      </c>
      <c r="H92" s="554">
        <v>2016</v>
      </c>
      <c r="I92" s="554">
        <v>2017</v>
      </c>
      <c r="J92" s="554">
        <v>2018</v>
      </c>
      <c r="K92" s="554">
        <v>2019</v>
      </c>
      <c r="L92" s="554">
        <v>2020</v>
      </c>
      <c r="M92" s="555" t="s">
        <v>26</v>
      </c>
      <c r="T92" s="557"/>
      <c r="U92" s="557"/>
    </row>
    <row r="93" spans="2:22" s="90" customFormat="1" ht="23.25" hidden="1" customHeight="1">
      <c r="B93" s="198">
        <v>2011</v>
      </c>
      <c r="C93" s="549">
        <f>'4.  2011-2014 LRAM'!AM131</f>
        <v>0</v>
      </c>
      <c r="D93" s="550">
        <f>SUM('4.  2011-2014 LRAM'!Y259:AL259)</f>
        <v>0</v>
      </c>
      <c r="E93" s="550">
        <f>SUM('4.  2011-2014 LRAM'!Y388:AL388)</f>
        <v>0</v>
      </c>
      <c r="F93" s="551">
        <f>SUM('4.  2011-2014 LRAM'!Y517:AL517)</f>
        <v>0</v>
      </c>
      <c r="G93" s="551">
        <f>SUM('5.  2015-2020 LRAM'!Y199:AL199)</f>
        <v>0</v>
      </c>
      <c r="H93" s="550">
        <f>SUM('5.  2015-2020 LRAM'!Y382:AL382)</f>
        <v>0</v>
      </c>
      <c r="I93" s="551">
        <f>SUM('5.  2015-2020 LRAM'!Y565:AL565)</f>
        <v>0</v>
      </c>
      <c r="J93" s="550">
        <f>SUM('5.  2015-2020 LRAM'!Y748:AL748)</f>
        <v>313461.91970067233</v>
      </c>
      <c r="K93" s="550">
        <f>SUM('5.  2015-2020 LRAM'!Y931:AL931)</f>
        <v>0</v>
      </c>
      <c r="L93" s="550">
        <f>SUM('5.  2015-2020 LRAM'!Y1114:AL1114)</f>
        <v>0</v>
      </c>
      <c r="M93" s="550">
        <f>SUM(C93:L93)</f>
        <v>313461.91970067233</v>
      </c>
      <c r="T93" s="197"/>
      <c r="U93" s="197"/>
    </row>
    <row r="94" spans="2:22" s="90" customFormat="1" ht="23.25" hidden="1" customHeight="1">
      <c r="B94" s="198">
        <v>2012</v>
      </c>
      <c r="C94" s="552"/>
      <c r="D94" s="551">
        <f>SUM('4.  2011-2014 LRAM'!Y260:AL260)</f>
        <v>0</v>
      </c>
      <c r="E94" s="550">
        <f>SUM('4.  2011-2014 LRAM'!Y389:AL389)</f>
        <v>0</v>
      </c>
      <c r="F94" s="551">
        <f>SUM('4.  2011-2014 LRAM'!Y518:AL518)</f>
        <v>0</v>
      </c>
      <c r="G94" s="551">
        <f>SUM('5.  2015-2020 LRAM'!Y200:AL200)</f>
        <v>0</v>
      </c>
      <c r="H94" s="550">
        <f>SUM('5.  2015-2020 LRAM'!Y383:AL383)</f>
        <v>0</v>
      </c>
      <c r="I94" s="551">
        <f>SUM('5.  2015-2020 LRAM'!Y566:AL566)</f>
        <v>0</v>
      </c>
      <c r="J94" s="550">
        <f>SUM('5.  2015-2020 LRAM'!Y749:AL749)</f>
        <v>293609.26311216457</v>
      </c>
      <c r="K94" s="550">
        <f>SUM('5.  2015-2020 LRAM'!Y932:AL932)</f>
        <v>0</v>
      </c>
      <c r="L94" s="550">
        <f>SUM('5.  2015-2020 LRAM'!Y1115:AL1115)</f>
        <v>0</v>
      </c>
      <c r="M94" s="550">
        <f>SUM(D94:L94)</f>
        <v>293609.26311216457</v>
      </c>
      <c r="T94" s="197"/>
      <c r="U94" s="197"/>
    </row>
    <row r="95" spans="2:22" s="90" customFormat="1" ht="23.25" hidden="1" customHeight="1">
      <c r="B95" s="198">
        <v>2013</v>
      </c>
      <c r="C95" s="553"/>
      <c r="D95" s="553"/>
      <c r="E95" s="551">
        <f>SUM('4.  2011-2014 LRAM'!Y390:AL390)</f>
        <v>0</v>
      </c>
      <c r="F95" s="551">
        <f>SUM('4.  2011-2014 LRAM'!Y519:AL519)</f>
        <v>0</v>
      </c>
      <c r="G95" s="551">
        <f>SUM('5.  2015-2020 LRAM'!Y201:AL201)</f>
        <v>0</v>
      </c>
      <c r="H95" s="550">
        <f>SUM('5.  2015-2020 LRAM'!Y384:AL384)</f>
        <v>0</v>
      </c>
      <c r="I95" s="551">
        <f>SUM('5.  2015-2020 LRAM'!Y567:AL567)</f>
        <v>0</v>
      </c>
      <c r="J95" s="550">
        <f>SUM('5.  2015-2020 LRAM'!Y750:AL750)</f>
        <v>544788.1858740414</v>
      </c>
      <c r="K95" s="550">
        <f>SUM('5.  2015-2020 LRAM'!Y933:AL933)</f>
        <v>0</v>
      </c>
      <c r="L95" s="550">
        <f>SUM('5.  2015-2020 LRAM'!Y1116:AL1116)</f>
        <v>0</v>
      </c>
      <c r="M95" s="550">
        <f>SUM(C95:L95)</f>
        <v>544788.1858740414</v>
      </c>
      <c r="T95" s="197"/>
      <c r="U95" s="197"/>
    </row>
    <row r="96" spans="2:22" s="90" customFormat="1" ht="23.25" hidden="1" customHeight="1">
      <c r="B96" s="198">
        <v>2014</v>
      </c>
      <c r="C96" s="553"/>
      <c r="D96" s="553"/>
      <c r="E96" s="553"/>
      <c r="F96" s="551">
        <f>SUM('4.  2011-2014 LRAM'!Y520:AL520)</f>
        <v>0</v>
      </c>
      <c r="G96" s="551">
        <f>SUM('5.  2015-2020 LRAM'!Y202:AL202)</f>
        <v>0</v>
      </c>
      <c r="H96" s="550">
        <f>SUM('5.  2015-2020 LRAM'!Y385:AL385)</f>
        <v>0</v>
      </c>
      <c r="I96" s="551">
        <f>SUM('5.  2015-2020 LRAM'!Y568:AL568)</f>
        <v>0</v>
      </c>
      <c r="J96" s="550">
        <f>SUM('5.  2015-2020 LRAM'!Y751:AL751)</f>
        <v>402698.5617475757</v>
      </c>
      <c r="K96" s="550">
        <f>SUM('5.  2015-2020 LRAM'!Y934:AL934)</f>
        <v>0</v>
      </c>
      <c r="L96" s="550">
        <f>SUM('5.  2015-2020 LRAM'!Y1117:AL1117)</f>
        <v>0</v>
      </c>
      <c r="M96" s="550">
        <f>SUM(F96:L96)</f>
        <v>402698.5617475757</v>
      </c>
      <c r="T96" s="197"/>
      <c r="U96" s="197"/>
    </row>
    <row r="97" spans="2:21" s="90" customFormat="1" ht="23.25" hidden="1" customHeight="1">
      <c r="B97" s="198">
        <v>2015</v>
      </c>
      <c r="C97" s="553"/>
      <c r="D97" s="553"/>
      <c r="E97" s="553"/>
      <c r="F97" s="553"/>
      <c r="G97" s="551">
        <f>SUM('5.  2015-2020 LRAM'!Y203:AL203)</f>
        <v>0</v>
      </c>
      <c r="H97" s="550">
        <f>SUM('5.  2015-2020 LRAM'!Y386:AL386)</f>
        <v>0</v>
      </c>
      <c r="I97" s="551">
        <f>SUM('5.  2015-2020 LRAM'!Y569:AL569)</f>
        <v>0</v>
      </c>
      <c r="J97" s="550">
        <f>SUM('5.  2015-2020 LRAM'!Y752:AL752)</f>
        <v>672880.85578169371</v>
      </c>
      <c r="K97" s="550">
        <f>SUM('5.  2015-2020 LRAM'!Y935:AL935)</f>
        <v>0</v>
      </c>
      <c r="L97" s="550">
        <f>SUM('5.  2015-2020 LRAM'!Y1118:AL1118)</f>
        <v>0</v>
      </c>
      <c r="M97" s="550">
        <f>SUM(G97:L97)</f>
        <v>672880.85578169371</v>
      </c>
      <c r="T97" s="197"/>
      <c r="U97" s="197"/>
    </row>
    <row r="98" spans="2:21" s="90" customFormat="1" ht="23.25" hidden="1" customHeight="1">
      <c r="B98" s="198">
        <v>2016</v>
      </c>
      <c r="C98" s="553"/>
      <c r="D98" s="553"/>
      <c r="E98" s="553"/>
      <c r="F98" s="553"/>
      <c r="G98" s="553"/>
      <c r="H98" s="550">
        <f>SUM('5.  2015-2020 LRAM'!Y387:AL387)</f>
        <v>0</v>
      </c>
      <c r="I98" s="551">
        <f>SUM('5.  2015-2020 LRAM'!Y570:AL570)</f>
        <v>0</v>
      </c>
      <c r="J98" s="550">
        <f>SUM('5.  2015-2020 LRAM'!Y753:AL753)</f>
        <v>994459.22590971156</v>
      </c>
      <c r="K98" s="550">
        <f>SUM('5.  2015-2020 LRAM'!Y936:AL936)</f>
        <v>0</v>
      </c>
      <c r="L98" s="550">
        <f>SUM('5.  2015-2020 LRAM'!Y1119:AL1119)</f>
        <v>0</v>
      </c>
      <c r="M98" s="550">
        <f>SUM(H98:L98)</f>
        <v>994459.22590971156</v>
      </c>
      <c r="T98" s="197"/>
      <c r="U98" s="197"/>
    </row>
    <row r="99" spans="2:21" s="90" customFormat="1" ht="23.25" hidden="1" customHeight="1">
      <c r="B99" s="198">
        <v>2017</v>
      </c>
      <c r="C99" s="553"/>
      <c r="D99" s="553"/>
      <c r="E99" s="553"/>
      <c r="F99" s="553"/>
      <c r="G99" s="553"/>
      <c r="H99" s="553"/>
      <c r="I99" s="550">
        <f>SUM('5.  2015-2020 LRAM'!Y571:AL571)</f>
        <v>0</v>
      </c>
      <c r="J99" s="550">
        <f>SUM('5.  2015-2020 LRAM'!Y754:AL754)</f>
        <v>687219.72328727785</v>
      </c>
      <c r="K99" s="550">
        <f>SUM('5.  2015-2020 LRAM'!Y937:AL937)</f>
        <v>0</v>
      </c>
      <c r="L99" s="550">
        <f>SUM('5.  2015-2020 LRAM'!Y1120:AL1120)</f>
        <v>0</v>
      </c>
      <c r="M99" s="550">
        <f>SUM(I99:L99)</f>
        <v>687219.72328727785</v>
      </c>
      <c r="T99" s="197"/>
      <c r="U99" s="197"/>
    </row>
    <row r="100" spans="2:21" s="90" customFormat="1" ht="23.25" hidden="1" customHeight="1">
      <c r="B100" s="198">
        <v>2018</v>
      </c>
      <c r="C100" s="553"/>
      <c r="D100" s="553"/>
      <c r="E100" s="553"/>
      <c r="F100" s="553"/>
      <c r="G100" s="553"/>
      <c r="H100" s="553"/>
      <c r="I100" s="553"/>
      <c r="J100" s="550">
        <f>SUM('5.  2015-2020 LRAM'!Y755:AL755)</f>
        <v>631114.16173324303</v>
      </c>
      <c r="K100" s="550">
        <f>SUM('5.  2015-2020 LRAM'!Y938:AL938)</f>
        <v>0</v>
      </c>
      <c r="L100" s="550">
        <f>SUM('5.  2015-2020 LRAM'!Y1121:AL1121)</f>
        <v>0</v>
      </c>
      <c r="M100" s="550">
        <f>SUM(J100:L100)</f>
        <v>631114.16173324303</v>
      </c>
      <c r="T100" s="197"/>
      <c r="U100" s="197"/>
    </row>
    <row r="101" spans="2:21" s="90" customFormat="1" ht="23.25" hidden="1" customHeight="1">
      <c r="B101" s="198">
        <v>2019</v>
      </c>
      <c r="C101" s="553"/>
      <c r="D101" s="553"/>
      <c r="E101" s="553"/>
      <c r="F101" s="553"/>
      <c r="G101" s="553"/>
      <c r="H101" s="553"/>
      <c r="I101" s="553"/>
      <c r="J101" s="553"/>
      <c r="K101" s="550">
        <f>SUM('5.  2015-2020 LRAM'!Y939:AL939)</f>
        <v>0</v>
      </c>
      <c r="L101" s="550">
        <f>SUM('5.  2015-2020 LRAM'!Y1122:AL1122)</f>
        <v>0</v>
      </c>
      <c r="M101" s="550">
        <f>SUM(K101:L101)</f>
        <v>0</v>
      </c>
      <c r="T101" s="197"/>
      <c r="U101" s="197"/>
    </row>
    <row r="102" spans="2:21" s="90" customFormat="1" ht="23.25" hidden="1" customHeight="1">
      <c r="B102" s="198">
        <v>2020</v>
      </c>
      <c r="C102" s="553"/>
      <c r="D102" s="553"/>
      <c r="E102" s="553"/>
      <c r="F102" s="553"/>
      <c r="G102" s="553"/>
      <c r="H102" s="553"/>
      <c r="I102" s="553"/>
      <c r="J102" s="553"/>
      <c r="K102" s="553"/>
      <c r="L102" s="552">
        <f>SUM('5.  2015-2020 LRAM'!Y1123:AL1123)</f>
        <v>0</v>
      </c>
      <c r="M102" s="552">
        <f>L102</f>
        <v>0</v>
      </c>
      <c r="T102" s="197"/>
      <c r="U102" s="197"/>
    </row>
    <row r="103" spans="2:21" s="196" customFormat="1" ht="24" hidden="1" customHeight="1">
      <c r="B103" s="565" t="s">
        <v>519</v>
      </c>
      <c r="C103" s="549">
        <f>C93</f>
        <v>0</v>
      </c>
      <c r="D103" s="550">
        <f>D93+D94</f>
        <v>0</v>
      </c>
      <c r="E103" s="550">
        <f>E93+E94+E95</f>
        <v>0</v>
      </c>
      <c r="F103" s="550">
        <f>F93+F94+F95+F96</f>
        <v>0</v>
      </c>
      <c r="G103" s="550">
        <f>G93+G94+G95+G96+G97</f>
        <v>0</v>
      </c>
      <c r="H103" s="550">
        <f>H93+H94+H95+H96+H97+H98</f>
        <v>0</v>
      </c>
      <c r="I103" s="550">
        <f>I93+I94+I95+I96+I97+I98+I99</f>
        <v>0</v>
      </c>
      <c r="J103" s="550">
        <f>J93+J94+J95+J96+J97+J98+J99+J100</f>
        <v>4540231.8971463796</v>
      </c>
      <c r="K103" s="550">
        <f>K93+K94+K95+K96+K97+K98+K99+K100+K101</f>
        <v>0</v>
      </c>
      <c r="L103" s="550">
        <f>SUM(L93:L102)</f>
        <v>0</v>
      </c>
      <c r="M103" s="550">
        <f>SUM(M93:M102)</f>
        <v>4540231.8971463796</v>
      </c>
      <c r="T103" s="199"/>
      <c r="U103" s="199"/>
    </row>
    <row r="104" spans="2:21" s="27" customFormat="1" ht="24.75" hidden="1" customHeight="1">
      <c r="B104" s="566" t="s">
        <v>518</v>
      </c>
      <c r="C104" s="548">
        <f>'4.  2011-2014 LRAM'!AM132</f>
        <v>0</v>
      </c>
      <c r="D104" s="548">
        <f>'4.  2011-2014 LRAM'!AM262</f>
        <v>0</v>
      </c>
      <c r="E104" s="548">
        <f>'4.  2011-2014 LRAM'!AM392</f>
        <v>0</v>
      </c>
      <c r="F104" s="548">
        <f>'4.  2011-2014 LRAM'!AM522</f>
        <v>0</v>
      </c>
      <c r="G104" s="548">
        <f>'5.  2015-2020 LRAM'!AM205</f>
        <v>0</v>
      </c>
      <c r="H104" s="548">
        <f>'5.  2015-2020 LRAM'!AM389</f>
        <v>0</v>
      </c>
      <c r="I104" s="548">
        <f>'5.  2015-2020 LRAM'!AM573</f>
        <v>0</v>
      </c>
      <c r="J104" s="548">
        <f>'5.  2015-2020 LRAM'!AM757</f>
        <v>1553328.5728</v>
      </c>
      <c r="K104" s="548">
        <f>'5.  2015-2020 LRAM'!AM941</f>
        <v>0</v>
      </c>
      <c r="L104" s="548">
        <f>'5.  2015-2020 LRAM'!AM1125</f>
        <v>0</v>
      </c>
      <c r="M104" s="550">
        <f>SUM(C104:L104)</f>
        <v>1553328.5728</v>
      </c>
      <c r="T104" s="89"/>
      <c r="U104" s="89"/>
    </row>
    <row r="105" spans="2:21" ht="24.75" hidden="1" customHeight="1">
      <c r="B105" s="566" t="s">
        <v>43</v>
      </c>
      <c r="C105" s="548">
        <f>'6.  Carrying Charges'!W27</f>
        <v>0</v>
      </c>
      <c r="D105" s="548">
        <f>'6.  Carrying Charges'!W42</f>
        <v>0</v>
      </c>
      <c r="E105" s="548">
        <f>'6.  Carrying Charges'!W57</f>
        <v>0</v>
      </c>
      <c r="F105" s="548">
        <f>'6.  Carrying Charges'!W72</f>
        <v>0</v>
      </c>
      <c r="G105" s="548">
        <f>'6.  Carrying Charges'!W87</f>
        <v>0</v>
      </c>
      <c r="H105" s="548">
        <f>'6.  Carrying Charges'!W102</f>
        <v>0</v>
      </c>
      <c r="I105" s="548">
        <f>'6.  Carrying Charges'!W117</f>
        <v>0</v>
      </c>
      <c r="J105" s="548">
        <f>'6.  Carrying Charges'!W132</f>
        <v>27373.724424582761</v>
      </c>
      <c r="K105" s="548">
        <f>'6.  Carrying Charges'!W147</f>
        <v>94504.376639267677</v>
      </c>
      <c r="L105" s="548">
        <f>'6.  Carrying Charges'!W162</f>
        <v>135574.29734903041</v>
      </c>
      <c r="M105" s="550">
        <f>SUM(C105:L105)</f>
        <v>257452.39841288084</v>
      </c>
    </row>
    <row r="106" spans="2:21" ht="23.25" hidden="1" customHeight="1">
      <c r="B106" s="565" t="s">
        <v>26</v>
      </c>
      <c r="C106" s="548">
        <f>C103-C104+C105</f>
        <v>0</v>
      </c>
      <c r="D106" s="548">
        <f t="shared" ref="D106:J106" si="3">D103-D104+D105</f>
        <v>0</v>
      </c>
      <c r="E106" s="548">
        <f t="shared" si="3"/>
        <v>0</v>
      </c>
      <c r="F106" s="548">
        <f t="shared" si="3"/>
        <v>0</v>
      </c>
      <c r="G106" s="548">
        <f t="shared" si="3"/>
        <v>0</v>
      </c>
      <c r="H106" s="548">
        <f t="shared" si="3"/>
        <v>0</v>
      </c>
      <c r="I106" s="548">
        <f t="shared" si="3"/>
        <v>0</v>
      </c>
      <c r="J106" s="548">
        <f t="shared" si="3"/>
        <v>3014277.0487709623</v>
      </c>
      <c r="K106" s="548">
        <f>K103-K104+K105</f>
        <v>94504.376639267677</v>
      </c>
      <c r="L106" s="548">
        <f>L103-L104+L105</f>
        <v>135574.29734903041</v>
      </c>
      <c r="M106" s="548">
        <f>M103-M104+M105</f>
        <v>3244355.7227592603</v>
      </c>
    </row>
    <row r="107" spans="2:21" hidden="1"/>
    <row r="108" spans="2:21">
      <c r="B108" s="583"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0" zoomScale="80" zoomScaleNormal="80" workbookViewId="0">
      <selection activeCell="E24" sqref="E24:F24"/>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1" t="s">
        <v>171</v>
      </c>
      <c r="C14" s="126" t="s">
        <v>175</v>
      </c>
    </row>
    <row r="15" spans="2:3" ht="26.25" customHeight="1" thickBot="1">
      <c r="C15" s="128" t="s">
        <v>406</v>
      </c>
    </row>
    <row r="16" spans="2:3" ht="27" customHeight="1" thickBot="1">
      <c r="C16" s="563" t="s">
        <v>551</v>
      </c>
    </row>
    <row r="19" spans="2:8" ht="15.75">
      <c r="B19" s="531" t="s">
        <v>620</v>
      </c>
    </row>
    <row r="20" spans="2:8" ht="13.5" customHeight="1"/>
    <row r="21" spans="2:8" ht="41.1" customHeight="1">
      <c r="B21" s="820" t="s">
        <v>683</v>
      </c>
      <c r="C21" s="820"/>
      <c r="D21" s="820"/>
      <c r="E21" s="820"/>
      <c r="F21" s="820"/>
      <c r="G21" s="820"/>
      <c r="H21" s="820"/>
    </row>
    <row r="23" spans="2:8" s="603" customFormat="1" ht="15.75">
      <c r="B23" s="613" t="s">
        <v>546</v>
      </c>
      <c r="C23" s="613" t="s">
        <v>561</v>
      </c>
      <c r="D23" s="613" t="s">
        <v>545</v>
      </c>
      <c r="E23" s="827" t="s">
        <v>34</v>
      </c>
      <c r="F23" s="828"/>
      <c r="G23" s="827" t="s">
        <v>544</v>
      </c>
      <c r="H23" s="828"/>
    </row>
    <row r="24" spans="2:8">
      <c r="B24" s="602">
        <v>1</v>
      </c>
      <c r="C24" s="638" t="s">
        <v>369</v>
      </c>
      <c r="D24" s="601" t="s">
        <v>309</v>
      </c>
      <c r="E24" s="825" t="s">
        <v>835</v>
      </c>
      <c r="F24" s="826"/>
      <c r="G24" s="829" t="s">
        <v>836</v>
      </c>
      <c r="H24" s="830"/>
    </row>
    <row r="25" spans="2:8">
      <c r="B25" s="602">
        <v>2</v>
      </c>
      <c r="C25" s="638"/>
      <c r="D25" s="601"/>
      <c r="E25" s="825"/>
      <c r="F25" s="826"/>
      <c r="G25" s="829"/>
      <c r="H25" s="830"/>
    </row>
    <row r="26" spans="2:8">
      <c r="B26" s="602">
        <v>3</v>
      </c>
      <c r="C26" s="638"/>
      <c r="D26" s="601"/>
      <c r="E26" s="825"/>
      <c r="F26" s="826"/>
      <c r="G26" s="829"/>
      <c r="H26" s="830"/>
    </row>
    <row r="27" spans="2:8">
      <c r="B27" s="602">
        <v>4</v>
      </c>
      <c r="C27" s="638"/>
      <c r="D27" s="601"/>
      <c r="E27" s="825"/>
      <c r="F27" s="826"/>
      <c r="G27" s="829"/>
      <c r="H27" s="830"/>
    </row>
    <row r="28" spans="2:8">
      <c r="B28" s="602">
        <v>5</v>
      </c>
      <c r="C28" s="638"/>
      <c r="D28" s="601"/>
      <c r="E28" s="825"/>
      <c r="F28" s="826"/>
      <c r="G28" s="829"/>
      <c r="H28" s="830"/>
    </row>
    <row r="29" spans="2:8">
      <c r="B29" s="602">
        <v>6</v>
      </c>
      <c r="C29" s="638"/>
      <c r="D29" s="601"/>
      <c r="E29" s="825"/>
      <c r="F29" s="826"/>
      <c r="G29" s="829"/>
      <c r="H29" s="830"/>
    </row>
    <row r="30" spans="2:8">
      <c r="B30" s="602">
        <v>7</v>
      </c>
      <c r="C30" s="638"/>
      <c r="D30" s="601"/>
      <c r="E30" s="825"/>
      <c r="F30" s="826"/>
      <c r="G30" s="829"/>
      <c r="H30" s="830"/>
    </row>
    <row r="31" spans="2:8">
      <c r="B31" s="602">
        <v>8</v>
      </c>
      <c r="C31" s="638"/>
      <c r="D31" s="601"/>
      <c r="E31" s="825"/>
      <c r="F31" s="826"/>
      <c r="G31" s="829"/>
      <c r="H31" s="830"/>
    </row>
    <row r="32" spans="2:8">
      <c r="B32" s="602">
        <v>9</v>
      </c>
      <c r="C32" s="638"/>
      <c r="D32" s="601"/>
      <c r="E32" s="825"/>
      <c r="F32" s="826"/>
      <c r="G32" s="829"/>
      <c r="H32" s="830"/>
    </row>
    <row r="33" spans="2:8">
      <c r="B33" s="602">
        <v>10</v>
      </c>
      <c r="C33" s="638"/>
      <c r="D33" s="601"/>
      <c r="E33" s="825"/>
      <c r="F33" s="826"/>
      <c r="G33" s="829"/>
      <c r="H33" s="830"/>
    </row>
    <row r="34" spans="2:8">
      <c r="B34" s="602" t="s">
        <v>480</v>
      </c>
      <c r="C34" s="638"/>
      <c r="D34" s="601"/>
      <c r="E34" s="825"/>
      <c r="F34" s="826"/>
      <c r="G34" s="829"/>
      <c r="H34" s="830"/>
    </row>
    <row r="36" spans="2:8" ht="30.75" customHeight="1">
      <c r="B36" s="531" t="s">
        <v>616</v>
      </c>
    </row>
    <row r="37" spans="2:8" ht="23.25" customHeight="1">
      <c r="B37" s="562" t="s">
        <v>621</v>
      </c>
      <c r="C37" s="599"/>
      <c r="D37" s="599"/>
      <c r="E37" s="599"/>
      <c r="F37" s="599"/>
      <c r="G37" s="599"/>
      <c r="H37" s="599"/>
    </row>
    <row r="39" spans="2:8" s="90" customFormat="1" ht="15.75">
      <c r="B39" s="613" t="s">
        <v>546</v>
      </c>
      <c r="C39" s="613" t="s">
        <v>561</v>
      </c>
      <c r="D39" s="613" t="s">
        <v>545</v>
      </c>
      <c r="E39" s="827" t="s">
        <v>34</v>
      </c>
      <c r="F39" s="828"/>
      <c r="G39" s="827" t="s">
        <v>544</v>
      </c>
      <c r="H39" s="828"/>
    </row>
    <row r="40" spans="2:8">
      <c r="B40" s="602">
        <v>1</v>
      </c>
      <c r="C40" s="638"/>
      <c r="D40" s="601"/>
      <c r="E40" s="825"/>
      <c r="F40" s="826"/>
      <c r="G40" s="829"/>
      <c r="H40" s="830"/>
    </row>
    <row r="41" spans="2:8">
      <c r="B41" s="602">
        <v>2</v>
      </c>
      <c r="C41" s="638"/>
      <c r="D41" s="601"/>
      <c r="E41" s="825"/>
      <c r="F41" s="826"/>
      <c r="G41" s="829"/>
      <c r="H41" s="830"/>
    </row>
    <row r="42" spans="2:8">
      <c r="B42" s="602">
        <v>3</v>
      </c>
      <c r="C42" s="638"/>
      <c r="D42" s="601"/>
      <c r="E42" s="825"/>
      <c r="F42" s="826"/>
      <c r="G42" s="829"/>
      <c r="H42" s="830"/>
    </row>
    <row r="43" spans="2:8">
      <c r="B43" s="602">
        <v>4</v>
      </c>
      <c r="C43" s="638"/>
      <c r="D43" s="601"/>
      <c r="E43" s="825"/>
      <c r="F43" s="826"/>
      <c r="G43" s="829"/>
      <c r="H43" s="830"/>
    </row>
    <row r="44" spans="2:8">
      <c r="B44" s="602">
        <v>5</v>
      </c>
      <c r="C44" s="638"/>
      <c r="D44" s="601"/>
      <c r="E44" s="825"/>
      <c r="F44" s="826"/>
      <c r="G44" s="829"/>
      <c r="H44" s="830"/>
    </row>
    <row r="45" spans="2:8">
      <c r="B45" s="602">
        <v>6</v>
      </c>
      <c r="C45" s="638"/>
      <c r="D45" s="601"/>
      <c r="E45" s="825"/>
      <c r="F45" s="826"/>
      <c r="G45" s="829"/>
      <c r="H45" s="830"/>
    </row>
    <row r="46" spans="2:8">
      <c r="B46" s="602">
        <v>7</v>
      </c>
      <c r="C46" s="638"/>
      <c r="D46" s="601"/>
      <c r="E46" s="825"/>
      <c r="F46" s="826"/>
      <c r="G46" s="829"/>
      <c r="H46" s="830"/>
    </row>
    <row r="47" spans="2:8">
      <c r="B47" s="602">
        <v>8</v>
      </c>
      <c r="C47" s="638"/>
      <c r="D47" s="601"/>
      <c r="E47" s="825"/>
      <c r="F47" s="826"/>
      <c r="G47" s="829"/>
      <c r="H47" s="830"/>
    </row>
    <row r="48" spans="2:8">
      <c r="B48" s="602">
        <v>9</v>
      </c>
      <c r="C48" s="638"/>
      <c r="D48" s="601"/>
      <c r="E48" s="825"/>
      <c r="F48" s="826"/>
      <c r="G48" s="829"/>
      <c r="H48" s="830"/>
    </row>
    <row r="49" spans="2:8">
      <c r="B49" s="602">
        <v>10</v>
      </c>
      <c r="C49" s="638"/>
      <c r="D49" s="601"/>
      <c r="E49" s="825"/>
      <c r="F49" s="826"/>
      <c r="G49" s="829"/>
      <c r="H49" s="830"/>
    </row>
    <row r="50" spans="2:8">
      <c r="B50" s="602" t="s">
        <v>480</v>
      </c>
      <c r="C50" s="638"/>
      <c r="D50" s="601"/>
      <c r="E50" s="825"/>
      <c r="F50" s="826"/>
      <c r="G50" s="829"/>
      <c r="H50" s="830"/>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10" zoomScale="90" zoomScaleNormal="90" workbookViewId="0">
      <selection activeCell="C22" sqref="C22"/>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3"/>
      <c r="D4" s="257" t="s">
        <v>175</v>
      </c>
      <c r="E4" s="435"/>
      <c r="F4" s="435"/>
      <c r="G4" s="435"/>
      <c r="H4" s="435"/>
      <c r="I4" s="435"/>
      <c r="J4" s="435"/>
      <c r="K4" s="435"/>
      <c r="L4" s="435"/>
      <c r="M4" s="435"/>
      <c r="N4" s="435"/>
      <c r="O4" s="435"/>
      <c r="P4" s="435"/>
      <c r="Q4" s="454"/>
    </row>
    <row r="5" spans="2:17" s="2" customFormat="1" ht="24" customHeight="1" thickBot="1">
      <c r="B5" s="455"/>
      <c r="C5" s="453"/>
      <c r="D5" s="456" t="s">
        <v>406</v>
      </c>
      <c r="F5" s="435"/>
      <c r="G5" s="435"/>
      <c r="H5" s="435"/>
      <c r="I5" s="435"/>
      <c r="J5" s="435"/>
      <c r="K5" s="435"/>
      <c r="L5" s="435"/>
      <c r="M5" s="435"/>
      <c r="N5" s="435"/>
      <c r="O5" s="435"/>
      <c r="P5" s="435"/>
      <c r="Q5" s="454"/>
    </row>
    <row r="6" spans="2:17" s="2" customFormat="1" ht="28.5" customHeight="1" thickBot="1">
      <c r="B6" s="455"/>
      <c r="C6" s="453"/>
      <c r="D6" s="261" t="s">
        <v>172</v>
      </c>
      <c r="E6" s="435"/>
      <c r="F6" s="435"/>
      <c r="G6" s="435"/>
      <c r="H6" s="435"/>
      <c r="I6" s="435"/>
      <c r="J6" s="435"/>
      <c r="K6" s="435"/>
      <c r="L6" s="435"/>
      <c r="M6" s="435"/>
      <c r="N6" s="435"/>
      <c r="O6" s="435"/>
      <c r="P6" s="435"/>
      <c r="Q6" s="454"/>
    </row>
    <row r="7" spans="2:17" s="104" customFormat="1" ht="29.25" customHeight="1" thickBot="1">
      <c r="D7" s="563" t="s">
        <v>551</v>
      </c>
      <c r="P7" s="105"/>
      <c r="Q7" s="105"/>
    </row>
    <row r="8" spans="2:17" s="104" customFormat="1" ht="30" customHeight="1">
      <c r="D8" s="568"/>
      <c r="P8" s="105"/>
      <c r="Q8" s="105"/>
    </row>
    <row r="9" spans="2:17" s="2" customFormat="1" ht="24.75" customHeight="1">
      <c r="B9" s="118" t="s">
        <v>411</v>
      </c>
      <c r="C9" s="17"/>
      <c r="D9" s="452">
        <v>2013</v>
      </c>
    </row>
    <row r="10" spans="2:17" s="17" customFormat="1" ht="16.5" customHeight="1"/>
    <row r="11" spans="2:17" s="17" customFormat="1" ht="36.75" customHeight="1">
      <c r="B11" s="831" t="s">
        <v>746</v>
      </c>
      <c r="C11" s="831"/>
      <c r="D11" s="831"/>
      <c r="E11" s="831"/>
      <c r="F11" s="831"/>
      <c r="G11" s="831"/>
      <c r="H11" s="831"/>
      <c r="I11" s="831"/>
      <c r="J11" s="831"/>
      <c r="K11" s="831"/>
      <c r="L11" s="831"/>
      <c r="M11" s="831"/>
      <c r="N11" s="608"/>
      <c r="O11" s="608"/>
      <c r="P11" s="608"/>
      <c r="Q11" s="608"/>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50-499 kW</v>
      </c>
      <c r="G13" s="243" t="str">
        <f>'1.  LRAMVA Summary'!G52</f>
        <v>GS 500-4999 kW</v>
      </c>
      <c r="H13" s="243" t="str">
        <f>'1.  LRAMVA Summary'!H52</f>
        <v>Large Use</v>
      </c>
      <c r="I13" s="243" t="str">
        <f>'1.  LRAMVA Summary'!I52</f>
        <v>Street Lighting</v>
      </c>
      <c r="J13" s="243" t="str">
        <f>'1.  LRAMVA Summary'!J52</f>
        <v>Unmetered Scattered Load</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2"/>
      <c r="D14" s="573" t="str">
        <f>'1.  LRAMVA Summary'!D53</f>
        <v>kWh</v>
      </c>
      <c r="E14" s="573" t="str">
        <f>'1.  LRAMVA Summary'!E53</f>
        <v>kWh</v>
      </c>
      <c r="F14" s="573" t="str">
        <f>'1.  LRAMVA Summary'!F53</f>
        <v>kW</v>
      </c>
      <c r="G14" s="573" t="str">
        <f>'1.  LRAMVA Summary'!G53</f>
        <v>kW</v>
      </c>
      <c r="H14" s="573" t="str">
        <f>'1.  LRAMVA Summary'!H53</f>
        <v>kW</v>
      </c>
      <c r="I14" s="573" t="str">
        <f>'1.  LRAMVA Summary'!I53</f>
        <v>kW</v>
      </c>
      <c r="J14" s="573" t="str">
        <f>'1.  LRAMVA Summary'!J53</f>
        <v>kWh</v>
      </c>
      <c r="K14" s="573">
        <f>'1.  LRAMVA Summary'!K53</f>
        <v>0</v>
      </c>
      <c r="L14" s="573">
        <f>'1.  LRAMVA Summary'!L53</f>
        <v>0</v>
      </c>
      <c r="M14" s="573">
        <f>'1.  LRAMVA Summary'!M53</f>
        <v>0</v>
      </c>
      <c r="N14" s="573">
        <f>'1.  LRAMVA Summary'!N53</f>
        <v>0</v>
      </c>
      <c r="O14" s="573">
        <f>'1.  LRAMVA Summary'!O53</f>
        <v>0</v>
      </c>
      <c r="P14" s="573">
        <f>'1.  LRAMVA Summary'!P53</f>
        <v>0</v>
      </c>
      <c r="Q14" s="574">
        <f>'1.  LRAMVA Summary'!Q53</f>
        <v>0</v>
      </c>
    </row>
    <row r="15" spans="2:17" s="453" customFormat="1" ht="15.75" customHeight="1">
      <c r="B15" s="458" t="s">
        <v>27</v>
      </c>
      <c r="C15" s="620">
        <f>SUM(D15:Q15)</f>
        <v>119146363</v>
      </c>
      <c r="D15" s="448">
        <v>35842920</v>
      </c>
      <c r="E15" s="448">
        <v>39519293</v>
      </c>
      <c r="F15" s="448">
        <v>6718613</v>
      </c>
      <c r="G15" s="448">
        <v>7166687</v>
      </c>
      <c r="H15" s="448">
        <v>8983655</v>
      </c>
      <c r="I15" s="448">
        <v>20915195</v>
      </c>
      <c r="J15" s="448"/>
      <c r="K15" s="448"/>
      <c r="L15" s="448"/>
      <c r="M15" s="448"/>
      <c r="N15" s="448"/>
      <c r="O15" s="448"/>
      <c r="P15" s="449"/>
      <c r="Q15" s="449"/>
    </row>
    <row r="16" spans="2:17" s="453" customFormat="1" ht="15.75" customHeight="1">
      <c r="B16" s="458" t="s">
        <v>28</v>
      </c>
      <c r="C16" s="620">
        <f>SUM(D16:Q16)</f>
        <v>111837</v>
      </c>
      <c r="D16" s="447"/>
      <c r="E16" s="447"/>
      <c r="F16" s="448">
        <v>19284</v>
      </c>
      <c r="G16" s="448">
        <v>16135</v>
      </c>
      <c r="H16" s="448">
        <v>15417</v>
      </c>
      <c r="I16" s="448">
        <v>61001</v>
      </c>
      <c r="J16" s="447"/>
      <c r="K16" s="449"/>
      <c r="L16" s="449"/>
      <c r="M16" s="449"/>
      <c r="N16" s="449"/>
      <c r="O16" s="449"/>
      <c r="P16" s="449"/>
      <c r="Q16" s="449"/>
    </row>
    <row r="17" spans="2:17" s="17" customFormat="1" ht="15.75" customHeight="1"/>
    <row r="18" spans="2:17" s="25" customFormat="1" ht="15.75" customHeight="1">
      <c r="B18" s="191" t="s">
        <v>451</v>
      </c>
      <c r="C18" s="192"/>
      <c r="D18" s="192">
        <f t="shared" ref="D18:E18" si="0">IF(D14="kw",HLOOKUP(D14,D14:D16,3,FALSE),HLOOKUP(D14,D14:D16,2,FALSE))</f>
        <v>35842920</v>
      </c>
      <c r="E18" s="192">
        <f t="shared" si="0"/>
        <v>39519293</v>
      </c>
      <c r="F18" s="192">
        <f>IF(F14="kw",HLOOKUP(F14,F14:F16,3,FALSE),HLOOKUP(F14,F14:F16,2,FALSE))</f>
        <v>19284</v>
      </c>
      <c r="G18" s="192">
        <f t="shared" ref="G18:Q18" si="1">IF(G14="kw",HLOOKUP(G14,G14:G16,3,FALSE),HLOOKUP(G14,G14:G16,2,FALSE))</f>
        <v>16135</v>
      </c>
      <c r="H18" s="192">
        <f t="shared" si="1"/>
        <v>15417</v>
      </c>
      <c r="I18" s="192">
        <f t="shared" si="1"/>
        <v>61001</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5" customFormat="1" ht="21" customHeight="1">
      <c r="B20" s="457" t="s">
        <v>677</v>
      </c>
      <c r="C20" s="450" t="s">
        <v>756</v>
      </c>
      <c r="D20" s="451"/>
    </row>
    <row r="21" spans="2:17" s="435" customFormat="1" ht="21" customHeight="1">
      <c r="B21" s="457" t="s">
        <v>366</v>
      </c>
      <c r="C21" s="366" t="s">
        <v>839</v>
      </c>
      <c r="D21" s="451"/>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2"/>
    </row>
    <row r="25" spans="2:17" s="2" customFormat="1" ht="15.75" customHeight="1">
      <c r="D25" s="20"/>
    </row>
    <row r="26" spans="2:17" s="2" customFormat="1" ht="42" customHeight="1">
      <c r="B26" s="831" t="s">
        <v>746</v>
      </c>
      <c r="C26" s="831"/>
      <c r="D26" s="831"/>
      <c r="E26" s="831"/>
      <c r="F26" s="831"/>
      <c r="G26" s="831"/>
      <c r="H26" s="831"/>
      <c r="I26" s="831"/>
      <c r="J26" s="831"/>
      <c r="K26" s="831"/>
      <c r="L26" s="831"/>
      <c r="M26" s="831"/>
      <c r="N26" s="608"/>
      <c r="O26" s="608"/>
      <c r="P26" s="608"/>
      <c r="Q26" s="608"/>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50-499 kW</v>
      </c>
      <c r="G28" s="243" t="str">
        <f>'1.  LRAMVA Summary'!G52</f>
        <v>GS 500-4999 kW</v>
      </c>
      <c r="H28" s="243" t="str">
        <f>'1.  LRAMVA Summary'!H52</f>
        <v>Large Use</v>
      </c>
      <c r="I28" s="243" t="str">
        <f>'1.  LRAMVA Summary'!I52</f>
        <v>Street Lighting</v>
      </c>
      <c r="J28" s="243" t="str">
        <f>'1.  LRAMVA Summary'!J52</f>
        <v>Unmetered Scattered Load</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2"/>
      <c r="D29" s="573" t="str">
        <f>'1.  LRAMVA Summary'!D53</f>
        <v>kWh</v>
      </c>
      <c r="E29" s="573" t="str">
        <f>'1.  LRAMVA Summary'!E53</f>
        <v>kWh</v>
      </c>
      <c r="F29" s="573" t="str">
        <f>'1.  LRAMVA Summary'!F53</f>
        <v>kW</v>
      </c>
      <c r="G29" s="573" t="str">
        <f>'1.  LRAMVA Summary'!G53</f>
        <v>kW</v>
      </c>
      <c r="H29" s="573" t="str">
        <f>'1.  LRAMVA Summary'!H53</f>
        <v>kW</v>
      </c>
      <c r="I29" s="573" t="str">
        <f>'1.  LRAMVA Summary'!I53</f>
        <v>kW</v>
      </c>
      <c r="J29" s="573" t="str">
        <f>'1.  LRAMVA Summary'!J53</f>
        <v>kWh</v>
      </c>
      <c r="K29" s="573">
        <f>'1.  LRAMVA Summary'!K53</f>
        <v>0</v>
      </c>
      <c r="L29" s="573">
        <f>'1.  LRAMVA Summary'!L53</f>
        <v>0</v>
      </c>
      <c r="M29" s="573">
        <f>'1.  LRAMVA Summary'!M53</f>
        <v>0</v>
      </c>
      <c r="N29" s="573">
        <f>'1.  LRAMVA Summary'!N53</f>
        <v>0</v>
      </c>
      <c r="O29" s="573">
        <f>'1.  LRAMVA Summary'!O53</f>
        <v>0</v>
      </c>
      <c r="P29" s="573">
        <f>'1.  LRAMVA Summary'!P53</f>
        <v>0</v>
      </c>
      <c r="Q29" s="574">
        <f>'1.  LRAMVA Summary'!Q53</f>
        <v>0</v>
      </c>
    </row>
    <row r="30" spans="2:17" s="453" customFormat="1" ht="15.75" customHeight="1">
      <c r="B30" s="458" t="s">
        <v>27</v>
      </c>
      <c r="C30" s="620">
        <f>SUM(D30:Q30)</f>
        <v>0</v>
      </c>
      <c r="D30" s="459"/>
      <c r="E30" s="459"/>
      <c r="F30" s="459"/>
      <c r="G30" s="459"/>
      <c r="H30" s="459"/>
      <c r="I30" s="459"/>
      <c r="J30" s="459"/>
      <c r="K30" s="459"/>
      <c r="L30" s="459"/>
      <c r="M30" s="459"/>
      <c r="N30" s="459"/>
      <c r="O30" s="459"/>
      <c r="P30" s="459"/>
      <c r="Q30" s="449"/>
    </row>
    <row r="31" spans="2:17" s="460" customFormat="1" ht="15" customHeight="1">
      <c r="B31" s="458" t="s">
        <v>28</v>
      </c>
      <c r="C31" s="620">
        <f>SUM(D31:Q31)</f>
        <v>0</v>
      </c>
      <c r="D31" s="447"/>
      <c r="E31" s="447"/>
      <c r="F31" s="447"/>
      <c r="G31" s="447"/>
      <c r="H31" s="447"/>
      <c r="I31" s="447"/>
      <c r="J31" s="447"/>
      <c r="K31" s="449"/>
      <c r="L31" s="449"/>
      <c r="M31" s="449"/>
      <c r="N31" s="449"/>
      <c r="O31" s="449"/>
      <c r="P31" s="449"/>
      <c r="Q31" s="449"/>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7" t="s">
        <v>677</v>
      </c>
      <c r="C35" s="450"/>
      <c r="D35" s="451"/>
      <c r="E35" s="93"/>
      <c r="F35" s="93"/>
      <c r="G35" s="93"/>
      <c r="H35" s="93"/>
      <c r="I35" s="93"/>
      <c r="J35" s="93"/>
      <c r="K35" s="93"/>
      <c r="L35" s="93"/>
      <c r="M35" s="93"/>
      <c r="N35" s="93"/>
      <c r="O35" s="93"/>
      <c r="P35" s="93"/>
      <c r="Q35" s="93"/>
    </row>
    <row r="36" spans="2:32" s="435" customFormat="1" ht="21" customHeight="1">
      <c r="B36" s="457" t="s">
        <v>366</v>
      </c>
      <c r="C36" s="450" t="s">
        <v>413</v>
      </c>
      <c r="D36" s="451"/>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31" t="s">
        <v>614</v>
      </c>
      <c r="C40" s="831"/>
      <c r="D40" s="831"/>
      <c r="E40" s="831"/>
      <c r="F40" s="831"/>
      <c r="G40" s="831"/>
      <c r="H40" s="831"/>
      <c r="I40" s="831"/>
      <c r="J40" s="831"/>
      <c r="K40" s="831"/>
      <c r="L40" s="831"/>
      <c r="M40" s="831"/>
      <c r="N40" s="608"/>
      <c r="O40" s="608"/>
      <c r="P40" s="608"/>
      <c r="Q40" s="608"/>
    </row>
    <row r="41" spans="2:32" s="2" customFormat="1" ht="16.5" customHeight="1">
      <c r="B41" s="10"/>
      <c r="C41" s="10"/>
      <c r="D41" s="22"/>
      <c r="E41" s="20"/>
      <c r="F41" s="20"/>
      <c r="G41" s="20"/>
      <c r="R41" s="20"/>
    </row>
    <row r="42" spans="2:32" s="17" customFormat="1" ht="56.25" customHeight="1">
      <c r="B42" s="243" t="s">
        <v>234</v>
      </c>
      <c r="C42" s="243" t="s">
        <v>611</v>
      </c>
      <c r="D42" s="243" t="str">
        <f>'1.  LRAMVA Summary'!D52</f>
        <v>Residential</v>
      </c>
      <c r="E42" s="243" t="str">
        <f>'1.  LRAMVA Summary'!E52</f>
        <v>GS&lt;50 kW</v>
      </c>
      <c r="F42" s="243" t="str">
        <f>'1.  LRAMVA Summary'!F52</f>
        <v>GS 50-499 kW</v>
      </c>
      <c r="G42" s="243" t="str">
        <f>'1.  LRAMVA Summary'!G52</f>
        <v>GS 500-4999 kW</v>
      </c>
      <c r="H42" s="243" t="str">
        <f>'1.  LRAMVA Summary'!H52</f>
        <v>Large Use</v>
      </c>
      <c r="I42" s="243" t="str">
        <f>'1.  LRAMVA Summary'!I52</f>
        <v>Street Lighting</v>
      </c>
      <c r="J42" s="243" t="str">
        <f>'1.  LRAMVA Summary'!J52</f>
        <v>Unmetered Scattered Load</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5"/>
      <c r="C43" s="576"/>
      <c r="D43" s="577" t="str">
        <f>'1.  LRAMVA Summary'!D53</f>
        <v>kWh</v>
      </c>
      <c r="E43" s="577" t="str">
        <f>'1.  LRAMVA Summary'!E53</f>
        <v>kWh</v>
      </c>
      <c r="F43" s="577" t="str">
        <f>'1.  LRAMVA Summary'!F53</f>
        <v>kW</v>
      </c>
      <c r="G43" s="577" t="str">
        <f>'1.  LRAMVA Summary'!G53</f>
        <v>kW</v>
      </c>
      <c r="H43" s="577" t="str">
        <f>'1.  LRAMVA Summary'!H53</f>
        <v>kW</v>
      </c>
      <c r="I43" s="577" t="str">
        <f>'1.  LRAMVA Summary'!I53</f>
        <v>kW</v>
      </c>
      <c r="J43" s="577" t="str">
        <f>'1.  LRAMVA Summary'!J53</f>
        <v>kWh</v>
      </c>
      <c r="K43" s="577">
        <f>'1.  LRAMVA Summary'!K53</f>
        <v>0</v>
      </c>
      <c r="L43" s="577">
        <f>'1.  LRAMVA Summary'!L53</f>
        <v>0</v>
      </c>
      <c r="M43" s="577">
        <f>'1.  LRAMVA Summary'!M53</f>
        <v>0</v>
      </c>
      <c r="N43" s="577">
        <f>'1.  LRAMVA Summary'!N53</f>
        <v>0</v>
      </c>
      <c r="O43" s="577">
        <f>'1.  LRAMVA Summary'!O53</f>
        <v>0</v>
      </c>
      <c r="P43" s="577">
        <f>'1.  LRAMVA Summary'!P53</f>
        <v>0</v>
      </c>
      <c r="Q43" s="578">
        <f>'1.  LRAMVA Summary'!Q53</f>
        <v>0</v>
      </c>
      <c r="R43" s="169"/>
    </row>
    <row r="44" spans="2:32" s="17" customFormat="1" ht="15.75">
      <c r="B44" s="170">
        <v>2011</v>
      </c>
      <c r="C44" s="528"/>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28"/>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28"/>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28"/>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28"/>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28"/>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28"/>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28">
        <v>2013</v>
      </c>
      <c r="D51" s="190">
        <f t="shared" ref="D51:Q51" si="11">IF(ISBLANK($C$51),0,IF($C$51=$D$9,HLOOKUP(D43,D14:D18,5,FALSE),HLOOKUP(D43,D29:D33,5,FALSE)))</f>
        <v>35842920</v>
      </c>
      <c r="E51" s="190">
        <f t="shared" si="11"/>
        <v>39519293</v>
      </c>
      <c r="F51" s="190">
        <f t="shared" si="11"/>
        <v>19284</v>
      </c>
      <c r="G51" s="190">
        <f t="shared" si="11"/>
        <v>16135</v>
      </c>
      <c r="H51" s="190">
        <f t="shared" si="11"/>
        <v>15417</v>
      </c>
      <c r="I51" s="190">
        <f t="shared" si="11"/>
        <v>61001</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28"/>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28"/>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5" customFormat="1" ht="21" customHeight="1">
      <c r="B54" s="450" t="s">
        <v>536</v>
      </c>
      <c r="C54" s="461"/>
      <c r="D54" s="462"/>
      <c r="E54" s="463"/>
      <c r="F54" s="463"/>
      <c r="G54" s="463"/>
      <c r="H54" s="463"/>
      <c r="I54" s="463"/>
      <c r="J54" s="463"/>
      <c r="K54" s="463"/>
      <c r="L54" s="463"/>
      <c r="M54" s="463"/>
      <c r="N54" s="463"/>
      <c r="O54" s="463"/>
      <c r="P54" s="463"/>
      <c r="Q54" s="462"/>
      <c r="R54" s="454"/>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29" activePane="bottomLeft" state="frozen"/>
      <selection pane="bottomLeft" activeCell="G134" sqref="G134"/>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32" t="s">
        <v>171</v>
      </c>
      <c r="C4" s="85" t="s">
        <v>175</v>
      </c>
      <c r="D4" s="85"/>
      <c r="E4" s="49"/>
    </row>
    <row r="5" spans="1:26" s="18" customFormat="1" ht="26.25" hidden="1" customHeight="1" outlineLevel="1" thickBot="1">
      <c r="A5" s="4"/>
      <c r="B5" s="832"/>
      <c r="C5" s="86" t="s">
        <v>172</v>
      </c>
      <c r="D5" s="86"/>
      <c r="E5" s="49"/>
    </row>
    <row r="6" spans="1:26" ht="26.25" hidden="1" customHeight="1" outlineLevel="1" thickBot="1">
      <c r="B6" s="832"/>
      <c r="C6" s="838" t="s">
        <v>551</v>
      </c>
      <c r="D6" s="839"/>
      <c r="F6" s="18"/>
      <c r="M6" s="6"/>
      <c r="N6" s="6"/>
      <c r="O6" s="6"/>
      <c r="P6" s="6"/>
      <c r="Q6" s="6"/>
      <c r="R6" s="6"/>
      <c r="S6" s="6"/>
      <c r="T6" s="6"/>
      <c r="U6" s="6"/>
      <c r="V6" s="6"/>
      <c r="W6" s="6"/>
      <c r="X6" s="6"/>
      <c r="Y6" s="6"/>
      <c r="Z6" s="6"/>
    </row>
    <row r="7" spans="1:26" s="18" customFormat="1" ht="26.25" hidden="1" customHeight="1" outlineLevel="1">
      <c r="A7" s="4"/>
      <c r="B7" s="534"/>
      <c r="M7" s="6"/>
      <c r="N7" s="6"/>
      <c r="O7" s="6"/>
      <c r="P7" s="6"/>
      <c r="Q7" s="6"/>
      <c r="R7" s="6"/>
      <c r="S7" s="6"/>
      <c r="T7" s="6"/>
      <c r="U7" s="6"/>
      <c r="V7" s="6"/>
      <c r="W7" s="6"/>
      <c r="X7" s="6"/>
      <c r="Y7" s="6"/>
      <c r="Z7" s="6"/>
    </row>
    <row r="8" spans="1:26" s="18" customFormat="1" ht="19.5" hidden="1" customHeight="1" outlineLevel="1">
      <c r="A8" s="4"/>
      <c r="B8" s="534" t="s">
        <v>527</v>
      </c>
      <c r="C8" s="588" t="s">
        <v>482</v>
      </c>
      <c r="D8" s="587"/>
      <c r="M8" s="6"/>
      <c r="N8" s="6"/>
      <c r="O8" s="6"/>
      <c r="P8" s="6"/>
      <c r="Q8" s="6"/>
      <c r="R8" s="6"/>
      <c r="S8" s="6"/>
      <c r="T8" s="6"/>
      <c r="U8" s="6"/>
      <c r="V8" s="6"/>
      <c r="W8" s="6"/>
      <c r="X8" s="6"/>
      <c r="Y8" s="6"/>
      <c r="Z8" s="6"/>
    </row>
    <row r="9" spans="1:26" s="18" customFormat="1" ht="19.5" hidden="1" customHeight="1" outlineLevel="1">
      <c r="A9" s="4"/>
      <c r="B9" s="534"/>
      <c r="C9" s="588" t="s">
        <v>528</v>
      </c>
      <c r="D9" s="587"/>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6"/>
    </row>
    <row r="12" spans="1:26" ht="58.5" customHeight="1">
      <c r="B12" s="840" t="s">
        <v>622</v>
      </c>
      <c r="C12" s="840"/>
      <c r="D12" s="840"/>
      <c r="E12" s="840"/>
      <c r="F12" s="840"/>
      <c r="G12" s="840"/>
      <c r="H12" s="840"/>
      <c r="I12" s="840"/>
      <c r="J12" s="840"/>
      <c r="K12" s="840"/>
      <c r="L12" s="840"/>
      <c r="M12" s="840"/>
      <c r="N12" s="840"/>
      <c r="O12" s="840"/>
    </row>
    <row r="13" spans="1:26" s="14" customFormat="1" ht="15.75" customHeight="1">
      <c r="A13" s="41"/>
      <c r="O13" s="18"/>
      <c r="P13" s="7"/>
      <c r="Q13" s="41"/>
      <c r="R13" s="41"/>
      <c r="S13" s="41"/>
      <c r="T13" s="41"/>
      <c r="U13" s="41"/>
      <c r="V13" s="41"/>
      <c r="W13" s="41"/>
      <c r="X13" s="41"/>
      <c r="Y13" s="41"/>
      <c r="Z13" s="41"/>
    </row>
    <row r="14" spans="1:26" s="54" customFormat="1" ht="63.75" customHeight="1">
      <c r="A14" s="53"/>
      <c r="B14" s="547"/>
      <c r="C14" s="465" t="s">
        <v>41</v>
      </c>
      <c r="D14" s="466" t="s">
        <v>563</v>
      </c>
      <c r="E14" s="466" t="s">
        <v>564</v>
      </c>
      <c r="F14" s="466" t="s">
        <v>565</v>
      </c>
      <c r="G14" s="466" t="s">
        <v>566</v>
      </c>
      <c r="H14" s="466" t="s">
        <v>567</v>
      </c>
      <c r="I14" s="466" t="s">
        <v>568</v>
      </c>
      <c r="J14" s="466" t="s">
        <v>569</v>
      </c>
      <c r="K14" s="466" t="s">
        <v>754</v>
      </c>
      <c r="L14" s="466" t="s">
        <v>755</v>
      </c>
      <c r="M14" s="466" t="s">
        <v>570</v>
      </c>
      <c r="N14" s="466" t="s">
        <v>571</v>
      </c>
      <c r="O14" s="466" t="s">
        <v>572</v>
      </c>
      <c r="P14" s="7"/>
    </row>
    <row r="15" spans="1:26" s="7" customFormat="1" ht="18.75" customHeight="1">
      <c r="B15" s="467" t="s">
        <v>188</v>
      </c>
      <c r="C15" s="833"/>
      <c r="D15" s="468">
        <v>2010</v>
      </c>
      <c r="E15" s="468">
        <v>2011</v>
      </c>
      <c r="F15" s="468">
        <v>2012</v>
      </c>
      <c r="G15" s="468">
        <v>2013</v>
      </c>
      <c r="H15" s="468">
        <v>2014</v>
      </c>
      <c r="I15" s="468">
        <v>2015</v>
      </c>
      <c r="J15" s="468">
        <v>2016</v>
      </c>
      <c r="K15" s="468">
        <v>2017</v>
      </c>
      <c r="L15" s="468">
        <v>2018</v>
      </c>
      <c r="M15" s="468">
        <v>2019</v>
      </c>
      <c r="N15" s="468">
        <v>2020</v>
      </c>
      <c r="O15" s="469">
        <v>2021</v>
      </c>
    </row>
    <row r="16" spans="1:26" s="111" customFormat="1" ht="18" customHeight="1">
      <c r="B16" s="470" t="s">
        <v>559</v>
      </c>
      <c r="C16" s="834"/>
      <c r="D16" s="471"/>
      <c r="E16" s="471"/>
      <c r="F16" s="471"/>
      <c r="G16" s="471"/>
      <c r="H16" s="471"/>
      <c r="I16" s="471"/>
      <c r="J16" s="471"/>
      <c r="K16" s="471">
        <v>0</v>
      </c>
      <c r="L16" s="471">
        <v>4</v>
      </c>
      <c r="M16" s="471"/>
      <c r="N16" s="471"/>
      <c r="O16" s="472"/>
    </row>
    <row r="17" spans="1:15" s="111" customFormat="1" ht="17.25" customHeight="1">
      <c r="B17" s="473" t="s">
        <v>560</v>
      </c>
      <c r="C17" s="835"/>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8</v>
      </c>
      <c r="M17" s="112">
        <f t="shared" si="1"/>
        <v>12</v>
      </c>
      <c r="N17" s="112">
        <f t="shared" si="1"/>
        <v>12</v>
      </c>
      <c r="O17" s="113">
        <f t="shared" si="1"/>
        <v>12</v>
      </c>
    </row>
    <row r="18" spans="1:15" s="7" customFormat="1" ht="17.25" customHeight="1">
      <c r="B18" s="474" t="str">
        <f>'1.  LRAMVA Summary'!B29</f>
        <v>Residential</v>
      </c>
      <c r="C18" s="836" t="str">
        <f>'2. LRAMVA Threshold'!D43</f>
        <v>kWh</v>
      </c>
      <c r="D18" s="46"/>
      <c r="E18" s="46"/>
      <c r="F18" s="46"/>
      <c r="G18" s="46"/>
      <c r="H18" s="46"/>
      <c r="I18" s="46"/>
      <c r="J18" s="46"/>
      <c r="K18" s="46">
        <v>6.8999999999999999E-3</v>
      </c>
      <c r="L18" s="46">
        <v>3.5000000000000001E-3</v>
      </c>
      <c r="M18" s="46"/>
      <c r="N18" s="46"/>
      <c r="O18" s="69"/>
    </row>
    <row r="19" spans="1:15" s="7" customFormat="1" ht="15" customHeight="1" outlineLevel="1">
      <c r="B19" s="530" t="s">
        <v>511</v>
      </c>
      <c r="C19" s="834"/>
      <c r="D19" s="46"/>
      <c r="E19" s="46"/>
      <c r="F19" s="46"/>
      <c r="G19" s="46"/>
      <c r="H19" s="46"/>
      <c r="I19" s="46"/>
      <c r="J19" s="46"/>
      <c r="K19" s="46"/>
      <c r="L19" s="46"/>
      <c r="M19" s="46"/>
      <c r="N19" s="46"/>
      <c r="O19" s="69"/>
    </row>
    <row r="20" spans="1:15" s="7" customFormat="1" ht="15" customHeight="1" outlineLevel="1">
      <c r="B20" s="530" t="s">
        <v>512</v>
      </c>
      <c r="C20" s="834"/>
      <c r="D20" s="46"/>
      <c r="E20" s="46"/>
      <c r="F20" s="46"/>
      <c r="G20" s="46"/>
      <c r="H20" s="46"/>
      <c r="I20" s="46"/>
      <c r="J20" s="46"/>
      <c r="K20" s="46"/>
      <c r="L20" s="46"/>
      <c r="M20" s="46"/>
      <c r="N20" s="46"/>
      <c r="O20" s="69"/>
    </row>
    <row r="21" spans="1:15" s="7" customFormat="1" ht="15" customHeight="1" outlineLevel="1">
      <c r="B21" s="530" t="s">
        <v>490</v>
      </c>
      <c r="C21" s="834"/>
      <c r="D21" s="46"/>
      <c r="E21" s="46"/>
      <c r="F21" s="46"/>
      <c r="G21" s="46"/>
      <c r="H21" s="46"/>
      <c r="I21" s="46"/>
      <c r="J21" s="46"/>
      <c r="K21" s="46"/>
      <c r="L21" s="46"/>
      <c r="M21" s="46"/>
      <c r="N21" s="46"/>
      <c r="O21" s="69"/>
    </row>
    <row r="22" spans="1:15" s="7" customFormat="1" ht="14.25" customHeight="1">
      <c r="B22" s="530" t="s">
        <v>513</v>
      </c>
      <c r="C22" s="837"/>
      <c r="D22" s="65">
        <f>SUM(D18:D21)</f>
        <v>0</v>
      </c>
      <c r="E22" s="65">
        <f>SUM(E18:E21)</f>
        <v>0</v>
      </c>
      <c r="F22" s="65">
        <f>SUM(F18:F21)</f>
        <v>0</v>
      </c>
      <c r="G22" s="65">
        <f t="shared" ref="G22:N22" si="2">SUM(G18:G21)</f>
        <v>0</v>
      </c>
      <c r="H22" s="65">
        <f t="shared" si="2"/>
        <v>0</v>
      </c>
      <c r="I22" s="65">
        <f t="shared" si="2"/>
        <v>0</v>
      </c>
      <c r="J22" s="65">
        <f t="shared" si="2"/>
        <v>0</v>
      </c>
      <c r="K22" s="65">
        <f t="shared" si="2"/>
        <v>6.8999999999999999E-3</v>
      </c>
      <c r="L22" s="65">
        <f t="shared" si="2"/>
        <v>3.5000000000000001E-3</v>
      </c>
      <c r="M22" s="65">
        <f t="shared" si="2"/>
        <v>0</v>
      </c>
      <c r="N22" s="65">
        <f t="shared" si="2"/>
        <v>0</v>
      </c>
      <c r="O22" s="76"/>
    </row>
    <row r="23" spans="1:15" s="63" customFormat="1">
      <c r="A23" s="62"/>
      <c r="B23" s="486" t="s">
        <v>514</v>
      </c>
      <c r="C23" s="476"/>
      <c r="D23" s="477"/>
      <c r="E23" s="478">
        <f>ROUND(SUM(D22*E16+E22*E17)/12,4)</f>
        <v>0</v>
      </c>
      <c r="F23" s="478">
        <f>ROUND(SUM(E22*F16+F22*F17)/12,4)</f>
        <v>0</v>
      </c>
      <c r="G23" s="478">
        <f>ROUND(SUM(F22*G16+G22*G17)/12,4)</f>
        <v>0</v>
      </c>
      <c r="H23" s="478">
        <f>ROUND(SUM(G22*H16+H22*H17)/12,4)</f>
        <v>0</v>
      </c>
      <c r="I23" s="478">
        <f>ROUND(SUM(H22*I16+I22*I17)/12,4)</f>
        <v>0</v>
      </c>
      <c r="J23" s="478">
        <f t="shared" ref="J23:N23" si="3">ROUND(SUM(I22*J16+J22*J17)/12,4)</f>
        <v>0</v>
      </c>
      <c r="K23" s="478">
        <f t="shared" si="3"/>
        <v>6.8999999999999999E-3</v>
      </c>
      <c r="L23" s="478">
        <f t="shared" si="3"/>
        <v>4.5999999999999999E-3</v>
      </c>
      <c r="M23" s="478">
        <f t="shared" si="3"/>
        <v>0</v>
      </c>
      <c r="N23" s="478">
        <f t="shared" si="3"/>
        <v>0</v>
      </c>
      <c r="O23" s="479"/>
    </row>
    <row r="24" spans="1:15" s="63" customFormat="1">
      <c r="A24" s="62"/>
      <c r="B24" s="475"/>
      <c r="C24" s="480"/>
      <c r="D24" s="477"/>
      <c r="E24" s="478"/>
      <c r="F24" s="478"/>
      <c r="G24" s="478"/>
      <c r="H24" s="478"/>
      <c r="I24" s="478"/>
      <c r="J24" s="478"/>
      <c r="K24" s="478"/>
      <c r="L24" s="481"/>
      <c r="M24" s="481"/>
      <c r="N24" s="481"/>
      <c r="O24" s="479"/>
    </row>
    <row r="25" spans="1:15" s="63" customFormat="1" ht="15.75" customHeight="1">
      <c r="A25" s="62"/>
      <c r="B25" s="598" t="str">
        <f>'1.  LRAMVA Summary'!B30</f>
        <v>GS&lt;50 kW</v>
      </c>
      <c r="C25" s="836" t="str">
        <f>'2. LRAMVA Threshold'!E43</f>
        <v>kWh</v>
      </c>
      <c r="D25" s="46"/>
      <c r="E25" s="46"/>
      <c r="F25" s="46"/>
      <c r="G25" s="46"/>
      <c r="H25" s="46"/>
      <c r="I25" s="46"/>
      <c r="J25" s="46"/>
      <c r="K25" s="46">
        <v>1.2699999999999999E-2</v>
      </c>
      <c r="L25" s="46">
        <v>1.2800000000000001E-2</v>
      </c>
      <c r="M25" s="46"/>
      <c r="N25" s="46"/>
      <c r="O25" s="69"/>
    </row>
    <row r="26" spans="1:15" s="18" customFormat="1" outlineLevel="1">
      <c r="A26" s="4"/>
      <c r="B26" s="530" t="s">
        <v>511</v>
      </c>
      <c r="C26" s="834"/>
      <c r="D26" s="46"/>
      <c r="E26" s="46"/>
      <c r="F26" s="46"/>
      <c r="G26" s="46"/>
      <c r="H26" s="46"/>
      <c r="I26" s="46"/>
      <c r="J26" s="46"/>
      <c r="K26" s="46"/>
      <c r="L26" s="46"/>
      <c r="M26" s="46"/>
      <c r="N26" s="46"/>
      <c r="O26" s="69"/>
    </row>
    <row r="27" spans="1:15" s="18" customFormat="1" outlineLevel="1">
      <c r="A27" s="4"/>
      <c r="B27" s="530" t="s">
        <v>512</v>
      </c>
      <c r="C27" s="834"/>
      <c r="D27" s="46"/>
      <c r="E27" s="46"/>
      <c r="F27" s="46"/>
      <c r="G27" s="46"/>
      <c r="H27" s="46"/>
      <c r="I27" s="46"/>
      <c r="J27" s="46"/>
      <c r="K27" s="46"/>
      <c r="L27" s="46"/>
      <c r="M27" s="46"/>
      <c r="N27" s="46"/>
      <c r="O27" s="69"/>
    </row>
    <row r="28" spans="1:15" s="18" customFormat="1" outlineLevel="1">
      <c r="A28" s="4"/>
      <c r="B28" s="530" t="s">
        <v>490</v>
      </c>
      <c r="C28" s="834"/>
      <c r="D28" s="46"/>
      <c r="E28" s="46"/>
      <c r="F28" s="46"/>
      <c r="G28" s="46"/>
      <c r="H28" s="46"/>
      <c r="I28" s="46"/>
      <c r="J28" s="46"/>
      <c r="K28" s="46"/>
      <c r="L28" s="46"/>
      <c r="M28" s="46"/>
      <c r="N28" s="46"/>
      <c r="O28" s="69"/>
    </row>
    <row r="29" spans="1:15" s="18" customFormat="1">
      <c r="A29" s="4"/>
      <c r="B29" s="530" t="s">
        <v>513</v>
      </c>
      <c r="C29" s="837"/>
      <c r="D29" s="65">
        <f>SUM(D25:D28)</f>
        <v>0</v>
      </c>
      <c r="E29" s="65">
        <f t="shared" ref="E29:N29" si="4">SUM(E25:E28)</f>
        <v>0</v>
      </c>
      <c r="F29" s="65">
        <f t="shared" si="4"/>
        <v>0</v>
      </c>
      <c r="G29" s="65">
        <f t="shared" si="4"/>
        <v>0</v>
      </c>
      <c r="H29" s="65">
        <f t="shared" si="4"/>
        <v>0</v>
      </c>
      <c r="I29" s="65">
        <f t="shared" si="4"/>
        <v>0</v>
      </c>
      <c r="J29" s="65">
        <f t="shared" si="4"/>
        <v>0</v>
      </c>
      <c r="K29" s="65">
        <f t="shared" si="4"/>
        <v>1.2699999999999999E-2</v>
      </c>
      <c r="L29" s="65">
        <f t="shared" si="4"/>
        <v>1.2800000000000001E-2</v>
      </c>
      <c r="M29" s="65">
        <f t="shared" si="4"/>
        <v>0</v>
      </c>
      <c r="N29" s="65">
        <f t="shared" si="4"/>
        <v>0</v>
      </c>
      <c r="O29" s="76"/>
    </row>
    <row r="30" spans="1:15" s="18" customFormat="1">
      <c r="A30" s="4"/>
      <c r="B30" s="486" t="s">
        <v>514</v>
      </c>
      <c r="C30" s="482"/>
      <c r="D30" s="71"/>
      <c r="E30" s="478">
        <f>ROUND(SUM(D29*E16+E29*E17)/12,4)</f>
        <v>0</v>
      </c>
      <c r="F30" s="478">
        <f t="shared" ref="F30:N30" si="5">ROUND(SUM(E29*F16+F29*F17)/12,4)</f>
        <v>0</v>
      </c>
      <c r="G30" s="478">
        <f t="shared" si="5"/>
        <v>0</v>
      </c>
      <c r="H30" s="478">
        <f t="shared" si="5"/>
        <v>0</v>
      </c>
      <c r="I30" s="478">
        <f t="shared" si="5"/>
        <v>0</v>
      </c>
      <c r="J30" s="478">
        <f>ROUND(SUM(I29*J16+J29*J17)/12,4)</f>
        <v>0</v>
      </c>
      <c r="K30" s="478">
        <f t="shared" si="5"/>
        <v>1.2699999999999999E-2</v>
      </c>
      <c r="L30" s="478">
        <f t="shared" si="5"/>
        <v>1.2800000000000001E-2</v>
      </c>
      <c r="M30" s="478">
        <f t="shared" si="5"/>
        <v>0</v>
      </c>
      <c r="N30" s="478">
        <f t="shared" si="5"/>
        <v>0</v>
      </c>
      <c r="O30" s="483"/>
    </row>
    <row r="31" spans="1:15" s="18" customFormat="1">
      <c r="A31" s="4"/>
      <c r="B31" s="475"/>
      <c r="C31" s="484"/>
      <c r="D31" s="485"/>
      <c r="E31" s="485"/>
      <c r="F31" s="485"/>
      <c r="G31" s="485"/>
      <c r="H31" s="485"/>
      <c r="I31" s="485"/>
      <c r="J31" s="485"/>
      <c r="K31" s="485"/>
      <c r="L31" s="485"/>
      <c r="M31" s="485"/>
      <c r="N31" s="481"/>
      <c r="O31" s="483"/>
    </row>
    <row r="32" spans="1:15" s="64" customFormat="1">
      <c r="B32" s="598" t="str">
        <f>'1.  LRAMVA Summary'!B31</f>
        <v>GS 50-499 kW</v>
      </c>
      <c r="C32" s="836" t="str">
        <f>'2. LRAMVA Threshold'!F43</f>
        <v>kW</v>
      </c>
      <c r="D32" s="46"/>
      <c r="E32" s="46"/>
      <c r="F32" s="46"/>
      <c r="G32" s="46"/>
      <c r="H32" s="46"/>
      <c r="I32" s="46"/>
      <c r="J32" s="46"/>
      <c r="K32" s="46">
        <v>4.6212999999999997</v>
      </c>
      <c r="L32" s="46">
        <v>4.6628999999999996</v>
      </c>
      <c r="M32" s="46"/>
      <c r="N32" s="46"/>
      <c r="O32" s="69"/>
    </row>
    <row r="33" spans="1:15" s="18" customFormat="1" outlineLevel="1">
      <c r="A33" s="4"/>
      <c r="B33" s="530" t="s">
        <v>511</v>
      </c>
      <c r="C33" s="834"/>
      <c r="D33" s="46"/>
      <c r="E33" s="46"/>
      <c r="F33" s="46"/>
      <c r="G33" s="46"/>
      <c r="H33" s="46"/>
      <c r="I33" s="46"/>
      <c r="J33" s="46"/>
      <c r="K33" s="46"/>
      <c r="L33" s="46"/>
      <c r="M33" s="46"/>
      <c r="N33" s="46"/>
      <c r="O33" s="69"/>
    </row>
    <row r="34" spans="1:15" s="18" customFormat="1" outlineLevel="1">
      <c r="A34" s="4"/>
      <c r="B34" s="530" t="s">
        <v>512</v>
      </c>
      <c r="C34" s="834"/>
      <c r="D34" s="46"/>
      <c r="E34" s="46"/>
      <c r="F34" s="46"/>
      <c r="G34" s="46"/>
      <c r="H34" s="46"/>
      <c r="I34" s="46"/>
      <c r="J34" s="46"/>
      <c r="K34" s="46"/>
      <c r="L34" s="46"/>
      <c r="M34" s="46"/>
      <c r="N34" s="46"/>
      <c r="O34" s="69"/>
    </row>
    <row r="35" spans="1:15" s="18" customFormat="1" outlineLevel="1">
      <c r="A35" s="4"/>
      <c r="B35" s="530" t="s">
        <v>490</v>
      </c>
      <c r="C35" s="834"/>
      <c r="D35" s="46"/>
      <c r="E35" s="46"/>
      <c r="F35" s="46"/>
      <c r="G35" s="46"/>
      <c r="H35" s="46"/>
      <c r="I35" s="46"/>
      <c r="J35" s="46"/>
      <c r="K35" s="46"/>
      <c r="L35" s="46"/>
      <c r="M35" s="46"/>
      <c r="N35" s="46"/>
      <c r="O35" s="69"/>
    </row>
    <row r="36" spans="1:15" s="18" customFormat="1">
      <c r="A36" s="4"/>
      <c r="B36" s="530" t="s">
        <v>513</v>
      </c>
      <c r="C36" s="837"/>
      <c r="D36" s="65">
        <f>SUM(D32:D35)</f>
        <v>0</v>
      </c>
      <c r="E36" s="65">
        <f>SUM(E32:E35)</f>
        <v>0</v>
      </c>
      <c r="F36" s="65">
        <f t="shared" ref="F36:M36" si="6">SUM(F32:F35)</f>
        <v>0</v>
      </c>
      <c r="G36" s="65">
        <f t="shared" si="6"/>
        <v>0</v>
      </c>
      <c r="H36" s="65">
        <f t="shared" si="6"/>
        <v>0</v>
      </c>
      <c r="I36" s="65">
        <f t="shared" si="6"/>
        <v>0</v>
      </c>
      <c r="J36" s="65">
        <f t="shared" si="6"/>
        <v>0</v>
      </c>
      <c r="K36" s="65">
        <f t="shared" si="6"/>
        <v>4.6212999999999997</v>
      </c>
      <c r="L36" s="65">
        <f t="shared" si="6"/>
        <v>4.6628999999999996</v>
      </c>
      <c r="M36" s="65">
        <f t="shared" si="6"/>
        <v>0</v>
      </c>
      <c r="N36" s="65">
        <f>SUM(N32:N35)</f>
        <v>0</v>
      </c>
      <c r="O36" s="76"/>
    </row>
    <row r="37" spans="1:15" s="18" customFormat="1">
      <c r="A37" s="4"/>
      <c r="B37" s="486" t="s">
        <v>514</v>
      </c>
      <c r="C37" s="482"/>
      <c r="D37" s="71"/>
      <c r="E37" s="478">
        <f t="shared" ref="E37:N37" si="7">ROUND(SUM(D36*E16+E36*E17)/12,4)</f>
        <v>0</v>
      </c>
      <c r="F37" s="478">
        <f t="shared" si="7"/>
        <v>0</v>
      </c>
      <c r="G37" s="478">
        <f t="shared" si="7"/>
        <v>0</v>
      </c>
      <c r="H37" s="478">
        <f t="shared" si="7"/>
        <v>0</v>
      </c>
      <c r="I37" s="478">
        <f t="shared" si="7"/>
        <v>0</v>
      </c>
      <c r="J37" s="478">
        <f t="shared" si="7"/>
        <v>0</v>
      </c>
      <c r="K37" s="478">
        <f t="shared" si="7"/>
        <v>4.6212999999999997</v>
      </c>
      <c r="L37" s="478">
        <f t="shared" si="7"/>
        <v>4.649</v>
      </c>
      <c r="M37" s="478">
        <f t="shared" si="7"/>
        <v>0</v>
      </c>
      <c r="N37" s="478">
        <f t="shared" si="7"/>
        <v>0</v>
      </c>
      <c r="O37" s="483"/>
    </row>
    <row r="38" spans="1:15" s="70" customFormat="1" ht="15.75" customHeight="1">
      <c r="B38" s="486"/>
      <c r="C38" s="482"/>
      <c r="D38" s="71"/>
      <c r="E38" s="71"/>
      <c r="F38" s="71"/>
      <c r="G38" s="71"/>
      <c r="H38" s="71"/>
      <c r="I38" s="71"/>
      <c r="J38" s="71"/>
      <c r="K38" s="71"/>
      <c r="L38" s="481"/>
      <c r="M38" s="481"/>
      <c r="N38" s="481"/>
      <c r="O38" s="487"/>
    </row>
    <row r="39" spans="1:15" s="64" customFormat="1">
      <c r="A39" s="62"/>
      <c r="B39" s="598" t="str">
        <f>'1.  LRAMVA Summary'!B32</f>
        <v>GS 500-4999 kW</v>
      </c>
      <c r="C39" s="836" t="str">
        <f>'2. LRAMVA Threshold'!G43</f>
        <v>kW</v>
      </c>
      <c r="D39" s="46"/>
      <c r="E39" s="46"/>
      <c r="F39" s="46"/>
      <c r="G39" s="46"/>
      <c r="H39" s="46"/>
      <c r="I39" s="46"/>
      <c r="J39" s="46"/>
      <c r="K39" s="46">
        <v>2.3780000000000001</v>
      </c>
      <c r="L39" s="46">
        <v>2.3994</v>
      </c>
      <c r="M39" s="46"/>
      <c r="N39" s="46"/>
      <c r="O39" s="69"/>
    </row>
    <row r="40" spans="1:15" s="18" customFormat="1" outlineLevel="1">
      <c r="A40" s="4"/>
      <c r="B40" s="530" t="s">
        <v>511</v>
      </c>
      <c r="C40" s="834"/>
      <c r="D40" s="46"/>
      <c r="E40" s="46"/>
      <c r="F40" s="46"/>
      <c r="G40" s="46"/>
      <c r="H40" s="46"/>
      <c r="I40" s="46"/>
      <c r="J40" s="46"/>
      <c r="K40" s="46"/>
      <c r="L40" s="46"/>
      <c r="M40" s="46"/>
      <c r="N40" s="46"/>
      <c r="O40" s="69"/>
    </row>
    <row r="41" spans="1:15" s="18" customFormat="1" outlineLevel="1">
      <c r="A41" s="4"/>
      <c r="B41" s="530" t="s">
        <v>512</v>
      </c>
      <c r="C41" s="834"/>
      <c r="D41" s="46"/>
      <c r="E41" s="46"/>
      <c r="F41" s="46"/>
      <c r="G41" s="46"/>
      <c r="H41" s="46"/>
      <c r="I41" s="46"/>
      <c r="J41" s="46"/>
      <c r="K41" s="46"/>
      <c r="L41" s="46"/>
      <c r="M41" s="46"/>
      <c r="N41" s="46"/>
      <c r="O41" s="69"/>
    </row>
    <row r="42" spans="1:15" s="18" customFormat="1" outlineLevel="1">
      <c r="A42" s="4"/>
      <c r="B42" s="530" t="s">
        <v>490</v>
      </c>
      <c r="C42" s="834"/>
      <c r="D42" s="46"/>
      <c r="E42" s="46"/>
      <c r="F42" s="46"/>
      <c r="G42" s="46"/>
      <c r="H42" s="46"/>
      <c r="I42" s="46"/>
      <c r="J42" s="46"/>
      <c r="K42" s="46"/>
      <c r="L42" s="46"/>
      <c r="M42" s="46"/>
      <c r="N42" s="46"/>
      <c r="O42" s="69"/>
    </row>
    <row r="43" spans="1:15" s="18" customFormat="1">
      <c r="A43" s="4"/>
      <c r="B43" s="530" t="s">
        <v>513</v>
      </c>
      <c r="C43" s="837"/>
      <c r="D43" s="65">
        <f>SUM(D39:D42)</f>
        <v>0</v>
      </c>
      <c r="E43" s="65">
        <f t="shared" ref="E43:N43" si="8">SUM(E39:E42)</f>
        <v>0</v>
      </c>
      <c r="F43" s="65">
        <f t="shared" si="8"/>
        <v>0</v>
      </c>
      <c r="G43" s="65">
        <f t="shared" si="8"/>
        <v>0</v>
      </c>
      <c r="H43" s="65">
        <f t="shared" si="8"/>
        <v>0</v>
      </c>
      <c r="I43" s="65">
        <f t="shared" si="8"/>
        <v>0</v>
      </c>
      <c r="J43" s="65">
        <f t="shared" si="8"/>
        <v>0</v>
      </c>
      <c r="K43" s="65">
        <f t="shared" si="8"/>
        <v>2.3780000000000001</v>
      </c>
      <c r="L43" s="65">
        <f t="shared" si="8"/>
        <v>2.3994</v>
      </c>
      <c r="M43" s="65">
        <f t="shared" si="8"/>
        <v>0</v>
      </c>
      <c r="N43" s="65">
        <f t="shared" si="8"/>
        <v>0</v>
      </c>
      <c r="O43" s="76"/>
    </row>
    <row r="44" spans="1:15" s="14" customFormat="1">
      <c r="A44" s="72"/>
      <c r="B44" s="486" t="s">
        <v>514</v>
      </c>
      <c r="C44" s="482"/>
      <c r="D44" s="71"/>
      <c r="E44" s="478">
        <f t="shared" ref="E44:N44" si="9">ROUND(SUM(D43*E16+E43*E17)/12,4)</f>
        <v>0</v>
      </c>
      <c r="F44" s="478">
        <f t="shared" si="9"/>
        <v>0</v>
      </c>
      <c r="G44" s="478">
        <f t="shared" si="9"/>
        <v>0</v>
      </c>
      <c r="H44" s="478">
        <f t="shared" si="9"/>
        <v>0</v>
      </c>
      <c r="I44" s="478">
        <f t="shared" si="9"/>
        <v>0</v>
      </c>
      <c r="J44" s="478">
        <f t="shared" si="9"/>
        <v>0</v>
      </c>
      <c r="K44" s="478">
        <f t="shared" si="9"/>
        <v>2.3780000000000001</v>
      </c>
      <c r="L44" s="478">
        <f t="shared" si="9"/>
        <v>2.3923000000000001</v>
      </c>
      <c r="M44" s="478">
        <f t="shared" si="9"/>
        <v>0</v>
      </c>
      <c r="N44" s="478">
        <f t="shared" si="9"/>
        <v>0</v>
      </c>
      <c r="O44" s="483"/>
    </row>
    <row r="45" spans="1:15" s="70" customFormat="1" ht="14.25">
      <c r="A45" s="72"/>
      <c r="B45" s="486"/>
      <c r="C45" s="482"/>
      <c r="D45" s="71"/>
      <c r="E45" s="71"/>
      <c r="F45" s="71"/>
      <c r="G45" s="71"/>
      <c r="H45" s="71"/>
      <c r="I45" s="71"/>
      <c r="J45" s="71"/>
      <c r="K45" s="71"/>
      <c r="L45" s="481"/>
      <c r="M45" s="481"/>
      <c r="N45" s="481"/>
      <c r="O45" s="487"/>
    </row>
    <row r="46" spans="1:15" s="64" customFormat="1">
      <c r="A46" s="62"/>
      <c r="B46" s="598" t="str">
        <f>'1.  LRAMVA Summary'!B33</f>
        <v>Large Use</v>
      </c>
      <c r="C46" s="836" t="str">
        <f>'2. LRAMVA Threshold'!H43</f>
        <v>kW</v>
      </c>
      <c r="D46" s="46"/>
      <c r="E46" s="46"/>
      <c r="F46" s="46"/>
      <c r="G46" s="46"/>
      <c r="H46" s="46"/>
      <c r="I46" s="46"/>
      <c r="J46" s="46"/>
      <c r="K46" s="46">
        <v>2.9516</v>
      </c>
      <c r="L46" s="46">
        <v>2.9782000000000002</v>
      </c>
      <c r="M46" s="46"/>
      <c r="N46" s="46"/>
      <c r="O46" s="69"/>
    </row>
    <row r="47" spans="1:15" s="18" customFormat="1" outlineLevel="1">
      <c r="A47" s="4"/>
      <c r="B47" s="530" t="s">
        <v>511</v>
      </c>
      <c r="C47" s="834"/>
      <c r="D47" s="46"/>
      <c r="E47" s="46"/>
      <c r="F47" s="46"/>
      <c r="G47" s="46"/>
      <c r="H47" s="46"/>
      <c r="I47" s="46"/>
      <c r="J47" s="46"/>
      <c r="K47" s="46"/>
      <c r="L47" s="46"/>
      <c r="M47" s="46"/>
      <c r="N47" s="46"/>
      <c r="O47" s="69"/>
    </row>
    <row r="48" spans="1:15" s="18" customFormat="1" outlineLevel="1">
      <c r="A48" s="4"/>
      <c r="B48" s="530" t="s">
        <v>512</v>
      </c>
      <c r="C48" s="834"/>
      <c r="D48" s="46"/>
      <c r="E48" s="46"/>
      <c r="F48" s="46"/>
      <c r="G48" s="46"/>
      <c r="H48" s="46"/>
      <c r="I48" s="46"/>
      <c r="J48" s="46"/>
      <c r="K48" s="46"/>
      <c r="L48" s="46"/>
      <c r="M48" s="46"/>
      <c r="N48" s="46"/>
      <c r="O48" s="69"/>
    </row>
    <row r="49" spans="1:15" s="18" customFormat="1" outlineLevel="1">
      <c r="A49" s="4"/>
      <c r="B49" s="530" t="s">
        <v>490</v>
      </c>
      <c r="C49" s="834"/>
      <c r="D49" s="46"/>
      <c r="E49" s="46"/>
      <c r="F49" s="46"/>
      <c r="G49" s="46"/>
      <c r="H49" s="46"/>
      <c r="I49" s="46"/>
      <c r="J49" s="46"/>
      <c r="K49" s="46"/>
      <c r="L49" s="46"/>
      <c r="M49" s="46"/>
      <c r="N49" s="46"/>
      <c r="O49" s="69"/>
    </row>
    <row r="50" spans="1:15" s="18" customFormat="1">
      <c r="A50" s="4"/>
      <c r="B50" s="530" t="s">
        <v>513</v>
      </c>
      <c r="C50" s="837"/>
      <c r="D50" s="65">
        <f>SUM(D46:D49)</f>
        <v>0</v>
      </c>
      <c r="E50" s="65">
        <f t="shared" ref="E50:N50" si="10">SUM(E46:E49)</f>
        <v>0</v>
      </c>
      <c r="F50" s="65">
        <f t="shared" si="10"/>
        <v>0</v>
      </c>
      <c r="G50" s="65">
        <f t="shared" si="10"/>
        <v>0</v>
      </c>
      <c r="H50" s="65">
        <f t="shared" si="10"/>
        <v>0</v>
      </c>
      <c r="I50" s="65">
        <f t="shared" si="10"/>
        <v>0</v>
      </c>
      <c r="J50" s="65">
        <f t="shared" si="10"/>
        <v>0</v>
      </c>
      <c r="K50" s="65">
        <f t="shared" si="10"/>
        <v>2.9516</v>
      </c>
      <c r="L50" s="65">
        <f t="shared" si="10"/>
        <v>2.9782000000000002</v>
      </c>
      <c r="M50" s="65">
        <f t="shared" si="10"/>
        <v>0</v>
      </c>
      <c r="N50" s="65">
        <f t="shared" si="10"/>
        <v>0</v>
      </c>
      <c r="O50" s="76"/>
    </row>
    <row r="51" spans="1:15" s="14" customFormat="1">
      <c r="A51" s="72"/>
      <c r="B51" s="486" t="s">
        <v>514</v>
      </c>
      <c r="C51" s="482"/>
      <c r="D51" s="71"/>
      <c r="E51" s="478">
        <f t="shared" ref="E51:N51" si="11">ROUND(SUM(D50*E16+E50*E17)/12,4)</f>
        <v>0</v>
      </c>
      <c r="F51" s="478">
        <f t="shared" si="11"/>
        <v>0</v>
      </c>
      <c r="G51" s="478">
        <f t="shared" si="11"/>
        <v>0</v>
      </c>
      <c r="H51" s="478">
        <f t="shared" si="11"/>
        <v>0</v>
      </c>
      <c r="I51" s="478">
        <f t="shared" si="11"/>
        <v>0</v>
      </c>
      <c r="J51" s="478">
        <f t="shared" si="11"/>
        <v>0</v>
      </c>
      <c r="K51" s="478">
        <f t="shared" si="11"/>
        <v>2.9516</v>
      </c>
      <c r="L51" s="478">
        <f t="shared" si="11"/>
        <v>2.9693000000000001</v>
      </c>
      <c r="M51" s="478">
        <f t="shared" si="11"/>
        <v>0</v>
      </c>
      <c r="N51" s="478">
        <f t="shared" si="11"/>
        <v>0</v>
      </c>
      <c r="O51" s="483"/>
    </row>
    <row r="52" spans="1:15" s="70" customFormat="1" ht="14.25">
      <c r="A52" s="72"/>
      <c r="B52" s="486"/>
      <c r="C52" s="482"/>
      <c r="D52" s="71"/>
      <c r="E52" s="71"/>
      <c r="F52" s="71"/>
      <c r="G52" s="71"/>
      <c r="H52" s="71"/>
      <c r="I52" s="71"/>
      <c r="J52" s="71"/>
      <c r="K52" s="71"/>
      <c r="L52" s="488"/>
      <c r="M52" s="488"/>
      <c r="N52" s="488"/>
      <c r="O52" s="487"/>
    </row>
    <row r="53" spans="1:15" s="64" customFormat="1">
      <c r="A53" s="62"/>
      <c r="B53" s="598" t="str">
        <f>'1.  LRAMVA Summary'!B34</f>
        <v>Street Lighting</v>
      </c>
      <c r="C53" s="836" t="str">
        <f>'2. LRAMVA Threshold'!I43</f>
        <v>kW</v>
      </c>
      <c r="D53" s="46"/>
      <c r="E53" s="46"/>
      <c r="F53" s="46"/>
      <c r="G53" s="46"/>
      <c r="H53" s="46"/>
      <c r="I53" s="46"/>
      <c r="J53" s="46"/>
      <c r="K53" s="46">
        <v>11.5465</v>
      </c>
      <c r="L53" s="46">
        <v>11.650399999999999</v>
      </c>
      <c r="M53" s="46"/>
      <c r="N53" s="46"/>
      <c r="O53" s="69"/>
    </row>
    <row r="54" spans="1:15" s="18" customFormat="1" outlineLevel="1">
      <c r="A54" s="4"/>
      <c r="B54" s="530" t="s">
        <v>511</v>
      </c>
      <c r="C54" s="834"/>
      <c r="D54" s="46"/>
      <c r="E54" s="46"/>
      <c r="F54" s="46"/>
      <c r="G54" s="46"/>
      <c r="H54" s="46"/>
      <c r="I54" s="46"/>
      <c r="J54" s="46"/>
      <c r="K54" s="46"/>
      <c r="L54" s="46"/>
      <c r="M54" s="46"/>
      <c r="N54" s="46"/>
      <c r="O54" s="69"/>
    </row>
    <row r="55" spans="1:15" s="18" customFormat="1" outlineLevel="1">
      <c r="A55" s="4"/>
      <c r="B55" s="530" t="s">
        <v>512</v>
      </c>
      <c r="C55" s="834"/>
      <c r="D55" s="46"/>
      <c r="E55" s="46"/>
      <c r="F55" s="46"/>
      <c r="G55" s="46"/>
      <c r="H55" s="46"/>
      <c r="I55" s="46"/>
      <c r="J55" s="46"/>
      <c r="K55" s="46"/>
      <c r="L55" s="46"/>
      <c r="M55" s="46"/>
      <c r="N55" s="46"/>
      <c r="O55" s="69"/>
    </row>
    <row r="56" spans="1:15" s="18" customFormat="1" outlineLevel="1">
      <c r="A56" s="4"/>
      <c r="B56" s="530" t="s">
        <v>490</v>
      </c>
      <c r="C56" s="834"/>
      <c r="D56" s="46"/>
      <c r="E56" s="46"/>
      <c r="F56" s="46"/>
      <c r="G56" s="46"/>
      <c r="H56" s="46"/>
      <c r="I56" s="46"/>
      <c r="J56" s="46"/>
      <c r="K56" s="46"/>
      <c r="L56" s="46"/>
      <c r="M56" s="46"/>
      <c r="N56" s="46"/>
      <c r="O56" s="69"/>
    </row>
    <row r="57" spans="1:15" s="18" customFormat="1">
      <c r="A57" s="4"/>
      <c r="B57" s="530" t="s">
        <v>513</v>
      </c>
      <c r="C57" s="837"/>
      <c r="D57" s="65">
        <f>SUM(D53:D56)</f>
        <v>0</v>
      </c>
      <c r="E57" s="65">
        <f t="shared" ref="E57:N57" si="12">SUM(E53:E56)</f>
        <v>0</v>
      </c>
      <c r="F57" s="65">
        <f t="shared" si="12"/>
        <v>0</v>
      </c>
      <c r="G57" s="65">
        <f t="shared" si="12"/>
        <v>0</v>
      </c>
      <c r="H57" s="65">
        <f t="shared" si="12"/>
        <v>0</v>
      </c>
      <c r="I57" s="65">
        <f t="shared" si="12"/>
        <v>0</v>
      </c>
      <c r="J57" s="65">
        <f t="shared" si="12"/>
        <v>0</v>
      </c>
      <c r="K57" s="65">
        <f t="shared" si="12"/>
        <v>11.5465</v>
      </c>
      <c r="L57" s="65">
        <f t="shared" si="12"/>
        <v>11.650399999999999</v>
      </c>
      <c r="M57" s="65">
        <f t="shared" si="12"/>
        <v>0</v>
      </c>
      <c r="N57" s="65">
        <f t="shared" si="12"/>
        <v>0</v>
      </c>
      <c r="O57" s="77"/>
    </row>
    <row r="58" spans="1:15" s="14" customFormat="1">
      <c r="A58" s="72"/>
      <c r="B58" s="486" t="s">
        <v>514</v>
      </c>
      <c r="C58" s="482"/>
      <c r="D58" s="71"/>
      <c r="E58" s="478">
        <f t="shared" ref="E58:N58" si="13">ROUND(SUM(D57*E16+E57*E17)/12,4)</f>
        <v>0</v>
      </c>
      <c r="F58" s="478">
        <f t="shared" si="13"/>
        <v>0</v>
      </c>
      <c r="G58" s="478">
        <f t="shared" si="13"/>
        <v>0</v>
      </c>
      <c r="H58" s="478">
        <f t="shared" si="13"/>
        <v>0</v>
      </c>
      <c r="I58" s="478">
        <f t="shared" si="13"/>
        <v>0</v>
      </c>
      <c r="J58" s="478">
        <f t="shared" si="13"/>
        <v>0</v>
      </c>
      <c r="K58" s="478">
        <f t="shared" si="13"/>
        <v>11.5465</v>
      </c>
      <c r="L58" s="478">
        <f t="shared" si="13"/>
        <v>11.6158</v>
      </c>
      <c r="M58" s="478">
        <f t="shared" si="13"/>
        <v>0</v>
      </c>
      <c r="N58" s="478">
        <f t="shared" si="13"/>
        <v>0</v>
      </c>
      <c r="O58" s="483"/>
    </row>
    <row r="59" spans="1:15" s="70" customFormat="1" ht="14.25">
      <c r="A59" s="72"/>
      <c r="B59" s="486"/>
      <c r="C59" s="482"/>
      <c r="D59" s="71"/>
      <c r="E59" s="71"/>
      <c r="F59" s="71"/>
      <c r="G59" s="71"/>
      <c r="H59" s="71"/>
      <c r="I59" s="71"/>
      <c r="J59" s="71"/>
      <c r="K59" s="71"/>
      <c r="L59" s="488"/>
      <c r="M59" s="488"/>
      <c r="N59" s="488"/>
      <c r="O59" s="487"/>
    </row>
    <row r="60" spans="1:15" s="64" customFormat="1">
      <c r="A60" s="62"/>
      <c r="B60" s="598" t="str">
        <f>'1.  LRAMVA Summary'!B35</f>
        <v>Unmetered Scattered Load</v>
      </c>
      <c r="C60" s="836" t="str">
        <f>'2. LRAMVA Threshold'!J43</f>
        <v>kWh</v>
      </c>
      <c r="D60" s="46"/>
      <c r="E60" s="46"/>
      <c r="F60" s="46"/>
      <c r="G60" s="46"/>
      <c r="H60" s="46"/>
      <c r="I60" s="46"/>
      <c r="J60" s="46"/>
      <c r="K60" s="46">
        <v>1.6400000000000001E-2</v>
      </c>
      <c r="L60" s="46">
        <v>1.6500000000000001E-2</v>
      </c>
      <c r="M60" s="46"/>
      <c r="N60" s="46"/>
      <c r="O60" s="69"/>
    </row>
    <row r="61" spans="1:15" s="18" customFormat="1" outlineLevel="1">
      <c r="A61" s="4"/>
      <c r="B61" s="530" t="s">
        <v>511</v>
      </c>
      <c r="C61" s="834"/>
      <c r="D61" s="46"/>
      <c r="E61" s="46"/>
      <c r="F61" s="46"/>
      <c r="G61" s="46"/>
      <c r="H61" s="46"/>
      <c r="I61" s="46"/>
      <c r="J61" s="46"/>
      <c r="K61" s="46"/>
      <c r="L61" s="46"/>
      <c r="M61" s="46"/>
      <c r="N61" s="46"/>
      <c r="O61" s="69"/>
    </row>
    <row r="62" spans="1:15" s="18" customFormat="1" outlineLevel="1">
      <c r="A62" s="4"/>
      <c r="B62" s="530" t="s">
        <v>512</v>
      </c>
      <c r="C62" s="834"/>
      <c r="D62" s="46"/>
      <c r="E62" s="46"/>
      <c r="F62" s="46"/>
      <c r="G62" s="46"/>
      <c r="H62" s="46"/>
      <c r="I62" s="46"/>
      <c r="J62" s="46"/>
      <c r="K62" s="46"/>
      <c r="L62" s="46"/>
      <c r="M62" s="46"/>
      <c r="N62" s="46"/>
      <c r="O62" s="69"/>
    </row>
    <row r="63" spans="1:15" s="18" customFormat="1" outlineLevel="1">
      <c r="A63" s="4"/>
      <c r="B63" s="530" t="s">
        <v>490</v>
      </c>
      <c r="C63" s="834"/>
      <c r="D63" s="46"/>
      <c r="E63" s="46"/>
      <c r="F63" s="46"/>
      <c r="G63" s="46"/>
      <c r="H63" s="46"/>
      <c r="I63" s="46"/>
      <c r="J63" s="46"/>
      <c r="K63" s="46"/>
      <c r="L63" s="46"/>
      <c r="M63" s="46"/>
      <c r="N63" s="46"/>
      <c r="O63" s="69"/>
    </row>
    <row r="64" spans="1:15" s="18" customFormat="1">
      <c r="A64" s="4"/>
      <c r="B64" s="530" t="s">
        <v>513</v>
      </c>
      <c r="C64" s="837"/>
      <c r="D64" s="65">
        <f>SUM(D60:D63)</f>
        <v>0</v>
      </c>
      <c r="E64" s="65">
        <f t="shared" ref="E64:N64" si="14">SUM(E60:E63)</f>
        <v>0</v>
      </c>
      <c r="F64" s="65">
        <f t="shared" si="14"/>
        <v>0</v>
      </c>
      <c r="G64" s="65">
        <f t="shared" si="14"/>
        <v>0</v>
      </c>
      <c r="H64" s="65">
        <f t="shared" si="14"/>
        <v>0</v>
      </c>
      <c r="I64" s="65">
        <f t="shared" si="14"/>
        <v>0</v>
      </c>
      <c r="J64" s="65">
        <f t="shared" si="14"/>
        <v>0</v>
      </c>
      <c r="K64" s="65">
        <f t="shared" si="14"/>
        <v>1.6400000000000001E-2</v>
      </c>
      <c r="L64" s="65">
        <f t="shared" si="14"/>
        <v>1.6500000000000001E-2</v>
      </c>
      <c r="M64" s="65">
        <f t="shared" si="14"/>
        <v>0</v>
      </c>
      <c r="N64" s="65">
        <f t="shared" si="14"/>
        <v>0</v>
      </c>
      <c r="O64" s="77"/>
    </row>
    <row r="65" spans="1:15" s="14" customFormat="1">
      <c r="A65" s="72"/>
      <c r="B65" s="486" t="s">
        <v>514</v>
      </c>
      <c r="C65" s="482"/>
      <c r="D65" s="71"/>
      <c r="E65" s="478">
        <f t="shared" ref="E65:N65" si="15">ROUND(SUM(D64*E16+E64*E17)/12,4)</f>
        <v>0</v>
      </c>
      <c r="F65" s="478">
        <f t="shared" si="15"/>
        <v>0</v>
      </c>
      <c r="G65" s="478">
        <f t="shared" si="15"/>
        <v>0</v>
      </c>
      <c r="H65" s="478">
        <f t="shared" si="15"/>
        <v>0</v>
      </c>
      <c r="I65" s="478">
        <f>ROUND(SUM(H64*I16+I64*I17)/12,4)</f>
        <v>0</v>
      </c>
      <c r="J65" s="478">
        <f t="shared" si="15"/>
        <v>0</v>
      </c>
      <c r="K65" s="478">
        <f t="shared" si="15"/>
        <v>1.6400000000000001E-2</v>
      </c>
      <c r="L65" s="478">
        <f t="shared" si="15"/>
        <v>1.6500000000000001E-2</v>
      </c>
      <c r="M65" s="478">
        <f t="shared" si="15"/>
        <v>0</v>
      </c>
      <c r="N65" s="478">
        <f t="shared" si="15"/>
        <v>0</v>
      </c>
      <c r="O65" s="483"/>
    </row>
    <row r="66" spans="1:15" s="14" customFormat="1">
      <c r="A66" s="72"/>
      <c r="B66" s="73"/>
      <c r="C66" s="80"/>
      <c r="D66" s="71"/>
      <c r="E66" s="71"/>
      <c r="F66" s="71"/>
      <c r="G66" s="71"/>
      <c r="H66" s="71"/>
      <c r="I66" s="71"/>
      <c r="J66" s="71"/>
      <c r="K66" s="71"/>
      <c r="L66" s="481"/>
      <c r="M66" s="481"/>
      <c r="N66" s="481"/>
      <c r="O66" s="483"/>
    </row>
    <row r="67" spans="1:15" s="64" customFormat="1">
      <c r="A67" s="62"/>
      <c r="B67" s="598">
        <f>'1.  LRAMVA Summary'!B36</f>
        <v>0</v>
      </c>
      <c r="C67" s="836">
        <f>'2. LRAMVA Threshold'!K43</f>
        <v>0</v>
      </c>
      <c r="D67" s="46"/>
      <c r="E67" s="46"/>
      <c r="F67" s="46"/>
      <c r="G67" s="46"/>
      <c r="H67" s="46"/>
      <c r="I67" s="46"/>
      <c r="J67" s="46"/>
      <c r="K67" s="46"/>
      <c r="L67" s="46"/>
      <c r="M67" s="46"/>
      <c r="N67" s="46"/>
      <c r="O67" s="69"/>
    </row>
    <row r="68" spans="1:15" s="18" customFormat="1" outlineLevel="1">
      <c r="A68" s="4"/>
      <c r="B68" s="530" t="s">
        <v>511</v>
      </c>
      <c r="C68" s="834"/>
      <c r="D68" s="46"/>
      <c r="E68" s="46"/>
      <c r="F68" s="46"/>
      <c r="G68" s="46"/>
      <c r="H68" s="46"/>
      <c r="I68" s="46"/>
      <c r="J68" s="46"/>
      <c r="K68" s="46"/>
      <c r="L68" s="46"/>
      <c r="M68" s="46"/>
      <c r="N68" s="46"/>
      <c r="O68" s="69"/>
    </row>
    <row r="69" spans="1:15" s="18" customFormat="1" outlineLevel="1">
      <c r="A69" s="4"/>
      <c r="B69" s="530" t="s">
        <v>512</v>
      </c>
      <c r="C69" s="834"/>
      <c r="D69" s="46"/>
      <c r="E69" s="46"/>
      <c r="F69" s="46"/>
      <c r="G69" s="46"/>
      <c r="H69" s="46"/>
      <c r="I69" s="46"/>
      <c r="J69" s="46"/>
      <c r="K69" s="46"/>
      <c r="L69" s="46"/>
      <c r="M69" s="46"/>
      <c r="N69" s="46"/>
      <c r="O69" s="69"/>
    </row>
    <row r="70" spans="1:15" s="18" customFormat="1" outlineLevel="1">
      <c r="A70" s="4"/>
      <c r="B70" s="530" t="s">
        <v>490</v>
      </c>
      <c r="C70" s="834"/>
      <c r="D70" s="46"/>
      <c r="E70" s="46"/>
      <c r="F70" s="46"/>
      <c r="G70" s="46"/>
      <c r="H70" s="46"/>
      <c r="I70" s="46"/>
      <c r="J70" s="46"/>
      <c r="K70" s="46"/>
      <c r="L70" s="46"/>
      <c r="M70" s="46"/>
      <c r="N70" s="46"/>
      <c r="O70" s="69"/>
    </row>
    <row r="71" spans="1:15" s="18" customFormat="1">
      <c r="A71" s="4"/>
      <c r="B71" s="530" t="s">
        <v>513</v>
      </c>
      <c r="C71" s="837"/>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86" t="s">
        <v>514</v>
      </c>
      <c r="C72" s="482"/>
      <c r="D72" s="71"/>
      <c r="E72" s="478">
        <f t="shared" ref="E72:N72" si="17">ROUND(SUM(D71*E16+E71*E17)/12,4)</f>
        <v>0</v>
      </c>
      <c r="F72" s="478">
        <f t="shared" si="17"/>
        <v>0</v>
      </c>
      <c r="G72" s="478">
        <f t="shared" si="17"/>
        <v>0</v>
      </c>
      <c r="H72" s="478">
        <f t="shared" si="17"/>
        <v>0</v>
      </c>
      <c r="I72" s="478">
        <f t="shared" si="17"/>
        <v>0</v>
      </c>
      <c r="J72" s="478">
        <f t="shared" si="17"/>
        <v>0</v>
      </c>
      <c r="K72" s="478">
        <f t="shared" si="17"/>
        <v>0</v>
      </c>
      <c r="L72" s="478">
        <f t="shared" si="17"/>
        <v>0</v>
      </c>
      <c r="M72" s="478">
        <f t="shared" si="17"/>
        <v>0</v>
      </c>
      <c r="N72" s="478">
        <f t="shared" si="17"/>
        <v>0</v>
      </c>
      <c r="O72" s="483"/>
    </row>
    <row r="73" spans="1:15" s="14" customFormat="1">
      <c r="A73" s="72"/>
      <c r="B73" s="475"/>
      <c r="C73" s="482"/>
      <c r="D73" s="71"/>
      <c r="E73" s="478"/>
      <c r="F73" s="478"/>
      <c r="G73" s="478"/>
      <c r="H73" s="478"/>
      <c r="I73" s="478"/>
      <c r="J73" s="478"/>
      <c r="K73" s="478"/>
      <c r="L73" s="478"/>
      <c r="M73" s="478"/>
      <c r="N73" s="478"/>
      <c r="O73" s="483"/>
    </row>
    <row r="74" spans="1:15" s="64" customFormat="1">
      <c r="A74" s="62"/>
      <c r="B74" s="598">
        <f>'1.  LRAMVA Summary'!B37</f>
        <v>0</v>
      </c>
      <c r="C74" s="836">
        <f>'2. LRAMVA Threshold'!L43</f>
        <v>0</v>
      </c>
      <c r="D74" s="46"/>
      <c r="E74" s="46"/>
      <c r="F74" s="46"/>
      <c r="G74" s="46"/>
      <c r="H74" s="46"/>
      <c r="I74" s="46"/>
      <c r="J74" s="46"/>
      <c r="K74" s="46"/>
      <c r="L74" s="46"/>
      <c r="M74" s="46"/>
      <c r="N74" s="46"/>
      <c r="O74" s="69"/>
    </row>
    <row r="75" spans="1:15" s="18" customFormat="1" outlineLevel="1">
      <c r="A75" s="4"/>
      <c r="B75" s="530" t="s">
        <v>511</v>
      </c>
      <c r="C75" s="834"/>
      <c r="D75" s="46"/>
      <c r="E75" s="46"/>
      <c r="F75" s="46"/>
      <c r="G75" s="46"/>
      <c r="H75" s="46"/>
      <c r="I75" s="46"/>
      <c r="J75" s="46"/>
      <c r="K75" s="46"/>
      <c r="L75" s="46"/>
      <c r="M75" s="46"/>
      <c r="N75" s="46"/>
      <c r="O75" s="69"/>
    </row>
    <row r="76" spans="1:15" s="18" customFormat="1" outlineLevel="1">
      <c r="A76" s="4"/>
      <c r="B76" s="530" t="s">
        <v>512</v>
      </c>
      <c r="C76" s="834"/>
      <c r="D76" s="46"/>
      <c r="E76" s="46"/>
      <c r="F76" s="46"/>
      <c r="G76" s="46"/>
      <c r="H76" s="46"/>
      <c r="I76" s="46"/>
      <c r="J76" s="46"/>
      <c r="K76" s="46"/>
      <c r="L76" s="46"/>
      <c r="M76" s="46"/>
      <c r="N76" s="46"/>
      <c r="O76" s="69"/>
    </row>
    <row r="77" spans="1:15" s="18" customFormat="1" outlineLevel="1">
      <c r="A77" s="4"/>
      <c r="B77" s="530" t="s">
        <v>490</v>
      </c>
      <c r="C77" s="834"/>
      <c r="D77" s="46"/>
      <c r="E77" s="46"/>
      <c r="F77" s="46"/>
      <c r="G77" s="46"/>
      <c r="H77" s="46"/>
      <c r="I77" s="46"/>
      <c r="J77" s="46"/>
      <c r="K77" s="46"/>
      <c r="L77" s="46"/>
      <c r="M77" s="46"/>
      <c r="N77" s="46"/>
      <c r="O77" s="69"/>
    </row>
    <row r="78" spans="1:15" s="18" customFormat="1">
      <c r="A78" s="4"/>
      <c r="B78" s="530" t="s">
        <v>513</v>
      </c>
      <c r="C78" s="837"/>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86" t="s">
        <v>514</v>
      </c>
      <c r="C79" s="482"/>
      <c r="D79" s="71"/>
      <c r="E79" s="478">
        <f t="shared" ref="E79:N79" si="19">ROUND(SUM(D78*E16+E78*E17)/12,4)</f>
        <v>0</v>
      </c>
      <c r="F79" s="478">
        <f t="shared" si="19"/>
        <v>0</v>
      </c>
      <c r="G79" s="478">
        <f t="shared" si="19"/>
        <v>0</v>
      </c>
      <c r="H79" s="478">
        <f t="shared" si="19"/>
        <v>0</v>
      </c>
      <c r="I79" s="478">
        <f t="shared" si="19"/>
        <v>0</v>
      </c>
      <c r="J79" s="478">
        <f t="shared" si="19"/>
        <v>0</v>
      </c>
      <c r="K79" s="478">
        <f t="shared" si="19"/>
        <v>0</v>
      </c>
      <c r="L79" s="478">
        <f t="shared" si="19"/>
        <v>0</v>
      </c>
      <c r="M79" s="478">
        <f t="shared" si="19"/>
        <v>0</v>
      </c>
      <c r="N79" s="478">
        <f t="shared" si="19"/>
        <v>0</v>
      </c>
      <c r="O79" s="483"/>
    </row>
    <row r="80" spans="1:15" s="14" customFormat="1">
      <c r="A80" s="72"/>
      <c r="B80" s="475"/>
      <c r="C80" s="482"/>
      <c r="D80" s="71"/>
      <c r="E80" s="478"/>
      <c r="F80" s="478"/>
      <c r="G80" s="478"/>
      <c r="H80" s="478"/>
      <c r="I80" s="478"/>
      <c r="J80" s="478"/>
      <c r="K80" s="478"/>
      <c r="L80" s="478"/>
      <c r="M80" s="478"/>
      <c r="N80" s="478"/>
      <c r="O80" s="483"/>
    </row>
    <row r="81" spans="1:15" s="64" customFormat="1">
      <c r="A81" s="62"/>
      <c r="B81" s="598">
        <f>'1.  LRAMVA Summary'!B38</f>
        <v>0</v>
      </c>
      <c r="C81" s="836">
        <f>'2. LRAMVA Threshold'!M43</f>
        <v>0</v>
      </c>
      <c r="D81" s="46"/>
      <c r="E81" s="46"/>
      <c r="F81" s="46"/>
      <c r="G81" s="46"/>
      <c r="H81" s="46"/>
      <c r="I81" s="46"/>
      <c r="J81" s="46"/>
      <c r="K81" s="46"/>
      <c r="L81" s="46"/>
      <c r="M81" s="46"/>
      <c r="N81" s="46"/>
      <c r="O81" s="69"/>
    </row>
    <row r="82" spans="1:15" s="18" customFormat="1" outlineLevel="1">
      <c r="A82" s="4"/>
      <c r="B82" s="530" t="s">
        <v>511</v>
      </c>
      <c r="C82" s="834"/>
      <c r="D82" s="46"/>
      <c r="E82" s="46"/>
      <c r="F82" s="46"/>
      <c r="G82" s="46"/>
      <c r="H82" s="46"/>
      <c r="I82" s="46"/>
      <c r="J82" s="46"/>
      <c r="K82" s="46"/>
      <c r="L82" s="46"/>
      <c r="M82" s="46"/>
      <c r="N82" s="46"/>
      <c r="O82" s="69"/>
    </row>
    <row r="83" spans="1:15" s="18" customFormat="1" outlineLevel="1">
      <c r="A83" s="4"/>
      <c r="B83" s="530" t="s">
        <v>512</v>
      </c>
      <c r="C83" s="834"/>
      <c r="D83" s="46"/>
      <c r="E83" s="46"/>
      <c r="F83" s="46"/>
      <c r="G83" s="46"/>
      <c r="H83" s="46"/>
      <c r="I83" s="46"/>
      <c r="J83" s="46"/>
      <c r="K83" s="46"/>
      <c r="L83" s="46"/>
      <c r="M83" s="46"/>
      <c r="N83" s="46"/>
      <c r="O83" s="69"/>
    </row>
    <row r="84" spans="1:15" s="18" customFormat="1" outlineLevel="1">
      <c r="A84" s="4"/>
      <c r="B84" s="530" t="s">
        <v>490</v>
      </c>
      <c r="C84" s="834"/>
      <c r="D84" s="46"/>
      <c r="E84" s="46"/>
      <c r="F84" s="46"/>
      <c r="G84" s="46"/>
      <c r="H84" s="46"/>
      <c r="I84" s="46"/>
      <c r="J84" s="46"/>
      <c r="K84" s="46"/>
      <c r="L84" s="46"/>
      <c r="M84" s="46"/>
      <c r="N84" s="46"/>
      <c r="O84" s="69"/>
    </row>
    <row r="85" spans="1:15" s="18" customFormat="1">
      <c r="A85" s="4"/>
      <c r="B85" s="530" t="s">
        <v>513</v>
      </c>
      <c r="C85" s="837"/>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86" t="s">
        <v>514</v>
      </c>
      <c r="C86" s="482"/>
      <c r="D86" s="71"/>
      <c r="E86" s="478">
        <f t="shared" ref="E86:N86" si="21">ROUND(SUM(D85*E16+E85*E17)/12,4)</f>
        <v>0</v>
      </c>
      <c r="F86" s="478">
        <f t="shared" si="21"/>
        <v>0</v>
      </c>
      <c r="G86" s="478">
        <f t="shared" si="21"/>
        <v>0</v>
      </c>
      <c r="H86" s="478">
        <f t="shared" si="21"/>
        <v>0</v>
      </c>
      <c r="I86" s="478">
        <f t="shared" si="21"/>
        <v>0</v>
      </c>
      <c r="J86" s="478">
        <f t="shared" si="21"/>
        <v>0</v>
      </c>
      <c r="K86" s="478">
        <f t="shared" si="21"/>
        <v>0</v>
      </c>
      <c r="L86" s="478">
        <f t="shared" si="21"/>
        <v>0</v>
      </c>
      <c r="M86" s="478">
        <f t="shared" si="21"/>
        <v>0</v>
      </c>
      <c r="N86" s="478">
        <f t="shared" si="21"/>
        <v>0</v>
      </c>
      <c r="O86" s="483"/>
    </row>
    <row r="87" spans="1:15" s="14" customFormat="1">
      <c r="A87" s="72"/>
      <c r="B87" s="475"/>
      <c r="C87" s="482"/>
      <c r="D87" s="71"/>
      <c r="E87" s="478"/>
      <c r="F87" s="478"/>
      <c r="G87" s="478"/>
      <c r="H87" s="478"/>
      <c r="I87" s="478"/>
      <c r="J87" s="478"/>
      <c r="K87" s="478"/>
      <c r="L87" s="478"/>
      <c r="M87" s="478"/>
      <c r="N87" s="478"/>
      <c r="O87" s="483"/>
    </row>
    <row r="88" spans="1:15" s="64" customFormat="1">
      <c r="A88" s="62"/>
      <c r="B88" s="598">
        <f>'1.  LRAMVA Summary'!B39</f>
        <v>0</v>
      </c>
      <c r="C88" s="836">
        <f>'2. LRAMVA Threshold'!N43</f>
        <v>0</v>
      </c>
      <c r="D88" s="46"/>
      <c r="E88" s="46"/>
      <c r="F88" s="46"/>
      <c r="G88" s="46"/>
      <c r="H88" s="46"/>
      <c r="I88" s="46"/>
      <c r="J88" s="46"/>
      <c r="K88" s="46"/>
      <c r="L88" s="46"/>
      <c r="M88" s="46"/>
      <c r="N88" s="46"/>
      <c r="O88" s="69"/>
    </row>
    <row r="89" spans="1:15" s="18" customFormat="1" outlineLevel="1">
      <c r="A89" s="4"/>
      <c r="B89" s="530" t="s">
        <v>511</v>
      </c>
      <c r="C89" s="834"/>
      <c r="D89" s="46"/>
      <c r="E89" s="46"/>
      <c r="F89" s="46"/>
      <c r="G89" s="46"/>
      <c r="H89" s="46"/>
      <c r="I89" s="46"/>
      <c r="J89" s="46"/>
      <c r="K89" s="46"/>
      <c r="L89" s="46"/>
      <c r="M89" s="46"/>
      <c r="N89" s="46"/>
      <c r="O89" s="69"/>
    </row>
    <row r="90" spans="1:15" s="18" customFormat="1" outlineLevel="1">
      <c r="A90" s="4"/>
      <c r="B90" s="530" t="s">
        <v>512</v>
      </c>
      <c r="C90" s="834"/>
      <c r="D90" s="46"/>
      <c r="E90" s="46"/>
      <c r="F90" s="46"/>
      <c r="G90" s="46"/>
      <c r="H90" s="46"/>
      <c r="I90" s="46"/>
      <c r="J90" s="46"/>
      <c r="K90" s="46"/>
      <c r="L90" s="46"/>
      <c r="M90" s="46"/>
      <c r="N90" s="46"/>
      <c r="O90" s="69"/>
    </row>
    <row r="91" spans="1:15" s="18" customFormat="1" outlineLevel="1">
      <c r="A91" s="4"/>
      <c r="B91" s="530" t="s">
        <v>490</v>
      </c>
      <c r="C91" s="834"/>
      <c r="D91" s="46"/>
      <c r="E91" s="46"/>
      <c r="F91" s="46"/>
      <c r="G91" s="46"/>
      <c r="H91" s="46"/>
      <c r="I91" s="46"/>
      <c r="J91" s="46"/>
      <c r="K91" s="46"/>
      <c r="L91" s="46"/>
      <c r="M91" s="46"/>
      <c r="N91" s="46"/>
      <c r="O91" s="69"/>
    </row>
    <row r="92" spans="1:15" s="18" customFormat="1">
      <c r="A92" s="4"/>
      <c r="B92" s="530" t="s">
        <v>513</v>
      </c>
      <c r="C92" s="837"/>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86" t="s">
        <v>514</v>
      </c>
      <c r="C93" s="482"/>
      <c r="D93" s="71"/>
      <c r="E93" s="478">
        <f t="shared" ref="E93:N93" si="23">ROUND(SUM(D92*E16+E92*E17)/12,4)</f>
        <v>0</v>
      </c>
      <c r="F93" s="478">
        <f t="shared" si="23"/>
        <v>0</v>
      </c>
      <c r="G93" s="478">
        <f t="shared" si="23"/>
        <v>0</v>
      </c>
      <c r="H93" s="478">
        <f t="shared" si="23"/>
        <v>0</v>
      </c>
      <c r="I93" s="478">
        <f t="shared" si="23"/>
        <v>0</v>
      </c>
      <c r="J93" s="478">
        <f t="shared" si="23"/>
        <v>0</v>
      </c>
      <c r="K93" s="478">
        <f t="shared" si="23"/>
        <v>0</v>
      </c>
      <c r="L93" s="478">
        <f t="shared" si="23"/>
        <v>0</v>
      </c>
      <c r="M93" s="478">
        <f t="shared" si="23"/>
        <v>0</v>
      </c>
      <c r="N93" s="478">
        <f t="shared" si="23"/>
        <v>0</v>
      </c>
      <c r="O93" s="483"/>
    </row>
    <row r="94" spans="1:15" s="14" customFormat="1">
      <c r="A94" s="72"/>
      <c r="B94" s="475"/>
      <c r="C94" s="482"/>
      <c r="D94" s="71"/>
      <c r="E94" s="478"/>
      <c r="F94" s="478"/>
      <c r="G94" s="478"/>
      <c r="H94" s="478"/>
      <c r="I94" s="478"/>
      <c r="J94" s="478"/>
      <c r="K94" s="478"/>
      <c r="L94" s="478"/>
      <c r="M94" s="478"/>
      <c r="N94" s="478"/>
      <c r="O94" s="483"/>
    </row>
    <row r="95" spans="1:15" s="64" customFormat="1">
      <c r="A95" s="62"/>
      <c r="B95" s="598">
        <f>'1.  LRAMVA Summary'!B40</f>
        <v>0</v>
      </c>
      <c r="C95" s="836">
        <f>'2. LRAMVA Threshold'!O43</f>
        <v>0</v>
      </c>
      <c r="D95" s="46"/>
      <c r="E95" s="46"/>
      <c r="F95" s="46"/>
      <c r="G95" s="46"/>
      <c r="H95" s="46"/>
      <c r="I95" s="46"/>
      <c r="J95" s="46"/>
      <c r="K95" s="46"/>
      <c r="L95" s="46"/>
      <c r="M95" s="46"/>
      <c r="N95" s="46"/>
      <c r="O95" s="69"/>
    </row>
    <row r="96" spans="1:15" s="18" customFormat="1" outlineLevel="1">
      <c r="A96" s="4"/>
      <c r="B96" s="530" t="s">
        <v>511</v>
      </c>
      <c r="C96" s="834"/>
      <c r="D96" s="46"/>
      <c r="E96" s="46"/>
      <c r="F96" s="46"/>
      <c r="G96" s="46"/>
      <c r="H96" s="46"/>
      <c r="I96" s="46"/>
      <c r="J96" s="46"/>
      <c r="K96" s="46"/>
      <c r="L96" s="46"/>
      <c r="M96" s="46"/>
      <c r="N96" s="46"/>
      <c r="O96" s="69"/>
    </row>
    <row r="97" spans="1:15" s="18" customFormat="1" outlineLevel="1">
      <c r="A97" s="4"/>
      <c r="B97" s="530" t="s">
        <v>512</v>
      </c>
      <c r="C97" s="834"/>
      <c r="D97" s="46"/>
      <c r="E97" s="46"/>
      <c r="F97" s="46"/>
      <c r="G97" s="46"/>
      <c r="H97" s="46"/>
      <c r="I97" s="46"/>
      <c r="J97" s="46"/>
      <c r="K97" s="46"/>
      <c r="L97" s="46"/>
      <c r="M97" s="46"/>
      <c r="N97" s="46"/>
      <c r="O97" s="69"/>
    </row>
    <row r="98" spans="1:15" s="18" customFormat="1" outlineLevel="1">
      <c r="A98" s="4"/>
      <c r="B98" s="530" t="s">
        <v>490</v>
      </c>
      <c r="C98" s="834"/>
      <c r="D98" s="46"/>
      <c r="E98" s="46"/>
      <c r="F98" s="46"/>
      <c r="G98" s="46"/>
      <c r="H98" s="46"/>
      <c r="I98" s="46"/>
      <c r="J98" s="46"/>
      <c r="K98" s="46"/>
      <c r="L98" s="46"/>
      <c r="M98" s="46"/>
      <c r="N98" s="46"/>
      <c r="O98" s="69"/>
    </row>
    <row r="99" spans="1:15" s="18" customFormat="1">
      <c r="A99" s="4"/>
      <c r="B99" s="530" t="s">
        <v>513</v>
      </c>
      <c r="C99" s="837"/>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86" t="s">
        <v>514</v>
      </c>
      <c r="C100" s="482"/>
      <c r="D100" s="71"/>
      <c r="E100" s="478">
        <f t="shared" ref="E100:N100" si="25">ROUND(SUM(D99*E16+E99*E17)/12,4)</f>
        <v>0</v>
      </c>
      <c r="F100" s="478">
        <f t="shared" si="25"/>
        <v>0</v>
      </c>
      <c r="G100" s="478">
        <f t="shared" si="25"/>
        <v>0</v>
      </c>
      <c r="H100" s="478">
        <f t="shared" si="25"/>
        <v>0</v>
      </c>
      <c r="I100" s="478">
        <f t="shared" si="25"/>
        <v>0</v>
      </c>
      <c r="J100" s="478">
        <f t="shared" si="25"/>
        <v>0</v>
      </c>
      <c r="K100" s="478">
        <f t="shared" si="25"/>
        <v>0</v>
      </c>
      <c r="L100" s="478">
        <f t="shared" si="25"/>
        <v>0</v>
      </c>
      <c r="M100" s="478">
        <f t="shared" si="25"/>
        <v>0</v>
      </c>
      <c r="N100" s="478">
        <f t="shared" si="25"/>
        <v>0</v>
      </c>
      <c r="O100" s="483"/>
    </row>
    <row r="101" spans="1:15" s="14" customFormat="1">
      <c r="A101" s="72"/>
      <c r="B101" s="475"/>
      <c r="C101" s="482"/>
      <c r="D101" s="71"/>
      <c r="E101" s="478"/>
      <c r="F101" s="478"/>
      <c r="G101" s="478"/>
      <c r="H101" s="478"/>
      <c r="I101" s="478"/>
      <c r="J101" s="478"/>
      <c r="K101" s="478"/>
      <c r="L101" s="478"/>
      <c r="M101" s="478"/>
      <c r="N101" s="478"/>
      <c r="O101" s="483"/>
    </row>
    <row r="102" spans="1:15" s="64" customFormat="1">
      <c r="A102" s="62"/>
      <c r="B102" s="598">
        <f>'1.  LRAMVA Summary'!B41</f>
        <v>0</v>
      </c>
      <c r="C102" s="836">
        <f>'2. LRAMVA Threshold'!P43</f>
        <v>0</v>
      </c>
      <c r="D102" s="46"/>
      <c r="E102" s="46"/>
      <c r="F102" s="46"/>
      <c r="G102" s="46"/>
      <c r="H102" s="46"/>
      <c r="I102" s="46"/>
      <c r="J102" s="46"/>
      <c r="K102" s="46"/>
      <c r="L102" s="46"/>
      <c r="M102" s="46"/>
      <c r="N102" s="46"/>
      <c r="O102" s="69"/>
    </row>
    <row r="103" spans="1:15" s="18" customFormat="1" outlineLevel="1">
      <c r="A103" s="4"/>
      <c r="B103" s="530" t="s">
        <v>511</v>
      </c>
      <c r="C103" s="834"/>
      <c r="D103" s="46"/>
      <c r="E103" s="46"/>
      <c r="F103" s="46"/>
      <c r="G103" s="46"/>
      <c r="H103" s="46"/>
      <c r="I103" s="46"/>
      <c r="J103" s="46"/>
      <c r="K103" s="46"/>
      <c r="L103" s="46"/>
      <c r="M103" s="46"/>
      <c r="N103" s="46"/>
      <c r="O103" s="69"/>
    </row>
    <row r="104" spans="1:15" s="18" customFormat="1" outlineLevel="1">
      <c r="A104" s="4"/>
      <c r="B104" s="530" t="s">
        <v>512</v>
      </c>
      <c r="C104" s="834"/>
      <c r="D104" s="46"/>
      <c r="E104" s="46"/>
      <c r="F104" s="46"/>
      <c r="G104" s="46"/>
      <c r="H104" s="46"/>
      <c r="I104" s="46"/>
      <c r="J104" s="46"/>
      <c r="K104" s="46"/>
      <c r="L104" s="46"/>
      <c r="M104" s="46"/>
      <c r="N104" s="46"/>
      <c r="O104" s="69"/>
    </row>
    <row r="105" spans="1:15" s="18" customFormat="1" outlineLevel="1">
      <c r="A105" s="4"/>
      <c r="B105" s="530" t="s">
        <v>490</v>
      </c>
      <c r="C105" s="834"/>
      <c r="D105" s="46"/>
      <c r="E105" s="46"/>
      <c r="F105" s="46"/>
      <c r="G105" s="46"/>
      <c r="H105" s="46"/>
      <c r="I105" s="46"/>
      <c r="J105" s="46"/>
      <c r="K105" s="46"/>
      <c r="L105" s="46"/>
      <c r="M105" s="46"/>
      <c r="N105" s="46"/>
      <c r="O105" s="69"/>
    </row>
    <row r="106" spans="1:15" s="18" customFormat="1">
      <c r="A106" s="4"/>
      <c r="B106" s="530" t="s">
        <v>513</v>
      </c>
      <c r="C106" s="837"/>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86" t="s">
        <v>514</v>
      </c>
      <c r="C107" s="482"/>
      <c r="D107" s="71"/>
      <c r="E107" s="478">
        <f t="shared" ref="E107:N107" si="27">ROUND(SUM(D106*E16+E106*E17)/12,4)</f>
        <v>0</v>
      </c>
      <c r="F107" s="478">
        <f t="shared" si="27"/>
        <v>0</v>
      </c>
      <c r="G107" s="478">
        <f t="shared" si="27"/>
        <v>0</v>
      </c>
      <c r="H107" s="478">
        <f t="shared" si="27"/>
        <v>0</v>
      </c>
      <c r="I107" s="478">
        <f t="shared" si="27"/>
        <v>0</v>
      </c>
      <c r="J107" s="478">
        <f t="shared" si="27"/>
        <v>0</v>
      </c>
      <c r="K107" s="478">
        <f t="shared" si="27"/>
        <v>0</v>
      </c>
      <c r="L107" s="478">
        <f t="shared" si="27"/>
        <v>0</v>
      </c>
      <c r="M107" s="478">
        <f t="shared" si="27"/>
        <v>0</v>
      </c>
      <c r="N107" s="478">
        <f t="shared" si="27"/>
        <v>0</v>
      </c>
      <c r="O107" s="483"/>
    </row>
    <row r="108" spans="1:15" s="14" customFormat="1">
      <c r="A108" s="72"/>
      <c r="B108" s="475"/>
      <c r="C108" s="482"/>
      <c r="D108" s="71"/>
      <c r="E108" s="478"/>
      <c r="F108" s="478"/>
      <c r="G108" s="478"/>
      <c r="H108" s="478"/>
      <c r="I108" s="478"/>
      <c r="J108" s="478"/>
      <c r="K108" s="478"/>
      <c r="L108" s="478"/>
      <c r="M108" s="478"/>
      <c r="N108" s="478"/>
      <c r="O108" s="483"/>
    </row>
    <row r="109" spans="1:15" s="64" customFormat="1">
      <c r="A109" s="62"/>
      <c r="B109" s="598">
        <f>'1.  LRAMVA Summary'!B42</f>
        <v>0</v>
      </c>
      <c r="C109" s="836">
        <f>'2. LRAMVA Threshold'!Q43</f>
        <v>0</v>
      </c>
      <c r="D109" s="46"/>
      <c r="E109" s="46"/>
      <c r="F109" s="46"/>
      <c r="G109" s="46"/>
      <c r="H109" s="46"/>
      <c r="I109" s="46"/>
      <c r="J109" s="46"/>
      <c r="K109" s="46"/>
      <c r="L109" s="46"/>
      <c r="M109" s="46"/>
      <c r="N109" s="46"/>
      <c r="O109" s="69"/>
    </row>
    <row r="110" spans="1:15" s="18" customFormat="1" outlineLevel="1">
      <c r="A110" s="4"/>
      <c r="B110" s="530" t="s">
        <v>511</v>
      </c>
      <c r="C110" s="834"/>
      <c r="D110" s="46"/>
      <c r="E110" s="46"/>
      <c r="F110" s="46"/>
      <c r="G110" s="46"/>
      <c r="H110" s="46"/>
      <c r="I110" s="46"/>
      <c r="J110" s="46"/>
      <c r="K110" s="46"/>
      <c r="L110" s="46"/>
      <c r="M110" s="46"/>
      <c r="N110" s="46"/>
      <c r="O110" s="69"/>
    </row>
    <row r="111" spans="1:15" s="18" customFormat="1" outlineLevel="1">
      <c r="A111" s="4"/>
      <c r="B111" s="530" t="s">
        <v>512</v>
      </c>
      <c r="C111" s="834"/>
      <c r="D111" s="46"/>
      <c r="E111" s="46"/>
      <c r="F111" s="46"/>
      <c r="G111" s="46"/>
      <c r="H111" s="46"/>
      <c r="I111" s="46"/>
      <c r="J111" s="46"/>
      <c r="K111" s="46"/>
      <c r="L111" s="46"/>
      <c r="M111" s="46"/>
      <c r="N111" s="46"/>
      <c r="O111" s="69"/>
    </row>
    <row r="112" spans="1:15" s="18" customFormat="1" outlineLevel="1">
      <c r="A112" s="4"/>
      <c r="B112" s="530" t="s">
        <v>490</v>
      </c>
      <c r="C112" s="834"/>
      <c r="D112" s="46"/>
      <c r="E112" s="46"/>
      <c r="F112" s="46"/>
      <c r="G112" s="46"/>
      <c r="H112" s="46"/>
      <c r="I112" s="46"/>
      <c r="J112" s="46"/>
      <c r="K112" s="46"/>
      <c r="L112" s="46"/>
      <c r="M112" s="46"/>
      <c r="N112" s="46"/>
      <c r="O112" s="69"/>
    </row>
    <row r="113" spans="1:17" s="18" customFormat="1">
      <c r="A113" s="4"/>
      <c r="B113" s="530" t="s">
        <v>513</v>
      </c>
      <c r="C113" s="837"/>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86" t="s">
        <v>514</v>
      </c>
      <c r="C114" s="482"/>
      <c r="D114" s="71"/>
      <c r="E114" s="478">
        <f t="shared" ref="E114:N114" si="29">ROUND(SUM(D113*E16+E113*E17)/12,4)</f>
        <v>0</v>
      </c>
      <c r="F114" s="478">
        <f t="shared" si="29"/>
        <v>0</v>
      </c>
      <c r="G114" s="478">
        <f t="shared" si="29"/>
        <v>0</v>
      </c>
      <c r="H114" s="478">
        <f t="shared" si="29"/>
        <v>0</v>
      </c>
      <c r="I114" s="478">
        <f t="shared" si="29"/>
        <v>0</v>
      </c>
      <c r="J114" s="478">
        <f t="shared" si="29"/>
        <v>0</v>
      </c>
      <c r="K114" s="478">
        <f t="shared" si="29"/>
        <v>0</v>
      </c>
      <c r="L114" s="478">
        <f t="shared" si="29"/>
        <v>0</v>
      </c>
      <c r="M114" s="478">
        <f t="shared" si="29"/>
        <v>0</v>
      </c>
      <c r="N114" s="478">
        <f t="shared" si="29"/>
        <v>0</v>
      </c>
      <c r="O114" s="483"/>
    </row>
    <row r="115" spans="1:17" s="70" customFormat="1" ht="14.25">
      <c r="A115" s="72"/>
      <c r="B115" s="74"/>
      <c r="C115" s="81"/>
      <c r="D115" s="75"/>
      <c r="E115" s="75"/>
      <c r="F115" s="75"/>
      <c r="G115" s="75"/>
      <c r="H115" s="75"/>
      <c r="I115" s="75"/>
      <c r="J115" s="75"/>
      <c r="K115" s="489"/>
      <c r="L115" s="490"/>
      <c r="M115" s="490"/>
      <c r="N115" s="490"/>
      <c r="O115" s="491"/>
    </row>
    <row r="116" spans="1:17" s="3" customFormat="1" ht="21" customHeight="1">
      <c r="A116" s="4"/>
      <c r="B116" s="492" t="s">
        <v>618</v>
      </c>
      <c r="C116" s="98"/>
      <c r="D116" s="493"/>
      <c r="E116" s="493"/>
      <c r="F116" s="493"/>
      <c r="G116" s="493"/>
      <c r="H116" s="493"/>
      <c r="I116" s="493"/>
      <c r="J116" s="493"/>
      <c r="K116" s="493"/>
      <c r="L116" s="493"/>
      <c r="M116" s="493"/>
      <c r="N116" s="493"/>
      <c r="O116" s="493"/>
    </row>
    <row r="119" spans="1:17" ht="15.75">
      <c r="B119" s="118" t="s">
        <v>484</v>
      </c>
      <c r="J119" s="18"/>
    </row>
    <row r="120" spans="1:17" s="14" customFormat="1" ht="75.75" customHeight="1">
      <c r="A120" s="72"/>
      <c r="B120" s="841" t="s">
        <v>679</v>
      </c>
      <c r="C120" s="841"/>
      <c r="D120" s="841"/>
      <c r="E120" s="841"/>
      <c r="F120" s="841"/>
      <c r="G120" s="841"/>
      <c r="H120" s="841"/>
      <c r="I120" s="841"/>
      <c r="J120" s="841"/>
      <c r="K120" s="841"/>
      <c r="L120" s="841"/>
      <c r="M120" s="841"/>
      <c r="N120" s="841"/>
      <c r="O120" s="841"/>
      <c r="P120" s="841"/>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50-499 kW</v>
      </c>
      <c r="F122" s="244" t="str">
        <f>'1.  LRAMVA Summary'!G52</f>
        <v>GS 500-4999 kW</v>
      </c>
      <c r="G122" s="244" t="str">
        <f>'1.  LRAMVA Summary'!H52</f>
        <v>Large Use</v>
      </c>
      <c r="H122" s="244" t="str">
        <f>'1.  LRAMVA Summary'!I52</f>
        <v>Street Lighting</v>
      </c>
      <c r="I122" s="244" t="str">
        <f>'1.  LRAMVA Summary'!J52</f>
        <v>Unmetered Scattered Load</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79"/>
      <c r="C123" s="580" t="str">
        <f>'1.  LRAMVA Summary'!D53</f>
        <v>kWh</v>
      </c>
      <c r="D123" s="580" t="str">
        <f>'1.  LRAMVA Summary'!E53</f>
        <v>kWh</v>
      </c>
      <c r="E123" s="580" t="str">
        <f>'1.  LRAMVA Summary'!F53</f>
        <v>kW</v>
      </c>
      <c r="F123" s="580" t="str">
        <f>'1.  LRAMVA Summary'!G53</f>
        <v>kW</v>
      </c>
      <c r="G123" s="580" t="str">
        <f>'1.  LRAMVA Summary'!H53</f>
        <v>kW</v>
      </c>
      <c r="H123" s="580" t="str">
        <f>'1.  LRAMVA Summary'!I53</f>
        <v>kW</v>
      </c>
      <c r="I123" s="580" t="str">
        <f>'1.  LRAMVA Summary'!J53</f>
        <v>kWh</v>
      </c>
      <c r="J123" s="580">
        <f>'1.  LRAMVA Summary'!K53</f>
        <v>0</v>
      </c>
      <c r="K123" s="580">
        <f>'1.  LRAMVA Summary'!L53</f>
        <v>0</v>
      </c>
      <c r="L123" s="580">
        <f>'1.  LRAMVA Summary'!M53</f>
        <v>0</v>
      </c>
      <c r="M123" s="580">
        <f>'1.  LRAMVA Summary'!N53</f>
        <v>0</v>
      </c>
      <c r="N123" s="580">
        <f>'1.  LRAMVA Summary'!O53</f>
        <v>0</v>
      </c>
      <c r="O123" s="580">
        <f>'1.  LRAMVA Summary'!P53</f>
        <v>0</v>
      </c>
      <c r="P123" s="581">
        <f>'1.  LRAMVA Summary'!Q53</f>
        <v>0</v>
      </c>
    </row>
    <row r="124" spans="1:17">
      <c r="B124" s="494">
        <v>2011</v>
      </c>
      <c r="C124" s="675">
        <f t="shared" ref="C124:C129" si="30">HLOOKUP(B124,$E$15:$O$114,9,FALSE)</f>
        <v>0</v>
      </c>
      <c r="D124" s="676">
        <f>HLOOKUP(B124,$E$15:$O$114,16,FALSE)</f>
        <v>0</v>
      </c>
      <c r="E124" s="677">
        <f>HLOOKUP(B124,$E$15:$O$114,23,FALSE)</f>
        <v>0</v>
      </c>
      <c r="F124" s="676">
        <f>HLOOKUP(B124,$E$15:$O$114,30,FALSE)</f>
        <v>0</v>
      </c>
      <c r="G124" s="677">
        <f>HLOOKUP(B124,$E$15:$O$114,37,FALSE)</f>
        <v>0</v>
      </c>
      <c r="H124" s="676">
        <f>HLOOKUP(B124,$E$15:$O$114,44,FALSE)</f>
        <v>0</v>
      </c>
      <c r="I124" s="677">
        <f>HLOOKUP(B124,$E$15:$O$114,51,FALSE)</f>
        <v>0</v>
      </c>
      <c r="J124" s="677">
        <f>HLOOKUP(B124,$E$15:$O$114,58,FALSE)</f>
        <v>0</v>
      </c>
      <c r="K124" s="677">
        <f>HLOOKUP(B124,$E$15:$O$114,65,FALSE)</f>
        <v>0</v>
      </c>
      <c r="L124" s="677">
        <f>HLOOKUP(B124,$E$15:$O$114,72,FALSE)</f>
        <v>0</v>
      </c>
      <c r="M124" s="677">
        <f>HLOOKUP(B124,$E$15:$O$114,79,FALSE)</f>
        <v>0</v>
      </c>
      <c r="N124" s="677">
        <f>HLOOKUP(B124,$E$15:$O$114,86,FALSE)</f>
        <v>0</v>
      </c>
      <c r="O124" s="677">
        <f>HLOOKUP(B124,$E$15:$O$114,93,FALSE)</f>
        <v>0</v>
      </c>
      <c r="P124" s="677">
        <f>HLOOKUP(B124,$E$15:$O$114,100,FALSE)</f>
        <v>0</v>
      </c>
    </row>
    <row r="125" spans="1:17">
      <c r="B125" s="495">
        <v>2012</v>
      </c>
      <c r="C125" s="678">
        <f t="shared" si="30"/>
        <v>0</v>
      </c>
      <c r="D125" s="679">
        <f>HLOOKUP(B125,$E$15:$O$114,16,FALSE)</f>
        <v>0</v>
      </c>
      <c r="E125" s="680">
        <f>HLOOKUP(B125,$E$15:$O$114,23,FALSE)</f>
        <v>0</v>
      </c>
      <c r="F125" s="679">
        <f>HLOOKUP(B125,$E$15:$O$114,30,FALSE)</f>
        <v>0</v>
      </c>
      <c r="G125" s="680">
        <f>HLOOKUP(B125,$E$15:$O$114,37,FALSE)</f>
        <v>0</v>
      </c>
      <c r="H125" s="679">
        <f>HLOOKUP(B125,$E$15:$O$114,44,FALSE)</f>
        <v>0</v>
      </c>
      <c r="I125" s="680">
        <f>HLOOKUP(B125,$E$15:$O$114,51,FALSE)</f>
        <v>0</v>
      </c>
      <c r="J125" s="680">
        <f>HLOOKUP(B125,$E$15:$O$114,58,FALSE)</f>
        <v>0</v>
      </c>
      <c r="K125" s="680">
        <f>HLOOKUP(B125,$E$15:$O$114,65,FALSE)</f>
        <v>0</v>
      </c>
      <c r="L125" s="680">
        <f>HLOOKUP(B125,$E$15:$O$114,72,FALSE)</f>
        <v>0</v>
      </c>
      <c r="M125" s="680">
        <f>HLOOKUP(B125,$E$15:$O$114,79,FALSE)</f>
        <v>0</v>
      </c>
      <c r="N125" s="680">
        <f>HLOOKUP(B125,$E$15:$O$114,86,FALSE)</f>
        <v>0</v>
      </c>
      <c r="O125" s="680">
        <f>HLOOKUP(B125,$E$15:$O$114,93,FALSE)</f>
        <v>0</v>
      </c>
      <c r="P125" s="680">
        <f t="shared" ref="P125:P133" si="31">HLOOKUP(B125,$E$15:$O$114,100,FALSE)</f>
        <v>0</v>
      </c>
    </row>
    <row r="126" spans="1:17">
      <c r="B126" s="495">
        <v>2013</v>
      </c>
      <c r="C126" s="678">
        <f t="shared" si="30"/>
        <v>0</v>
      </c>
      <c r="D126" s="679">
        <f t="shared" ref="D126:D133" si="32">HLOOKUP(B126,$E$15:$O$114,16,FALSE)</f>
        <v>0</v>
      </c>
      <c r="E126" s="680">
        <f t="shared" ref="E126:E133" si="33">HLOOKUP(B126,$E$15:$O$114,23,FALSE)</f>
        <v>0</v>
      </c>
      <c r="F126" s="679">
        <f t="shared" ref="F126:F133" si="34">HLOOKUP(B126,$E$15:$O$114,30,FALSE)</f>
        <v>0</v>
      </c>
      <c r="G126" s="680">
        <f t="shared" ref="G126:G132" si="35">HLOOKUP(B126,$E$15:$O$114,37,FALSE)</f>
        <v>0</v>
      </c>
      <c r="H126" s="679">
        <f t="shared" ref="H126:H133" si="36">HLOOKUP(B126,$E$15:$O$114,44,FALSE)</f>
        <v>0</v>
      </c>
      <c r="I126" s="680">
        <f t="shared" ref="I126:I133" si="37">HLOOKUP(B126,$E$15:$O$114,51,FALSE)</f>
        <v>0</v>
      </c>
      <c r="J126" s="680">
        <f t="shared" ref="J126:J133" si="38">HLOOKUP(B126,$E$15:$O$114,58,FALSE)</f>
        <v>0</v>
      </c>
      <c r="K126" s="680">
        <f t="shared" ref="K126:K133" si="39">HLOOKUP(B126,$E$15:$O$114,65,FALSE)</f>
        <v>0</v>
      </c>
      <c r="L126" s="680">
        <f>HLOOKUP(B126,$E$15:$O$114,72,FALSE)</f>
        <v>0</v>
      </c>
      <c r="M126" s="680">
        <f t="shared" ref="M126:M133" si="40">HLOOKUP(B126,$E$15:$O$114,79,FALSE)</f>
        <v>0</v>
      </c>
      <c r="N126" s="680">
        <f t="shared" ref="N126:N133" si="41">HLOOKUP(B126,$E$15:$O$114,86,FALSE)</f>
        <v>0</v>
      </c>
      <c r="O126" s="680">
        <f t="shared" ref="O126:O133" si="42">HLOOKUP(B126,$E$15:$O$114,93,FALSE)</f>
        <v>0</v>
      </c>
      <c r="P126" s="680">
        <f t="shared" si="31"/>
        <v>0</v>
      </c>
    </row>
    <row r="127" spans="1:17">
      <c r="B127" s="495">
        <v>2014</v>
      </c>
      <c r="C127" s="678">
        <f t="shared" si="30"/>
        <v>0</v>
      </c>
      <c r="D127" s="679">
        <f>HLOOKUP(B127,$E$15:$O$114,16,FALSE)</f>
        <v>0</v>
      </c>
      <c r="E127" s="680">
        <f>HLOOKUP(B127,$E$15:$O$114,23,FALSE)</f>
        <v>0</v>
      </c>
      <c r="F127" s="679">
        <f>HLOOKUP(B127,$E$15:$O$114,30,FALSE)</f>
        <v>0</v>
      </c>
      <c r="G127" s="680">
        <f>HLOOKUP(B127,$E$15:$O$114,37,FALSE)</f>
        <v>0</v>
      </c>
      <c r="H127" s="679">
        <f>HLOOKUP(B127,$E$15:$O$114,44,FALSE)</f>
        <v>0</v>
      </c>
      <c r="I127" s="680">
        <f>HLOOKUP(B127,$E$15:$O$114,51,FALSE)</f>
        <v>0</v>
      </c>
      <c r="J127" s="680">
        <f>HLOOKUP(B127,$E$15:$O$114,58,FALSE)</f>
        <v>0</v>
      </c>
      <c r="K127" s="680">
        <f>HLOOKUP(B127,$E$15:$O$114,65,FALSE)</f>
        <v>0</v>
      </c>
      <c r="L127" s="680">
        <f>HLOOKUP(B127,$E$15:$O$114,72,FALSE)</f>
        <v>0</v>
      </c>
      <c r="M127" s="680">
        <f>HLOOKUP(B127,$E$15:$O$114,79,FALSE)</f>
        <v>0</v>
      </c>
      <c r="N127" s="680">
        <f>HLOOKUP(B127,$E$15:$O$114,86,FALSE)</f>
        <v>0</v>
      </c>
      <c r="O127" s="680">
        <f>HLOOKUP(B127,$E$15:$O$114,93,FALSE)</f>
        <v>0</v>
      </c>
      <c r="P127" s="680">
        <f>HLOOKUP(B127,$E$15:$O$114,100,FALSE)</f>
        <v>0</v>
      </c>
    </row>
    <row r="128" spans="1:17">
      <c r="B128" s="495">
        <v>2015</v>
      </c>
      <c r="C128" s="678">
        <f t="shared" si="30"/>
        <v>0</v>
      </c>
      <c r="D128" s="679">
        <f t="shared" si="32"/>
        <v>0</v>
      </c>
      <c r="E128" s="680">
        <f t="shared" si="33"/>
        <v>0</v>
      </c>
      <c r="F128" s="679">
        <f t="shared" si="34"/>
        <v>0</v>
      </c>
      <c r="G128" s="680">
        <f t="shared" si="35"/>
        <v>0</v>
      </c>
      <c r="H128" s="679">
        <f t="shared" si="36"/>
        <v>0</v>
      </c>
      <c r="I128" s="680">
        <f t="shared" si="37"/>
        <v>0</v>
      </c>
      <c r="J128" s="680">
        <f t="shared" si="38"/>
        <v>0</v>
      </c>
      <c r="K128" s="680">
        <f t="shared" si="39"/>
        <v>0</v>
      </c>
      <c r="L128" s="680">
        <f t="shared" ref="L128:L133" si="43">HLOOKUP(B128,$E$15:$O$114,72,FALSE)</f>
        <v>0</v>
      </c>
      <c r="M128" s="680">
        <f t="shared" si="40"/>
        <v>0</v>
      </c>
      <c r="N128" s="680">
        <f t="shared" si="41"/>
        <v>0</v>
      </c>
      <c r="O128" s="680">
        <f t="shared" si="42"/>
        <v>0</v>
      </c>
      <c r="P128" s="680">
        <f t="shared" si="31"/>
        <v>0</v>
      </c>
    </row>
    <row r="129" spans="2:16">
      <c r="B129" s="495">
        <v>2016</v>
      </c>
      <c r="C129" s="678">
        <f t="shared" si="30"/>
        <v>0</v>
      </c>
      <c r="D129" s="679">
        <f t="shared" si="32"/>
        <v>0</v>
      </c>
      <c r="E129" s="680">
        <f t="shared" si="33"/>
        <v>0</v>
      </c>
      <c r="F129" s="679">
        <f t="shared" si="34"/>
        <v>0</v>
      </c>
      <c r="G129" s="680">
        <f t="shared" si="35"/>
        <v>0</v>
      </c>
      <c r="H129" s="679">
        <f t="shared" si="36"/>
        <v>0</v>
      </c>
      <c r="I129" s="680">
        <f t="shared" si="37"/>
        <v>0</v>
      </c>
      <c r="J129" s="680">
        <f t="shared" si="38"/>
        <v>0</v>
      </c>
      <c r="K129" s="680">
        <f t="shared" si="39"/>
        <v>0</v>
      </c>
      <c r="L129" s="680">
        <f t="shared" si="43"/>
        <v>0</v>
      </c>
      <c r="M129" s="680">
        <f t="shared" si="40"/>
        <v>0</v>
      </c>
      <c r="N129" s="680">
        <f t="shared" si="41"/>
        <v>0</v>
      </c>
      <c r="O129" s="680">
        <f t="shared" si="42"/>
        <v>0</v>
      </c>
      <c r="P129" s="680">
        <f t="shared" si="31"/>
        <v>0</v>
      </c>
    </row>
    <row r="130" spans="2:16">
      <c r="B130" s="495">
        <v>2017</v>
      </c>
      <c r="C130" s="678">
        <f>HLOOKUP(B130,$E$15:$O$114,9,FALSE)*0</f>
        <v>0</v>
      </c>
      <c r="D130" s="679">
        <f>HLOOKUP(B130,$E$15:$O$114,16,FALSE)*0</f>
        <v>0</v>
      </c>
      <c r="E130" s="680">
        <f>HLOOKUP(B130,$E$15:$O$114,23,FALSE)*0</f>
        <v>0</v>
      </c>
      <c r="F130" s="679">
        <f>HLOOKUP(B130,$E$15:$O$114,30,FALSE)*0</f>
        <v>0</v>
      </c>
      <c r="G130" s="680">
        <f>HLOOKUP(B130,$E$15:$O$114,37,FALSE)*0</f>
        <v>0</v>
      </c>
      <c r="H130" s="679">
        <f>HLOOKUP(B130,$E$15:$O$114,44,FALSE)*0</f>
        <v>0</v>
      </c>
      <c r="I130" s="680">
        <f>HLOOKUP(B130,$E$15:$O$114,51,FALSE)*0</f>
        <v>0</v>
      </c>
      <c r="J130" s="680">
        <f t="shared" si="38"/>
        <v>0</v>
      </c>
      <c r="K130" s="680">
        <f t="shared" si="39"/>
        <v>0</v>
      </c>
      <c r="L130" s="680">
        <f t="shared" si="43"/>
        <v>0</v>
      </c>
      <c r="M130" s="680">
        <f t="shared" si="40"/>
        <v>0</v>
      </c>
      <c r="N130" s="680">
        <f t="shared" si="41"/>
        <v>0</v>
      </c>
      <c r="O130" s="680">
        <f t="shared" si="42"/>
        <v>0</v>
      </c>
      <c r="P130" s="680">
        <f t="shared" si="31"/>
        <v>0</v>
      </c>
    </row>
    <row r="131" spans="2:16">
      <c r="B131" s="495">
        <v>2018</v>
      </c>
      <c r="C131" s="678">
        <f t="shared" ref="C131:C133" si="44">HLOOKUP(B131,$E$15:$O$114,9,FALSE)</f>
        <v>4.5999999999999999E-3</v>
      </c>
      <c r="D131" s="679">
        <f t="shared" si="32"/>
        <v>1.2800000000000001E-2</v>
      </c>
      <c r="E131" s="680">
        <f t="shared" si="33"/>
        <v>4.649</v>
      </c>
      <c r="F131" s="679">
        <f t="shared" si="34"/>
        <v>2.3923000000000001</v>
      </c>
      <c r="G131" s="680">
        <f t="shared" si="35"/>
        <v>2.9693000000000001</v>
      </c>
      <c r="H131" s="679">
        <f t="shared" si="36"/>
        <v>11.6158</v>
      </c>
      <c r="I131" s="680">
        <f t="shared" si="37"/>
        <v>1.6500000000000001E-2</v>
      </c>
      <c r="J131" s="680">
        <f t="shared" si="38"/>
        <v>0</v>
      </c>
      <c r="K131" s="680">
        <f t="shared" si="39"/>
        <v>0</v>
      </c>
      <c r="L131" s="680">
        <f t="shared" si="43"/>
        <v>0</v>
      </c>
      <c r="M131" s="680">
        <f t="shared" si="40"/>
        <v>0</v>
      </c>
      <c r="N131" s="680">
        <f t="shared" si="41"/>
        <v>0</v>
      </c>
      <c r="O131" s="680">
        <f t="shared" si="42"/>
        <v>0</v>
      </c>
      <c r="P131" s="680">
        <f t="shared" si="31"/>
        <v>0</v>
      </c>
    </row>
    <row r="132" spans="2:16">
      <c r="B132" s="495">
        <v>2019</v>
      </c>
      <c r="C132" s="678">
        <f t="shared" si="44"/>
        <v>0</v>
      </c>
      <c r="D132" s="679">
        <f t="shared" si="32"/>
        <v>0</v>
      </c>
      <c r="E132" s="680">
        <f t="shared" si="33"/>
        <v>0</v>
      </c>
      <c r="F132" s="679">
        <f t="shared" si="34"/>
        <v>0</v>
      </c>
      <c r="G132" s="680">
        <f t="shared" si="35"/>
        <v>0</v>
      </c>
      <c r="H132" s="679">
        <f t="shared" si="36"/>
        <v>0</v>
      </c>
      <c r="I132" s="680">
        <f t="shared" si="37"/>
        <v>0</v>
      </c>
      <c r="J132" s="680">
        <f t="shared" si="38"/>
        <v>0</v>
      </c>
      <c r="K132" s="680">
        <f t="shared" si="39"/>
        <v>0</v>
      </c>
      <c r="L132" s="680">
        <f t="shared" si="43"/>
        <v>0</v>
      </c>
      <c r="M132" s="680">
        <f t="shared" si="40"/>
        <v>0</v>
      </c>
      <c r="N132" s="680">
        <f t="shared" si="41"/>
        <v>0</v>
      </c>
      <c r="O132" s="680">
        <f t="shared" si="42"/>
        <v>0</v>
      </c>
      <c r="P132" s="680">
        <f t="shared" si="31"/>
        <v>0</v>
      </c>
    </row>
    <row r="133" spans="2:16" hidden="1">
      <c r="B133" s="496">
        <v>2020</v>
      </c>
      <c r="C133" s="681">
        <f t="shared" si="44"/>
        <v>0</v>
      </c>
      <c r="D133" s="682">
        <f t="shared" si="32"/>
        <v>0</v>
      </c>
      <c r="E133" s="683">
        <f t="shared" si="33"/>
        <v>0</v>
      </c>
      <c r="F133" s="682">
        <f t="shared" si="34"/>
        <v>0</v>
      </c>
      <c r="G133" s="683">
        <f>HLOOKUP(B133,$E$15:$O$114,37,FALSE)</f>
        <v>0</v>
      </c>
      <c r="H133" s="682">
        <f t="shared" si="36"/>
        <v>0</v>
      </c>
      <c r="I133" s="683">
        <f t="shared" si="37"/>
        <v>0</v>
      </c>
      <c r="J133" s="683">
        <f t="shared" si="38"/>
        <v>0</v>
      </c>
      <c r="K133" s="683">
        <f t="shared" si="39"/>
        <v>0</v>
      </c>
      <c r="L133" s="683">
        <f t="shared" si="43"/>
        <v>0</v>
      </c>
      <c r="M133" s="683">
        <f t="shared" si="40"/>
        <v>0</v>
      </c>
      <c r="N133" s="683">
        <f t="shared" si="41"/>
        <v>0</v>
      </c>
      <c r="O133" s="683">
        <f t="shared" si="42"/>
        <v>0</v>
      </c>
      <c r="P133" s="683">
        <f t="shared" si="31"/>
        <v>0</v>
      </c>
    </row>
    <row r="134" spans="2:16" ht="18.75" customHeight="1">
      <c r="B134" s="492" t="s">
        <v>635</v>
      </c>
      <c r="C134" s="592"/>
      <c r="D134" s="593"/>
      <c r="E134" s="594"/>
      <c r="F134" s="593"/>
      <c r="G134" s="593"/>
      <c r="H134" s="593"/>
      <c r="I134" s="593"/>
      <c r="J134" s="593"/>
      <c r="K134" s="593"/>
      <c r="L134" s="593"/>
      <c r="M134" s="593"/>
      <c r="N134" s="593"/>
      <c r="O134" s="593"/>
      <c r="P134" s="593"/>
    </row>
    <row r="136" spans="2:16">
      <c r="B136" s="586"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21"/>
  <sheetViews>
    <sheetView topLeftCell="A4" zoomScale="90" zoomScaleNormal="90" workbookViewId="0">
      <selection activeCell="B18" sqref="B18:X21"/>
    </sheetView>
  </sheetViews>
  <sheetFormatPr defaultColWidth="9" defaultRowHeight="15"/>
  <cols>
    <col min="1" max="16384" width="9" style="12"/>
  </cols>
  <sheetData>
    <row r="14" spans="2:24" ht="15.75">
      <c r="B14" s="582" t="s">
        <v>505</v>
      </c>
    </row>
    <row r="15" spans="2:24" ht="15.75">
      <c r="B15" s="582"/>
    </row>
    <row r="16" spans="2:24" s="662" customFormat="1" ht="28.5" customHeight="1">
      <c r="B16" s="842" t="s">
        <v>638</v>
      </c>
      <c r="C16" s="842"/>
      <c r="D16" s="842"/>
      <c r="E16" s="842"/>
      <c r="F16" s="842"/>
      <c r="G16" s="842"/>
      <c r="H16" s="842"/>
      <c r="I16" s="842"/>
      <c r="J16" s="842"/>
      <c r="K16" s="842"/>
      <c r="L16" s="842"/>
      <c r="M16" s="842"/>
      <c r="N16" s="842"/>
      <c r="O16" s="842"/>
      <c r="P16" s="842"/>
      <c r="Q16" s="842"/>
      <c r="R16" s="842"/>
      <c r="S16" s="842"/>
      <c r="T16" s="842"/>
      <c r="U16" s="842"/>
      <c r="V16" s="842"/>
      <c r="W16" s="842"/>
      <c r="X16" s="842"/>
    </row>
    <row r="18" spans="2:24">
      <c r="B18" s="843" t="s">
        <v>838</v>
      </c>
      <c r="C18" s="843"/>
      <c r="D18" s="843"/>
      <c r="E18" s="843"/>
      <c r="F18" s="843"/>
      <c r="G18" s="843"/>
      <c r="H18" s="843"/>
      <c r="I18" s="843"/>
      <c r="J18" s="843"/>
      <c r="K18" s="843"/>
      <c r="L18" s="843"/>
      <c r="M18" s="843"/>
      <c r="N18" s="843"/>
      <c r="O18" s="843"/>
      <c r="P18" s="843"/>
      <c r="Q18" s="843"/>
      <c r="R18" s="843"/>
      <c r="S18" s="843"/>
      <c r="T18" s="843"/>
      <c r="U18" s="843"/>
      <c r="V18" s="843"/>
      <c r="W18" s="843"/>
      <c r="X18" s="843"/>
    </row>
    <row r="19" spans="2:24">
      <c r="B19" s="843"/>
      <c r="C19" s="843"/>
      <c r="D19" s="843"/>
      <c r="E19" s="843"/>
      <c r="F19" s="843"/>
      <c r="G19" s="843"/>
      <c r="H19" s="843"/>
      <c r="I19" s="843"/>
      <c r="J19" s="843"/>
      <c r="K19" s="843"/>
      <c r="L19" s="843"/>
      <c r="M19" s="843"/>
      <c r="N19" s="843"/>
      <c r="O19" s="843"/>
      <c r="P19" s="843"/>
      <c r="Q19" s="843"/>
      <c r="R19" s="843"/>
      <c r="S19" s="843"/>
      <c r="T19" s="843"/>
      <c r="U19" s="843"/>
      <c r="V19" s="843"/>
      <c r="W19" s="843"/>
      <c r="X19" s="843"/>
    </row>
    <row r="20" spans="2:24">
      <c r="B20" s="843"/>
      <c r="C20" s="843"/>
      <c r="D20" s="843"/>
      <c r="E20" s="843"/>
      <c r="F20" s="843"/>
      <c r="G20" s="843"/>
      <c r="H20" s="843"/>
      <c r="I20" s="843"/>
      <c r="J20" s="843"/>
      <c r="K20" s="843"/>
      <c r="L20" s="843"/>
      <c r="M20" s="843"/>
      <c r="N20" s="843"/>
      <c r="O20" s="843"/>
      <c r="P20" s="843"/>
      <c r="Q20" s="843"/>
      <c r="R20" s="843"/>
      <c r="S20" s="843"/>
      <c r="T20" s="843"/>
      <c r="U20" s="843"/>
      <c r="V20" s="843"/>
      <c r="W20" s="843"/>
      <c r="X20" s="843"/>
    </row>
    <row r="21" spans="2:24">
      <c r="B21" s="843"/>
      <c r="C21" s="843"/>
      <c r="D21" s="843"/>
      <c r="E21" s="843"/>
      <c r="F21" s="843"/>
      <c r="G21" s="843"/>
      <c r="H21" s="843"/>
      <c r="I21" s="843"/>
      <c r="J21" s="843"/>
      <c r="K21" s="843"/>
      <c r="L21" s="843"/>
      <c r="M21" s="843"/>
      <c r="N21" s="843"/>
      <c r="O21" s="843"/>
      <c r="P21" s="843"/>
      <c r="Q21" s="843"/>
      <c r="R21" s="843"/>
      <c r="S21" s="843"/>
      <c r="T21" s="843"/>
      <c r="U21" s="843"/>
      <c r="V21" s="843"/>
      <c r="W21" s="843"/>
      <c r="X21" s="843"/>
    </row>
  </sheetData>
  <mergeCells count="2">
    <mergeCell ref="B16:X16"/>
    <mergeCell ref="B18:X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Natalie Yeates</cp:lastModifiedBy>
  <cp:lastPrinted>2020-08-14T15:25:35Z</cp:lastPrinted>
  <dcterms:created xsi:type="dcterms:W3CDTF">2012-03-05T18:56:04Z</dcterms:created>
  <dcterms:modified xsi:type="dcterms:W3CDTF">2020-08-14T15:25:40Z</dcterms:modified>
</cp:coreProperties>
</file>