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RATE SUBMISSION\2021 Rate Application\Application\Appendices\"/>
    </mc:Choice>
  </mc:AlternateContent>
  <xr:revisionPtr revIDLastSave="0" documentId="13_ncr:1_{D617994E-0767-4105-832F-CFC0C347A08E}" xr6:coauthVersionLast="45" xr6:coauthVersionMax="45" xr10:uidLastSave="{00000000-0000-0000-0000-000000000000}"/>
  <bookViews>
    <workbookView xWindow="-98" yWindow="-98" windowWidth="20715" windowHeight="13276" tabRatio="816" firstSheet="5" activeTab="9" xr2:uid="{12F3DF61-AB68-4C73-8240-183BC34F136E}"/>
  </bookViews>
  <sheets>
    <sheet name="2019 Summary" sheetId="12" r:id="rId1"/>
    <sheet name="Summary 2019 March Measures" sheetId="11" r:id="rId2"/>
    <sheet name="Summary - April Measures" sheetId="10" r:id="rId3"/>
    <sheet name="Summary May to Dec Measures" sheetId="7" r:id="rId4"/>
    <sheet name="Program Activity March 2019" sheetId="1" r:id="rId5"/>
    <sheet name="Measures March 2019" sheetId="2" r:id="rId6"/>
    <sheet name="Program Activity April 2019" sheetId="3" r:id="rId7"/>
    <sheet name="Measures April 2019" sheetId="4" r:id="rId8"/>
    <sheet name="Program Activity May-Dec 2019" sheetId="5" r:id="rId9"/>
    <sheet name="Measures May-Dec 2019" sheetId="6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'2019 Summary'!$A$4:$I$31</definedName>
    <definedName name="_xlnm._FilterDatabase" localSheetId="5" hidden="1">'Measures March 2019'!$A$1:$V$66</definedName>
    <definedName name="_xlnm._FilterDatabase" localSheetId="9" hidden="1">'Measures May-Dec 2019'!$A$1:$R$338</definedName>
    <definedName name="_xlnm._FilterDatabase" localSheetId="6" hidden="1">'Program Activity April 2019'!$A$1:$AE$32</definedName>
    <definedName name="_xlnm._FilterDatabase" localSheetId="8" hidden="1">'Program Activity May-Dec 2019'!$A$1:$AE$40</definedName>
    <definedName name="Building_Type">[1]Lookup!$J$2:$J$35</definedName>
    <definedName name="Funding_Mechanism">[1]Lookup!$D$2:$D$3</definedName>
    <definedName name="LDC_Name">[1]Lookup!$A$2:$A$73</definedName>
    <definedName name="Market_Research">[1]Lookup!$I$2:$I$16</definedName>
    <definedName name="Phase_ID">[1]Lookup!$F$2:$F$11</definedName>
    <definedName name="Program_Name">[1]Lookup!$P$1:$AV$1</definedName>
    <definedName name="Rate_Class">[1]Lookup!$H$2:$H$6</definedName>
    <definedName name="Taxable">[1]Lookup!$K$2:$K$3</definedName>
    <definedName name="Track">[1]Lookup!$E$2:$E$5</definedName>
  </definedNames>
  <calcPr calcId="191029"/>
  <pivotCaches>
    <pivotCache cacheId="0" r:id="rId14"/>
    <pivotCache cacheId="2" r:id="rId15"/>
    <pivotCache cacheId="4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7" i="12" l="1"/>
  <c r="C59" i="12"/>
  <c r="H58" i="12"/>
  <c r="E58" i="12"/>
  <c r="H57" i="12"/>
  <c r="E57" i="12"/>
  <c r="E56" i="12"/>
  <c r="I56" i="12" s="1"/>
  <c r="H55" i="12"/>
  <c r="E55" i="12"/>
  <c r="H54" i="12"/>
  <c r="E54" i="12"/>
  <c r="H53" i="12"/>
  <c r="E53" i="12"/>
  <c r="H52" i="12"/>
  <c r="E52" i="12"/>
  <c r="H51" i="12"/>
  <c r="E51" i="12"/>
  <c r="H50" i="12"/>
  <c r="E50" i="12"/>
  <c r="H28" i="12"/>
  <c r="G38" i="12"/>
  <c r="G36" i="12"/>
  <c r="G35" i="12"/>
  <c r="Q35" i="12"/>
  <c r="N35" i="12"/>
  <c r="O35" i="12"/>
  <c r="P35" i="12"/>
  <c r="M35" i="12"/>
  <c r="R28" i="12" l="1"/>
  <c r="H27" i="12"/>
  <c r="R21" i="12"/>
  <c r="H21" i="12"/>
  <c r="R26" i="12"/>
  <c r="H26" i="12"/>
  <c r="H25" i="12"/>
  <c r="R25" i="12"/>
  <c r="R24" i="12"/>
  <c r="H24" i="12"/>
  <c r="R22" i="12"/>
  <c r="H22" i="12"/>
  <c r="C31" i="12" l="1"/>
  <c r="P7" i="12"/>
  <c r="P8" i="12"/>
  <c r="P9" i="12"/>
  <c r="P10" i="12"/>
  <c r="P11" i="12"/>
  <c r="P12" i="12"/>
  <c r="P13" i="12"/>
  <c r="P14" i="12"/>
  <c r="P15" i="12"/>
  <c r="F16" i="12" l="1"/>
  <c r="F7" i="12"/>
  <c r="F8" i="12"/>
  <c r="F9" i="12"/>
  <c r="F10" i="12"/>
  <c r="F11" i="12"/>
  <c r="F12" i="12"/>
  <c r="F13" i="12"/>
  <c r="F14" i="12"/>
  <c r="F15" i="12"/>
  <c r="F6" i="12"/>
  <c r="O6" i="12" l="1"/>
  <c r="M7" i="12"/>
  <c r="O27" i="12"/>
  <c r="P27" i="12"/>
  <c r="N27" i="12"/>
  <c r="N21" i="12" l="1"/>
  <c r="O24" i="12" l="1"/>
  <c r="Q24" i="12" l="1"/>
  <c r="Q23" i="12"/>
  <c r="Q21" i="12"/>
  <c r="P25" i="12"/>
  <c r="P30" i="12" s="1"/>
  <c r="P32" i="12" s="1"/>
  <c r="P6" i="12"/>
  <c r="N20" i="12" s="1"/>
  <c r="O16" i="12"/>
  <c r="O17" i="12"/>
  <c r="S23" i="12" l="1"/>
  <c r="S21" i="12"/>
  <c r="S24" i="12"/>
  <c r="M29" i="12"/>
  <c r="Q27" i="12"/>
  <c r="O22" i="12"/>
  <c r="O30" i="12" s="1"/>
  <c r="O32" i="12" s="1"/>
  <c r="N16" i="12"/>
  <c r="M16" i="12"/>
  <c r="N17" i="12"/>
  <c r="M17" i="12"/>
  <c r="E27" i="12"/>
  <c r="F27" i="12"/>
  <c r="D27" i="12"/>
  <c r="N38" i="12" l="1"/>
  <c r="M38" i="12"/>
  <c r="Q38" i="12" s="1"/>
  <c r="O38" i="12"/>
  <c r="P38" i="12"/>
  <c r="O39" i="12"/>
  <c r="M39" i="12"/>
  <c r="P39" i="12"/>
  <c r="N39" i="12"/>
  <c r="P36" i="12"/>
  <c r="M36" i="12"/>
  <c r="Q36" i="12" s="1"/>
  <c r="N36" i="12"/>
  <c r="O36" i="12"/>
  <c r="Q25" i="12"/>
  <c r="M28" i="12"/>
  <c r="Q28" i="12" s="1"/>
  <c r="Q20" i="12"/>
  <c r="S20" i="12" s="1"/>
  <c r="N22" i="12"/>
  <c r="Q22" i="12" s="1"/>
  <c r="N26" i="12"/>
  <c r="Q26" i="12" s="1"/>
  <c r="S27" i="12"/>
  <c r="P16" i="12"/>
  <c r="G27" i="12"/>
  <c r="E24" i="12"/>
  <c r="N42" i="12" l="1"/>
  <c r="O42" i="12"/>
  <c r="P42" i="12"/>
  <c r="M42" i="12"/>
  <c r="Q42" i="12" s="1"/>
  <c r="Q39" i="12"/>
  <c r="I27" i="12"/>
  <c r="S26" i="12"/>
  <c r="S22" i="12"/>
  <c r="S28" i="12"/>
  <c r="S25" i="12"/>
  <c r="N30" i="12"/>
  <c r="N32" i="12" s="1"/>
  <c r="Q29" i="12"/>
  <c r="M30" i="12"/>
  <c r="G21" i="12"/>
  <c r="I21" i="12" s="1"/>
  <c r="G24" i="12"/>
  <c r="D22" i="12"/>
  <c r="D26" i="12"/>
  <c r="E22" i="12"/>
  <c r="D23" i="12"/>
  <c r="G23" i="12" s="1"/>
  <c r="I23" i="12" s="1"/>
  <c r="C28" i="12"/>
  <c r="C29" i="12"/>
  <c r="D20" i="12"/>
  <c r="D16" i="12"/>
  <c r="C16" i="12"/>
  <c r="D17" i="12"/>
  <c r="C17" i="12"/>
  <c r="N37" i="12" l="1"/>
  <c r="O37" i="12"/>
  <c r="P37" i="12"/>
  <c r="M37" i="12"/>
  <c r="Q37" i="12" s="1"/>
  <c r="N41" i="12"/>
  <c r="O41" i="12"/>
  <c r="M41" i="12"/>
  <c r="P41" i="12"/>
  <c r="P40" i="12"/>
  <c r="O40" i="12"/>
  <c r="M40" i="12"/>
  <c r="N40" i="12"/>
  <c r="O43" i="12"/>
  <c r="N43" i="12"/>
  <c r="P43" i="12"/>
  <c r="M43" i="12"/>
  <c r="Q43" i="12" s="1"/>
  <c r="G29" i="12"/>
  <c r="E30" i="12"/>
  <c r="E31" i="12" s="1"/>
  <c r="I24" i="12"/>
  <c r="D42" i="12"/>
  <c r="C42" i="12"/>
  <c r="E42" i="12"/>
  <c r="F42" i="12"/>
  <c r="Q30" i="12"/>
  <c r="G22" i="12"/>
  <c r="G28" i="12"/>
  <c r="D30" i="12"/>
  <c r="D31" i="12" s="1"/>
  <c r="G26" i="12"/>
  <c r="E16" i="12"/>
  <c r="F25" i="12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10" i="6"/>
  <c r="E17" i="12"/>
  <c r="Q31" i="12"/>
  <c r="Q41" i="12" l="1"/>
  <c r="Q40" i="12"/>
  <c r="G42" i="12"/>
  <c r="I26" i="12"/>
  <c r="I28" i="12"/>
  <c r="I22" i="12"/>
  <c r="D39" i="12"/>
  <c r="F39" i="12"/>
  <c r="C39" i="12"/>
  <c r="E39" i="12"/>
  <c r="G25" i="12"/>
  <c r="F30" i="12"/>
  <c r="F31" i="12" s="1"/>
  <c r="E88" i="6"/>
  <c r="G39" i="12" l="1"/>
  <c r="C37" i="12"/>
  <c r="F37" i="12"/>
  <c r="D37" i="12"/>
  <c r="E37" i="12"/>
  <c r="D43" i="12"/>
  <c r="E43" i="12"/>
  <c r="C43" i="12"/>
  <c r="F43" i="12"/>
  <c r="C41" i="12"/>
  <c r="E41" i="12"/>
  <c r="F41" i="12"/>
  <c r="D41" i="12"/>
  <c r="I25" i="12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" i="6"/>
  <c r="D4" i="6"/>
  <c r="D5" i="6"/>
  <c r="D6" i="6"/>
  <c r="D7" i="6"/>
  <c r="D8" i="6"/>
  <c r="D9" i="6"/>
  <c r="D2" i="6"/>
  <c r="D39" i="6"/>
  <c r="D40" i="6"/>
  <c r="D41" i="6"/>
  <c r="D42" i="6"/>
  <c r="D43" i="6"/>
  <c r="D44" i="6"/>
  <c r="D45" i="6"/>
  <c r="D46" i="6"/>
  <c r="D47" i="6"/>
  <c r="D48" i="6"/>
  <c r="D49" i="6"/>
  <c r="D50" i="6"/>
  <c r="D38" i="6"/>
  <c r="D293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2" i="6"/>
  <c r="G43" i="12" l="1"/>
  <c r="G41" i="12"/>
  <c r="G37" i="12"/>
  <c r="E40" i="12"/>
  <c r="D40" i="12"/>
  <c r="C40" i="12"/>
  <c r="F40" i="12"/>
  <c r="G40" i="12" l="1"/>
  <c r="C30" i="12"/>
  <c r="G20" i="12"/>
  <c r="G30" i="12" l="1"/>
  <c r="I20" i="12"/>
  <c r="G31" i="12"/>
  <c r="E35" i="12" l="1"/>
  <c r="C35" i="12"/>
  <c r="F35" i="12"/>
  <c r="D35" i="12"/>
  <c r="R29" i="12" l="1"/>
  <c r="H29" i="12"/>
  <c r="S29" i="12" l="1"/>
  <c r="S30" i="12" s="1"/>
  <c r="R30" i="12" s="1"/>
  <c r="I29" i="12"/>
  <c r="I30" i="12" s="1"/>
  <c r="H30" i="12" s="1"/>
  <c r="F44" i="12"/>
  <c r="N44" i="12" l="1"/>
  <c r="M44" i="12"/>
  <c r="O44" i="12"/>
  <c r="P44" i="12"/>
  <c r="E44" i="12"/>
  <c r="C44" i="12"/>
  <c r="D44" i="12"/>
  <c r="Q44" i="12" l="1"/>
  <c r="G4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Maryanne Wilson</author>
  </authors>
  <commentList>
    <comment ref="H20" authorId="0" shapeId="0" xr:uid="{F68D6779-CFF0-4793-9D2C-651FF00DD72F}">
      <text>
        <r>
          <rPr>
            <sz val="9"/>
            <color indexed="81"/>
            <rFont val="Tahoma"/>
            <family val="2"/>
          </rPr>
          <t>Toronto Hydro Report</t>
        </r>
      </text>
    </comment>
    <comment ref="R20" authorId="0" shapeId="0" xr:uid="{54969D5E-B82D-423E-A078-7B5D02061023}">
      <text>
        <r>
          <rPr>
            <sz val="9"/>
            <color indexed="81"/>
            <rFont val="Tahoma"/>
            <family val="2"/>
          </rPr>
          <t>Toronto Hydro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Maryanne Wilson</author>
  </authors>
  <commentList>
    <comment ref="F296" authorId="0" shapeId="0" xr:uid="{870A4A6A-2333-49BA-AAB3-C6F480E259AA}">
      <text>
        <r>
          <rPr>
            <b/>
            <sz val="9"/>
            <color indexed="81"/>
            <rFont val="Tahoma"/>
            <family val="2"/>
          </rPr>
          <t>Maryanne Wilson:</t>
        </r>
        <r>
          <rPr>
            <sz val="9"/>
            <color indexed="81"/>
            <rFont val="Tahoma"/>
            <family val="2"/>
          </rPr>
          <t xml:space="preserve">
As per J Kamstra</t>
        </r>
      </text>
    </comment>
  </commentList>
</comments>
</file>

<file path=xl/sharedStrings.xml><?xml version="1.0" encoding="utf-8"?>
<sst xmlns="http://schemas.openxmlformats.org/spreadsheetml/2006/main" count="4834" uniqueCount="584">
  <si>
    <t>LDC_
Name</t>
  </si>
  <si>
    <t>Program_
Name</t>
  </si>
  <si>
    <t>Funding_
Mechanism</t>
  </si>
  <si>
    <t>Application_
ID</t>
  </si>
  <si>
    <t>Company_
Name</t>
  </si>
  <si>
    <t>Applicant_
First_
Name</t>
  </si>
  <si>
    <t>Applicant_
Last_
Name</t>
  </si>
  <si>
    <t>Applicant_
Primary_
Phone</t>
  </si>
  <si>
    <t>Applicant_
Email_
Address</t>
  </si>
  <si>
    <t>Application_
Submission_
Date
(YYYY/MM/DD)</t>
  </si>
  <si>
    <t>How_did_the_
participant_
hear_about_
this_program?</t>
  </si>
  <si>
    <t>Facility_
LDC</t>
  </si>
  <si>
    <t>Rate_
Class</t>
  </si>
  <si>
    <t>Building_
Type</t>
  </si>
  <si>
    <t>Building_
Address_
Line1</t>
  </si>
  <si>
    <t>Building_
Address_
Line2</t>
  </si>
  <si>
    <t>Building_
Address_
Line3</t>
  </si>
  <si>
    <t>Building_
Address_
City</t>
  </si>
  <si>
    <t>Building_
Address_
Postal_
Code</t>
  </si>
  <si>
    <t>Project_
Start_
Date
(YYYY/MM/DD)</t>
  </si>
  <si>
    <t>Project_
Completion_
Date
(YYYY/MM/DD)</t>
  </si>
  <si>
    <t>Incentive_
Amount_
Eligible
($)</t>
  </si>
  <si>
    <t>Taxable
(Yes/No)
(If "Yes", 13% HST will be applied)</t>
  </si>
  <si>
    <t>Oakville Hydro Electricity Distribution Inc.</t>
  </si>
  <si>
    <t>Business_Refrigeration_Program</t>
  </si>
  <si>
    <t>Full Cost Recovery</t>
  </si>
  <si>
    <t>OHE-BRI-104-00902</t>
  </si>
  <si>
    <t>GS Canvasser Lead</t>
  </si>
  <si>
    <t>Restaurant</t>
  </si>
  <si>
    <t>Oakville</t>
  </si>
  <si>
    <t xml:space="preserve">L6K 3B6 </t>
  </si>
  <si>
    <t>Yes</t>
  </si>
  <si>
    <t>OHE-BRI-104-00903</t>
  </si>
  <si>
    <t xml:space="preserve">L6J 1H8 </t>
  </si>
  <si>
    <t>OHE-BRI-108-00740</t>
  </si>
  <si>
    <t xml:space="preserve">L6J 7Z5 </t>
  </si>
  <si>
    <t>OHE-BRI-108-00737</t>
  </si>
  <si>
    <t xml:space="preserve">L6M 0N2 </t>
  </si>
  <si>
    <t>OHE-BRI-108-00738</t>
  </si>
  <si>
    <t xml:space="preserve">L6M 0G8 </t>
  </si>
  <si>
    <t>OHE-BRI-108-00742</t>
  </si>
  <si>
    <t xml:space="preserve">L6M 1X9 </t>
  </si>
  <si>
    <t>Small_Business_Lighting</t>
  </si>
  <si>
    <t>502040-004</t>
  </si>
  <si>
    <t/>
  </si>
  <si>
    <t>General Service (&lt;50 kW)</t>
  </si>
  <si>
    <t>Small Retail Stores</t>
  </si>
  <si>
    <t>L6L6M1</t>
  </si>
  <si>
    <t>502023-044</t>
  </si>
  <si>
    <t>Convienience Stores</t>
  </si>
  <si>
    <t>L6K3B8</t>
  </si>
  <si>
    <t>502023-058</t>
  </si>
  <si>
    <t>L6L1H4</t>
  </si>
  <si>
    <t>502023-043</t>
  </si>
  <si>
    <t>L6J0A3</t>
  </si>
  <si>
    <t>502020-028</t>
  </si>
  <si>
    <t>Warehouses</t>
  </si>
  <si>
    <t>L6L6M7</t>
  </si>
  <si>
    <t>502020-035</t>
  </si>
  <si>
    <t xml:space="preserve">Places of Worship
</t>
  </si>
  <si>
    <t>L6M4J4</t>
  </si>
  <si>
    <t>Swimming_Pool_Efficiency_Program</t>
  </si>
  <si>
    <t>2018044A</t>
  </si>
  <si>
    <t>Residential</t>
  </si>
  <si>
    <t>Detached Home (single family)</t>
  </si>
  <si>
    <t>OAKVILLE</t>
  </si>
  <si>
    <t>L6L 4L5</t>
  </si>
  <si>
    <t>20184571</t>
  </si>
  <si>
    <t>L6J 4L2</t>
  </si>
  <si>
    <t>2018146D</t>
  </si>
  <si>
    <t>L6M 1H8</t>
  </si>
  <si>
    <t>2018EA61</t>
  </si>
  <si>
    <t>L6L 2G9</t>
  </si>
  <si>
    <t>201847E4</t>
  </si>
  <si>
    <t>L6H 1G8</t>
  </si>
  <si>
    <t>New_Construction_Program</t>
  </si>
  <si>
    <t>OAK-MA-16-FC-0043</t>
  </si>
  <si>
    <t>Rowhouse</t>
  </si>
  <si>
    <t>M3K 1Y2</t>
  </si>
  <si>
    <t>OAK-MA-50-FD-0065</t>
  </si>
  <si>
    <t>Phase_
ID</t>
  </si>
  <si>
    <t>Measure_
Name</t>
  </si>
  <si>
    <t>Project_
Track</t>
  </si>
  <si>
    <t>Measure_
ID</t>
  </si>
  <si>
    <t>Measure_
End_
Use_
Category</t>
  </si>
  <si>
    <t>Measure_
Type</t>
  </si>
  <si>
    <t>Measure_
Description_
(Custom Only)</t>
  </si>
  <si>
    <t>Measure_
EUL_
(Years)</t>
  </si>
  <si>
    <t>Number_
of_
Units
(#)</t>
  </si>
  <si>
    <t>Base_
Measure</t>
  </si>
  <si>
    <t>Total_
Costs_of_
Project
($)</t>
  </si>
  <si>
    <t>Incremental_
Equipment_
Costs
($)</t>
  </si>
  <si>
    <t>Gross_
Energy_
Savings
(kWh)</t>
  </si>
  <si>
    <t>Gross_
Demand_
Savings
(kW)</t>
  </si>
  <si>
    <t>Project_
Total_
Incentive_
Amount
($ per measure)</t>
  </si>
  <si>
    <t>Comments</t>
  </si>
  <si>
    <t>1/15 HP ECM Fan Motor Upgrade - Two Speed</t>
  </si>
  <si>
    <t>PSP-Business-Commercial-Refrigeration</t>
  </si>
  <si>
    <t>Refrigeration</t>
  </si>
  <si>
    <t>Inefficient Motors</t>
  </si>
  <si>
    <t>Cleaning condenser coils - cooler</t>
  </si>
  <si>
    <t>No Clean Condenser Coil - Cooler</t>
  </si>
  <si>
    <t>Cleaning condenser coils - freezer</t>
  </si>
  <si>
    <t>No Clean Condenser Coil - Freezer</t>
  </si>
  <si>
    <t>9 Watt ECM Fan Motor - Square Frame - Standard</t>
  </si>
  <si>
    <t>Strip curtains for walk-in freezers</t>
  </si>
  <si>
    <t>No Strip Curtain Walk-in Freezer</t>
  </si>
  <si>
    <t>Strip curtains for walk-in coolers</t>
  </si>
  <si>
    <t>No Strip Curtain Walk-in Cooler</t>
  </si>
  <si>
    <t>9 Watt ECM Fan Motor Upgrade - Standard</t>
  </si>
  <si>
    <t>9 Watt ECM Fan Motor Upgrade - Two Speed</t>
  </si>
  <si>
    <t>16 Watt ECM Fan Motor Upgrade - Standard</t>
  </si>
  <si>
    <t>ESA - ACP I/C Member: 21 – 50 new replacement devices (new fixtures) (1:5 audit ratio)</t>
  </si>
  <si>
    <t>Prescriptive</t>
  </si>
  <si>
    <t>sbl_v4_esa_02</t>
  </si>
  <si>
    <t>N/A</t>
  </si>
  <si>
    <t>ESA Fees</t>
  </si>
  <si>
    <t xml:space="preserve">LED Exit Sign Retrofit Kit ≤3W </t>
  </si>
  <si>
    <t>sbl_V4_62</t>
  </si>
  <si>
    <t>Lighting Interior General</t>
  </si>
  <si>
    <t>2 x 15W Incandescent</t>
  </si>
  <si>
    <t>Type B LED T8 (2 lamp) ≤14W (Nominal Lamp Wattage) Minimum 1500 Lumen Output Per Lamp</t>
  </si>
  <si>
    <t>sbl_V4_51</t>
  </si>
  <si>
    <t>2 Lamp - 40W T12 Magnetic Ballast</t>
  </si>
  <si>
    <t>2 Lamp - 32W T8 (Normal Ballast Factor) - Electronic Instant Start Ballast</t>
  </si>
  <si>
    <t>Type B LED T8 (4 lamp) ≤14W (Nominal Lamp Wattage) Minimum 1500 Lumen Output Per Lamp</t>
  </si>
  <si>
    <t>sbl_V4_49</t>
  </si>
  <si>
    <t>4 Lamp - 40W T12 Magnetic Ballast</t>
  </si>
  <si>
    <t>2 Lamp -75W T12 (8') Energy-Saving Magnetic Ballast</t>
  </si>
  <si>
    <t>ESA - ACP I/C Member: 1 – 20 new replacement devices (new fixtures) (1:10 audit ratio)</t>
  </si>
  <si>
    <t>sbl_v4_esa_01</t>
  </si>
  <si>
    <t>4 Lamp - 32W T8 (Normal Ballast Factor) - Electronic Instant Start Ballast</t>
  </si>
  <si>
    <t>Type B LED T8 (3 lamp) ≤14W (Nominal Lamp Wattage) Minimum 1500 Lumen Output Per Lamp</t>
  </si>
  <si>
    <t>sbl_V4_50</t>
  </si>
  <si>
    <t>3 Lamp - 32W T8 (Normal Ballast Factor) - Electronic Instant Start Ballast</t>
  </si>
  <si>
    <t>LED A Shape ≤ 11W Minimum 800 Lumen Output</t>
  </si>
  <si>
    <t>sbl_V4_18</t>
  </si>
  <si>
    <t>60W Incandescent</t>
  </si>
  <si>
    <t>LED PAR20 ≤ 7W Minimum 500 Lumen Output</t>
  </si>
  <si>
    <t>sbl_V4_05</t>
  </si>
  <si>
    <t>75W Incandescent</t>
  </si>
  <si>
    <t>15W CFL</t>
  </si>
  <si>
    <t>Type A LED T8 (2 lamp) ≤15W (Nominal Lamp Wattage) Minimum 1500 Lumen Output Per Lamp</t>
  </si>
  <si>
    <t>sbl_V4_38</t>
  </si>
  <si>
    <t>Type A LED T8  (2 lamp) ≤12W (Nominal Lamp Wattage) Minimum 1500 Lumen Output Per Lamp</t>
  </si>
  <si>
    <t>sbl_V4_34</t>
  </si>
  <si>
    <t>4 lamp LED T5 High Bay ≤28W (Nominal Lamp Wattage) Minimum 3200 Lumen Output Per Lamp</t>
  </si>
  <si>
    <t>sbl_V4_26</t>
  </si>
  <si>
    <t>Lighting Interior High Bay</t>
  </si>
  <si>
    <t>400W Probe Start Quartz MH</t>
  </si>
  <si>
    <t>Type A LED T8  (4 lamp) ≤12W (Nominal Lamp Wattage) Minimum 1500 Lumen Output Per Lamp</t>
  </si>
  <si>
    <t>sbl_V4_36</t>
  </si>
  <si>
    <t>Variable speed pool pump</t>
  </si>
  <si>
    <t>for swimming pool filtration process</t>
  </si>
  <si>
    <t>Single speed pump</t>
  </si>
  <si>
    <t>Dimmer switch</t>
  </si>
  <si>
    <t>ENERGY STAR Qualified Light Fixture - 1 or 2 Sockets</t>
  </si>
  <si>
    <t>ENERGY STAR qualified light fixture - 3 or more sockets</t>
  </si>
  <si>
    <t>ENERGY STAR® qualified homes</t>
  </si>
  <si>
    <t>Performance</t>
  </si>
  <si>
    <t>Program Name</t>
  </si>
  <si>
    <t>LDC Account Number</t>
  </si>
  <si>
    <t>LDC Application ID</t>
  </si>
  <si>
    <t>Application Phase ID</t>
  </si>
  <si>
    <t>Applicant Company Name</t>
  </si>
  <si>
    <t>Applicant First Name</t>
  </si>
  <si>
    <t>Applicant Last Name</t>
  </si>
  <si>
    <t>Applicant Primary Phone Number</t>
  </si>
  <si>
    <t>Applicant Email Address</t>
  </si>
  <si>
    <t>Applicant Address 1</t>
  </si>
  <si>
    <t>Applicant Address 2</t>
  </si>
  <si>
    <t>Applicant Address 3</t>
  </si>
  <si>
    <t>Applicant City</t>
  </si>
  <si>
    <t>Applicant Postal Code</t>
  </si>
  <si>
    <t>Facility Name</t>
  </si>
  <si>
    <t>Building Type</t>
  </si>
  <si>
    <t>Building Address 1</t>
  </si>
  <si>
    <t>Building Address 2</t>
  </si>
  <si>
    <t>Building Address 3</t>
  </si>
  <si>
    <t>Building City</t>
  </si>
  <si>
    <t>Building Postal Code</t>
  </si>
  <si>
    <t>Project Start Date</t>
  </si>
  <si>
    <t>Project Completion Date</t>
  </si>
  <si>
    <t>Extension Agreement Granted (Yes/No)</t>
  </si>
  <si>
    <t>Reference Number</t>
  </si>
  <si>
    <t>Reference Date</t>
  </si>
  <si>
    <t>Incentive Amount ($)</t>
  </si>
  <si>
    <t>Total Project Cost ($)</t>
  </si>
  <si>
    <t>Incentive Amount Taxable (Yes/No)</t>
  </si>
  <si>
    <t>SAVE ON ENERGY BUSINESS REFRIGERATION INCENTIVE PROGRAM</t>
  </si>
  <si>
    <t>OHE-BRI-104-00436</t>
  </si>
  <si>
    <t xml:space="preserve">L6M 4A1 </t>
  </si>
  <si>
    <t>OHE-BRI-104-01209</t>
  </si>
  <si>
    <t xml:space="preserve">L6M 0C2 </t>
  </si>
  <si>
    <t>OHE-BRI-104-01212</t>
  </si>
  <si>
    <t xml:space="preserve">L6M 4J3 </t>
  </si>
  <si>
    <t>OHE-BRI-104-01215</t>
  </si>
  <si>
    <t xml:space="preserve">L6K 1E4 </t>
  </si>
  <si>
    <t>OHE-BRI-104-01219</t>
  </si>
  <si>
    <t xml:space="preserve">L6H 4L2 </t>
  </si>
  <si>
    <t>OHE-BRI-104-01220</t>
  </si>
  <si>
    <t>OHE-BRI-104-01221</t>
  </si>
  <si>
    <t xml:space="preserve">L6J 7V7 </t>
  </si>
  <si>
    <t>OHE-BRI-104-01222</t>
  </si>
  <si>
    <t>OHE-BRI-104-01223</t>
  </si>
  <si>
    <t>OHE-BRI-104-01224</t>
  </si>
  <si>
    <t>OHE-BRI-104-01230</t>
  </si>
  <si>
    <t xml:space="preserve">L6H 6Z9 </t>
  </si>
  <si>
    <t>OHE-BRI-104-01244</t>
  </si>
  <si>
    <t>OHE-BRI-108-00767</t>
  </si>
  <si>
    <t xml:space="preserve">L6H 6C8 </t>
  </si>
  <si>
    <t>OHE-BRI-108-00768</t>
  </si>
  <si>
    <t xml:space="preserve">L6H 6A2 </t>
  </si>
  <si>
    <t>OHE-BRI-108-00769</t>
  </si>
  <si>
    <t>OHE-BRI-108-00773</t>
  </si>
  <si>
    <t xml:space="preserve">L6M 3R2 </t>
  </si>
  <si>
    <t>OHE-BRI-147-00001</t>
  </si>
  <si>
    <t>OHE-BRI-147-00002</t>
  </si>
  <si>
    <t xml:space="preserve">L6H 6Y3 </t>
  </si>
  <si>
    <t>OHE-BRI-147-00003</t>
  </si>
  <si>
    <t xml:space="preserve">L6K 3C7 </t>
  </si>
  <si>
    <t>OHE-BRI-70-00009</t>
  </si>
  <si>
    <t xml:space="preserve">L6L 6R8 </t>
  </si>
  <si>
    <t>OHE-BRI-70-00010</t>
  </si>
  <si>
    <t xml:space="preserve">L6J 4W3 </t>
  </si>
  <si>
    <t>OHE-BRI-70-00011</t>
  </si>
  <si>
    <t xml:space="preserve">L6H 6N9 </t>
  </si>
  <si>
    <t>OHE-BRI-70-00012</t>
  </si>
  <si>
    <t>OHE-BRI-70-00013</t>
  </si>
  <si>
    <t>OHE-BRI-70-00014</t>
  </si>
  <si>
    <t xml:space="preserve">L6M 3G3 </t>
  </si>
  <si>
    <t>SAVE ON ENERGY SMALL BUSINESS LIGHTING PROGRAM</t>
  </si>
  <si>
    <t>502020-009</t>
  </si>
  <si>
    <t>L6H3S7</t>
  </si>
  <si>
    <t>502023-054</t>
  </si>
  <si>
    <t>L6J7J9</t>
  </si>
  <si>
    <t>SAVE ON ENERGY NEW CONSTRUCTION PROGRAM</t>
  </si>
  <si>
    <t>OAK-MA-108-FI-0042</t>
  </si>
  <si>
    <t>L6M 4L8</t>
  </si>
  <si>
    <t>OAK-GG-4-FB-0003</t>
  </si>
  <si>
    <t>L6H 7C4</t>
  </si>
  <si>
    <t>OAK-GG-75-FF-0004</t>
  </si>
  <si>
    <t>L6H 7C3</t>
  </si>
  <si>
    <t>OAK-GG-15-FD-0006</t>
  </si>
  <si>
    <t>Measure ID</t>
  </si>
  <si>
    <t>Measure Name</t>
  </si>
  <si>
    <t>Measure Description</t>
  </si>
  <si>
    <t>Measure Type</t>
  </si>
  <si>
    <t>Measure End Use</t>
  </si>
  <si>
    <t>Project Track</t>
  </si>
  <si>
    <t>Quantity</t>
  </si>
  <si>
    <t>Incremental Equipment Cost ($)</t>
  </si>
  <si>
    <t>Gross Energy Savings (kWh)</t>
  </si>
  <si>
    <t>Gross Demand Savings (kW)</t>
  </si>
  <si>
    <t>EUL</t>
  </si>
  <si>
    <t>1/3 HP ECM Fan Motor Upgrade - Standard</t>
  </si>
  <si>
    <t>1/15 HP ECM Fan Motor Upgrade - Standard</t>
  </si>
  <si>
    <t>sbl_V4_17</t>
  </si>
  <si>
    <t>LED A Lamp ≤ 9W Minimum 450 Lumen Output</t>
  </si>
  <si>
    <t>sbl_V4_22</t>
  </si>
  <si>
    <t>Globe Lamp≤ 6W Minimum 250 Lumen Output</t>
  </si>
  <si>
    <t>ENERGY STAR qualified LED</t>
  </si>
  <si>
    <t>Business Type</t>
  </si>
  <si>
    <t>Application Submission Date</t>
  </si>
  <si>
    <t>OHE-BRI-104-01231</t>
  </si>
  <si>
    <t xml:space="preserve">L6J 7Y1 </t>
  </si>
  <si>
    <t>OHE-BRI-104-01248</t>
  </si>
  <si>
    <t xml:space="preserve">L6J 7Z6 </t>
  </si>
  <si>
    <t>OAK-MA-108-FJ-0042</t>
  </si>
  <si>
    <t>OAK-MA-167-FA-0068</t>
  </si>
  <si>
    <t>L6M 0W6</t>
  </si>
  <si>
    <t>OAK-MA-116-FA-0067</t>
  </si>
  <si>
    <t>OAK-MA-50-FE-0065</t>
  </si>
  <si>
    <t>OAK-MA-167-FB-0068</t>
  </si>
  <si>
    <t>OAK-MA-116-FB-0067</t>
  </si>
  <si>
    <t>OAK-BH-115-FA-0002</t>
  </si>
  <si>
    <t>L6H 7C2</t>
  </si>
  <si>
    <t>SWIMMING POOL EFFICIENCY LOCAL PROGRAM</t>
  </si>
  <si>
    <t>201892D3</t>
  </si>
  <si>
    <t>L6J 5J2</t>
  </si>
  <si>
    <t>2018215F</t>
  </si>
  <si>
    <t>L6M 3M5</t>
  </si>
  <si>
    <t>2018A47C</t>
  </si>
  <si>
    <t>L6J 5J7</t>
  </si>
  <si>
    <t>2018F1BB</t>
  </si>
  <si>
    <t>L6J 3Z7</t>
  </si>
  <si>
    <t>2018D413</t>
  </si>
  <si>
    <t>L6M 1M6</t>
  </si>
  <si>
    <t>20180E69</t>
  </si>
  <si>
    <t>L6H 6W8</t>
  </si>
  <si>
    <t>2018ED3F</t>
  </si>
  <si>
    <t>L6J 3W3</t>
  </si>
  <si>
    <t>20185E51</t>
  </si>
  <si>
    <t>L6M 1J8</t>
  </si>
  <si>
    <t>2018FD9C</t>
  </si>
  <si>
    <t>L6L 5E5</t>
  </si>
  <si>
    <t>2018ACA8</t>
  </si>
  <si>
    <t>L6J 2K7</t>
  </si>
  <si>
    <t>201956DE</t>
  </si>
  <si>
    <t>L6M 1W1</t>
  </si>
  <si>
    <t>2018AC1E</t>
  </si>
  <si>
    <t>L6M 2H6</t>
  </si>
  <si>
    <t>2018F2F3</t>
  </si>
  <si>
    <t>L6L 3T5</t>
  </si>
  <si>
    <t>SAVE ON ENERGY ENERGY MANAGER PROGRAM</t>
  </si>
  <si>
    <t>EEM-0250</t>
  </si>
  <si>
    <t>Final Payment</t>
  </si>
  <si>
    <t>L6H 0H3</t>
  </si>
  <si>
    <t>yes</t>
  </si>
  <si>
    <t>First Payment</t>
  </si>
  <si>
    <t>OAK-GG-4-FC-0003</t>
  </si>
  <si>
    <t>OAK-GG-75-FG-0004</t>
  </si>
  <si>
    <t>OAK-MA-167-FC-0068</t>
  </si>
  <si>
    <t>OAK-MA-116-FC-0067</t>
  </si>
  <si>
    <t>OAK-RM-162-FA-0006</t>
  </si>
  <si>
    <t>L6M 1P7</t>
  </si>
  <si>
    <t>SAVE ON ENERGY PROCESS &amp; SYSTEMS UPGRADES PROGRAM</t>
  </si>
  <si>
    <t>Oakville-SCP-601650</t>
  </si>
  <si>
    <t>Project Incentive</t>
  </si>
  <si>
    <t>OHE-BRI-104-01308</t>
  </si>
  <si>
    <t xml:space="preserve">L6L 6W2 </t>
  </si>
  <si>
    <t>OHE-BRI-104-01306</t>
  </si>
  <si>
    <t>OHE-BRI-147-00004</t>
  </si>
  <si>
    <t xml:space="preserve">L9T 0J4 </t>
  </si>
  <si>
    <t>OHE-BRI-104-01245</t>
  </si>
  <si>
    <t>OHE-BRI-104-01214</t>
  </si>
  <si>
    <t xml:space="preserve">L6K 2C2 </t>
  </si>
  <si>
    <t>OHE-BRI-70-00015</t>
  </si>
  <si>
    <t xml:space="preserve">L6J 4Z2 </t>
  </si>
  <si>
    <t>OHE-BRI-104-01246</t>
  </si>
  <si>
    <t>OHE-BRI-104-01247</t>
  </si>
  <si>
    <t xml:space="preserve">L6H 0E9 </t>
  </si>
  <si>
    <t>OHE-BRI-104-01249</t>
  </si>
  <si>
    <t xml:space="preserve">L6J 0A3 </t>
  </si>
  <si>
    <t>Custom</t>
  </si>
  <si>
    <t>Indoor motion sensor</t>
  </si>
  <si>
    <t>ENERGY STAR qualified recessed lighting</t>
  </si>
  <si>
    <t>ENERGY STAR qualified under the counter lighting</t>
  </si>
  <si>
    <t>Compressed Air</t>
  </si>
  <si>
    <t>RTUSAVER</t>
  </si>
  <si>
    <t>RTU-141</t>
  </si>
  <si>
    <t>L6K 1E4</t>
  </si>
  <si>
    <t>RTU-145</t>
  </si>
  <si>
    <t xml:space="preserve">L6J 7S8 </t>
  </si>
  <si>
    <t>RTU-156</t>
  </si>
  <si>
    <t>L6J 4W3</t>
  </si>
  <si>
    <t>RTU-158</t>
  </si>
  <si>
    <t>L6H 0E9</t>
  </si>
  <si>
    <t>RTU-159</t>
  </si>
  <si>
    <t>L6H 0B6</t>
  </si>
  <si>
    <t>RTU-160</t>
  </si>
  <si>
    <t>RTU-165</t>
  </si>
  <si>
    <t>L6H 2R9</t>
  </si>
  <si>
    <t>Connected Thermostat</t>
  </si>
  <si>
    <t>prescriptive</t>
  </si>
  <si>
    <t>SAVE ON ENERGY AUDIT FUNDING PROGRAM</t>
  </si>
  <si>
    <t>OHAF-13</t>
  </si>
  <si>
    <t>Vaughan</t>
  </si>
  <si>
    <t>L4H 3M6</t>
  </si>
  <si>
    <t>L6J 7S8</t>
  </si>
  <si>
    <t>OHAF-14</t>
  </si>
  <si>
    <t>L6H 6Z9</t>
  </si>
  <si>
    <t>OHAF-15</t>
  </si>
  <si>
    <t>L6L 0B1</t>
  </si>
  <si>
    <t>502040-009</t>
  </si>
  <si>
    <t>L6K3S4</t>
  </si>
  <si>
    <t>502040-005</t>
  </si>
  <si>
    <t>502040-006</t>
  </si>
  <si>
    <t>502023-057</t>
  </si>
  <si>
    <t>502020-030</t>
  </si>
  <si>
    <t>L6K3V1</t>
  </si>
  <si>
    <t>502023-060</t>
  </si>
  <si>
    <t>L6K1C9</t>
  </si>
  <si>
    <t>502040-014</t>
  </si>
  <si>
    <t>L6H3N7</t>
  </si>
  <si>
    <t>502020-044</t>
  </si>
  <si>
    <t>L6K3B3</t>
  </si>
  <si>
    <t>502040-025</t>
  </si>
  <si>
    <t>L6J7Y3</t>
  </si>
  <si>
    <t>502040-023</t>
  </si>
  <si>
    <t>502023-072</t>
  </si>
  <si>
    <t>L6K3B2</t>
  </si>
  <si>
    <t>502040-018</t>
  </si>
  <si>
    <t>502020-036</t>
  </si>
  <si>
    <t>502023-063</t>
  </si>
  <si>
    <t>L6J7V7</t>
  </si>
  <si>
    <t>502023-074</t>
  </si>
  <si>
    <t>L6M2A3</t>
  </si>
  <si>
    <t>502020-046</t>
  </si>
  <si>
    <t>L6L5B2</t>
  </si>
  <si>
    <t>502040-008</t>
  </si>
  <si>
    <t>L6K2H2</t>
  </si>
  <si>
    <t>502023-068</t>
  </si>
  <si>
    <t>L6H7P4</t>
  </si>
  <si>
    <t>502023-062</t>
  </si>
  <si>
    <t>L6J7Z5</t>
  </si>
  <si>
    <t>502020-047</t>
  </si>
  <si>
    <t>L6K1C5</t>
  </si>
  <si>
    <t>502020-045</t>
  </si>
  <si>
    <t>502040-015</t>
  </si>
  <si>
    <t>L6H6A2</t>
  </si>
  <si>
    <t>502023-073</t>
  </si>
  <si>
    <t>L6H6Y3</t>
  </si>
  <si>
    <t>502023-082</t>
  </si>
  <si>
    <t>L6K3T6</t>
  </si>
  <si>
    <t>502023-077</t>
  </si>
  <si>
    <t>L6J7W5</t>
  </si>
  <si>
    <t>502023-085</t>
  </si>
  <si>
    <t>502040-003</t>
  </si>
  <si>
    <t>L6K3B7</t>
  </si>
  <si>
    <t>502023-086</t>
  </si>
  <si>
    <t>502040-032</t>
  </si>
  <si>
    <t>L6H2K9</t>
  </si>
  <si>
    <t>502040-031</t>
  </si>
  <si>
    <t>L6K2W6</t>
  </si>
  <si>
    <t>502020-026</t>
  </si>
  <si>
    <t>SAVE ON ENERGY HIGH PERFORMANCE NEW CONSTRUCTION PROGRAM</t>
  </si>
  <si>
    <t>Modelling Phase</t>
  </si>
  <si>
    <t>L6K 1J4</t>
  </si>
  <si>
    <t>Implementation Phase</t>
  </si>
  <si>
    <t>Energy Audit</t>
  </si>
  <si>
    <t>sbl_V4_35</t>
  </si>
  <si>
    <t>Type A LED T8  (3 lamp) ≤12W (Nominal Lamp Wattage) Minimum 1500 Lumen Output Per Lamp</t>
  </si>
  <si>
    <t>sbl_V4_04</t>
  </si>
  <si>
    <t>LED GU10 ≤ 8W Minimum 400 Lumen Output</t>
  </si>
  <si>
    <t>LED MR16 ≤ 8W Minimum 400 Lumen Output</t>
  </si>
  <si>
    <t>sbl_V4_03</t>
  </si>
  <si>
    <t>LED PAR16 ≤ 8W Minimum 400 Lumen Output</t>
  </si>
  <si>
    <t>sbl_V4_07</t>
  </si>
  <si>
    <t>LED PAR30 ≤ 12W Minimum 600 Lumen Output</t>
  </si>
  <si>
    <t>sbl_V4_13</t>
  </si>
  <si>
    <t>LED PAR38 ≤ 14W Minimum 800 Lumen Output</t>
  </si>
  <si>
    <t>sbl_V4_57</t>
  </si>
  <si>
    <t>Outdoor Wall-Mounted Area LED Fixture (Wall Pack)≤30W and  ≥400 Lumens</t>
  </si>
  <si>
    <t>sbl_V4_33</t>
  </si>
  <si>
    <t>Type A LED T8  (1 lamp) ≤12W (Nominal Lamp Wattage) Minimum 1500 Lumen Output Per Lamp</t>
  </si>
  <si>
    <t>sbl_V4_40</t>
  </si>
  <si>
    <t>Type A LED T8 (4 lamp) ≤15W (Nominal Lamp Wattage) Minimum 1500 Lumen Output Per Lamp</t>
  </si>
  <si>
    <t>sbl_V4_58</t>
  </si>
  <si>
    <t>Outdoor Wall-Mounted Area LED Fixture (Wall Pack) ≤60W and &gt;2,850 Lumens</t>
  </si>
  <si>
    <t>sbl_V4_21</t>
  </si>
  <si>
    <t>Candelabra (E12 or E26) ≤ 8W Minimum 400 Lumen Output</t>
  </si>
  <si>
    <t>sbl_V4_08</t>
  </si>
  <si>
    <t>LED BR30 ≤ 12W Minimum 600 Lumen Output</t>
  </si>
  <si>
    <t>sbl_V4_59</t>
  </si>
  <si>
    <t>Outdoor Wall-Mounted Area LED Fixture (Flood) ≤120W and &gt;5,700 Lumens</t>
  </si>
  <si>
    <t>sbl_V4_16</t>
  </si>
  <si>
    <t>LED BR40 ≤ 19W Minimum 1100 Lumen Output</t>
  </si>
  <si>
    <t>sbl_V4_63</t>
  </si>
  <si>
    <t xml:space="preserve"> 4-Pin LED Replacement Lamp (Horizontal) ≤ 10W Minimum 900 Lumen Output Lamp </t>
  </si>
  <si>
    <t>sbl_V4_02</t>
  </si>
  <si>
    <t>LED GU10 ≤ 6W Minimum 250 Lumen Output</t>
  </si>
  <si>
    <t>sbl_v4_esa_03</t>
  </si>
  <si>
    <t>ESA - ACP I/C Member: 51 – 100 new replacement devices (new fixtures) (1:3 audit ratio)</t>
  </si>
  <si>
    <t>Custom measures</t>
  </si>
  <si>
    <t>OHAF-33</t>
  </si>
  <si>
    <t>L6H 5X2</t>
  </si>
  <si>
    <t>L6H 6R4</t>
  </si>
  <si>
    <t>20185B27</t>
  </si>
  <si>
    <t>L6M 4B7</t>
  </si>
  <si>
    <t>2018D707</t>
  </si>
  <si>
    <t>L6H 5Z1</t>
  </si>
  <si>
    <t>HBLED SE</t>
  </si>
  <si>
    <t>High Bay LED Standard Efficacy</t>
  </si>
  <si>
    <t>Engineered</t>
  </si>
  <si>
    <t>OHAF-35</t>
  </si>
  <si>
    <t>Burlington</t>
  </si>
  <si>
    <t>L7R 4L3</t>
  </si>
  <si>
    <t>L6K 2S2</t>
  </si>
  <si>
    <t>Toronto</t>
  </si>
  <si>
    <t>M2N 3A1</t>
  </si>
  <si>
    <t>L6H 3B6</t>
  </si>
  <si>
    <t>OAK-MA-10-FC-0070</t>
  </si>
  <si>
    <t>L6H 7C5</t>
  </si>
  <si>
    <t>OAK-MA-167-FE-0068_6C</t>
  </si>
  <si>
    <t>OAK-MA-116-FE-0067_6D</t>
  </si>
  <si>
    <t>OAK-MA-50-FF-0065</t>
  </si>
  <si>
    <t>OAK-MA-167-FF-0068</t>
  </si>
  <si>
    <t>OAK-GG-50-FE-0001</t>
  </si>
  <si>
    <t>OAK-GG-75-FH-0004</t>
  </si>
  <si>
    <t>OAK-BH-115-FB-0002</t>
  </si>
  <si>
    <t>OAK-MA-167-FD-0068</t>
  </si>
  <si>
    <t>OAK-MA-116-FD-0067</t>
  </si>
  <si>
    <t>Custom measure</t>
  </si>
  <si>
    <t>OHAF-32</t>
  </si>
  <si>
    <t>L6K 3X4</t>
  </si>
  <si>
    <t>No</t>
  </si>
  <si>
    <t>EEM-0277</t>
  </si>
  <si>
    <t>London</t>
  </si>
  <si>
    <t>N5V 2Z7</t>
  </si>
  <si>
    <t>L4M 0L8</t>
  </si>
  <si>
    <t>Design Decision Phase</t>
  </si>
  <si>
    <t>OAK-BH-115-FC-0002</t>
  </si>
  <si>
    <t>OPSAVER LOCAL PROGRAM</t>
  </si>
  <si>
    <t>OPS-103</t>
  </si>
  <si>
    <t>Milestone 1</t>
  </si>
  <si>
    <t>Brampton</t>
  </si>
  <si>
    <t>L6T 3T6</t>
  </si>
  <si>
    <t>L6K 3X9</t>
  </si>
  <si>
    <t>Account</t>
  </si>
  <si>
    <t>Rate Class</t>
  </si>
  <si>
    <t>2MIS</t>
  </si>
  <si>
    <t>137804-04</t>
  </si>
  <si>
    <t>164909-00</t>
  </si>
  <si>
    <t>Applicant</t>
  </si>
  <si>
    <t>Residential Program</t>
  </si>
  <si>
    <t>149197-00</t>
  </si>
  <si>
    <t>4MICI</t>
  </si>
  <si>
    <t>165976-00</t>
  </si>
  <si>
    <t>3MI</t>
  </si>
  <si>
    <t>137807-01</t>
  </si>
  <si>
    <t>169585-00</t>
  </si>
  <si>
    <t>164352-00</t>
  </si>
  <si>
    <t>119962-01</t>
  </si>
  <si>
    <t>163759-00</t>
  </si>
  <si>
    <t>133212-03</t>
  </si>
  <si>
    <t>122306-00</t>
  </si>
  <si>
    <t>177941-01</t>
  </si>
  <si>
    <t>127262-06</t>
  </si>
  <si>
    <t>171458-01</t>
  </si>
  <si>
    <t>171160-10</t>
  </si>
  <si>
    <t>171354-01</t>
  </si>
  <si>
    <t>171409-01</t>
  </si>
  <si>
    <t>105084-00</t>
  </si>
  <si>
    <t>135131-00</t>
  </si>
  <si>
    <t>121376-00</t>
  </si>
  <si>
    <t>137013-02</t>
  </si>
  <si>
    <t>Bill Code</t>
  </si>
  <si>
    <t xml:space="preserve">No savings </t>
  </si>
  <si>
    <t xml:space="preserve">No Savings </t>
  </si>
  <si>
    <t>Row Labels</t>
  </si>
  <si>
    <t>Grand Total</t>
  </si>
  <si>
    <t>Sum of Gross Energy Savings (kWh)</t>
  </si>
  <si>
    <t>2MIS Total</t>
  </si>
  <si>
    <t>3MI Total</t>
  </si>
  <si>
    <t>4MICI Total</t>
  </si>
  <si>
    <t>No savings  Total</t>
  </si>
  <si>
    <t>Residential Program Total</t>
  </si>
  <si>
    <t>Sum of Gross_
Energy_
Savings
(kWh)</t>
  </si>
  <si>
    <t>GS&lt;50 kW</t>
  </si>
  <si>
    <t>GS&gt;50 kW</t>
  </si>
  <si>
    <t>GS&gt;1,000 kW</t>
  </si>
  <si>
    <t xml:space="preserve">Residential </t>
  </si>
  <si>
    <t>May to Dec</t>
  </si>
  <si>
    <t>Program</t>
  </si>
  <si>
    <t>Mar</t>
  </si>
  <si>
    <t>Apr</t>
  </si>
  <si>
    <t>Gross kWh Savings</t>
  </si>
  <si>
    <t>Check</t>
  </si>
  <si>
    <t>Mar to Dec</t>
  </si>
  <si>
    <t>Total</t>
  </si>
  <si>
    <t>133 Rebecca</t>
  </si>
  <si>
    <t xml:space="preserve">1235 Marlborough </t>
  </si>
  <si>
    <t>NG Ratio</t>
  </si>
  <si>
    <t>Gross kWh</t>
  </si>
  <si>
    <t>Net kWh</t>
  </si>
  <si>
    <t>SAVE ON ENERGY RETROFIT PROGRAM</t>
  </si>
  <si>
    <t>Net kWh Savings</t>
  </si>
  <si>
    <t>Sum of Gross_
Demand_
Savings
(kW)</t>
  </si>
  <si>
    <t>Sum of Gross Demand Savings (kW)</t>
  </si>
  <si>
    <t>Gross kW Savings</t>
  </si>
  <si>
    <t>Net kW Savings</t>
  </si>
  <si>
    <t>RTU Saver Prgram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</si>
  <si>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</si>
  <si>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</si>
  <si>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</si>
  <si>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</si>
  <si>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Business Refrigeration Incentive Program</t>
  </si>
  <si>
    <t>Save on Energy Process &amp; Systems Upgrades Program</t>
  </si>
  <si>
    <t>Save on Energy Energy Manager Program</t>
  </si>
  <si>
    <t>Pool Saver Local Program</t>
  </si>
  <si>
    <t>Final 2017 Report</t>
  </si>
  <si>
    <t>IESO Net to Gross Ration</t>
  </si>
  <si>
    <t>2017 Verified 2017 Results</t>
  </si>
  <si>
    <t>Net to Gross Ratio</t>
  </si>
  <si>
    <t>Gross kW</t>
  </si>
  <si>
    <t>Net kW</t>
  </si>
  <si>
    <t>kWh</t>
  </si>
  <si>
    <t>kW</t>
  </si>
  <si>
    <t>Save on Energy New Construction Program</t>
  </si>
  <si>
    <t>2019 Gross kWh Savings</t>
  </si>
  <si>
    <t>April 2019 Summary</t>
  </si>
  <si>
    <t>March 2019 Summary</t>
  </si>
  <si>
    <t>May to December 2019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</si>
</sst>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yyyy/mm/dd"/>
    <numFmt numFmtId="165" formatCode="&quot;$&quot;#,##0.00"/>
    <numFmt numFmtId="166" formatCode="_(* #,##0_);_(* \(#,##0\);_(* &quot;-&quot;??_);_(@_)"/>
    <numFmt numFmtId="167" formatCode="0.0%"/>
    <numFmt numFmtId="168" formatCode="#,##0;\-#,##0;&quot;-&quot;_____;"/>
  </numFmts>
  <fonts count="14" x14ac:knownFonts="1">
    <font>
      <sz val="11"/>
      <color theme="1"/>
      <name val="Calibri"/>
      <family val="2"/>
      <scheme val="minor"/>
    </font>
    <font>
      <b/>
      <sz val="8"/>
      <color rgb="FFFFC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/>
    </xf>
    <xf numFmtId="164" fontId="4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/>
    </xf>
    <xf numFmtId="0" fontId="6" fillId="8" borderId="2" xfId="0" applyFont="1" applyFill="1" applyBorder="1" applyAlignment="1">
      <alignment horizontal="center" vertical="center" wrapText="1"/>
    </xf>
    <xf numFmtId="14" fontId="0" fillId="0" borderId="0" xfId="0" applyNumberFormat="1"/>
    <xf numFmtId="4" fontId="0" fillId="0" borderId="0" xfId="0" applyNumberFormat="1"/>
    <xf numFmtId="0" fontId="6" fillId="9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2" fontId="0" fillId="0" borderId="0" xfId="0" applyNumberFormat="1"/>
    <xf numFmtId="15" fontId="0" fillId="0" borderId="0" xfId="0" applyNumberFormat="1" applyFill="1"/>
    <xf numFmtId="0" fontId="0" fillId="0" borderId="0" xfId="0" applyFill="1" applyBorder="1"/>
    <xf numFmtId="0" fontId="7" fillId="0" borderId="0" xfId="1"/>
    <xf numFmtId="0" fontId="0" fillId="0" borderId="0" xfId="0" applyNumberFormat="1"/>
    <xf numFmtId="0" fontId="7" fillId="0" borderId="0" xfId="1" applyNumberFormat="1"/>
    <xf numFmtId="0" fontId="0" fillId="0" borderId="0" xfId="0" applyFont="1" applyAlignment="1">
      <alignment vertical="top"/>
    </xf>
    <xf numFmtId="0" fontId="0" fillId="7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67" fontId="4" fillId="0" borderId="1" xfId="3" applyNumberFormat="1" applyFont="1" applyFill="1" applyBorder="1" applyAlignment="1">
      <alignment vertical="top"/>
    </xf>
    <xf numFmtId="166" fontId="0" fillId="0" borderId="0" xfId="2" applyNumberFormat="1" applyFont="1" applyFill="1"/>
    <xf numFmtId="0" fontId="9" fillId="0" borderId="0" xfId="0" applyFont="1" applyFill="1" applyAlignment="1">
      <alignment wrapText="1"/>
    </xf>
    <xf numFmtId="0" fontId="9" fillId="0" borderId="0" xfId="0" applyFont="1" applyFill="1"/>
    <xf numFmtId="166" fontId="0" fillId="0" borderId="0" xfId="0" applyNumberFormat="1" applyFill="1"/>
    <xf numFmtId="167" fontId="0" fillId="0" borderId="0" xfId="3" applyNumberFormat="1" applyFont="1" applyFill="1"/>
    <xf numFmtId="0" fontId="0" fillId="0" borderId="3" xfId="0" applyFill="1" applyBorder="1"/>
    <xf numFmtId="166" fontId="0" fillId="0" borderId="3" xfId="0" applyNumberFormat="1" applyFill="1" applyBorder="1"/>
    <xf numFmtId="9" fontId="0" fillId="0" borderId="0" xfId="3" applyFont="1" applyFill="1"/>
    <xf numFmtId="0" fontId="9" fillId="0" borderId="0" xfId="0" applyFont="1" applyFill="1" applyAlignment="1"/>
    <xf numFmtId="0" fontId="0" fillId="0" borderId="0" xfId="0" applyNumberForma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  <xf numFmtId="166" fontId="9" fillId="0" borderId="0" xfId="2" applyNumberFormat="1" applyFont="1" applyFill="1" applyAlignment="1">
      <alignment horizontal="center"/>
    </xf>
    <xf numFmtId="166" fontId="0" fillId="0" borderId="3" xfId="2" applyNumberFormat="1" applyFont="1" applyFill="1" applyBorder="1"/>
    <xf numFmtId="43" fontId="0" fillId="0" borderId="0" xfId="2" applyFont="1" applyFill="1"/>
    <xf numFmtId="0" fontId="13" fillId="0" borderId="9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2" fillId="0" borderId="10" xfId="0" quotePrefix="1" applyFont="1" applyFill="1" applyBorder="1" applyAlignment="1">
      <alignment vertical="top"/>
    </xf>
    <xf numFmtId="0" fontId="13" fillId="0" borderId="3" xfId="0" applyFont="1" applyFill="1" applyBorder="1" applyAlignment="1">
      <alignment horizontal="center" vertical="top"/>
    </xf>
    <xf numFmtId="0" fontId="13" fillId="0" borderId="3" xfId="0" applyFont="1" applyFill="1" applyBorder="1" applyAlignment="1">
      <alignment vertical="top"/>
    </xf>
    <xf numFmtId="0" fontId="13" fillId="0" borderId="0" xfId="0" applyFont="1" applyFill="1" applyAlignment="1">
      <alignment horizontal="center" vertical="top"/>
    </xf>
    <xf numFmtId="0" fontId="10" fillId="0" borderId="4" xfId="0" applyFont="1" applyFill="1" applyBorder="1" applyAlignment="1">
      <alignment vertical="top"/>
    </xf>
    <xf numFmtId="168" fontId="4" fillId="0" borderId="5" xfId="0" applyNumberFormat="1" applyFont="1" applyFill="1" applyBorder="1" applyAlignment="1">
      <alignment vertical="top"/>
    </xf>
    <xf numFmtId="9" fontId="4" fillId="0" borderId="5" xfId="3" applyFont="1" applyFill="1" applyBorder="1" applyAlignment="1">
      <alignment vertical="top"/>
    </xf>
    <xf numFmtId="0" fontId="10" fillId="0" borderId="6" xfId="0" applyFont="1" applyFill="1" applyBorder="1" applyAlignment="1">
      <alignment vertical="top"/>
    </xf>
    <xf numFmtId="168" fontId="4" fillId="0" borderId="7" xfId="0" applyNumberFormat="1" applyFont="1" applyFill="1" applyBorder="1" applyAlignment="1">
      <alignment vertical="top"/>
    </xf>
    <xf numFmtId="9" fontId="4" fillId="0" borderId="7" xfId="3" applyFont="1" applyFill="1" applyBorder="1" applyAlignment="1">
      <alignment vertical="top"/>
    </xf>
    <xf numFmtId="167" fontId="4" fillId="0" borderId="7" xfId="3" applyNumberFormat="1" applyFont="1" applyFill="1" applyBorder="1" applyAlignment="1">
      <alignment vertical="top"/>
    </xf>
    <xf numFmtId="0" fontId="10" fillId="0" borderId="8" xfId="0" applyFont="1" applyFill="1" applyBorder="1" applyAlignment="1">
      <alignment vertical="top"/>
    </xf>
    <xf numFmtId="168" fontId="4" fillId="0" borderId="1" xfId="0" applyNumberFormat="1" applyFont="1" applyFill="1" applyBorder="1" applyAlignment="1">
      <alignment vertical="top"/>
    </xf>
    <xf numFmtId="9" fontId="4" fillId="0" borderId="1" xfId="3" applyFont="1" applyFill="1" applyBorder="1" applyAlignment="1">
      <alignment vertical="top"/>
    </xf>
    <xf numFmtId="0" fontId="4" fillId="0" borderId="8" xfId="0" applyFont="1" applyFill="1" applyBorder="1" applyAlignment="1">
      <alignment vertical="top"/>
    </xf>
    <xf numFmtId="168" fontId="2" fillId="0" borderId="11" xfId="0" applyNumberFormat="1" applyFont="1" applyFill="1" applyBorder="1" applyAlignment="1">
      <alignment vertical="top"/>
    </xf>
    <xf numFmtId="17" fontId="0" fillId="0" borderId="0" xfId="0" applyNumberForma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17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chung\Desktop\CFF\IESO%20Settlements\IESO%20Invoices%20-%20OH\2019\April\LDC%20data%20&amp;%20reporting%20Mar%202019_OH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RATE%20SUBMISSION/2021%20Rate%20Application/LRAM/IESO%20Net%20to%20Gros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akville-Retrofits-2019_202008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P1" t="str">
            <v>Adaptive_Thermostat_Program</v>
          </cell>
          <cell r="Q1" t="str">
            <v>Audit_Funding_Program</v>
          </cell>
          <cell r="R1" t="str">
            <v>Business_Refrigeration_Program</v>
          </cell>
          <cell r="S1" t="str">
            <v>Conservation_on_the_Coast_Home_Assistance_Program</v>
          </cell>
          <cell r="T1" t="str">
            <v>Conservation_on_the_Coast_Small_Business_Program</v>
          </cell>
          <cell r="U1" t="str">
            <v>Coupon_Program</v>
          </cell>
          <cell r="V1" t="str">
            <v>Direct_Install_RTU_Controls_Pilot_Program</v>
          </cell>
          <cell r="W1" t="str">
            <v>Energy_Manager_Program</v>
          </cell>
          <cell r="X1" t="str">
            <v>Energy_Performance_Program</v>
          </cell>
          <cell r="Y1" t="str">
            <v>Existing_Building_Commissioning</v>
          </cell>
          <cell r="Z1" t="str">
            <v>First_Nations_Conservation_Program</v>
          </cell>
          <cell r="AA1" t="str">
            <v>Heating_and_Cooling_Program</v>
          </cell>
          <cell r="AB1" t="str">
            <v>High_Efficiency_Agricultural_Pumping</v>
          </cell>
          <cell r="AC1" t="str">
            <v>High_Performance_New_Construction_Program</v>
          </cell>
          <cell r="AD1" t="str">
            <v>Home_Assistance_Program</v>
          </cell>
          <cell r="AE1" t="str">
            <v>Instant_Discount_Program_(Coupons)</v>
          </cell>
          <cell r="AF1" t="str">
            <v>Instant_Savings_Program</v>
          </cell>
          <cell r="AG1" t="str">
            <v>Monitoring_and_Targeting_Program</v>
          </cell>
          <cell r="AH1" t="str">
            <v>New_Construction_Program</v>
          </cell>
          <cell r="AI1" t="str">
            <v>Opsaver_Program</v>
          </cell>
          <cell r="AJ1" t="str">
            <v>Process_and_Systems_Upgrades_Program</v>
          </cell>
          <cell r="AK1" t="str">
            <v>PUMPSaver</v>
          </cell>
          <cell r="AL1" t="str">
            <v>Retrofit</v>
          </cell>
          <cell r="AM1" t="str">
            <v>RTUSaver</v>
          </cell>
          <cell r="AN1" t="str">
            <v>Small_Business_Lighting</v>
          </cell>
          <cell r="AO1" t="str">
            <v>Smart_Thermostat_Pilot_Program</v>
          </cell>
          <cell r="AP1" t="str">
            <v>Social_Benchmarking_Program</v>
          </cell>
          <cell r="AQ1" t="str">
            <v>Swimming_Pool_Efficiency_Program</v>
          </cell>
          <cell r="AR1" t="str">
            <v>Whole_Home_Pilot_Program</v>
          </cell>
          <cell r="AS1" t="str">
            <v>Mid-Term Incentive</v>
          </cell>
          <cell r="AT1" t="str">
            <v>Achieving Target Incentive</v>
          </cell>
          <cell r="AU1" t="str">
            <v>Exceeding Target Incentive</v>
          </cell>
          <cell r="AV1" t="str">
            <v>Cost Efficiency Incentive</v>
          </cell>
        </row>
        <row r="2">
          <cell r="A2" t="str">
            <v>Alectra Utilities Corporation</v>
          </cell>
          <cell r="D2" t="str">
            <v>Full Cost Recovery</v>
          </cell>
          <cell r="E2" t="str">
            <v>Prescriptive</v>
          </cell>
          <cell r="F2" t="str">
            <v>PSUI - Preliminary Engineering Study</v>
          </cell>
          <cell r="H2" t="str">
            <v>Residential</v>
          </cell>
          <cell r="I2" t="str">
            <v>Contractor</v>
          </cell>
          <cell r="J2" t="str">
            <v>Single Family</v>
          </cell>
          <cell r="K2" t="str">
            <v>Yes</v>
          </cell>
        </row>
        <row r="3">
          <cell r="A3" t="str">
            <v>Algoma Power Inc.</v>
          </cell>
          <cell r="D3" t="str">
            <v>Pay For Performance</v>
          </cell>
          <cell r="E3" t="str">
            <v>Custom</v>
          </cell>
          <cell r="F3" t="str">
            <v>PSUI - Detailed Engineering Study</v>
          </cell>
          <cell r="H3" t="str">
            <v>General Service (&lt;50 kW)</v>
          </cell>
          <cell r="I3" t="str">
            <v>Other</v>
          </cell>
          <cell r="J3" t="str">
            <v>Row House</v>
          </cell>
          <cell r="K3" t="str">
            <v>No</v>
          </cell>
        </row>
        <row r="4">
          <cell r="A4" t="str">
            <v>Atikokan Hydro Inc.</v>
          </cell>
          <cell r="E4" t="str">
            <v>Engineered</v>
          </cell>
          <cell r="F4" t="str">
            <v>PSUI - Project Incentive</v>
          </cell>
          <cell r="H4" t="str">
            <v>General Service (50-4999 kW)</v>
          </cell>
          <cell r="I4" t="str">
            <v>Event Promotion</v>
          </cell>
          <cell r="J4" t="str">
            <v>MURB High Rise</v>
          </cell>
        </row>
        <row r="5">
          <cell r="A5" t="str">
            <v>Attawapiskat Power Corporation</v>
          </cell>
          <cell r="E5" t="str">
            <v>Performance</v>
          </cell>
          <cell r="F5" t="str">
            <v>Building Commissioning - Scoping Study</v>
          </cell>
          <cell r="H5" t="str">
            <v>Large User (&gt;5000 kW)</v>
          </cell>
          <cell r="I5" t="str">
            <v>Utility Representative</v>
          </cell>
          <cell r="J5" t="str">
            <v>MURB Low Rise</v>
          </cell>
        </row>
        <row r="6">
          <cell r="A6" t="str">
            <v>Bluewater Power Distribution Corporation</v>
          </cell>
          <cell r="F6" t="str">
            <v>Building Commissioning - Investigation Phase</v>
          </cell>
          <cell r="H6" t="str">
            <v>Sub Transmission</v>
          </cell>
          <cell r="I6" t="str">
            <v>Friend/Neighbour</v>
          </cell>
          <cell r="J6" t="str">
            <v>Other</v>
          </cell>
        </row>
        <row r="7">
          <cell r="A7" t="str">
            <v>Brantford Power Inc.</v>
          </cell>
          <cell r="F7" t="str">
            <v>Building Commissioning - Implementation Phase</v>
          </cell>
          <cell r="I7" t="str">
            <v>Retail Store</v>
          </cell>
          <cell r="J7" t="str">
            <v>Food Retail</v>
          </cell>
        </row>
        <row r="8">
          <cell r="A8" t="str">
            <v>Burlington Hydro Inc.</v>
          </cell>
          <cell r="F8" t="str">
            <v>Building Commissioning - Hand Off Completion Phase</v>
          </cell>
          <cell r="I8" t="str">
            <v>Direct Mail Piece</v>
          </cell>
          <cell r="J8" t="str">
            <v>Hospital</v>
          </cell>
        </row>
        <row r="9">
          <cell r="A9" t="str">
            <v>Canadian Niagara Power Inc.</v>
          </cell>
          <cell r="F9" t="str">
            <v>HPNC - Modeling Phase</v>
          </cell>
          <cell r="I9" t="str">
            <v>Bill Insert</v>
          </cell>
          <cell r="J9" t="str">
            <v>Hotel Other</v>
          </cell>
        </row>
        <row r="10">
          <cell r="A10" t="str">
            <v>Centre Wellington Hydro Ltd.</v>
          </cell>
          <cell r="F10" t="str">
            <v>HPNC - Design Decision</v>
          </cell>
          <cell r="I10" t="str">
            <v>Web Site</v>
          </cell>
          <cell r="J10" t="str">
            <v>Large Hotel</v>
          </cell>
        </row>
        <row r="11">
          <cell r="A11" t="str">
            <v>Chapleau Public Utilities Corporation</v>
          </cell>
          <cell r="F11" t="str">
            <v>HPNC - Project Implementation</v>
          </cell>
          <cell r="I11" t="str">
            <v>Television Advertising</v>
          </cell>
          <cell r="J11" t="str">
            <v>Large Office</v>
          </cell>
        </row>
        <row r="12">
          <cell r="A12" t="str">
            <v>COLLUS PowerStream Corp.</v>
          </cell>
          <cell r="I12" t="str">
            <v>Radio Advertisement</v>
          </cell>
          <cell r="J12" t="str">
            <v>Large Retail (non food)</v>
          </cell>
        </row>
        <row r="13">
          <cell r="A13" t="str">
            <v>Cooperative Hydro Embrun Inc.</v>
          </cell>
          <cell r="I13" t="str">
            <v>Community Events</v>
          </cell>
          <cell r="J13" t="str">
            <v>Nursing Home</v>
          </cell>
        </row>
        <row r="14">
          <cell r="A14" t="str">
            <v>E.L.K. Energy Inc.</v>
          </cell>
          <cell r="I14" t="str">
            <v>Outdoor Advertising/ Billboard</v>
          </cell>
          <cell r="J14" t="str">
            <v xml:space="preserve">Office Other </v>
          </cell>
        </row>
        <row r="15">
          <cell r="A15" t="str">
            <v>Energy+ Inc.</v>
          </cell>
          <cell r="I15" t="str">
            <v>Transit Advertising</v>
          </cell>
          <cell r="J15" t="str">
            <v>Restaurant</v>
          </cell>
        </row>
        <row r="16">
          <cell r="A16" t="str">
            <v>Enersource Hydro Mississauga Inc.</v>
          </cell>
          <cell r="I16" t="str">
            <v>Local Municipality/Waste Management Office</v>
          </cell>
          <cell r="J16" t="str">
            <v>Retail Other (non food)</v>
          </cell>
        </row>
        <row r="17">
          <cell r="A17" t="str">
            <v>Entegrus Powerlines Inc.</v>
          </cell>
          <cell r="J17" t="str">
            <v>Schools</v>
          </cell>
        </row>
        <row r="18">
          <cell r="A18" t="str">
            <v>EnWin Utilities Ltd.</v>
          </cell>
          <cell r="J18" t="str">
            <v>University Colleges</v>
          </cell>
        </row>
        <row r="19">
          <cell r="A19" t="str">
            <v>Erie Thames Powerlines Corporation</v>
          </cell>
          <cell r="J19" t="str">
            <v>Warehouse Wholesale</v>
          </cell>
        </row>
        <row r="20">
          <cell r="A20" t="str">
            <v>Espanola Regional Hydro Distribution Corporation</v>
          </cell>
          <cell r="J20" t="str">
            <v>Agriculture</v>
          </cell>
        </row>
        <row r="21">
          <cell r="A21" t="str">
            <v>Essex Powerlines Corporation</v>
          </cell>
          <cell r="J21" t="str">
            <v>Chemical Mfg</v>
          </cell>
        </row>
        <row r="22">
          <cell r="A22" t="str">
            <v>Festival Hydro Inc.</v>
          </cell>
          <cell r="J22" t="str">
            <v>Fabricated Metals</v>
          </cell>
        </row>
        <row r="23">
          <cell r="A23" t="str">
            <v>Fort Albany Power Corporation</v>
          </cell>
          <cell r="J23" t="str">
            <v>Large Food And Beverage</v>
          </cell>
        </row>
        <row r="24">
          <cell r="A24" t="str">
            <v>Fort Frances Power Corporation</v>
          </cell>
          <cell r="J24" t="str">
            <v>Large Mining</v>
          </cell>
        </row>
        <row r="25">
          <cell r="A25" t="str">
            <v>Greater Sudbury Hydro Inc.</v>
          </cell>
          <cell r="J25" t="str">
            <v>Large Transportation And Mach</v>
          </cell>
        </row>
        <row r="26">
          <cell r="A26" t="str">
            <v>Grimsby Power Incorporated</v>
          </cell>
          <cell r="J26" t="str">
            <v>Miscellaneous Industrial</v>
          </cell>
        </row>
        <row r="27">
          <cell r="A27" t="str">
            <v>Guelph Hydro Electric Systems Inc.</v>
          </cell>
          <cell r="J27" t="str">
            <v>Non Metallic Minerals</v>
          </cell>
        </row>
        <row r="28">
          <cell r="A28" t="str">
            <v>Halton Hills Hydro Inc.</v>
          </cell>
          <cell r="J28" t="str">
            <v>Other Food And Beverage</v>
          </cell>
        </row>
        <row r="29">
          <cell r="A29" t="str">
            <v>Hearst Power Distribution Company Limited</v>
          </cell>
          <cell r="J29" t="str">
            <v>Other Mining</v>
          </cell>
        </row>
        <row r="30">
          <cell r="A30" t="str">
            <v>Horizon Utilities Corporation</v>
          </cell>
          <cell r="J30" t="str">
            <v>Other Transportation And Mach</v>
          </cell>
        </row>
        <row r="31">
          <cell r="A31" t="str">
            <v>Hydro 2000 Inc.</v>
          </cell>
          <cell r="J31" t="str">
            <v>Paper Mfg</v>
          </cell>
        </row>
        <row r="32">
          <cell r="A32" t="str">
            <v>Hydro Hawkesbury Inc.</v>
          </cell>
          <cell r="J32" t="str">
            <v>Petroleum Refineries</v>
          </cell>
        </row>
        <row r="33">
          <cell r="A33" t="str">
            <v>Hydro One Brampton Networks Inc.</v>
          </cell>
          <cell r="J33" t="str">
            <v>Plastic And Rubber Mfg</v>
          </cell>
        </row>
        <row r="34">
          <cell r="A34" t="str">
            <v>Hydro One Networks Inc.</v>
          </cell>
          <cell r="J34" t="str">
            <v>Primary Metals</v>
          </cell>
        </row>
        <row r="35">
          <cell r="A35" t="str">
            <v>Hydro Ottawa Limited</v>
          </cell>
          <cell r="J35" t="str">
            <v>Wood Products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7">
          <cell r="H7">
            <v>0.94099999999999995</v>
          </cell>
          <cell r="I7">
            <v>0.94099999999999995</v>
          </cell>
        </row>
        <row r="8">
          <cell r="H8">
            <v>0.88300000000000001</v>
          </cell>
          <cell r="I8">
            <v>0.94799999999999995</v>
          </cell>
        </row>
        <row r="9">
          <cell r="H9">
            <v>0.94</v>
          </cell>
          <cell r="I9">
            <v>0.94</v>
          </cell>
        </row>
        <row r="10">
          <cell r="H10">
            <v>0.56999999999999995</v>
          </cell>
          <cell r="I10">
            <v>0.56999999999999995</v>
          </cell>
        </row>
        <row r="11">
          <cell r="H11">
            <v>1.0049999999999999</v>
          </cell>
          <cell r="I11">
            <v>1.1919999999999999</v>
          </cell>
        </row>
        <row r="12">
          <cell r="H12">
            <v>0.91700000000000004</v>
          </cell>
          <cell r="I12">
            <v>0.91700000000000004</v>
          </cell>
        </row>
        <row r="13">
          <cell r="H13">
            <v>0.83000157515334583</v>
          </cell>
        </row>
        <row r="15">
          <cell r="D15">
            <v>1.0019999576977221</v>
          </cell>
          <cell r="G15">
            <v>1.0017543859649123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tails"/>
    </sheetNames>
    <sheetDataSet>
      <sheetData sheetId="0">
        <row r="3">
          <cell r="A3" t="str">
            <v>Row Labels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5.645920138886" createdVersion="6" refreshedVersion="6" minRefreshableVersion="3" recordCount="123" xr:uid="{20B5C0C8-A4E6-4D31-A2C1-E8828D30263B}">
  <cacheSource type="worksheet">
    <worksheetSource ref="A1:O124" sheet="Measures April 2019"/>
  </cacheSource>
  <cacheFields count="15">
    <cacheField name="Program Name" numFmtId="0">
      <sharedItems count="3">
        <s v="SAVE ON ENERGY BUSINESS REFRIGERATION INCENTIVE PROGRAM"/>
        <s v="SAVE ON ENERGY SMALL BUSINESS LIGHTING PROGRAM"/>
        <s v="SAVE ON ENERGY NEW CONSTRUCTION PROGRAM"/>
      </sharedItems>
    </cacheField>
    <cacheField name="LDC Account Number" numFmtId="0">
      <sharedItems containsNonDate="0" containsString="0" containsBlank="1"/>
    </cacheField>
    <cacheField name="LDC Application ID" numFmtId="0">
      <sharedItems/>
    </cacheField>
    <cacheField name="Application Phase ID" numFmtId="0">
      <sharedItems containsNonDate="0" containsString="0" containsBlank="1"/>
    </cacheField>
    <cacheField name="Measure ID" numFmtId="0">
      <sharedItems containsMixedTypes="1" containsNumber="1" containsInteger="1" minValue="3" maxValue="28"/>
    </cacheField>
    <cacheField name="Measure Name" numFmtId="0">
      <sharedItems/>
    </cacheField>
    <cacheField name="Measure Description" numFmtId="0">
      <sharedItems containsNonDate="0" containsString="0" containsBlank="1"/>
    </cacheField>
    <cacheField name="Measure Type" numFmtId="0">
      <sharedItems containsBlank="1"/>
    </cacheField>
    <cacheField name="Measure End Use" numFmtId="0">
      <sharedItems containsBlank="1"/>
    </cacheField>
    <cacheField name="Project Track" numFmtId="0">
      <sharedItems/>
    </cacheField>
    <cacheField name="Quantity" numFmtId="0">
      <sharedItems containsSemiMixedTypes="0" containsString="0" containsNumber="1" containsInteger="1" minValue="1" maxValue="543"/>
    </cacheField>
    <cacheField name="Incremental Equipment Cost ($)" numFmtId="0">
      <sharedItems containsString="0" containsBlank="1" containsNumber="1" containsInteger="1" minValue="20" maxValue="318"/>
    </cacheField>
    <cacheField name="Gross Energy Savings (kWh)" numFmtId="0">
      <sharedItems containsSemiMixedTypes="0" containsString="0" containsNumber="1" minValue="0" maxValue="17376"/>
    </cacheField>
    <cacheField name="Gross Demand Savings (kW)" numFmtId="0">
      <sharedItems containsSemiMixedTypes="0" containsString="0" containsNumber="1" minValue="0" maxValue="0.80099999999999993"/>
    </cacheField>
    <cacheField name="EUL" numFmtId="0">
      <sharedItems containsString="0" containsBlank="1" containsNumber="1" containsInteger="1" minValue="1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5.651632175926" createdVersion="6" refreshedVersion="6" minRefreshableVersion="3" recordCount="30" xr:uid="{AA236FD4-6613-4719-B193-56370F3DF440}">
  <cacheSource type="worksheet">
    <worksheetSource ref="A1:V31" sheet="Measures March 2019"/>
  </cacheSource>
  <cacheFields count="22">
    <cacheField name="LDC__x000a_Name" numFmtId="0">
      <sharedItems/>
    </cacheField>
    <cacheField name="Program__x000a_Name" numFmtId="0">
      <sharedItems count="1">
        <s v="Business_Refrigeration_Program"/>
      </sharedItems>
    </cacheField>
    <cacheField name="Funding__x000a_Mechanism" numFmtId="0">
      <sharedItems/>
    </cacheField>
    <cacheField name="Application__x000a_ID" numFmtId="0">
      <sharedItems/>
    </cacheField>
    <cacheField name="Facility__x000a_LDC" numFmtId="0">
      <sharedItems/>
    </cacheField>
    <cacheField name="Phase__x000a_ID" numFmtId="0">
      <sharedItems containsNonDate="0" containsString="0" containsBlank="1"/>
    </cacheField>
    <cacheField name="Measure__x000a_Name" numFmtId="0">
      <sharedItems/>
    </cacheField>
    <cacheField name="Project__x000a_Track" numFmtId="0">
      <sharedItems containsNonDate="0" containsString="0" containsBlank="1"/>
    </cacheField>
    <cacheField name="Measure__x000a_ID" numFmtId="0">
      <sharedItems containsSemiMixedTypes="0" containsString="0" containsNumber="1" containsInteger="1" minValue="3" maxValue="28"/>
    </cacheField>
    <cacheField name="Measure__x000a_End__x000a_Use__x000a_Category" numFmtId="0">
      <sharedItems/>
    </cacheField>
    <cacheField name="Measure__x000a_Type" numFmtId="0">
      <sharedItems/>
    </cacheField>
    <cacheField name="Measure__x000a_Description__x000a_(Custom Only)" numFmtId="0">
      <sharedItems containsNonDate="0" containsString="0" containsBlank="1"/>
    </cacheField>
    <cacheField name="Measure__x000a_EUL__x000a_(Years)" numFmtId="4">
      <sharedItems containsSemiMixedTypes="0" containsString="0" containsNumber="1" containsInteger="1" minValue="1" maxValue="15"/>
    </cacheField>
    <cacheField name="Number__x000a_of__x000a_Units_x000a_(#)" numFmtId="4">
      <sharedItems containsSemiMixedTypes="0" containsString="0" containsNumber="1" containsInteger="1" minValue="1" maxValue="10"/>
    </cacheField>
    <cacheField name="Base__x000a_Measure" numFmtId="0">
      <sharedItems/>
    </cacheField>
    <cacheField name="Project__x000a_Completion__x000a_Date_x000a_(YYYY/MM/DD)" numFmtId="164">
      <sharedItems containsSemiMixedTypes="0" containsNonDate="0" containsDate="1" containsString="0" minDate="2019-01-07T00:00:00" maxDate="2019-02-01T00:00:00"/>
    </cacheField>
    <cacheField name="Total__x000a_Costs_of__x000a_Project_x000a_($)" numFmtId="165">
      <sharedItems containsSemiMixedTypes="0" containsString="0" containsNumber="1" containsInteger="1" minValue="640" maxValue="2105"/>
    </cacheField>
    <cacheField name="Incremental__x000a_Equipment__x000a_Costs_x000a_($)" numFmtId="165">
      <sharedItems containsSemiMixedTypes="0" containsString="0" containsNumber="1" containsInteger="1" minValue="20" maxValue="210"/>
    </cacheField>
    <cacheField name="Gross__x000a_Energy__x000a_Savings_x000a_(kWh)" numFmtId="4">
      <sharedItems containsSemiMixedTypes="0" containsString="0" containsNumber="1" containsInteger="1" minValue="243" maxValue="6042"/>
    </cacheField>
    <cacheField name="Gross__x000a_Demand__x000a_Savings_x000a_(kW)" numFmtId="4">
      <sharedItems containsSemiMixedTypes="0" containsString="0" containsNumber="1" minValue="0.04" maxValue="0.72"/>
    </cacheField>
    <cacheField name="Project__x000a_Total__x000a_Incentive__x000a_Amount_x000a_($ per measure)" numFmtId="165">
      <sharedItems containsSemiMixedTypes="0" containsString="0" containsNumber="1" containsInteger="1" minValue="20" maxValue="1260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26.557274768522" createdVersion="6" refreshedVersion="6" minRefreshableVersion="3" recordCount="337" xr:uid="{C13963C7-67EC-4E38-83D3-ACA083B7F78D}">
  <cacheSource type="worksheet">
    <worksheetSource ref="A1:R338" sheet="Measures May-Dec 2019"/>
  </cacheSource>
  <cacheFields count="18">
    <cacheField name="Program Name" numFmtId="0">
      <sharedItems count="9">
        <s v="SAVE ON ENERGY BUSINESS REFRIGERATION INCENTIVE PROGRAM"/>
        <s v="SAVE ON ENERGY NEW CONSTRUCTION PROGRAM"/>
        <s v="SWIMMING POOL EFFICIENCY LOCAL PROGRAM"/>
        <s v="SAVE ON ENERGY ENERGY MANAGER PROGRAM"/>
        <s v="SAVE ON ENERGY PROCESS &amp; SYSTEMS UPGRADES PROGRAM"/>
        <s v="RTUSAVER"/>
        <s v="SAVE ON ENERGY AUDIT FUNDING PROGRAM"/>
        <s v="SAVE ON ENERGY SMALL BUSINESS LIGHTING PROGRAM"/>
        <s v="SAVE ON ENERGY HIGH PERFORMANCE NEW CONSTRUCTION PROGRAM"/>
      </sharedItems>
    </cacheField>
    <cacheField name="LDC Account Number" numFmtId="0">
      <sharedItems containsNonDate="0" containsString="0" containsBlank="1"/>
    </cacheField>
    <cacheField name="LDC Application ID" numFmtId="0">
      <sharedItems containsMixedTypes="1" containsNumber="1" containsInteger="1" minValue="1230" maxValue="1233"/>
    </cacheField>
    <cacheField name="Applicant" numFmtId="0">
      <sharedItems/>
    </cacheField>
    <cacheField name="Applicant Address 1" numFmtId="0">
      <sharedItems/>
    </cacheField>
    <cacheField name="Account" numFmtId="0">
      <sharedItems containsBlank="1"/>
    </cacheField>
    <cacheField name="Rate Class" numFmtId="0">
      <sharedItems containsBlank="1" count="12">
        <s v="2MIS"/>
        <s v="Residential Program"/>
        <s v="No savings "/>
        <s v="4MICI"/>
        <s v="3MI"/>
        <m u="1"/>
        <s v="3MIDA" u="1"/>
        <s v="3MMDA" u="1"/>
        <s v="Check if residential" u="1"/>
        <s v="No savings - Likely LED Street lights" u="1"/>
        <s v="3MIS" u="1"/>
        <s v="Ask Jim" u="1"/>
      </sharedItems>
    </cacheField>
    <cacheField name="Application Phase ID" numFmtId="0">
      <sharedItems containsBlank="1"/>
    </cacheField>
    <cacheField name="Measure ID" numFmtId="0">
      <sharedItems containsMixedTypes="1" containsNumber="1" containsInteger="1" minValue="3" maxValue="28"/>
    </cacheField>
    <cacheField name="Measure Name" numFmtId="0">
      <sharedItems/>
    </cacheField>
    <cacheField name="Measure Description" numFmtId="0">
      <sharedItems containsNonDate="0" containsString="0" containsBlank="1"/>
    </cacheField>
    <cacheField name="Measure Type" numFmtId="0">
      <sharedItems containsNonDate="0" containsString="0" containsBlank="1"/>
    </cacheField>
    <cacheField name="Measure End Use" numFmtId="0">
      <sharedItems containsNonDate="0" containsString="0" containsBlank="1"/>
    </cacheField>
    <cacheField name="Project Track" numFmtId="0">
      <sharedItems/>
    </cacheField>
    <cacheField name="Quantity" numFmtId="0">
      <sharedItems containsSemiMixedTypes="0" containsString="0" containsNumber="1" containsInteger="1" minValue="1" maxValue="1950"/>
    </cacheField>
    <cacheField name="Gross Energy Savings (kWh)" numFmtId="0">
      <sharedItems containsSemiMixedTypes="0" containsString="0" containsNumber="1" minValue="0" maxValue="889000"/>
    </cacheField>
    <cacheField name="Gross Demand Savings (kW)" numFmtId="0">
      <sharedItems containsSemiMixedTypes="0" containsString="0" containsNumber="1" minValue="0" maxValue="107"/>
    </cacheField>
    <cacheField name="EUL" numFmtId="0">
      <sharedItems containsString="0" containsBlank="1" containsNumber="1" containsInteger="1" minValue="0" maxValue="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3">
  <r>
    <x v="0"/>
    <m/>
    <s v="OHE-BRI-104-00436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0436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0436"/>
    <m/>
    <n v="22"/>
    <s v="9 Watt ECM Fan Motor Upgrade - Two Speed"/>
    <m/>
    <s v="Refrigeration"/>
    <s v="PSP-Business-Commercial-Refrigeration"/>
    <s v="Prescriptive"/>
    <n v="1"/>
    <n v="155"/>
    <n v="1007"/>
    <n v="0.12"/>
    <n v="15"/>
  </r>
  <r>
    <x v="0"/>
    <m/>
    <s v="OHE-BRI-104-00436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0436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0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09"/>
    <m/>
    <n v="28"/>
    <s v="1/15 HP ECM Fan Motor Upgrade - Two Speed"/>
    <m/>
    <s v="Refrigeration"/>
    <s v="PSP-Business-Commercial-Refrigeration"/>
    <s v="Prescriptive"/>
    <n v="6"/>
    <n v="210"/>
    <n v="6042"/>
    <n v="0.72"/>
    <n v="15"/>
  </r>
  <r>
    <x v="0"/>
    <m/>
    <s v="OHE-BRI-104-01209"/>
    <m/>
    <n v="7"/>
    <s v="Cleaning condenser coils - cooler"/>
    <m/>
    <s v="Refrigeration"/>
    <s v="PSP-Business-Commercial-Refrigeration"/>
    <s v="Prescriptive"/>
    <n v="6"/>
    <n v="20"/>
    <n v="1458"/>
    <n v="0.24"/>
    <n v="1"/>
  </r>
  <r>
    <x v="0"/>
    <m/>
    <s v="OHE-BRI-104-01212"/>
    <m/>
    <n v="10"/>
    <s v="9 Watt ECM Fan Motor - Square Frame - Standard"/>
    <m/>
    <s v="Refrigeration"/>
    <s v="PSP-Business-Commercial-Refrigeration"/>
    <s v="Prescriptive"/>
    <n v="2"/>
    <n v="175"/>
    <n v="2014"/>
    <n v="0.24"/>
    <n v="15"/>
  </r>
  <r>
    <x v="0"/>
    <m/>
    <s v="OHE-BRI-104-01212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12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121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2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4-01212"/>
    <m/>
    <n v="7"/>
    <s v="Cleaning condenser coils - cooler"/>
    <m/>
    <s v="Refrigeration"/>
    <s v="PSP-Business-Commercial-Refrigeration"/>
    <s v="Prescriptive"/>
    <n v="5"/>
    <n v="20"/>
    <n v="1215"/>
    <n v="0.2"/>
    <n v="1"/>
  </r>
  <r>
    <x v="0"/>
    <m/>
    <s v="OHE-BRI-104-01215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4-01215"/>
    <m/>
    <n v="7"/>
    <s v="Cleaning condenser coils - cooler"/>
    <m/>
    <s v="Refrigeration"/>
    <s v="PSP-Business-Commercial-Refrigeration"/>
    <s v="Prescriptive"/>
    <n v="7"/>
    <n v="20"/>
    <n v="1701"/>
    <n v="0.28000000000000003"/>
    <n v="1"/>
  </r>
  <r>
    <x v="0"/>
    <m/>
    <s v="OHE-BRI-104-01215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15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5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15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19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1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19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19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104-01220"/>
    <m/>
    <n v="28"/>
    <s v="1/15 HP ECM Fan Motor Upgrade - Two Speed"/>
    <m/>
    <s v="Refrigeration"/>
    <s v="PSP-Business-Commercial-Refrigeration"/>
    <s v="Prescriptive"/>
    <n v="6"/>
    <n v="210"/>
    <n v="6042"/>
    <n v="0.72"/>
    <n v="15"/>
  </r>
  <r>
    <x v="0"/>
    <m/>
    <s v="OHE-BRI-104-0122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1"/>
    <m/>
    <n v="7"/>
    <s v="Cleaning condenser coils - cooler"/>
    <m/>
    <s v="Refrigeration"/>
    <s v="PSP-Business-Commercial-Refrigeration"/>
    <s v="Prescriptive"/>
    <n v="5"/>
    <n v="20"/>
    <n v="1215"/>
    <n v="0.2"/>
    <n v="1"/>
  </r>
  <r>
    <x v="0"/>
    <m/>
    <s v="OHE-BRI-104-01221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4-01221"/>
    <m/>
    <n v="22"/>
    <s v="9 Watt ECM Fan Motor Upgrade - Two Speed"/>
    <m/>
    <s v="Refrigeration"/>
    <s v="PSP-Business-Commercial-Refrigeration"/>
    <s v="Prescriptive"/>
    <n v="3"/>
    <n v="155"/>
    <n v="3021"/>
    <n v="0.36"/>
    <n v="15"/>
  </r>
  <r>
    <x v="0"/>
    <m/>
    <s v="OHE-BRI-104-01221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104-0122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2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22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104-01222"/>
    <m/>
    <n v="7"/>
    <s v="Cleaning condenser coils - cooler"/>
    <m/>
    <s v="Refrigeration"/>
    <s v="PSP-Business-Commercial-Refrigeration"/>
    <s v="Prescriptive"/>
    <n v="7"/>
    <n v="20"/>
    <n v="1701"/>
    <n v="0.28000000000000003"/>
    <n v="1"/>
  </r>
  <r>
    <x v="0"/>
    <m/>
    <s v="OHE-BRI-104-01223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122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3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2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2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24"/>
    <m/>
    <n v="28"/>
    <s v="1/15 HP ECM Fan Motor Upgrade - Two Speed"/>
    <m/>
    <s v="Refrigeration"/>
    <s v="PSP-Business-Commercial-Refrigeration"/>
    <s v="Prescriptive"/>
    <n v="3"/>
    <n v="210"/>
    <n v="3021"/>
    <n v="0.36"/>
    <n v="15"/>
  </r>
  <r>
    <x v="0"/>
    <m/>
    <s v="OHE-BRI-104-01224"/>
    <m/>
    <n v="9"/>
    <s v="9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104-01224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104-01224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4-0123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4-01230"/>
    <m/>
    <n v="9"/>
    <s v="9 Watt ECM Fan Motor Upgrade - Standard"/>
    <m/>
    <s v="Refrigeration"/>
    <s v="PSP-Business-Commercial-Refrigeration"/>
    <s v="Prescriptive"/>
    <n v="6"/>
    <n v="135"/>
    <n v="6042"/>
    <n v="0.72"/>
    <n v="15"/>
  </r>
  <r>
    <x v="0"/>
    <m/>
    <s v="OHE-BRI-104-01230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104-01244"/>
    <m/>
    <n v="8"/>
    <s v="Cleaning condenser coils - freezer"/>
    <m/>
    <s v="Refrigeration"/>
    <s v="PSP-Business-Commercial-Refrigeration"/>
    <s v="Prescriptive"/>
    <n v="1"/>
    <n v="27"/>
    <n v="289"/>
    <n v="0.05"/>
    <n v="1"/>
  </r>
  <r>
    <x v="0"/>
    <m/>
    <s v="OHE-BRI-104-01244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104-01244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4-0124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7"/>
    <m/>
    <n v="28"/>
    <s v="1/15 HP ECM Fan Motor Upgrade - Two Speed"/>
    <m/>
    <s v="Refrigeration"/>
    <s v="PSP-Business-Commercial-Refrigeration"/>
    <s v="Prescriptive"/>
    <n v="2"/>
    <n v="210"/>
    <n v="2014"/>
    <n v="0.24"/>
    <n v="15"/>
  </r>
  <r>
    <x v="0"/>
    <m/>
    <s v="OHE-BRI-108-00767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7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8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108-00768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8"/>
    <m/>
    <n v="3"/>
    <s v="Strip curtains for walk-in coolers"/>
    <m/>
    <s v="Refrigeration"/>
    <s v="PSP-Business-Commercial-Refrigeration"/>
    <s v="Prescriptive"/>
    <n v="2"/>
    <n v="195"/>
    <n v="960"/>
    <n v="0.16"/>
    <n v="5"/>
  </r>
  <r>
    <x v="0"/>
    <m/>
    <s v="OHE-BRI-108-00769"/>
    <m/>
    <n v="7"/>
    <s v="Cleaning condenser coils - cooler"/>
    <m/>
    <s v="Refrigeration"/>
    <s v="PSP-Business-Commercial-Refrigeration"/>
    <s v="Prescriptive"/>
    <n v="4"/>
    <n v="20"/>
    <n v="972"/>
    <n v="0.16"/>
    <n v="1"/>
  </r>
  <r>
    <x v="0"/>
    <m/>
    <s v="OHE-BRI-108-00769"/>
    <m/>
    <n v="28"/>
    <s v="1/15 HP ECM Fan Motor Upgrade - Two Speed"/>
    <m/>
    <s v="Refrigeration"/>
    <s v="PSP-Business-Commercial-Refrigeration"/>
    <s v="Prescriptive"/>
    <n v="3"/>
    <n v="210"/>
    <n v="3021"/>
    <n v="0.36"/>
    <n v="15"/>
  </r>
  <r>
    <x v="0"/>
    <m/>
    <s v="OHE-BRI-108-0076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69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8-0077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108-00773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108-00773"/>
    <m/>
    <n v="8"/>
    <s v="Cleaning condenser coils - freezer"/>
    <m/>
    <s v="Refrigeration"/>
    <s v="PSP-Business-Commercial-Refrigeration"/>
    <s v="Prescriptive"/>
    <n v="3"/>
    <n v="27"/>
    <n v="867"/>
    <n v="0.15"/>
    <n v="1"/>
  </r>
  <r>
    <x v="0"/>
    <m/>
    <s v="OHE-BRI-108-0077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108-00773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108-00773"/>
    <m/>
    <n v="28"/>
    <s v="1/15 HP ECM Fan Motor Upgrade - Two Speed"/>
    <m/>
    <s v="Refrigeration"/>
    <s v="PSP-Business-Commercial-Refrigeration"/>
    <s v="Prescriptive"/>
    <n v="5"/>
    <n v="210"/>
    <n v="5035"/>
    <n v="0.6"/>
    <n v="15"/>
  </r>
  <r>
    <x v="0"/>
    <m/>
    <s v="OHE-BRI-147-00001"/>
    <m/>
    <n v="20"/>
    <s v="1/3 HP ECM Fan Motor Upgrade - Standard"/>
    <m/>
    <s v="Refrigeration"/>
    <s v="PSP-Business-Commercial-Refrigeration"/>
    <s v="Prescriptive"/>
    <n v="5"/>
    <n v="318"/>
    <n v="5035"/>
    <n v="0.6"/>
    <n v="15"/>
  </r>
  <r>
    <x v="0"/>
    <m/>
    <s v="OHE-BRI-147-00002"/>
    <m/>
    <n v="15"/>
    <s v="1/15 HP ECM Fan Motor Upgrade - Standard"/>
    <m/>
    <s v="Refrigeration"/>
    <s v="PSP-Business-Commercial-Refrigeration"/>
    <s v="Prescriptive"/>
    <n v="2"/>
    <n v="185"/>
    <n v="2014"/>
    <n v="0.24"/>
    <n v="15"/>
  </r>
  <r>
    <x v="0"/>
    <m/>
    <s v="OHE-BRI-147-00002"/>
    <m/>
    <n v="20"/>
    <s v="1/3 HP ECM Fan Motor Upgrade - Standard"/>
    <m/>
    <s v="Refrigeration"/>
    <s v="PSP-Business-Commercial-Refrigeration"/>
    <s v="Prescriptive"/>
    <n v="1"/>
    <n v="318"/>
    <n v="1007"/>
    <n v="0.12"/>
    <n v="15"/>
  </r>
  <r>
    <x v="0"/>
    <m/>
    <s v="OHE-BRI-147-00003"/>
    <m/>
    <n v="20"/>
    <s v="1/3 HP ECM Fan Motor Upgrade - Standard"/>
    <m/>
    <s v="Refrigeration"/>
    <s v="PSP-Business-Commercial-Refrigeration"/>
    <s v="Prescriptive"/>
    <n v="5"/>
    <n v="318"/>
    <n v="5035"/>
    <n v="0.6"/>
    <n v="15"/>
  </r>
  <r>
    <x v="0"/>
    <m/>
    <s v="OHE-BRI-147-00003"/>
    <m/>
    <n v="15"/>
    <s v="1/15 HP ECM Fan Motor Upgrade - Standard"/>
    <m/>
    <s v="Refrigeration"/>
    <s v="PSP-Business-Commercial-Refrigeration"/>
    <s v="Prescriptive"/>
    <n v="3"/>
    <n v="185"/>
    <n v="3021"/>
    <n v="0.36"/>
    <n v="15"/>
  </r>
  <r>
    <x v="0"/>
    <m/>
    <s v="OHE-BRI-70-00009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09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09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09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70-00009"/>
    <m/>
    <n v="9"/>
    <s v="9 Watt ECM Fan Motor Upgrade - Standard"/>
    <m/>
    <s v="Refrigeration"/>
    <s v="PSP-Business-Commercial-Refrigeration"/>
    <s v="Prescriptive"/>
    <n v="2"/>
    <n v="135"/>
    <n v="2014"/>
    <n v="0.24"/>
    <n v="15"/>
  </r>
  <r>
    <x v="0"/>
    <m/>
    <s v="OHE-BRI-70-00009"/>
    <m/>
    <n v="12"/>
    <s v="16 Watt ECM Fan Motor Upgrade - Standard"/>
    <m/>
    <s v="Refrigeration"/>
    <s v="PSP-Business-Commercial-Refrigeration"/>
    <s v="Prescriptive"/>
    <n v="1"/>
    <n v="135"/>
    <n v="1007"/>
    <n v="0.12"/>
    <n v="15"/>
  </r>
  <r>
    <x v="0"/>
    <m/>
    <s v="OHE-BRI-70-00010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0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0"/>
    <m/>
    <n v="28"/>
    <s v="1/15 HP ECM Fan Motor Upgrade - Two Speed"/>
    <m/>
    <s v="Refrigeration"/>
    <s v="PSP-Business-Commercial-Refrigeration"/>
    <s v="Prescriptive"/>
    <n v="5"/>
    <n v="210"/>
    <n v="5035"/>
    <n v="0.6"/>
    <n v="15"/>
  </r>
  <r>
    <x v="0"/>
    <m/>
    <s v="OHE-BRI-70-00010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1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1"/>
    <m/>
    <n v="8"/>
    <s v="Cleaning condenser coils - freezer"/>
    <m/>
    <s v="Refrigeration"/>
    <s v="PSP-Business-Commercial-Refrigeration"/>
    <s v="Prescriptive"/>
    <n v="3"/>
    <n v="27"/>
    <n v="867"/>
    <n v="0.15"/>
    <n v="1"/>
  </r>
  <r>
    <x v="0"/>
    <m/>
    <s v="OHE-BRI-70-00011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11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1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2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2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0"/>
    <m/>
    <s v="OHE-BRI-70-00012"/>
    <m/>
    <n v="7"/>
    <s v="Cleaning condenser coils - cooler"/>
    <m/>
    <s v="Refrigeration"/>
    <s v="PSP-Business-Commercial-Refrigeration"/>
    <s v="Prescriptive"/>
    <n v="2"/>
    <n v="20"/>
    <n v="486"/>
    <n v="0.08"/>
    <n v="1"/>
  </r>
  <r>
    <x v="0"/>
    <m/>
    <s v="OHE-BRI-70-00012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3"/>
    <m/>
    <n v="28"/>
    <s v="1/15 HP ECM Fan Motor Upgrade - Two Speed"/>
    <m/>
    <s v="Refrigeration"/>
    <s v="PSP-Business-Commercial-Refrigeration"/>
    <s v="Prescriptive"/>
    <n v="1"/>
    <n v="210"/>
    <n v="1007"/>
    <n v="0.12"/>
    <n v="15"/>
  </r>
  <r>
    <x v="0"/>
    <m/>
    <s v="OHE-BRI-70-00013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3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3"/>
    <m/>
    <n v="7"/>
    <s v="Cleaning condenser coils - cooler"/>
    <m/>
    <s v="Refrigeration"/>
    <s v="PSP-Business-Commercial-Refrigeration"/>
    <s v="Prescriptive"/>
    <n v="1"/>
    <n v="20"/>
    <n v="243"/>
    <n v="0.04"/>
    <n v="1"/>
  </r>
  <r>
    <x v="0"/>
    <m/>
    <s v="OHE-BRI-70-00014"/>
    <m/>
    <n v="9"/>
    <s v="9 Watt ECM Fan Motor Upgrade - Standard"/>
    <m/>
    <s v="Refrigeration"/>
    <s v="PSP-Business-Commercial-Refrigeration"/>
    <s v="Prescriptive"/>
    <n v="3"/>
    <n v="135"/>
    <n v="3021"/>
    <n v="0.36"/>
    <n v="15"/>
  </r>
  <r>
    <x v="0"/>
    <m/>
    <s v="OHE-BRI-70-00014"/>
    <m/>
    <n v="4"/>
    <s v="Strip curtains for walk-in freezers"/>
    <m/>
    <s v="Refrigeration"/>
    <s v="PSP-Business-Commercial-Refrigeration"/>
    <s v="Prescriptive"/>
    <n v="1"/>
    <n v="195"/>
    <n v="548"/>
    <n v="0.09"/>
    <n v="5"/>
  </r>
  <r>
    <x v="0"/>
    <m/>
    <s v="OHE-BRI-70-00014"/>
    <m/>
    <n v="7"/>
    <s v="Cleaning condenser coils - cooler"/>
    <m/>
    <s v="Refrigeration"/>
    <s v="PSP-Business-Commercial-Refrigeration"/>
    <s v="Prescriptive"/>
    <n v="3"/>
    <n v="20"/>
    <n v="729"/>
    <n v="0.12"/>
    <n v="1"/>
  </r>
  <r>
    <x v="0"/>
    <m/>
    <s v="OHE-BRI-70-00014"/>
    <m/>
    <n v="3"/>
    <s v="Strip curtains for walk-in coolers"/>
    <m/>
    <s v="Refrigeration"/>
    <s v="PSP-Business-Commercial-Refrigeration"/>
    <s v="Prescriptive"/>
    <n v="1"/>
    <n v="195"/>
    <n v="480"/>
    <n v="0.08"/>
    <n v="5"/>
  </r>
  <r>
    <x v="0"/>
    <m/>
    <s v="OHE-BRI-70-00014"/>
    <m/>
    <n v="28"/>
    <s v="1/15 HP ECM Fan Motor Upgrade - Two Speed"/>
    <m/>
    <s v="Refrigeration"/>
    <s v="PSP-Business-Commercial-Refrigeration"/>
    <s v="Prescriptive"/>
    <n v="4"/>
    <n v="210"/>
    <n v="4028"/>
    <n v="0.48"/>
    <n v="15"/>
  </r>
  <r>
    <x v="1"/>
    <m/>
    <s v="502020-009"/>
    <m/>
    <s v="sbl_v4_esa_01"/>
    <s v="ESA - ACP I/C Member: 1 – 20 new replacement devices (new fixtures) (1:10 audit ratio)"/>
    <m/>
    <m/>
    <s v="N/A"/>
    <s v="Prescriptive"/>
    <n v="1"/>
    <m/>
    <n v="0"/>
    <n v="0"/>
    <m/>
  </r>
  <r>
    <x v="1"/>
    <m/>
    <s v="502020-009"/>
    <m/>
    <s v="sbl_V4_17"/>
    <s v="LED A Lamp ≤ 9W Minimum 450 Lumen Output"/>
    <m/>
    <m/>
    <s v="Lighting Interior General"/>
    <s v="Prescriptive"/>
    <n v="1"/>
    <m/>
    <n v="221.44200000000001"/>
    <n v="5.0999999999999997E-2"/>
    <m/>
  </r>
  <r>
    <x v="1"/>
    <m/>
    <s v="502020-009"/>
    <m/>
    <s v="sbl_V4_17"/>
    <s v="LED A Lamp ≤ 9W Minimum 450 Lumen Output"/>
    <m/>
    <m/>
    <s v="Lighting Interior General"/>
    <s v="Prescriptive"/>
    <n v="1"/>
    <m/>
    <n v="221.44200000000001"/>
    <n v="5.0999999999999997E-2"/>
    <m/>
  </r>
  <r>
    <x v="1"/>
    <m/>
    <s v="502020-009"/>
    <m/>
    <s v="sbl_V4_62"/>
    <s v="LED Exit Sign Retrofit Kit ≤3W "/>
    <m/>
    <m/>
    <s v="Lighting Interior General"/>
    <s v="Prescriptive"/>
    <n v="1"/>
    <m/>
    <n v="117.23399999999999"/>
    <n v="2.7E-2"/>
    <m/>
  </r>
  <r>
    <x v="1"/>
    <m/>
    <s v="502020-009"/>
    <m/>
    <s v="sbl_V4_49"/>
    <s v="Type B LED T8 (4 lamp) ≤14W (Nominal Lamp Wattage) Minimum 1500 Lumen Output Per Lamp"/>
    <m/>
    <m/>
    <s v="Lighting Interior General"/>
    <s v="Prescriptive"/>
    <n v="9"/>
    <m/>
    <n v="2188.3679999999999"/>
    <n v="0.504"/>
    <m/>
  </r>
  <r>
    <x v="1"/>
    <m/>
    <s v="502023-054"/>
    <m/>
    <s v="sbl_V4_22"/>
    <s v="Globe Lamp≤ 6W Minimum 250 Lumen Output"/>
    <m/>
    <m/>
    <s v="Lighting Interior General"/>
    <s v="Prescriptive"/>
    <n v="6"/>
    <m/>
    <n v="510"/>
    <n v="0.20399999999999999"/>
    <m/>
  </r>
  <r>
    <x v="1"/>
    <m/>
    <s v="502023-054"/>
    <m/>
    <s v="sbl_V4_18"/>
    <s v="LED A Shape ≤ 11W Minimum 800 Lumen Output"/>
    <m/>
    <m/>
    <s v="Lighting Interior General"/>
    <s v="Prescriptive"/>
    <n v="3"/>
    <m/>
    <n v="67.5"/>
    <n v="2.7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1"/>
    <m/>
    <n v="72.5"/>
    <n v="2.9000000000000001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2"/>
    <m/>
    <n v="145"/>
    <n v="5.8000000000000003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3"/>
    <m/>
    <n v="217.5"/>
    <n v="8.6999999999999994E-2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4"/>
    <m/>
    <n v="290"/>
    <n v="0.11600000000000001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4"/>
    <m/>
    <n v="290"/>
    <n v="0.11600000000000001"/>
    <m/>
  </r>
  <r>
    <x v="1"/>
    <m/>
    <s v="502023-054"/>
    <m/>
    <s v="sbl_V4_34"/>
    <s v="Type A LED T8  (2 lamp) ≤12W (Nominal Lamp Wattage) Minimum 1500 Lumen Output Per Lamp"/>
    <m/>
    <m/>
    <s v="Lighting Interior General"/>
    <s v="Prescriptive"/>
    <n v="10"/>
    <m/>
    <n v="725"/>
    <n v="0.28999999999999998"/>
    <m/>
  </r>
  <r>
    <x v="1"/>
    <m/>
    <s v="502023-054"/>
    <m/>
    <s v="sbl_V4_36"/>
    <s v="Type A LED T8  (4 lamp) ≤12W (Nominal Lamp Wattage) Minimum 1500 Lumen Output Per Lamp"/>
    <m/>
    <m/>
    <s v="Lighting Interior General"/>
    <s v="Prescriptive"/>
    <n v="1"/>
    <m/>
    <n v="130"/>
    <n v="5.1999999999999998E-2"/>
    <m/>
  </r>
  <r>
    <x v="2"/>
    <m/>
    <s v="OAK-MA-108-FI-0042"/>
    <m/>
    <s v="Dimmer switch"/>
    <s v="Dimmer switch"/>
    <m/>
    <m/>
    <m/>
    <s v="Prescriptive"/>
    <n v="4"/>
    <m/>
    <n v="96"/>
    <n v="4.0000000000000001E-3"/>
    <m/>
  </r>
  <r>
    <x v="2"/>
    <m/>
    <s v="OAK-MA-108-FI-0042"/>
    <m/>
    <s v="ENERGY STAR Qualified Light Fixture - 1 or 2 Sockets"/>
    <s v="ENERGY STAR Qualified Light Fixture - 1 or 2 Sockets"/>
    <m/>
    <m/>
    <m/>
    <s v="Prescriptive"/>
    <n v="64"/>
    <m/>
    <n v="8000"/>
    <n v="0.25600000000000001"/>
    <m/>
  </r>
  <r>
    <x v="2"/>
    <m/>
    <s v="OAK-MA-108-FI-0042"/>
    <m/>
    <s v="ENERGY STAR qualified light fixture - 3 or more sockets"/>
    <s v="ENERGY STAR qualified light fixture - 3 or more sockets"/>
    <m/>
    <m/>
    <m/>
    <s v="Prescriptive"/>
    <n v="8"/>
    <m/>
    <n v="2008"/>
    <n v="6.4000000000000001E-2"/>
    <m/>
  </r>
  <r>
    <x v="2"/>
    <m/>
    <s v="OAK-MA-108-FI-0042"/>
    <m/>
    <s v="ENERGY STAR® qualified homes"/>
    <s v="ENERGY STAR® qualified homes"/>
    <m/>
    <m/>
    <m/>
    <s v="Performance"/>
    <n v="2"/>
    <m/>
    <n v="3770"/>
    <n v="0.17799999999999999"/>
    <m/>
  </r>
  <r>
    <x v="2"/>
    <m/>
    <s v="OAK-GG-4-FB-0003"/>
    <m/>
    <s v="ENERGY STAR qualified LED"/>
    <s v="ENERGY STAR qualified LED"/>
    <m/>
    <m/>
    <m/>
    <s v="Prescriptive"/>
    <n v="114"/>
    <m/>
    <n v="3648"/>
    <n v="0.114"/>
    <m/>
  </r>
  <r>
    <x v="2"/>
    <m/>
    <s v="OAK-GG-4-FB-0003"/>
    <m/>
    <s v="ENERGY STAR® qualified homes"/>
    <s v="ENERGY STAR® qualified homes"/>
    <m/>
    <m/>
    <m/>
    <s v="Performance"/>
    <n v="2"/>
    <m/>
    <n v="3770"/>
    <n v="0.17799999999999999"/>
    <m/>
  </r>
  <r>
    <x v="2"/>
    <m/>
    <s v="OAK-GG-75-FF-0004"/>
    <m/>
    <s v="ENERGY STAR qualified LED"/>
    <s v="ENERGY STAR qualified LED"/>
    <m/>
    <m/>
    <m/>
    <s v="Prescriptive"/>
    <n v="543"/>
    <m/>
    <n v="17376"/>
    <n v="0.54300000000000004"/>
    <m/>
  </r>
  <r>
    <x v="2"/>
    <m/>
    <s v="OAK-GG-75-FF-0004"/>
    <m/>
    <s v="ENERGY STAR® qualified homes"/>
    <s v="ENERGY STAR® qualified homes"/>
    <m/>
    <m/>
    <m/>
    <s v="Performance"/>
    <n v="9"/>
    <m/>
    <n v="16965"/>
    <n v="0.80099999999999993"/>
    <m/>
  </r>
  <r>
    <x v="2"/>
    <m/>
    <s v="OAK-GG-15-FD-0006"/>
    <m/>
    <s v="ENERGY STAR qualified LED"/>
    <s v="ENERGY STAR qualified LED"/>
    <m/>
    <m/>
    <m/>
    <s v="Prescriptive"/>
    <n v="244"/>
    <m/>
    <n v="7808"/>
    <n v="0.24399999999999999"/>
    <m/>
  </r>
  <r>
    <x v="2"/>
    <m/>
    <s v="OAK-GG-15-FD-0006"/>
    <m/>
    <s v="ENERGY STAR® qualified homes"/>
    <s v="ENERGY STAR® qualified homes"/>
    <m/>
    <m/>
    <m/>
    <s v="Performance"/>
    <n v="4"/>
    <m/>
    <n v="7540"/>
    <n v="0.3559999999999999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s v="Oakville Hydro Electricity Distribution Inc."/>
    <x v="0"/>
    <s v="Full Cost Recovery"/>
    <s v="OHE-BRI-108-00742"/>
    <s v="Oakville Hydro Electricity Distribution Inc."/>
    <m/>
    <s v="1/15 HP ECM Fan Motor Upgrade - Two Speed"/>
    <m/>
    <n v="28"/>
    <s v="PSP-Business-Commercial-Refrigeration"/>
    <s v="Refrigeration"/>
    <m/>
    <n v="15"/>
    <n v="6"/>
    <s v="Inefficient Motors"/>
    <d v="2019-01-30T00:00:00"/>
    <n v="1872"/>
    <n v="210"/>
    <n v="6042"/>
    <n v="0.72"/>
    <n v="1260"/>
    <m/>
  </r>
  <r>
    <s v="Oakville Hydro Electricity Distribution Inc."/>
    <x v="0"/>
    <s v="Full Cost Recovery"/>
    <s v="OHE-BRI-108-00742"/>
    <s v="Oakville Hydro Electricity Distribution Inc."/>
    <m/>
    <s v="Cleaning condenser coils - cooler"/>
    <m/>
    <n v="7"/>
    <s v="PSP-Business-Commercial-Refrigeration"/>
    <s v="Refrigeration"/>
    <m/>
    <n v="1"/>
    <n v="1"/>
    <s v="No Clean Condenser Coil - Cooler"/>
    <d v="2019-01-30T00:00:00"/>
    <n v="1872"/>
    <n v="20"/>
    <n v="243"/>
    <n v="0.04"/>
    <n v="20"/>
    <m/>
  </r>
  <r>
    <s v="Oakville Hydro Electricity Distribution Inc."/>
    <x v="0"/>
    <s v="Full Cost Recovery"/>
    <s v="OHE-BRI-108-00742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30T00:00:00"/>
    <n v="1872"/>
    <n v="27"/>
    <n v="289"/>
    <n v="0.05"/>
    <n v="27"/>
    <m/>
  </r>
  <r>
    <s v="Oakville Hydro Electricity Distribution Inc."/>
    <x v="0"/>
    <s v="Full Cost Recovery"/>
    <s v="OHE-BRI-108-00742"/>
    <s v="Oakville Hydro Electricity Distribution Inc."/>
    <m/>
    <s v="9 Watt ECM Fan Motor - Square Frame - Standard"/>
    <m/>
    <n v="10"/>
    <s v="PSP-Business-Commercial-Refrigeration"/>
    <s v="Refrigeration"/>
    <m/>
    <n v="15"/>
    <n v="1"/>
    <s v="Inefficient Motors"/>
    <d v="2019-01-30T00:00:00"/>
    <n v="1872"/>
    <n v="175"/>
    <n v="1007"/>
    <n v="0.12"/>
    <n v="175"/>
    <m/>
  </r>
  <r>
    <s v="Oakville Hydro Electricity Distribution Inc."/>
    <x v="0"/>
    <s v="Full Cost Recovery"/>
    <s v="OHE-BRI-108-00742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30T00:00:00"/>
    <n v="1872"/>
    <n v="195"/>
    <n v="548"/>
    <n v="0.09"/>
    <n v="195"/>
    <m/>
  </r>
  <r>
    <s v="Oakville Hydro Electricity Distribution Inc."/>
    <x v="0"/>
    <s v="Full Cost Recovery"/>
    <s v="OHE-BRI-108-00742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0T00:00:00"/>
    <n v="1872"/>
    <n v="195"/>
    <n v="480"/>
    <n v="0.08"/>
    <n v="195"/>
    <m/>
  </r>
  <r>
    <s v="Oakville Hydro Electricity Distribution Inc."/>
    <x v="0"/>
    <s v="Full Cost Recovery"/>
    <s v="OHE-BRI-108-00738"/>
    <s v="Oakville Hydro Electricity Distribution Inc."/>
    <m/>
    <s v="9 Watt ECM Fan Motor Upgrade - Standard"/>
    <m/>
    <n v="9"/>
    <s v="PSP-Business-Commercial-Refrigeration"/>
    <s v="Refrigeration"/>
    <m/>
    <n v="15"/>
    <n v="5"/>
    <s v="Inefficient Motors"/>
    <d v="2019-01-28T00:00:00"/>
    <n v="1617"/>
    <n v="135"/>
    <n v="5035"/>
    <n v="0.6"/>
    <n v="675"/>
    <m/>
  </r>
  <r>
    <s v="Oakville Hydro Electricity Distribution Inc."/>
    <x v="0"/>
    <s v="Full Cost Recovery"/>
    <s v="OHE-BRI-108-00738"/>
    <s v="Oakville Hydro Electricity Distribution Inc."/>
    <m/>
    <s v="Cleaning condenser coils - cooler"/>
    <m/>
    <n v="7"/>
    <s v="PSP-Business-Commercial-Refrigeration"/>
    <s v="Refrigeration"/>
    <m/>
    <n v="1"/>
    <n v="3"/>
    <s v="No Clean Condenser Coil - Cooler"/>
    <d v="2019-01-28T00:00:00"/>
    <n v="1617"/>
    <n v="20"/>
    <n v="729"/>
    <n v="0.12"/>
    <n v="60"/>
    <m/>
  </r>
  <r>
    <s v="Oakville Hydro Electricity Distribution Inc."/>
    <x v="0"/>
    <s v="Full Cost Recovery"/>
    <s v="OHE-BRI-108-00738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28T00:00:00"/>
    <n v="1617"/>
    <n v="195"/>
    <n v="548"/>
    <n v="0.09"/>
    <n v="195"/>
    <m/>
  </r>
  <r>
    <s v="Oakville Hydro Electricity Distribution Inc."/>
    <x v="0"/>
    <s v="Full Cost Recovery"/>
    <s v="OHE-BRI-108-00738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28T00:00:00"/>
    <n v="1617"/>
    <n v="195"/>
    <n v="480"/>
    <n v="0.08"/>
    <n v="195"/>
    <m/>
  </r>
  <r>
    <s v="Oakville Hydro Electricity Distribution Inc."/>
    <x v="0"/>
    <s v="Full Cost Recovery"/>
    <s v="OHE-BRI-108-00738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28T00:00:00"/>
    <n v="1617"/>
    <n v="27"/>
    <n v="289"/>
    <n v="0.05"/>
    <n v="27"/>
    <m/>
  </r>
  <r>
    <s v="Oakville Hydro Electricity Distribution Inc."/>
    <x v="0"/>
    <s v="Full Cost Recovery"/>
    <s v="OHE-BRI-108-00738"/>
    <s v="Oakville Hydro Electricity Distribution Inc."/>
    <m/>
    <s v="9 Watt ECM Fan Motor Upgrade - Two Speed"/>
    <m/>
    <n v="22"/>
    <s v="PSP-Business-Commercial-Refrigeration"/>
    <s v="Refrigeration"/>
    <m/>
    <n v="15"/>
    <n v="3"/>
    <s v="Inefficient Motors"/>
    <d v="2019-01-28T00:00:00"/>
    <n v="1617"/>
    <n v="155"/>
    <n v="3021"/>
    <n v="0.36"/>
    <n v="465"/>
    <m/>
  </r>
  <r>
    <s v="Oakville Hydro Electricity Distribution Inc."/>
    <x v="0"/>
    <s v="Full Cost Recovery"/>
    <s v="OHE-BRI-108-00737"/>
    <s v="Oakville Hydro Electricity Distribution Inc."/>
    <m/>
    <s v="Cleaning condenser coils - freezer"/>
    <m/>
    <n v="8"/>
    <s v="PSP-Business-Commercial-Refrigeration"/>
    <s v="Refrigeration"/>
    <m/>
    <n v="1"/>
    <n v="1"/>
    <s v="No Clean Condenser Coil - Freezer"/>
    <d v="2019-01-29T00:00:00"/>
    <n v="1172"/>
    <n v="27"/>
    <n v="289"/>
    <n v="0.05"/>
    <n v="27"/>
    <m/>
  </r>
  <r>
    <s v="Oakville Hydro Electricity Distribution Inc."/>
    <x v="0"/>
    <s v="Full Cost Recovery"/>
    <s v="OHE-BRI-108-00737"/>
    <s v="Oakville Hydro Electricity Distribution Inc."/>
    <m/>
    <s v="16 Watt ECM Fan Motor Upgrade - Standard"/>
    <m/>
    <n v="12"/>
    <s v="PSP-Business-Commercial-Refrigeration"/>
    <s v="Refrigeration"/>
    <m/>
    <n v="15"/>
    <n v="1"/>
    <s v="Inefficient Motors"/>
    <d v="2019-01-29T00:00:00"/>
    <n v="1172"/>
    <n v="135"/>
    <n v="1007"/>
    <n v="0.12"/>
    <n v="135"/>
    <m/>
  </r>
  <r>
    <s v="Oakville Hydro Electricity Distribution Inc."/>
    <x v="0"/>
    <s v="Full Cost Recovery"/>
    <s v="OHE-BRI-108-00737"/>
    <s v="Oakville Hydro Electricity Distribution Inc."/>
    <m/>
    <s v="9 Watt ECM Fan Motor - Square Frame - Standard"/>
    <m/>
    <n v="10"/>
    <s v="PSP-Business-Commercial-Refrigeration"/>
    <s v="Refrigeration"/>
    <m/>
    <n v="15"/>
    <n v="2"/>
    <s v="Inefficient Motors"/>
    <d v="2019-01-29T00:00:00"/>
    <n v="1172"/>
    <n v="175"/>
    <n v="2014"/>
    <n v="0.24"/>
    <n v="350"/>
    <m/>
  </r>
  <r>
    <s v="Oakville Hydro Electricity Distribution Inc."/>
    <x v="0"/>
    <s v="Full Cost Recovery"/>
    <s v="OHE-BRI-108-00737"/>
    <s v="Oakville Hydro Electricity Distribution Inc."/>
    <m/>
    <s v="9 Watt ECM Fan Motor Upgrade - Standard"/>
    <m/>
    <n v="9"/>
    <s v="PSP-Business-Commercial-Refrigeration"/>
    <s v="Refrigeration"/>
    <m/>
    <n v="15"/>
    <n v="3"/>
    <s v="Inefficient Motors"/>
    <d v="2019-01-29T00:00:00"/>
    <n v="1172"/>
    <n v="135"/>
    <n v="3021"/>
    <n v="0.36"/>
    <n v="405"/>
    <m/>
  </r>
  <r>
    <s v="Oakville Hydro Electricity Distribution Inc."/>
    <x v="0"/>
    <s v="Full Cost Recovery"/>
    <s v="OHE-BRI-108-00737"/>
    <s v="Oakville Hydro Electricity Distribution Inc."/>
    <m/>
    <s v="Cleaning condenser coils - cooler"/>
    <m/>
    <n v="7"/>
    <s v="PSP-Business-Commercial-Refrigeration"/>
    <s v="Refrigeration"/>
    <m/>
    <n v="1"/>
    <n v="3"/>
    <s v="No Clean Condenser Coil - Cooler"/>
    <d v="2019-01-29T00:00:00"/>
    <n v="1172"/>
    <n v="20"/>
    <n v="729"/>
    <n v="0.12"/>
    <n v="60"/>
    <m/>
  </r>
  <r>
    <s v="Oakville Hydro Electricity Distribution Inc."/>
    <x v="0"/>
    <s v="Full Cost Recovery"/>
    <s v="OHE-BRI-108-00737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29T00:00:00"/>
    <n v="1172"/>
    <n v="195"/>
    <n v="480"/>
    <n v="0.08"/>
    <n v="195"/>
    <m/>
  </r>
  <r>
    <s v="Oakville Hydro Electricity Distribution Inc."/>
    <x v="0"/>
    <s v="Full Cost Recovery"/>
    <s v="OHE-BRI-108-00740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0T00:00:00"/>
    <n v="1900"/>
    <n v="195"/>
    <n v="480"/>
    <n v="0.08"/>
    <n v="195"/>
    <m/>
  </r>
  <r>
    <s v="Oakville Hydro Electricity Distribution Inc."/>
    <x v="0"/>
    <s v="Full Cost Recovery"/>
    <s v="OHE-BRI-108-00740"/>
    <s v="Oakville Hydro Electricity Distribution Inc."/>
    <m/>
    <s v="9 Watt ECM Fan Motor Upgrade - Two Speed"/>
    <m/>
    <n v="22"/>
    <s v="PSP-Business-Commercial-Refrigeration"/>
    <s v="Refrigeration"/>
    <m/>
    <n v="15"/>
    <n v="5"/>
    <s v="Inefficient Motors"/>
    <d v="2019-01-30T00:00:00"/>
    <n v="1900"/>
    <n v="155"/>
    <n v="5035"/>
    <n v="0.6"/>
    <n v="775"/>
    <m/>
  </r>
  <r>
    <s v="Oakville Hydro Electricity Distribution Inc."/>
    <x v="0"/>
    <s v="Full Cost Recovery"/>
    <s v="OHE-BRI-108-00740"/>
    <s v="Oakville Hydro Electricity Distribution Inc."/>
    <m/>
    <s v="Cleaning condenser coils - cooler"/>
    <m/>
    <n v="7"/>
    <s v="PSP-Business-Commercial-Refrigeration"/>
    <s v="Refrigeration"/>
    <m/>
    <n v="1"/>
    <n v="6"/>
    <s v="No Clean Condenser Coil - Cooler"/>
    <d v="2019-01-30T00:00:00"/>
    <n v="1900"/>
    <n v="20"/>
    <n v="1458"/>
    <n v="0.24"/>
    <n v="120"/>
    <m/>
  </r>
  <r>
    <s v="Oakville Hydro Electricity Distribution Inc."/>
    <x v="0"/>
    <s v="Full Cost Recovery"/>
    <s v="OHE-BRI-108-00740"/>
    <s v="Oakville Hydro Electricity Distribution Inc."/>
    <m/>
    <s v="9 Watt ECM Fan Motor Upgrade - Standard"/>
    <m/>
    <n v="9"/>
    <s v="PSP-Business-Commercial-Refrigeration"/>
    <s v="Refrigeration"/>
    <m/>
    <n v="15"/>
    <n v="6"/>
    <s v="Inefficient Motors"/>
    <d v="2019-01-30T00:00:00"/>
    <n v="1900"/>
    <n v="135"/>
    <n v="6042"/>
    <n v="0.72"/>
    <n v="810"/>
    <m/>
  </r>
  <r>
    <s v="Oakville Hydro Electricity Distribution Inc."/>
    <x v="0"/>
    <s v="Full Cost Recovery"/>
    <s v="OHE-BRI-104-00903"/>
    <s v="Oakville Hydro Electricity Distribution Inc."/>
    <m/>
    <s v="1/15 HP ECM Fan Motor Upgrade - Two Speed"/>
    <m/>
    <n v="28"/>
    <s v="PSP-Business-Commercial-Refrigeration"/>
    <s v="Refrigeration"/>
    <m/>
    <n v="15"/>
    <n v="4"/>
    <s v="Inefficient Motors"/>
    <d v="2019-01-31T00:00:00"/>
    <n v="2105"/>
    <n v="210"/>
    <n v="4028"/>
    <n v="0.48"/>
    <n v="840"/>
    <m/>
  </r>
  <r>
    <s v="Oakville Hydro Electricity Distribution Inc."/>
    <x v="0"/>
    <s v="Full Cost Recovery"/>
    <s v="OHE-BRI-104-00903"/>
    <s v="Oakville Hydro Electricity Distribution Inc."/>
    <m/>
    <s v="9 Watt ECM Fan Motor Upgrade - Standard"/>
    <m/>
    <n v="9"/>
    <s v="PSP-Business-Commercial-Refrigeration"/>
    <s v="Refrigeration"/>
    <m/>
    <n v="15"/>
    <n v="4"/>
    <s v="Inefficient Motors"/>
    <d v="2019-01-31T00:00:00"/>
    <n v="2105"/>
    <n v="135"/>
    <n v="4028"/>
    <n v="0.48"/>
    <n v="540"/>
    <m/>
  </r>
  <r>
    <s v="Oakville Hydro Electricity Distribution Inc."/>
    <x v="0"/>
    <s v="Full Cost Recovery"/>
    <s v="OHE-BRI-104-00903"/>
    <s v="Oakville Hydro Electricity Distribution Inc."/>
    <m/>
    <s v="Cleaning condenser coils - freezer"/>
    <m/>
    <n v="8"/>
    <s v="PSP-Business-Commercial-Refrigeration"/>
    <s v="Refrigeration"/>
    <m/>
    <n v="1"/>
    <n v="5"/>
    <s v="No Clean Condenser Coil - Freezer"/>
    <d v="2019-01-31T00:00:00"/>
    <n v="2105"/>
    <n v="27"/>
    <n v="1445"/>
    <n v="0.25"/>
    <n v="135"/>
    <m/>
  </r>
  <r>
    <s v="Oakville Hydro Electricity Distribution Inc."/>
    <x v="0"/>
    <s v="Full Cost Recovery"/>
    <s v="OHE-BRI-104-00903"/>
    <s v="Oakville Hydro Electricity Distribution Inc."/>
    <m/>
    <s v="Cleaning condenser coils - cooler"/>
    <m/>
    <n v="7"/>
    <s v="PSP-Business-Commercial-Refrigeration"/>
    <s v="Refrigeration"/>
    <m/>
    <n v="1"/>
    <n v="10"/>
    <s v="No Clean Condenser Coil - Cooler"/>
    <d v="2019-01-31T00:00:00"/>
    <n v="2105"/>
    <n v="20"/>
    <n v="2430"/>
    <n v="0.4"/>
    <n v="200"/>
    <m/>
  </r>
  <r>
    <s v="Oakville Hydro Electricity Distribution Inc."/>
    <x v="0"/>
    <s v="Full Cost Recovery"/>
    <s v="OHE-BRI-104-00903"/>
    <s v="Oakville Hydro Electricity Distribution Inc."/>
    <m/>
    <s v="Strip curtains for walk-in coolers"/>
    <m/>
    <n v="3"/>
    <s v="PSP-Business-Commercial-Refrigeration"/>
    <s v="Refrigeration"/>
    <m/>
    <n v="5"/>
    <n v="1"/>
    <s v="No Strip Curtain Walk-in Cooler"/>
    <d v="2019-01-31T00:00:00"/>
    <n v="2105"/>
    <n v="195"/>
    <n v="480"/>
    <n v="0.08"/>
    <n v="195"/>
    <m/>
  </r>
  <r>
    <s v="Oakville Hydro Electricity Distribution Inc."/>
    <x v="0"/>
    <s v="Full Cost Recovery"/>
    <s v="OHE-BRI-104-00903"/>
    <s v="Oakville Hydro Electricity Distribution Inc."/>
    <m/>
    <s v="Strip curtains for walk-in freezers"/>
    <m/>
    <n v="4"/>
    <s v="PSP-Business-Commercial-Refrigeration"/>
    <s v="Refrigeration"/>
    <m/>
    <n v="5"/>
    <n v="1"/>
    <s v="No Strip Curtain Walk-in Freezer"/>
    <d v="2019-01-31T00:00:00"/>
    <n v="2105"/>
    <n v="195"/>
    <n v="548"/>
    <n v="0.09"/>
    <n v="195"/>
    <m/>
  </r>
  <r>
    <s v="Oakville Hydro Electricity Distribution Inc."/>
    <x v="0"/>
    <s v="Full Cost Recovery"/>
    <s v="OHE-BRI-104-00902"/>
    <s v="Oakville Hydro Electricity Distribution Inc."/>
    <m/>
    <s v="9 Watt ECM Fan Motor Upgrade - Standard"/>
    <m/>
    <n v="9"/>
    <s v="PSP-Business-Commercial-Refrigeration"/>
    <s v="Refrigeration"/>
    <m/>
    <n v="15"/>
    <n v="4"/>
    <s v="Inefficient Motors"/>
    <d v="2019-01-07T00:00:00"/>
    <n v="640"/>
    <n v="135"/>
    <n v="4028"/>
    <n v="0.48"/>
    <n v="540"/>
    <m/>
  </r>
  <r>
    <s v="Oakville Hydro Electricity Distribution Inc."/>
    <x v="0"/>
    <s v="Full Cost Recovery"/>
    <s v="OHE-BRI-104-00902"/>
    <s v="Oakville Hydro Electricity Distribution Inc."/>
    <m/>
    <s v="Cleaning condenser coils - cooler"/>
    <m/>
    <n v="7"/>
    <s v="PSP-Business-Commercial-Refrigeration"/>
    <s v="Refrigeration"/>
    <m/>
    <n v="1"/>
    <n v="5"/>
    <s v="No Clean Condenser Coil - Cooler"/>
    <d v="2019-01-07T00:00:00"/>
    <n v="640"/>
    <n v="20"/>
    <n v="1215"/>
    <n v="0.2"/>
    <n v="100"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7">
  <r>
    <x v="0"/>
    <m/>
    <s v="OHE-BRI-104-01231"/>
    <s v="Sunlight Grill"/>
    <s v="2308 Royal Windsor Dr"/>
    <s v="137804-04"/>
    <x v="0"/>
    <m/>
    <n v="8"/>
    <s v="Cleaning condenser coils - freezer"/>
    <m/>
    <m/>
    <m/>
    <s v="Prescriptive"/>
    <n v="2"/>
    <n v="578"/>
    <n v="0.1"/>
    <m/>
  </r>
  <r>
    <x v="0"/>
    <m/>
    <s v="OHE-BRI-104-01231"/>
    <s v="Sunlight Grill"/>
    <s v="2308 Royal Windsor Dr"/>
    <s v="137804-04"/>
    <x v="0"/>
    <m/>
    <n v="7"/>
    <s v="Cleaning condenser coils - cooler"/>
    <m/>
    <m/>
    <m/>
    <s v="Prescriptive"/>
    <n v="3"/>
    <n v="729"/>
    <n v="0.12"/>
    <m/>
  </r>
  <r>
    <x v="0"/>
    <m/>
    <s v="OHE-BRI-104-01231"/>
    <s v="Sunlight Grill"/>
    <s v="2308 Royal Windsor Dr"/>
    <s v="137804-04"/>
    <x v="0"/>
    <m/>
    <n v="28"/>
    <s v="1/15 HP ECM Fan Motor Upgrade - Two Speed"/>
    <m/>
    <m/>
    <m/>
    <s v="Prescriptive"/>
    <n v="3"/>
    <n v="3021"/>
    <n v="0.36"/>
    <m/>
  </r>
  <r>
    <x v="0"/>
    <m/>
    <s v="OHE-BRI-104-01248"/>
    <s v="Pita Nutso"/>
    <s v="601 Ford Dr"/>
    <s v="164909-00"/>
    <x v="0"/>
    <m/>
    <n v="28"/>
    <s v="1/15 HP ECM Fan Motor Upgrade - Two Speed"/>
    <m/>
    <m/>
    <m/>
    <s v="Prescriptive"/>
    <n v="2"/>
    <n v="2014"/>
    <n v="0.24"/>
    <m/>
  </r>
  <r>
    <x v="0"/>
    <m/>
    <s v="OHE-BRI-104-01248"/>
    <s v="Pita Nutso"/>
    <s v="601 Ford Dr"/>
    <s v="164909-00"/>
    <x v="0"/>
    <m/>
    <n v="3"/>
    <s v="Strip curtains for walk-in coolers"/>
    <m/>
    <m/>
    <m/>
    <s v="Prescriptive"/>
    <n v="1"/>
    <n v="480"/>
    <n v="0.08"/>
    <m/>
  </r>
  <r>
    <x v="0"/>
    <m/>
    <s v="OHE-BRI-104-01248"/>
    <s v="Pita Nutso"/>
    <s v="601 Ford Dr"/>
    <s v="164909-00"/>
    <x v="0"/>
    <m/>
    <n v="7"/>
    <s v="Cleaning condenser coils - cooler"/>
    <m/>
    <m/>
    <m/>
    <s v="Prescriptive"/>
    <n v="5"/>
    <n v="1215"/>
    <n v="0.2"/>
    <m/>
  </r>
  <r>
    <x v="0"/>
    <m/>
    <s v="OHE-BRI-104-01248"/>
    <s v="Pita Nutso"/>
    <s v="601 Ford Dr"/>
    <s v="164909-00"/>
    <x v="0"/>
    <m/>
    <n v="9"/>
    <s v="9 Watt ECM Fan Motor Upgrade - Standard"/>
    <m/>
    <m/>
    <m/>
    <s v="Prescriptive"/>
    <n v="2"/>
    <n v="2014"/>
    <n v="0.24"/>
    <m/>
  </r>
  <r>
    <x v="0"/>
    <m/>
    <s v="OHE-BRI-104-01248"/>
    <s v="Pita Nutso"/>
    <s v="601 Ford Dr"/>
    <s v="164909-00"/>
    <x v="0"/>
    <m/>
    <n v="4"/>
    <s v="Strip curtains for walk-in freezers"/>
    <m/>
    <m/>
    <m/>
    <s v="Prescriptive"/>
    <n v="1"/>
    <n v="548"/>
    <n v="0.09"/>
    <m/>
  </r>
  <r>
    <x v="1"/>
    <m/>
    <s v="OAK-MA-108-FJ-0042"/>
    <s v="Mattamy Homes"/>
    <s v="1388 Dundas Street We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108-FJ-0042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08-FJ-0042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08-FJ-0042"/>
    <s v="Mattamy Homes"/>
    <s v="1388 Dundas Street We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08-FJ-0042"/>
    <s v="Mattamy Homes"/>
    <s v="1388 Dundas Street West"/>
    <s v="Residential Program"/>
    <x v="1"/>
    <m/>
    <s v="Dimmer switch"/>
    <s v="Dimmer switch"/>
    <m/>
    <m/>
    <m/>
    <s v="Prescriptive"/>
    <n v="20"/>
    <n v="480"/>
    <n v="0.02"/>
    <m/>
  </r>
  <r>
    <x v="1"/>
    <m/>
    <s v="OAK-MA-108-FJ-0042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190"/>
    <n v="23750"/>
    <n v="0.76"/>
    <m/>
  </r>
  <r>
    <x v="1"/>
    <m/>
    <s v="OAK-MA-108-FJ-0042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0"/>
    <n v="10040"/>
    <n v="0.32"/>
    <m/>
  </r>
  <r>
    <x v="1"/>
    <m/>
    <s v="OAK-MA-108-FJ-0042"/>
    <s v="Mattamy Homes"/>
    <s v="1388 Dundas Street West"/>
    <s v="Residential Program"/>
    <x v="1"/>
    <m/>
    <s v="ENERGY STAR® qualified homes"/>
    <s v="ENERGY STAR® qualified homes"/>
    <m/>
    <m/>
    <m/>
    <s v="Performance"/>
    <n v="10"/>
    <n v="18850"/>
    <n v="0.8899999999999999"/>
    <m/>
  </r>
  <r>
    <x v="1"/>
    <m/>
    <s v="OAK-MA-116-FA-0067"/>
    <s v="Mattamy Homes"/>
    <s v="Preserve Drive and Cheeryhur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116-FA-0067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16-FA-0067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16-FA-0067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50-FE-0065"/>
    <s v="Mattamy Homes"/>
    <s v="1388 Dundas Street West"/>
    <s v="Residential Program"/>
    <x v="1"/>
    <m/>
    <s v="Dimmer switch"/>
    <s v="Dimmer switch"/>
    <m/>
    <m/>
    <m/>
    <s v="Prescriptive"/>
    <n v="2"/>
    <n v="48"/>
    <n v="2E-3"/>
    <m/>
  </r>
  <r>
    <x v="1"/>
    <m/>
    <s v="OAK-MA-50-FE-0065"/>
    <s v="Mattamy Homes"/>
    <s v="1388 Dundas Street West"/>
    <s v="Residential Program"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50-FE-0065"/>
    <s v="Mattamy Homes"/>
    <s v="1388 Dundas Street West"/>
    <s v="Residential Program"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50-FE-0065"/>
    <s v="Mattamy Homes"/>
    <s v="1388 Dundas Street West"/>
    <s v="Residential Program"/>
    <x v="1"/>
    <m/>
    <s v="ENERGY STAR qualified LED"/>
    <s v="ENERGY STAR qualified LED"/>
    <m/>
    <m/>
    <m/>
    <s v="Prescriptive"/>
    <n v="76"/>
    <n v="2432"/>
    <n v="7.5999999999999998E-2"/>
    <m/>
  </r>
  <r>
    <x v="1"/>
    <m/>
    <s v="OAK-MA-50-FE-0065"/>
    <s v="Mattamy Homes"/>
    <s v="1388 Dundas Street West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67-FB-0068"/>
    <s v="Mattamy Homes"/>
    <s v="Preserve Drive and Cheeryhurst"/>
    <s v="Residential Program"/>
    <x v="1"/>
    <m/>
    <s v="Dimmer switch"/>
    <s v="Dimmer switch"/>
    <m/>
    <m/>
    <m/>
    <s v="Prescriptive"/>
    <n v="22"/>
    <n v="528"/>
    <n v="2.1999999999999999E-2"/>
    <m/>
  </r>
  <r>
    <x v="1"/>
    <m/>
    <s v="OAK-MA-167-FB-0068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209"/>
    <n v="26125"/>
    <n v="0.83599999999999997"/>
    <m/>
  </r>
  <r>
    <x v="1"/>
    <m/>
    <s v="OAK-MA-167-FB-0068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4"/>
    <n v="11044"/>
    <n v="0.35199999999999998"/>
    <m/>
  </r>
  <r>
    <x v="1"/>
    <m/>
    <s v="OAK-MA-167-FB-0068"/>
    <s v="Mattamy Homes"/>
    <s v="Preserve Drive and Cheeryhurst"/>
    <s v="Residential Program"/>
    <x v="1"/>
    <m/>
    <s v="ENERGY STAR qualified LED"/>
    <s v="ENERGY STAR qualified LED"/>
    <m/>
    <m/>
    <m/>
    <s v="Prescriptive"/>
    <n v="550"/>
    <n v="17600"/>
    <n v="0.55000000000000004"/>
    <m/>
  </r>
  <r>
    <x v="1"/>
    <m/>
    <s v="OAK-MA-167-FB-0068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1"/>
    <n v="20735"/>
    <n v="0.97899999999999998"/>
    <m/>
  </r>
  <r>
    <x v="1"/>
    <m/>
    <s v="OAK-MA-116-FB-0067"/>
    <s v="Mattamy Homes"/>
    <s v="Preserve Drive and Cheeryhurst"/>
    <s v="Residential Program"/>
    <x v="1"/>
    <m/>
    <s v="Dimmer switch"/>
    <s v="Dimmer switch"/>
    <m/>
    <m/>
    <m/>
    <s v="Prescriptive"/>
    <n v="24"/>
    <n v="576"/>
    <n v="2.4E-2"/>
    <m/>
  </r>
  <r>
    <x v="1"/>
    <m/>
    <s v="OAK-MA-116-FB-0067"/>
    <s v="Mattamy Homes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384"/>
    <n v="48000"/>
    <n v="1.536"/>
    <m/>
  </r>
  <r>
    <x v="1"/>
    <m/>
    <s v="OAK-MA-116-FB-0067"/>
    <s v="Mattamy Homes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48"/>
    <n v="12048"/>
    <n v="0.38400000000000001"/>
    <m/>
  </r>
  <r>
    <x v="1"/>
    <m/>
    <s v="OAK-MA-116-FB-0067"/>
    <s v="Mattamy Homes"/>
    <s v="Preserve Drive and Cheeryhurst"/>
    <s v="Residential Program"/>
    <x v="1"/>
    <m/>
    <s v="ENERGY STAR qualified LED"/>
    <s v="ENERGY STAR qualified LED"/>
    <m/>
    <m/>
    <m/>
    <s v="Prescriptive"/>
    <n v="912"/>
    <n v="29184"/>
    <n v="0.91200000000000003"/>
    <m/>
  </r>
  <r>
    <x v="1"/>
    <m/>
    <s v="OAK-MA-116-FB-0067"/>
    <s v="Mattamy Homes"/>
    <s v="Preserve Drive and Cheeryhurst"/>
    <s v="Residential Program"/>
    <x v="1"/>
    <m/>
    <s v="ENERGY STAR® qualified homes"/>
    <s v="ENERGY STAR® qualified homes"/>
    <m/>
    <m/>
    <m/>
    <s v="Performance"/>
    <n v="12"/>
    <n v="22620"/>
    <n v="1.0680000000000001"/>
    <m/>
  </r>
  <r>
    <x v="1"/>
    <m/>
    <s v="OAK-BH-115-FA-0002"/>
    <s v="Branthaven Homes(BEC Trafalgar Limited Partnership)"/>
    <s v="3075 Trafalgar Rd"/>
    <s v="Residential Program"/>
    <x v="1"/>
    <m/>
    <s v="ENERGY STAR® qualified homes"/>
    <s v="ENERGY STAR® qualified homes"/>
    <m/>
    <m/>
    <m/>
    <s v="Performance"/>
    <n v="19"/>
    <n v="35815"/>
    <n v="1.6909999999999998"/>
    <m/>
  </r>
  <r>
    <x v="2"/>
    <m/>
    <s v="201892D3"/>
    <s v="DOUGLAS AND KAYEBROWN"/>
    <s v="262 ASH TREE WAY"/>
    <s v="Residential Program"/>
    <x v="1"/>
    <m/>
    <s v="Variable speed pool pump"/>
    <s v="Variable speed pool pump"/>
    <m/>
    <m/>
    <m/>
    <s v="Prescriptive"/>
    <n v="1"/>
    <n v="1867.7839070572404"/>
    <n v="0.85053911978927155"/>
    <n v="10"/>
  </r>
  <r>
    <x v="2"/>
    <m/>
    <s v="2018215F"/>
    <s v="GARYBERTASON"/>
    <s v="2282 HILLTOP LANE"/>
    <s v="Residential Program"/>
    <x v="1"/>
    <m/>
    <s v="Variable speed pool pump"/>
    <s v="Variable speed pool pump"/>
    <m/>
    <m/>
    <m/>
    <s v="Prescriptive"/>
    <n v="1"/>
    <n v="4235.7771230769231"/>
    <n v="1.1573161538461538"/>
    <n v="10"/>
  </r>
  <r>
    <x v="2"/>
    <m/>
    <s v="2018A47C"/>
    <s v="EDGADZALA"/>
    <s v="2148 ADAIR CRES"/>
    <s v="Residential Program"/>
    <x v="1"/>
    <m/>
    <s v="Variable speed pool pump"/>
    <s v="Variable speed pool pump"/>
    <m/>
    <m/>
    <m/>
    <s v="Prescriptive"/>
    <n v="1"/>
    <n v="1804.0999070572404"/>
    <n v="0.82153911978927163"/>
    <n v="10"/>
  </r>
  <r>
    <x v="2"/>
    <m/>
    <s v="2018F1BB"/>
    <s v="BINLI"/>
    <s v="225 CHARTWELL RD"/>
    <s v="Residential Program"/>
    <x v="1"/>
    <m/>
    <s v="Variable speed pool pump"/>
    <s v="Variable speed pool pump"/>
    <m/>
    <m/>
    <m/>
    <s v="Prescriptive"/>
    <n v="1"/>
    <n v="2469.423178428734"/>
    <n v="0.67470578645593826"/>
    <n v="10"/>
  </r>
  <r>
    <x v="2"/>
    <m/>
    <s v="2018D413"/>
    <s v="CATHY AND JOHNMCLAREN"/>
    <s v="1190 MIDDLEGATE ROAD"/>
    <s v="Residential Program"/>
    <x v="1"/>
    <m/>
    <s v="Variable speed pool pump"/>
    <s v="Variable speed pool pump"/>
    <m/>
    <m/>
    <m/>
    <s v="Prescriptive"/>
    <n v="1"/>
    <n v="2887.9118141144804"/>
    <n v="0.6575391197892716"/>
    <n v="10"/>
  </r>
  <r>
    <x v="2"/>
    <m/>
    <s v="20180E69"/>
    <s v="DAVE/LINDAPATTON"/>
    <s v="1032 VALLEY CREST CIRCLE"/>
    <s v="Residential Program"/>
    <x v="1"/>
    <m/>
    <s v="Variable speed pool pump"/>
    <s v="Variable speed pool pump"/>
    <m/>
    <m/>
    <m/>
    <s v="Prescriptive"/>
    <n v="1"/>
    <n v="2024.3385427429871"/>
    <n v="0.69137245312260487"/>
    <n v="10"/>
  </r>
  <r>
    <x v="2"/>
    <m/>
    <s v="2018ED3F"/>
    <s v="KUN XIANGSHI"/>
    <s v="133 GLOUCESTER"/>
    <s v="Residential Program"/>
    <x v="1"/>
    <m/>
    <s v="Variable speed pool pump"/>
    <s v="Variable speed pool pump"/>
    <m/>
    <m/>
    <m/>
    <s v="Prescriptive"/>
    <n v="1"/>
    <n v="3261.5606091280551"/>
    <n v="1.1139209730628603"/>
    <n v="10"/>
  </r>
  <r>
    <x v="2"/>
    <m/>
    <s v="20185E51"/>
    <s v="LAURASKELTON"/>
    <s v="1246 OLD COLONY ROAD"/>
    <s v="Residential Program"/>
    <x v="1"/>
    <m/>
    <s v="Variable speed pool pump"/>
    <s v="Variable speed pool pump"/>
    <m/>
    <m/>
    <m/>
    <s v="Prescriptive"/>
    <n v="1"/>
    <n v="3614.7878141144806"/>
    <n v="0.82303911978927169"/>
    <n v="10"/>
  </r>
  <r>
    <x v="2"/>
    <m/>
    <s v="2018FD9C"/>
    <s v="SAMUEL-MARYWHALEN"/>
    <s v="2511 WATERFORD STREET"/>
    <s v="Residential Program"/>
    <x v="1"/>
    <m/>
    <s v="Variable speed pool pump"/>
    <s v="Variable speed pool pump"/>
    <m/>
    <m/>
    <m/>
    <s v="Prescriptive"/>
    <n v="1"/>
    <n v="2456.706542742987"/>
    <n v="0.8390391197892717"/>
    <n v="10"/>
  </r>
  <r>
    <x v="2"/>
    <m/>
    <s v="2018ACA8"/>
    <s v="JENNIFERDENHOMME"/>
    <s v="499 BOHEMIA CRESCENT"/>
    <s v="Residential Program"/>
    <x v="1"/>
    <m/>
    <s v="Variable speed pool pump"/>
    <s v="Variable speed pool pump"/>
    <m/>
    <m/>
    <m/>
    <s v="Prescriptive"/>
    <n v="1"/>
    <n v="2379.1431784287333"/>
    <n v="0.65003911978927165"/>
    <n v="10"/>
  </r>
  <r>
    <x v="2"/>
    <m/>
    <s v="201956DE"/>
    <s v="JAMESLINDSAY"/>
    <s v="1340 ROSEBERRY CRESCENT"/>
    <s v="Residential Program"/>
    <x v="1"/>
    <m/>
    <s v="Variable speed pool pump"/>
    <s v="Variable speed pool pump"/>
    <m/>
    <m/>
    <m/>
    <s v="Prescriptive"/>
    <n v="1"/>
    <n v="1136.8065892143666"/>
    <n v="0.7002534055035573"/>
    <n v="10"/>
  </r>
  <r>
    <x v="2"/>
    <m/>
    <s v="2018AC1E"/>
    <s v="ROMANHUMENIUK"/>
    <s v="1371 DEERWOOD TRAIL"/>
    <s v="Residential Program"/>
    <x v="1"/>
    <m/>
    <s v="Variable speed pool pump"/>
    <s v="Variable speed pool pump"/>
    <m/>
    <m/>
    <m/>
    <s v="Prescriptive"/>
    <n v="1"/>
    <n v="3810.2318141144806"/>
    <n v="0.86753911978927167"/>
    <n v="10"/>
  </r>
  <r>
    <x v="2"/>
    <m/>
    <s v="2018F2F3"/>
    <s v="GLENNAMITCHENER"/>
    <s v="648 TRAFFORD CR"/>
    <s v="Residential Program"/>
    <x v="1"/>
    <m/>
    <s v="Variable speed pool pump"/>
    <s v="Variable speed pool pump"/>
    <m/>
    <m/>
    <m/>
    <s v="Prescriptive"/>
    <n v="1"/>
    <n v="3768.2605476923081"/>
    <n v="0.85798282051282049"/>
    <n v="10"/>
  </r>
  <r>
    <x v="3"/>
    <m/>
    <s v="EEM-0250"/>
    <s v="Town of Oakville"/>
    <s v="1225 Trafalgar Rd"/>
    <s v="No savings "/>
    <x v="2"/>
    <s v="Final Payment"/>
    <s v="N/A"/>
    <s v="N/A"/>
    <m/>
    <m/>
    <m/>
    <s v="Custom"/>
    <n v="1"/>
    <n v="0"/>
    <n v="0"/>
    <m/>
  </r>
  <r>
    <x v="1"/>
    <m/>
    <s v="OAK-GG-4-FC-0003"/>
    <s v="Wild Ginger Developments Inc."/>
    <s v="3209 Ernest Appelbe Blvd"/>
    <s v="Residential Program"/>
    <x v="1"/>
    <m/>
    <s v="ENERGY STAR qualified LED"/>
    <s v="ENERGY STAR qualified LED"/>
    <m/>
    <m/>
    <m/>
    <s v="Prescriptive"/>
    <n v="57"/>
    <n v="1824"/>
    <n v="5.7000000000000002E-2"/>
    <m/>
  </r>
  <r>
    <x v="1"/>
    <m/>
    <s v="OAK-GG-4-FC-0003"/>
    <s v="Wild Ginger Developments Inc."/>
    <s v="3209 Ernest Appelbe Blvd"/>
    <s v="Residential Program"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GG-75-FG-0004"/>
    <s v="Wild Ginger Developments Inc."/>
    <s v="3217 Mintwood Circle"/>
    <s v="Residential Program"/>
    <x v="1"/>
    <m/>
    <s v="ENERGY STAR qualified LED"/>
    <s v="ENERGY STAR qualified LED"/>
    <m/>
    <m/>
    <m/>
    <s v="Prescriptive"/>
    <n v="750"/>
    <n v="24000"/>
    <n v="0.75"/>
    <m/>
  </r>
  <r>
    <x v="1"/>
    <m/>
    <s v="OAK-GG-75-FG-0004"/>
    <s v="Wild Ginger Developments Inc."/>
    <s v="3217 Mintwood Circle"/>
    <s v="Residential Program"/>
    <x v="1"/>
    <m/>
    <s v="ENERGY STAR® qualified homes"/>
    <s v="ENERGY STAR® qualified homes"/>
    <m/>
    <m/>
    <m/>
    <s v="Performance"/>
    <n v="14"/>
    <n v="26390"/>
    <n v="1.246"/>
    <m/>
  </r>
  <r>
    <x v="1"/>
    <m/>
    <s v="OAK-MA-167-FC-0068"/>
    <s v="Mattamy"/>
    <s v="Preserve Drive and Cheeryhurst"/>
    <s v="Residential Program"/>
    <x v="1"/>
    <m/>
    <s v="Dimmer switch"/>
    <s v="Dimmer switch"/>
    <m/>
    <m/>
    <m/>
    <s v="Prescriptive"/>
    <n v="66"/>
    <n v="1584"/>
    <n v="6.6000000000000003E-2"/>
    <m/>
  </r>
  <r>
    <x v="1"/>
    <m/>
    <s v="OAK-MA-167-FC-0068"/>
    <s v="Mattamy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627"/>
    <n v="78375"/>
    <n v="2.508"/>
    <m/>
  </r>
  <r>
    <x v="1"/>
    <m/>
    <s v="OAK-MA-167-FC-0068"/>
    <s v="Mattamy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132"/>
    <n v="33132"/>
    <n v="1.056"/>
    <m/>
  </r>
  <r>
    <x v="1"/>
    <m/>
    <s v="OAK-MA-167-FC-0068"/>
    <s v="Mattamy"/>
    <s v="Preserve Drive and Cheeryhurst"/>
    <s v="Residential Program"/>
    <x v="1"/>
    <m/>
    <s v="ENERGY STAR qualified LED"/>
    <s v="ENERGY STAR qualified LED"/>
    <m/>
    <m/>
    <m/>
    <s v="Prescriptive"/>
    <n v="1650"/>
    <n v="52800"/>
    <n v="1.6500000000000001"/>
    <m/>
  </r>
  <r>
    <x v="1"/>
    <m/>
    <s v="OAK-MA-167-FC-0068"/>
    <s v="Mattamy"/>
    <s v="Preserve Drive and Cheeryhurst"/>
    <s v="Residential Program"/>
    <x v="1"/>
    <m/>
    <s v="ENERGY STAR® qualified homes"/>
    <s v="ENERGY STAR® qualified homes"/>
    <m/>
    <m/>
    <m/>
    <s v="Performance"/>
    <n v="33"/>
    <n v="62205"/>
    <n v="2.9369999999999998"/>
    <m/>
  </r>
  <r>
    <x v="1"/>
    <m/>
    <s v="OAK-MA-116-FC-0067"/>
    <s v="Mattamy"/>
    <s v="Preserve Drive and Cheeryhurst"/>
    <s v="Residential Program"/>
    <x v="1"/>
    <m/>
    <s v="Dimmer switch"/>
    <s v="Dimmer switch"/>
    <m/>
    <m/>
    <m/>
    <s v="Prescriptive"/>
    <n v="14"/>
    <n v="336"/>
    <n v="1.4E-2"/>
    <m/>
  </r>
  <r>
    <x v="1"/>
    <m/>
    <s v="OAK-MA-116-FC-0067"/>
    <s v="Mattamy"/>
    <s v="Preserve Drive and Cheeryhurst"/>
    <s v="Residential Program"/>
    <x v="1"/>
    <m/>
    <s v="ENERGY STAR Qualified Light Fixture - 1 or 2 Sockets"/>
    <s v="ENERGY STAR Qualified Light Fixture - 1 or 2 Sockets"/>
    <m/>
    <m/>
    <m/>
    <s v="Prescriptive"/>
    <n v="224"/>
    <n v="28000"/>
    <n v="0.89600000000000002"/>
    <m/>
  </r>
  <r>
    <x v="1"/>
    <m/>
    <s v="OAK-MA-116-FC-0067"/>
    <s v="Mattamy"/>
    <s v="Preserve Drive and Cheeryhurst"/>
    <s v="Residential Program"/>
    <x v="1"/>
    <m/>
    <s v="ENERGY STAR qualified light fixture - 3 or more sockets"/>
    <s v="ENERGY STAR qualified light fixture - 3 or more sockets"/>
    <m/>
    <m/>
    <m/>
    <s v="Prescriptive"/>
    <n v="28"/>
    <n v="7028"/>
    <n v="0.224"/>
    <m/>
  </r>
  <r>
    <x v="1"/>
    <m/>
    <s v="OAK-MA-116-FC-0067"/>
    <s v="Mattamy"/>
    <s v="Preserve Drive and Cheeryhurst"/>
    <s v="Residential Program"/>
    <x v="1"/>
    <m/>
    <s v="ENERGY STAR qualified LED"/>
    <s v="ENERGY STAR qualified LED"/>
    <m/>
    <m/>
    <m/>
    <s v="Prescriptive"/>
    <n v="532"/>
    <n v="17024"/>
    <n v="0.53200000000000003"/>
    <m/>
  </r>
  <r>
    <x v="1"/>
    <m/>
    <s v="OAK-MA-116-FC-0067"/>
    <s v="Mattamy"/>
    <s v="Preserve Drive and Cheeryhurst"/>
    <s v="Residential Program"/>
    <x v="1"/>
    <m/>
    <s v="ENERGY STAR® qualified homes"/>
    <s v="ENERGY STAR® qualified homes"/>
    <m/>
    <m/>
    <m/>
    <s v="Performance"/>
    <n v="7"/>
    <n v="13195"/>
    <n v="0.623"/>
    <m/>
  </r>
  <r>
    <x v="1"/>
    <m/>
    <s v="OAK-RM-162-FA-0006"/>
    <s v="Remington"/>
    <s v="Dundas Street West and Sixth Line"/>
    <s v="Residential Program"/>
    <x v="1"/>
    <m/>
    <s v="Indoor motion sensor"/>
    <s v="Indoor motion sensor"/>
    <m/>
    <m/>
    <m/>
    <s v="Prescriptive"/>
    <n v="138"/>
    <n v="8832"/>
    <n v="0.27600000000000002"/>
    <m/>
  </r>
  <r>
    <x v="1"/>
    <m/>
    <s v="OAK-RM-162-FA-0006"/>
    <s v="Remington"/>
    <s v="Dundas Street West and Sixth Line"/>
    <s v="Residential Program"/>
    <x v="1"/>
    <m/>
    <s v="ENERGY STAR Qualified Light Fixture - 1 or 2 Sockets"/>
    <s v="ENERGY STAR Qualified Light Fixture - 1 or 2 Sockets"/>
    <m/>
    <m/>
    <m/>
    <s v="Prescriptive"/>
    <n v="1840"/>
    <n v="230000"/>
    <n v="7.36"/>
    <m/>
  </r>
  <r>
    <x v="1"/>
    <m/>
    <s v="OAK-RM-162-FA-0006"/>
    <s v="Remington"/>
    <s v="Dundas Street West and Sixth Line"/>
    <s v="Residential Program"/>
    <x v="1"/>
    <m/>
    <s v="ENERGY STAR qualified light fixture - 3 or more sockets"/>
    <s v="ENERGY STAR qualified light fixture - 3 or more sockets"/>
    <m/>
    <m/>
    <m/>
    <s v="Prescriptive"/>
    <n v="230"/>
    <n v="57730"/>
    <n v="1.84"/>
    <m/>
  </r>
  <r>
    <x v="1"/>
    <m/>
    <s v="OAK-RM-162-FA-0006"/>
    <s v="Remington"/>
    <s v="Dundas Street West and Sixth Line"/>
    <s v="Residential Program"/>
    <x v="1"/>
    <m/>
    <s v="ENERGY STAR qualified recessed lighting"/>
    <s v="ENERGY STAR qualified recessed lighting"/>
    <m/>
    <m/>
    <m/>
    <s v="Prescriptive"/>
    <n v="493"/>
    <n v="15776"/>
    <n v="0.49299999999999999"/>
    <m/>
  </r>
  <r>
    <x v="1"/>
    <m/>
    <s v="OAK-RM-162-FA-0006"/>
    <s v="Remington"/>
    <s v="Dundas Street West and Sixth Line"/>
    <s v="Residential Program"/>
    <x v="1"/>
    <m/>
    <s v="ENERGY STAR qualified under the counter lighting"/>
    <s v="ENERGY STAR qualified under the counter lighting"/>
    <m/>
    <m/>
    <m/>
    <s v="Prescriptive"/>
    <n v="46"/>
    <n v="1472"/>
    <n v="4.5999999999999999E-2"/>
    <m/>
  </r>
  <r>
    <x v="1"/>
    <m/>
    <s v="OAK-RM-162-FA-0006"/>
    <s v="Remington"/>
    <s v="Dundas Street West and Sixth Line"/>
    <s v="Residential Program"/>
    <x v="1"/>
    <m/>
    <s v="ENERGY STAR qualified LED"/>
    <s v="ENERGY STAR qualified LED"/>
    <m/>
    <m/>
    <m/>
    <s v="Prescriptive"/>
    <n v="537"/>
    <n v="17184"/>
    <n v="0.53700000000000003"/>
    <m/>
  </r>
  <r>
    <x v="1"/>
    <m/>
    <s v="OAK-RM-162-FA-0006"/>
    <s v="Remington"/>
    <s v="Dundas Street West and Sixth Line"/>
    <s v="Residential Program"/>
    <x v="1"/>
    <m/>
    <s v="ENERGY STAR® qualified homes"/>
    <s v="ENERGY STAR® qualified homes"/>
    <m/>
    <m/>
    <m/>
    <s v="Performance"/>
    <n v="46"/>
    <n v="86710"/>
    <n v="4.0939999999999994"/>
    <m/>
  </r>
  <r>
    <x v="4"/>
    <m/>
    <s v="Oakville-SCP-601650"/>
    <s v="Ropak Canada"/>
    <s v="2240 Wyecroft Rd"/>
    <s v="149197-00"/>
    <x v="3"/>
    <s v="Project Incentive"/>
    <s v="Compressed Air"/>
    <s v="Compressed Air"/>
    <m/>
    <m/>
    <m/>
    <s v="Custom"/>
    <n v="1"/>
    <n v="889000"/>
    <n v="107"/>
    <m/>
  </r>
  <r>
    <x v="0"/>
    <m/>
    <s v="OHE-BRI-104-01308"/>
    <s v="Nonna's Oven"/>
    <s v="3420 Rebecca St"/>
    <s v="165976-00"/>
    <x v="0"/>
    <m/>
    <n v="28"/>
    <s v="1/15 HP ECM Fan Motor Upgrade - Two Speed"/>
    <m/>
    <m/>
    <m/>
    <s v="Prescriptive"/>
    <n v="1"/>
    <n v="1007"/>
    <n v="0.12"/>
    <n v="15"/>
  </r>
  <r>
    <x v="0"/>
    <m/>
    <s v="OHE-BRI-104-01308"/>
    <s v="Nonna's Oven"/>
    <s v="3420 Rebecca St"/>
    <s v="165976-00"/>
    <x v="0"/>
    <m/>
    <n v="3"/>
    <s v="Strip curtains for walk-in coolers"/>
    <m/>
    <m/>
    <m/>
    <s v="Prescriptive"/>
    <n v="1"/>
    <n v="480"/>
    <n v="0.08"/>
    <n v="5"/>
  </r>
  <r>
    <x v="0"/>
    <m/>
    <s v="OHE-BRI-104-01308"/>
    <s v="Nonna's Oven"/>
    <s v="3420 Rebecca St"/>
    <s v="165976-00"/>
    <x v="0"/>
    <m/>
    <n v="9"/>
    <s v="9 Watt ECM Fan Motor Upgrade - Standard"/>
    <m/>
    <m/>
    <m/>
    <s v="Prescriptive"/>
    <n v="1"/>
    <n v="1007"/>
    <n v="0.12"/>
    <n v="15"/>
  </r>
  <r>
    <x v="0"/>
    <m/>
    <s v="OHE-BRI-104-01308"/>
    <s v="Nonna's Oven"/>
    <s v="3420 Rebecca St"/>
    <s v="165976-00"/>
    <x v="0"/>
    <m/>
    <n v="7"/>
    <s v="Cleaning condenser coils - cooler"/>
    <m/>
    <m/>
    <m/>
    <s v="Prescriptive"/>
    <n v="6"/>
    <n v="1458"/>
    <n v="0.24"/>
    <n v="1"/>
  </r>
  <r>
    <x v="0"/>
    <m/>
    <s v="OHE-BRI-104-01306"/>
    <s v="Funky Thai 2 Go"/>
    <s v="3420 Rebecca St"/>
    <s v="165976-00"/>
    <x v="0"/>
    <m/>
    <n v="4"/>
    <s v="Strip curtains for walk-in freezers"/>
    <m/>
    <m/>
    <m/>
    <s v="Prescriptive"/>
    <n v="1"/>
    <n v="548"/>
    <n v="0.09"/>
    <n v="5"/>
  </r>
  <r>
    <x v="0"/>
    <m/>
    <s v="OHE-BRI-104-01306"/>
    <s v="Funky Thai 2 Go"/>
    <s v="3420 Rebecca St"/>
    <s v="165976-00"/>
    <x v="0"/>
    <m/>
    <n v="28"/>
    <s v="1/15 HP ECM Fan Motor Upgrade - Two Speed"/>
    <m/>
    <m/>
    <m/>
    <s v="Prescriptive"/>
    <n v="4"/>
    <n v="4028"/>
    <n v="0.48"/>
    <n v="15"/>
  </r>
  <r>
    <x v="0"/>
    <m/>
    <s v="OHE-BRI-104-01306"/>
    <s v="Funky Thai 2 Go"/>
    <s v="3420 Rebecca St"/>
    <s v="165976-00"/>
    <x v="0"/>
    <m/>
    <n v="3"/>
    <s v="Strip curtains for walk-in coolers"/>
    <m/>
    <m/>
    <m/>
    <s v="Prescriptive"/>
    <n v="1"/>
    <n v="480"/>
    <n v="0.08"/>
    <n v="5"/>
  </r>
  <r>
    <x v="0"/>
    <m/>
    <s v="OHE-BRI-104-01306"/>
    <s v="Funky Thai 2 Go"/>
    <s v="3420 Rebecca St"/>
    <s v="165976-00"/>
    <x v="0"/>
    <m/>
    <n v="8"/>
    <s v="Cleaning condenser coils - freezer"/>
    <m/>
    <m/>
    <m/>
    <s v="Prescriptive"/>
    <n v="2"/>
    <n v="578"/>
    <n v="0.1"/>
    <n v="1"/>
  </r>
  <r>
    <x v="0"/>
    <m/>
    <s v="OHE-BRI-104-01306"/>
    <s v="Funky Thai 2 Go"/>
    <s v="3420 Rebecca St"/>
    <s v="165976-00"/>
    <x v="0"/>
    <m/>
    <n v="7"/>
    <s v="Cleaning condenser coils - cooler"/>
    <m/>
    <m/>
    <m/>
    <s v="Prescriptive"/>
    <n v="7"/>
    <n v="1701"/>
    <n v="0.28000000000000003"/>
    <n v="1"/>
  </r>
  <r>
    <x v="0"/>
    <m/>
    <s v="OHE-BRI-104-01306"/>
    <s v="Funky Thai 2 Go"/>
    <s v="3420 Rebecca St"/>
    <s v="165976-00"/>
    <x v="0"/>
    <m/>
    <n v="9"/>
    <s v="9 Watt ECM Fan Motor Upgrade - Standard"/>
    <m/>
    <m/>
    <m/>
    <s v="Prescriptive"/>
    <n v="2"/>
    <n v="2014"/>
    <n v="0.24"/>
    <n v="15"/>
  </r>
  <r>
    <x v="0"/>
    <m/>
    <s v="OHE-BRI-70-00015"/>
    <s v="Tim Hortons - 590"/>
    <s v="2316 Royal Windsor Dr"/>
    <s v="137807-01"/>
    <x v="4"/>
    <m/>
    <n v="28"/>
    <s v="1/15 HP ECM Fan Motor Upgrade - Two Speed"/>
    <m/>
    <m/>
    <m/>
    <s v="Prescriptive"/>
    <n v="5"/>
    <n v="5035"/>
    <n v="0.6"/>
    <n v="15"/>
  </r>
  <r>
    <x v="0"/>
    <m/>
    <s v="OHE-BRI-70-00015"/>
    <s v="Tim Hortons - 590"/>
    <s v="2316 Royal Windsor Dr"/>
    <s v="137807-01"/>
    <x v="4"/>
    <m/>
    <n v="7"/>
    <s v="Cleaning condenser coils - cooler"/>
    <m/>
    <m/>
    <m/>
    <s v="Prescriptive"/>
    <n v="1"/>
    <n v="243"/>
    <n v="0.04"/>
    <n v="1"/>
  </r>
  <r>
    <x v="0"/>
    <m/>
    <s v="OHE-BRI-70-00015"/>
    <s v="Tim Hortons - 590"/>
    <s v="2316 Royal Windsor Dr"/>
    <s v="137807-01"/>
    <x v="4"/>
    <m/>
    <n v="3"/>
    <s v="Strip curtains for walk-in coolers"/>
    <m/>
    <m/>
    <m/>
    <s v="Prescriptive"/>
    <n v="1"/>
    <n v="480"/>
    <n v="0.08"/>
    <n v="5"/>
  </r>
  <r>
    <x v="0"/>
    <m/>
    <s v="OHE-BRI-70-00015"/>
    <s v="Tim Hortons - 590"/>
    <s v="2316 Royal Windsor Dr"/>
    <s v="137807-01"/>
    <x v="4"/>
    <m/>
    <n v="4"/>
    <s v="Strip curtains for walk-in freezers"/>
    <m/>
    <m/>
    <m/>
    <s v="Prescriptive"/>
    <n v="1"/>
    <n v="548"/>
    <n v="0.09"/>
    <n v="5"/>
  </r>
  <r>
    <x v="0"/>
    <m/>
    <s v="OHE-BRI-147-00004"/>
    <s v="Shoppers Drug Mart - 1203"/>
    <s v="2525 Prince Michael Dr"/>
    <s v="169585-00"/>
    <x v="0"/>
    <m/>
    <n v="20"/>
    <s v="1/3 HP ECM Fan Motor Upgrade - Standard"/>
    <m/>
    <m/>
    <m/>
    <s v="Prescriptive"/>
    <n v="3"/>
    <n v="3021"/>
    <n v="0.36"/>
    <n v="15"/>
  </r>
  <r>
    <x v="0"/>
    <m/>
    <s v="OHE-BRI-147-00004"/>
    <s v="Shoppers Drug Mart - 1203"/>
    <s v="2525 Prince Michael Dr"/>
    <s v="169585-00"/>
    <x v="0"/>
    <m/>
    <n v="15"/>
    <s v="1/15 HP ECM Fan Motor Upgrade - Standard"/>
    <m/>
    <m/>
    <m/>
    <s v="Prescriptive"/>
    <n v="2"/>
    <n v="2014"/>
    <n v="0.24"/>
    <n v="0"/>
  </r>
  <r>
    <x v="0"/>
    <m/>
    <s v="OHE-BRI-104-01249"/>
    <s v="Hasty Market"/>
    <s v="1140 Winston Churchill Blvd"/>
    <s v="164352-00"/>
    <x v="0"/>
    <m/>
    <n v="28"/>
    <s v="1/15 HP ECM Fan Motor Upgrade - Two Speed"/>
    <m/>
    <m/>
    <m/>
    <s v="Prescriptive"/>
    <n v="10"/>
    <n v="10070"/>
    <n v="1.2"/>
    <n v="15"/>
  </r>
  <r>
    <x v="0"/>
    <m/>
    <s v="OHE-BRI-104-01249"/>
    <s v="Hasty Market"/>
    <s v="1140 Winston Churchill Blvd"/>
    <s v="164352-00"/>
    <x v="0"/>
    <m/>
    <n v="4"/>
    <s v="Strip curtains for walk-in freezers"/>
    <m/>
    <m/>
    <m/>
    <s v="Prescriptive"/>
    <n v="1"/>
    <n v="548"/>
    <n v="0.09"/>
    <n v="5"/>
  </r>
  <r>
    <x v="0"/>
    <m/>
    <s v="OHE-BRI-104-01247"/>
    <s v="Sushi Hour"/>
    <s v="2525 Prince Michael Dr"/>
    <s v="171458-01"/>
    <x v="0"/>
    <m/>
    <n v="3"/>
    <s v="Strip curtains for walk-in coolers"/>
    <m/>
    <m/>
    <m/>
    <s v="Prescriptive"/>
    <n v="1"/>
    <n v="480"/>
    <n v="0.08"/>
    <n v="5"/>
  </r>
  <r>
    <x v="0"/>
    <m/>
    <s v="OHE-BRI-104-01247"/>
    <s v="Sushi Hour"/>
    <s v="2525 Prince Michael Dr"/>
    <s v="171458-01"/>
    <x v="0"/>
    <m/>
    <n v="28"/>
    <s v="1/15 HP ECM Fan Motor Upgrade - Two Speed"/>
    <m/>
    <m/>
    <m/>
    <s v="Prescriptive"/>
    <n v="2"/>
    <n v="2014"/>
    <n v="0.24"/>
    <n v="15"/>
  </r>
  <r>
    <x v="0"/>
    <m/>
    <s v="OHE-BRI-104-01246"/>
    <s v="Back To The Bone"/>
    <s v="380 Dundas St E"/>
    <s v="119962-01"/>
    <x v="0"/>
    <m/>
    <n v="3"/>
    <s v="Strip curtains for walk-in coolers"/>
    <m/>
    <m/>
    <m/>
    <s v="Prescriptive"/>
    <n v="1"/>
    <n v="480"/>
    <n v="0.08"/>
    <n v="5"/>
  </r>
  <r>
    <x v="0"/>
    <m/>
    <s v="OHE-BRI-104-01246"/>
    <s v="Back To The Bone"/>
    <s v="380 Dundas St E"/>
    <s v="119962-01"/>
    <x v="0"/>
    <m/>
    <n v="28"/>
    <s v="1/15 HP ECM Fan Motor Upgrade - Two Speed"/>
    <m/>
    <m/>
    <m/>
    <s v="Prescriptive"/>
    <n v="5"/>
    <n v="5035"/>
    <n v="0.6"/>
    <n v="15"/>
  </r>
  <r>
    <x v="0"/>
    <m/>
    <s v="OHE-BRI-104-01245"/>
    <s v="Pita Nutso"/>
    <s v="2365 Trafalgar Rd"/>
    <s v="163759-00"/>
    <x v="0"/>
    <m/>
    <n v="7"/>
    <s v="Cleaning condenser coils - cooler"/>
    <m/>
    <m/>
    <m/>
    <s v="Prescriptive"/>
    <n v="1"/>
    <n v="243"/>
    <n v="0.04"/>
    <n v="1"/>
  </r>
  <r>
    <x v="0"/>
    <m/>
    <s v="OHE-BRI-104-01245"/>
    <s v="Pita Nutso"/>
    <s v="2365 Trafalgar Rd"/>
    <s v="163759-00"/>
    <x v="0"/>
    <m/>
    <n v="8"/>
    <s v="Cleaning condenser coils - freezer"/>
    <m/>
    <m/>
    <m/>
    <s v="Prescriptive"/>
    <n v="1"/>
    <n v="289"/>
    <n v="0.05"/>
    <n v="1"/>
  </r>
  <r>
    <x v="0"/>
    <m/>
    <s v="OHE-BRI-104-01245"/>
    <s v="Pita Nutso"/>
    <s v="2365 Trafalgar Rd"/>
    <s v="163759-00"/>
    <x v="0"/>
    <m/>
    <n v="4"/>
    <s v="Strip curtains for walk-in freezers"/>
    <m/>
    <m/>
    <m/>
    <s v="Prescriptive"/>
    <n v="1"/>
    <n v="548"/>
    <n v="0.09"/>
    <n v="5"/>
  </r>
  <r>
    <x v="0"/>
    <m/>
    <s v="OHE-BRI-104-01245"/>
    <s v="Pita Nutso"/>
    <s v="2365 Trafalgar Rd"/>
    <s v="163759-00"/>
    <x v="0"/>
    <m/>
    <n v="3"/>
    <s v="Strip curtains for walk-in coolers"/>
    <m/>
    <m/>
    <m/>
    <s v="Prescriptive"/>
    <n v="1"/>
    <n v="480"/>
    <n v="0.08"/>
    <n v="5"/>
  </r>
  <r>
    <x v="0"/>
    <m/>
    <s v="OHE-BRI-104-01245"/>
    <s v="Pita Nutso"/>
    <s v="2365 Trafalgar Rd"/>
    <s v="163759-00"/>
    <x v="0"/>
    <m/>
    <n v="22"/>
    <s v="9 Watt ECM Fan Motor Upgrade - Two Speed"/>
    <m/>
    <m/>
    <m/>
    <s v="Prescriptive"/>
    <n v="2"/>
    <n v="2014"/>
    <n v="0.24"/>
    <n v="15"/>
  </r>
  <r>
    <x v="0"/>
    <m/>
    <s v="OHE-BRI-104-01245"/>
    <s v="Pita Nutso"/>
    <s v="2365 Trafalgar Rd"/>
    <s v="163759-00"/>
    <x v="0"/>
    <m/>
    <n v="28"/>
    <s v="1/15 HP ECM Fan Motor Upgrade - Two Speed"/>
    <m/>
    <m/>
    <m/>
    <s v="Prescriptive"/>
    <n v="3"/>
    <n v="3021"/>
    <n v="0.36"/>
    <n v="15"/>
  </r>
  <r>
    <x v="0"/>
    <m/>
    <s v="OHE-BRI-104-01214"/>
    <s v="Adonis"/>
    <s v="497 Pinegrove Rd"/>
    <s v="133212-03"/>
    <x v="0"/>
    <m/>
    <n v="28"/>
    <s v="1/15 HP ECM Fan Motor Upgrade - Two Speed"/>
    <m/>
    <m/>
    <m/>
    <s v="Prescriptive"/>
    <n v="5"/>
    <n v="5035"/>
    <n v="0.6"/>
    <n v="15"/>
  </r>
  <r>
    <x v="0"/>
    <m/>
    <s v="OHE-BRI-104-01214"/>
    <s v="Adonis"/>
    <s v="497 Pinegrove Rd"/>
    <s v="133212-03"/>
    <x v="0"/>
    <m/>
    <n v="9"/>
    <s v="9 Watt ECM Fan Motor Upgrade - Standard"/>
    <m/>
    <m/>
    <m/>
    <s v="Prescriptive"/>
    <n v="1"/>
    <n v="1007"/>
    <n v="0.12"/>
    <n v="15"/>
  </r>
  <r>
    <x v="0"/>
    <m/>
    <s v="OHE-BRI-104-01214"/>
    <s v="Adonis"/>
    <s v="497 Pinegrove Rd"/>
    <s v="133212-03"/>
    <x v="0"/>
    <m/>
    <n v="4"/>
    <s v="Strip curtains for walk-in freezers"/>
    <m/>
    <m/>
    <m/>
    <s v="Prescriptive"/>
    <n v="1"/>
    <n v="548"/>
    <n v="0.09"/>
    <n v="5"/>
  </r>
  <r>
    <x v="0"/>
    <m/>
    <s v="OHE-BRI-104-01214"/>
    <s v="Adonis"/>
    <s v="497 Pinegrove Rd"/>
    <s v="133212-03"/>
    <x v="0"/>
    <m/>
    <n v="8"/>
    <s v="Cleaning condenser coils - freezer"/>
    <m/>
    <m/>
    <m/>
    <s v="Prescriptive"/>
    <n v="1"/>
    <n v="289"/>
    <n v="0.05"/>
    <n v="1"/>
  </r>
  <r>
    <x v="0"/>
    <m/>
    <s v="OHE-BRI-104-01214"/>
    <s v="Adonis"/>
    <s v="497 Pinegrove Rd"/>
    <s v="133212-03"/>
    <x v="0"/>
    <m/>
    <n v="7"/>
    <s v="Cleaning condenser coils - cooler"/>
    <m/>
    <m/>
    <m/>
    <s v="Prescriptive"/>
    <n v="2"/>
    <n v="486"/>
    <n v="0.08"/>
    <n v="1"/>
  </r>
  <r>
    <x v="0"/>
    <m/>
    <s v="OHE-BRI-104-01214"/>
    <s v="Adonis"/>
    <s v="497 Pinegrove Rd"/>
    <s v="133212-03"/>
    <x v="0"/>
    <m/>
    <n v="3"/>
    <s v="Strip curtains for walk-in coolers"/>
    <m/>
    <m/>
    <m/>
    <s v="Prescriptive"/>
    <n v="1"/>
    <n v="480"/>
    <n v="0.08"/>
    <n v="5"/>
  </r>
  <r>
    <x v="5"/>
    <m/>
    <s v="RTU-141"/>
    <s v="MARIE GRACE FAITH INC"/>
    <s v="146 LAKESHORE ROAD WEST"/>
    <s v="122306-00"/>
    <x v="0"/>
    <m/>
    <s v="Connected Thermostat"/>
    <s v="Connected Thermostat"/>
    <m/>
    <m/>
    <m/>
    <s v="Prescriptive"/>
    <n v="1"/>
    <n v="2987.0269059801199"/>
    <n v="0.53055540070692697"/>
    <m/>
  </r>
  <r>
    <x v="5"/>
    <m/>
    <s v="RTU-145"/>
    <s v="NAILS FOR YOU "/>
    <s v="487 CORNWALL RD "/>
    <s v="177941-01"/>
    <x v="0"/>
    <m/>
    <s v="Connected Thermostat"/>
    <s v="Connected Thermostat"/>
    <m/>
    <m/>
    <m/>
    <s v="Prescriptive"/>
    <n v="1"/>
    <n v="1740.17220859196"/>
    <n v="0.35510095063603098"/>
    <m/>
  </r>
  <r>
    <x v="5"/>
    <m/>
    <s v="RTU-156"/>
    <s v="INVISION OPTICAL"/>
    <s v="511 MAPLE GROVE DR"/>
    <s v="127262-06"/>
    <x v="0"/>
    <m/>
    <s v="Connected Thermostat"/>
    <s v="Connected Thermostat"/>
    <m/>
    <m/>
    <m/>
    <s v="Prescriptive"/>
    <n v="1"/>
    <n v="1809.5311535457599"/>
    <n v="0.311343969983786"/>
    <m/>
  </r>
  <r>
    <x v="5"/>
    <m/>
    <s v="RTU-158"/>
    <s v="LENZ AVENUE EYEWEAR "/>
    <s v="2525 PRINCE MICHAEL DE"/>
    <s v="171160-10"/>
    <x v="0"/>
    <m/>
    <s v="Connected Thermostat"/>
    <s v="Connected Thermostat"/>
    <m/>
    <m/>
    <m/>
    <s v="Prescriptive"/>
    <n v="1"/>
    <n v="1941.18254428604"/>
    <n v="0.30773344075554698"/>
    <m/>
  </r>
  <r>
    <x v="5"/>
    <m/>
    <s v="RTU-159"/>
    <s v="PARADISE BEAUTY SPA"/>
    <s v="2501 PRINCE MICHAEL DR"/>
    <s v="171354-01"/>
    <x v="0"/>
    <m/>
    <s v="Connected Thermostat"/>
    <s v="Connected Thermostat"/>
    <m/>
    <m/>
    <m/>
    <s v="Prescriptive"/>
    <n v="1"/>
    <n v="1971.61425889825"/>
    <n v="0.44495920986193899"/>
    <m/>
  </r>
  <r>
    <x v="5"/>
    <m/>
    <s v="RTU-160"/>
    <s v="LEWIS CLINIC DENTISTRY"/>
    <s v="2501 PRINCE MICHAEL DR. "/>
    <s v="171409-01"/>
    <x v="0"/>
    <m/>
    <s v="Connected Thermostat"/>
    <s v="Connected Thermostat"/>
    <m/>
    <m/>
    <m/>
    <s v="Prescriptive"/>
    <n v="1"/>
    <n v="3752.4523758956102"/>
    <n v="0.58513213408631204"/>
    <m/>
  </r>
  <r>
    <x v="5"/>
    <m/>
    <s v="RTU-165"/>
    <s v="RABBA FINE FOODS"/>
    <s v="1289 MALBOROUGH CRT"/>
    <m/>
    <x v="0"/>
    <m/>
    <s v="Connected Thermostat"/>
    <s v="Connected Thermostat"/>
    <m/>
    <m/>
    <m/>
    <s v="Prescriptive"/>
    <n v="2"/>
    <n v="4394.6071784262303"/>
    <n v="1.5050024583649599"/>
    <m/>
  </r>
  <r>
    <x v="6"/>
    <m/>
    <s v="OHAF-13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6"/>
    <m/>
    <s v="OHAF-14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6"/>
    <m/>
    <s v="OHAF-15"/>
    <s v="Longo Brothers Fruit markets Inc."/>
    <s v="8800 Huntington Road"/>
    <m/>
    <x v="4"/>
    <m/>
    <s v="Energy Audit"/>
    <s v="Energy Audit"/>
    <m/>
    <m/>
    <m/>
    <s v="Prescriptive"/>
    <n v="1"/>
    <n v="0"/>
    <n v="0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1"/>
    <n v="78.53"/>
    <n v="0.03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6"/>
    <n v="471.19"/>
    <n v="0.17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8"/>
    <n v="628.26"/>
    <n v="0.23"/>
    <m/>
  </r>
  <r>
    <x v="7"/>
    <m/>
    <s v="502040-009"/>
    <s v="THE UPS STORE 400"/>
    <s v="467 SPEERS RD"/>
    <s v="142449-00"/>
    <x v="0"/>
    <m/>
    <s v="sbl_V4_34"/>
    <s v="Type A LED T8  (2 lamp) ≤12W (Nominal Lamp Wattage) Minimum 1500 Lumen Output Per Lamp"/>
    <m/>
    <m/>
    <m/>
    <s v="Prescriptive"/>
    <n v="7"/>
    <n v="549.72"/>
    <n v="0.2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9"/>
    <n v="999.25"/>
    <n v="0.37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14"/>
    <n v="1554.39"/>
    <n v="0.56999999999999995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4"/>
    <n v="444.11"/>
    <n v="0.16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4"/>
    <n v="444.11"/>
    <n v="0.16"/>
    <m/>
  </r>
  <r>
    <x v="7"/>
    <m/>
    <s v="502040-009"/>
    <s v="THE UPS STORE 400"/>
    <s v="467 SPEERS RD"/>
    <s v="142449-00"/>
    <x v="0"/>
    <m/>
    <s v="sbl_V4_35"/>
    <s v="Type A LED T8  (3 lamp) ≤12W (Nominal Lamp Wattage) Minimum 1500 Lumen Output Per Lamp"/>
    <m/>
    <m/>
    <m/>
    <s v="Prescriptive"/>
    <n v="11"/>
    <n v="1221.31"/>
    <n v="0.45"/>
    <m/>
  </r>
  <r>
    <x v="7"/>
    <m/>
    <s v="502040-009"/>
    <s v="THE UPS STORE 400"/>
    <s v="467 SPEERS RD"/>
    <s v="142449-00"/>
    <x v="0"/>
    <m/>
    <s v="sbl_V4_36"/>
    <s v="Type A LED T8  (4 lamp) ≤12W (Nominal Lamp Wattage) Minimum 1500 Lumen Output Per Lamp"/>
    <m/>
    <m/>
    <m/>
    <s v="Prescriptive"/>
    <n v="10"/>
    <n v="1408.16"/>
    <n v="0.52"/>
    <m/>
  </r>
  <r>
    <x v="7"/>
    <m/>
    <s v="502040-005"/>
    <s v="2251588 ONTARIO INC."/>
    <s v="2857 SHERWOOD HEIGHTS DR"/>
    <s v="15182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5"/>
    <s v="2251588 ONTARIO INC."/>
    <s v="2857 SHERWOOD HEIGHTS DR"/>
    <s v="151825-00"/>
    <x v="0"/>
    <m/>
    <s v="sbl_V4_17"/>
    <s v="LED A Lamp ≤ 9W Minimum 450 Lumen Output"/>
    <m/>
    <m/>
    <m/>
    <s v="Prescriptive"/>
    <n v="1"/>
    <n v="122.71"/>
    <n v="0.05"/>
    <m/>
  </r>
  <r>
    <x v="7"/>
    <m/>
    <s v="502040-005"/>
    <s v="2251588 ONTARIO INC."/>
    <s v="2857 SHERWOOD HEIGHTS DR"/>
    <s v="151825-00"/>
    <x v="0"/>
    <m/>
    <s v="sbl_V4_34"/>
    <s v="Type A LED T8  (2 lamp) ≤12W (Nominal Lamp Wattage) Minimum 1500 Lumen Output Per Lamp"/>
    <m/>
    <m/>
    <m/>
    <s v="Prescriptive"/>
    <n v="6"/>
    <n v="418.64"/>
    <n v="0.17"/>
    <m/>
  </r>
  <r>
    <x v="7"/>
    <m/>
    <s v="502040-005"/>
    <s v="2251588 ONTARIO INC."/>
    <s v="2857 SHERWOOD HEIGHTS DR"/>
    <s v="151825-00"/>
    <x v="0"/>
    <m/>
    <s v="sbl_V4_36"/>
    <s v="Type A LED T8  (4 lamp) ≤12W (Nominal Lamp Wattage) Minimum 1500 Lumen Output Per Lamp"/>
    <m/>
    <m/>
    <m/>
    <s v="Prescriptive"/>
    <n v="3"/>
    <n v="375.34"/>
    <n v="0.16"/>
    <m/>
  </r>
  <r>
    <x v="7"/>
    <m/>
    <s v="502040-005"/>
    <s v="2251588 ONTARIO INC."/>
    <s v="2857 SHERWOOD HEIGHTS DR"/>
    <s v="151825-00"/>
    <x v="0"/>
    <m/>
    <s v="sbl_V4_49"/>
    <s v="Type B LED T8 (4 lamp) ≤14W (Nominal Lamp Wattage) Minimum 1500 Lumen Output Per Lamp"/>
    <m/>
    <m/>
    <m/>
    <s v="Prescriptive"/>
    <n v="6"/>
    <n v="1717.88"/>
    <n v="0.71"/>
    <m/>
  </r>
  <r>
    <x v="7"/>
    <m/>
    <s v="502040-006"/>
    <s v="M/A AUTO SALES"/>
    <s v="2338 WYECROFT RD"/>
    <s v="149247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6"/>
    <s v="M/A AUTO SALES"/>
    <s v="2338 WYECROFT RD"/>
    <s v="149247-00"/>
    <x v="0"/>
    <m/>
    <s v="sbl_V4_17"/>
    <s v="LED A Lamp ≤ 9W Minimum 450 Lumen Output"/>
    <m/>
    <m/>
    <m/>
    <s v="Prescriptive"/>
    <n v="12"/>
    <n v="1848.24"/>
    <n v="0.61"/>
    <m/>
  </r>
  <r>
    <x v="7"/>
    <m/>
    <s v="502040-006"/>
    <s v="M/A AUTO SALES"/>
    <s v="2338 WYECROFT RD"/>
    <s v="149247-00"/>
    <x v="0"/>
    <m/>
    <s v="sbl_V4_04"/>
    <s v="LED GU10 ≤ 8W Minimum 400 Lumen Output"/>
    <m/>
    <m/>
    <m/>
    <s v="Prescriptive"/>
    <n v="6"/>
    <n v="761.04"/>
    <n v="0.25"/>
    <m/>
  </r>
  <r>
    <x v="7"/>
    <m/>
    <s v="502040-006"/>
    <s v="M/A AUTO SALES"/>
    <s v="2338 WYECROFT RD"/>
    <s v="149247-00"/>
    <x v="0"/>
    <m/>
    <s v="sbl_V4_04"/>
    <s v="LED MR16 ≤ 8W Minimum 400 Lumen Output"/>
    <m/>
    <m/>
    <m/>
    <s v="Prescriptive"/>
    <n v="2"/>
    <n v="253.68"/>
    <n v="0.08"/>
    <m/>
  </r>
  <r>
    <x v="7"/>
    <m/>
    <s v="502040-006"/>
    <s v="M/A AUTO SALES"/>
    <s v="2338 WYECROFT RD"/>
    <s v="149247-00"/>
    <x v="0"/>
    <m/>
    <s v="sbl_V4_34"/>
    <s v="Type A LED T8  (2 lamp) ≤12W (Nominal Lamp Wattage) Minimum 1500 Lumen Output Per Lamp"/>
    <m/>
    <m/>
    <m/>
    <s v="Prescriptive"/>
    <n v="14"/>
    <n v="1226.1199999999999"/>
    <n v="0.41"/>
    <m/>
  </r>
  <r>
    <x v="7"/>
    <m/>
    <s v="502040-006"/>
    <s v="M/A AUTO SALES"/>
    <s v="2338 WYECROFT RD"/>
    <s v="149247-00"/>
    <x v="0"/>
    <m/>
    <s v="sbl_V4_36"/>
    <s v="Type A LED T8  (4 lamp) ≤12W (Nominal Lamp Wattage) Minimum 1500 Lumen Output Per Lamp"/>
    <m/>
    <m/>
    <m/>
    <s v="Prescriptive"/>
    <n v="8"/>
    <n v="1256.32"/>
    <n v="0.42"/>
    <m/>
  </r>
  <r>
    <x v="7"/>
    <m/>
    <s v="502040-006"/>
    <s v="M/A AUTO SALES"/>
    <s v="2338 WYECROFT RD"/>
    <s v="149247-00"/>
    <x v="0"/>
    <m/>
    <s v="sbl_V4_49"/>
    <s v="Type B LED T8 (4 lamp) ≤14W (Nominal Lamp Wattage) Minimum 1500 Lumen Output Per Lamp"/>
    <m/>
    <m/>
    <m/>
    <s v="Prescriptive"/>
    <n v="3"/>
    <n v="806.34"/>
    <n v="0.27"/>
    <m/>
  </r>
  <r>
    <x v="7"/>
    <m/>
    <s v="502020-030"/>
    <s v="CANADIAN FENCING ACADEMY"/>
    <s v="220 WYECROFT RD"/>
    <s v="149038-03"/>
    <x v="0"/>
    <m/>
    <s v="sbl_v4_esa_02"/>
    <s v="ESA - ACP I/C Member: 21 – 50 new replacement devices (new fixtures) (1:5 audit ratio)"/>
    <m/>
    <m/>
    <m/>
    <s v="Prescriptive"/>
    <n v="1"/>
    <n v="0"/>
    <n v="0"/>
    <m/>
  </r>
  <r>
    <x v="7"/>
    <m/>
    <s v="502020-030"/>
    <s v="CANADIAN FENCING ACADEMY"/>
    <s v="220 WYECROFT RD"/>
    <s v="149038-03"/>
    <x v="0"/>
    <m/>
    <s v="sbl_V4_51"/>
    <s v="Type B LED T8 (2 lamp) ≤14W (Nominal Lamp Wattage) Minimum 1500 Lumen Output Per Lamp"/>
    <m/>
    <m/>
    <m/>
    <s v="Prescriptive"/>
    <n v="8"/>
    <n v="631.9"/>
    <n v="0.25"/>
    <m/>
  </r>
  <r>
    <x v="7"/>
    <m/>
    <s v="502020-030"/>
    <s v="CANADIAN FENCING ACADEMY"/>
    <s v="220 WYECROFT RD"/>
    <s v="149038-03"/>
    <x v="0"/>
    <m/>
    <s v="sbl_V4_51"/>
    <s v="Type B LED T8 (2 lamp) ≤14W (Nominal Lamp Wattage) Minimum 1500 Lumen Output Per Lamp"/>
    <m/>
    <m/>
    <m/>
    <s v="Prescriptive"/>
    <n v="9"/>
    <n v="1582.31"/>
    <n v="0.62"/>
    <m/>
  </r>
  <r>
    <x v="7"/>
    <m/>
    <s v="502020-030"/>
    <s v="CANADIAN FENCING ACADEMY"/>
    <s v="220 WYECROFT RD"/>
    <s v="149038-03"/>
    <x v="0"/>
    <m/>
    <s v="sbl_V4_49"/>
    <s v="Type B LED T8 (4 lamp) ≤14W (Nominal Lamp Wattage) Minimum 1500 Lumen Output Per Lamp"/>
    <m/>
    <m/>
    <m/>
    <s v="Prescriptive"/>
    <n v="6"/>
    <n v="1360.63"/>
    <n v="0.53"/>
    <m/>
  </r>
  <r>
    <x v="7"/>
    <m/>
    <s v="502023-057"/>
    <s v="ROYAL CROWN"/>
    <s v="2334 WYECROFT RD"/>
    <s v="149229-1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57"/>
    <s v="ROYAL CROWN"/>
    <s v="2334 WYECROFT RD"/>
    <s v="149229-11"/>
    <x v="0"/>
    <m/>
    <s v="sbl_V4_34"/>
    <s v="Type A LED T8  (2 lamp) ≤12W (Nominal Lamp Wattage) Minimum 1500 Lumen Output Per Lamp"/>
    <m/>
    <m/>
    <m/>
    <s v="Prescriptive"/>
    <n v="16"/>
    <n v="2135.33"/>
    <n v="0.46"/>
    <m/>
  </r>
  <r>
    <x v="7"/>
    <m/>
    <s v="502023-057"/>
    <s v="ROYAL CROWN"/>
    <s v="2334 WYECROFT RD"/>
    <s v="149229-11"/>
    <x v="0"/>
    <m/>
    <s v="sbl_V4_49"/>
    <s v="Type B LED T8 (4 lamp) ≤14W (Nominal Lamp Wattage) Minimum 1500 Lumen Output Per Lamp"/>
    <m/>
    <m/>
    <m/>
    <s v="Prescriptive"/>
    <n v="4"/>
    <n v="1638.31"/>
    <n v="0.36"/>
    <m/>
  </r>
  <r>
    <x v="7"/>
    <m/>
    <s v="502023-060"/>
    <s v="THE GOLDEN PEARL"/>
    <s v=" 7C-77 LAKESHORE RD W"/>
    <s v="122869-13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0"/>
    <s v="THE GOLDEN PEARL"/>
    <s v=" 7C-77 LAKESHORE RD W"/>
    <s v="122869-13"/>
    <x v="0"/>
    <m/>
    <s v="sbl_V4_18"/>
    <s v="LED A Shape ≤ 11W Minimum 800 Lumen Output"/>
    <m/>
    <m/>
    <m/>
    <s v="Prescriptive"/>
    <n v="8"/>
    <n v="962.75"/>
    <n v="0.39"/>
    <m/>
  </r>
  <r>
    <x v="7"/>
    <m/>
    <s v="502023-060"/>
    <s v="THE GOLDEN PEARL"/>
    <s v=" 7C-77 LAKESHORE RD W"/>
    <s v="122869-13"/>
    <x v="0"/>
    <m/>
    <s v="sbl_V4_03"/>
    <s v="LED PAR16 ≤ 8W Minimum 400 Lumen Output"/>
    <m/>
    <m/>
    <m/>
    <s v="Prescriptive"/>
    <n v="3"/>
    <n v="309.45999999999998"/>
    <n v="0.13"/>
    <m/>
  </r>
  <r>
    <x v="7"/>
    <m/>
    <s v="502023-060"/>
    <s v="THE GOLDEN PEARL"/>
    <s v=" 7C-77 LAKESHORE RD W"/>
    <s v="122869-13"/>
    <x v="0"/>
    <m/>
    <s v="sbl_V4_07"/>
    <s v="LED PAR30 ≤ 12W Minimum 600 Lumen Output"/>
    <m/>
    <m/>
    <m/>
    <s v="Prescriptive"/>
    <n v="7"/>
    <n v="1083.0999999999999"/>
    <n v="0.44"/>
    <m/>
  </r>
  <r>
    <x v="7"/>
    <m/>
    <s v="502023-060"/>
    <s v="THE GOLDEN PEARL"/>
    <s v=" 7C-77 LAKESHORE RD W"/>
    <s v="122869-13"/>
    <x v="0"/>
    <m/>
    <s v="sbl_V4_51"/>
    <s v="Type B LED T8 (2 lamp) ≤14W (Nominal Lamp Wattage) Minimum 1500 Lumen Output Per Lamp"/>
    <m/>
    <m/>
    <m/>
    <s v="Prescriptive"/>
    <n v="1"/>
    <n v="76.14"/>
    <n v="0.03"/>
    <m/>
  </r>
  <r>
    <x v="7"/>
    <m/>
    <s v="502023-060"/>
    <s v="THE GOLDEN PEARL"/>
    <s v=" 7C-77 LAKESHORE RD W"/>
    <s v="122869-13"/>
    <x v="0"/>
    <m/>
    <s v="sbl_V4_49"/>
    <s v="Type B LED T8 (4 lamp) ≤14W (Nominal Lamp Wattage) Minimum 1500 Lumen Output Per Lamp"/>
    <m/>
    <m/>
    <m/>
    <s v="Prescriptive"/>
    <n v="2"/>
    <n v="275.07"/>
    <n v="0.11"/>
    <m/>
  </r>
  <r>
    <x v="7"/>
    <m/>
    <s v="502040-014"/>
    <s v="M &amp; M MEAT SHOPS"/>
    <s v="2163 SIXTH LINE"/>
    <s v="141648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4"/>
    <s v="M &amp; M MEAT SHOPS"/>
    <s v="2163 SIXTH LINE"/>
    <s v="141648-01"/>
    <x v="0"/>
    <m/>
    <s v="sbl_V4_13"/>
    <s v="LED PAR38 ≤ 14W Minimum 800 Lumen Output"/>
    <m/>
    <m/>
    <m/>
    <s v="Prescriptive"/>
    <n v="1"/>
    <n v="32.58"/>
    <n v="0.01"/>
    <m/>
  </r>
  <r>
    <x v="7"/>
    <m/>
    <s v="502040-014"/>
    <s v="M &amp; M MEAT SHOPS"/>
    <s v="2163 SIXTH LINE"/>
    <s v="141648-01"/>
    <x v="0"/>
    <m/>
    <s v="sbl_V4_57"/>
    <s v="Outdoor Wall-Mounted Area LED Fixture (Wall Pack)≤30W and  ≥400 Lumens"/>
    <m/>
    <m/>
    <m/>
    <s v="Prescriptive"/>
    <n v="2"/>
    <n v="630.72"/>
    <n v="0.14000000000000001"/>
    <m/>
  </r>
  <r>
    <x v="7"/>
    <m/>
    <s v="502040-014"/>
    <s v="M &amp; M MEAT SHOPS"/>
    <s v="2163 SIXTH LINE"/>
    <s v="141648-01"/>
    <x v="0"/>
    <m/>
    <s v="sbl_V4_33"/>
    <s v="Type A LED T8  (1 lamp) ≤12W (Nominal Lamp Wattage) Minimum 1500 Lumen Output Per Lamp"/>
    <m/>
    <m/>
    <m/>
    <s v="Prescriptive"/>
    <n v="3"/>
    <n v="173.76"/>
    <n v="0.05"/>
    <m/>
  </r>
  <r>
    <x v="7"/>
    <m/>
    <s v="502040-014"/>
    <s v="M &amp; M MEAT SHOPS"/>
    <s v="2163 SIXTH LINE"/>
    <s v="141648-01"/>
    <x v="0"/>
    <m/>
    <s v="sbl_V4_34"/>
    <s v="Type A LED T8  (2 lamp) ≤12W (Nominal Lamp Wattage) Minimum 1500 Lumen Output Per Lamp"/>
    <m/>
    <m/>
    <m/>
    <s v="Prescriptive"/>
    <n v="1"/>
    <n v="104.98"/>
    <n v="0.03"/>
    <m/>
  </r>
  <r>
    <x v="7"/>
    <m/>
    <s v="502040-014"/>
    <s v="M &amp; M MEAT SHOPS"/>
    <s v="2163 SIXTH LINE"/>
    <s v="141648-01"/>
    <x v="0"/>
    <m/>
    <s v="sbl_V4_35"/>
    <s v="Type A LED T8  (3 lamp) ≤12W (Nominal Lamp Wattage) Minimum 1500 Lumen Output Per Lamp"/>
    <m/>
    <m/>
    <m/>
    <s v="Prescriptive"/>
    <n v="6"/>
    <n v="890.52"/>
    <n v="0.25"/>
    <m/>
  </r>
  <r>
    <x v="7"/>
    <m/>
    <s v="502040-014"/>
    <s v="M &amp; M MEAT SHOPS"/>
    <s v="2163 SIXTH LINE"/>
    <s v="141648-01"/>
    <x v="0"/>
    <m/>
    <s v="sbl_V4_40"/>
    <s v="Type A LED T8 (4 lamp) ≤15W (Nominal Lamp Wattage) Minimum 1500 Lumen Output Per Lamp"/>
    <m/>
    <m/>
    <m/>
    <s v="Prescriptive"/>
    <n v="2"/>
    <n v="289.60000000000002"/>
    <n v="0.08"/>
    <m/>
  </r>
  <r>
    <x v="7"/>
    <m/>
    <s v="502020-044"/>
    <s v="LUCY'S DRESSMAKING"/>
    <s v="284 KERR ST"/>
    <s v="121291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4"/>
    <s v="LUCY'S DRESSMAKING"/>
    <s v="284 KERR ST"/>
    <s v="121291-01"/>
    <x v="0"/>
    <m/>
    <s v="sbl_V4_17"/>
    <s v="LED A Lamp ≤ 9W Minimum 450 Lumen Output"/>
    <m/>
    <m/>
    <m/>
    <s v="Prescriptive"/>
    <n v="1"/>
    <n v="156.57"/>
    <n v="0.05"/>
    <m/>
  </r>
  <r>
    <x v="7"/>
    <m/>
    <s v="502020-044"/>
    <s v="LUCY'S DRESSMAKING"/>
    <s v="284 KERR ST"/>
    <s v="121291-01"/>
    <x v="0"/>
    <m/>
    <s v="sbl_V4_51"/>
    <s v="Type B LED T8 (2 lamp) ≤14W (Nominal Lamp Wattage) Minimum 1500 Lumen Output Per Lamp"/>
    <m/>
    <m/>
    <m/>
    <s v="Prescriptive"/>
    <n v="1"/>
    <n v="95.17"/>
    <n v="0.03"/>
    <m/>
  </r>
  <r>
    <x v="7"/>
    <m/>
    <s v="502020-044"/>
    <s v="LUCY'S DRESSMAKING"/>
    <s v="284 KERR ST"/>
    <s v="121291-01"/>
    <x v="0"/>
    <m/>
    <s v="sbl_V4_51"/>
    <s v="Type B LED T8 (2 lamp) ≤14W (Nominal Lamp Wattage) Minimum 1500 Lumen Output Per Lamp"/>
    <m/>
    <m/>
    <m/>
    <s v="Prescriptive"/>
    <n v="1"/>
    <n v="95.17"/>
    <n v="0.03"/>
    <m/>
  </r>
  <r>
    <x v="7"/>
    <m/>
    <s v="502020-044"/>
    <s v="LUCY'S DRESSMAKING"/>
    <s v="284 KERR ST"/>
    <s v="121291-01"/>
    <x v="0"/>
    <m/>
    <s v="sbl_V4_49"/>
    <s v="Type B LED T8 (4 lamp) ≤14W (Nominal Lamp Wattage) Minimum 1500 Lumen Output Per Lamp"/>
    <m/>
    <m/>
    <m/>
    <s v="Prescriptive"/>
    <n v="12"/>
    <n v="2063.04"/>
    <n v="0.67"/>
    <m/>
  </r>
  <r>
    <x v="7"/>
    <m/>
    <s v="502040-023"/>
    <s v="C/L COFINI"/>
    <s v="2480 ROYAL WINDSOR DR"/>
    <s v="13784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23"/>
    <s v="C/L COFINI"/>
    <s v="2480 ROYAL WINDSOR DR"/>
    <s v="137845-00"/>
    <x v="0"/>
    <m/>
    <s v="sbl_V4_18"/>
    <s v="LED A Shape ≤ 11W Minimum 800 Lumen Output"/>
    <m/>
    <m/>
    <m/>
    <s v="Prescriptive"/>
    <n v="1"/>
    <n v="250.27"/>
    <n v="0.09"/>
    <m/>
  </r>
  <r>
    <x v="7"/>
    <m/>
    <s v="502040-023"/>
    <s v="C/L COFINI"/>
    <s v="2480 ROYAL WINDSOR DR"/>
    <s v="137845-00"/>
    <x v="0"/>
    <m/>
    <s v="sbl_V4_51"/>
    <s v="Type B LED T8 (2 lamp) ≤14W (Nominal Lamp Wattage) Minimum 1500 Lumen Output Per Lamp"/>
    <m/>
    <m/>
    <m/>
    <s v="Prescriptive"/>
    <n v="6"/>
    <n v="1164.17"/>
    <n v="0.41"/>
    <m/>
  </r>
  <r>
    <x v="7"/>
    <m/>
    <s v="502040-023"/>
    <s v="C/L COFINI"/>
    <s v="2480 ROYAL WINDSOR DR"/>
    <s v="137845-00"/>
    <x v="0"/>
    <m/>
    <s v="sbl_V4_49"/>
    <s v="Type B LED T8 (4 lamp) ≤14W (Nominal Lamp Wattage) Minimum 1500 Lumen Output Per Lamp"/>
    <m/>
    <m/>
    <m/>
    <s v="Prescriptive"/>
    <n v="6"/>
    <n v="1501.61"/>
    <n v="0.53"/>
    <m/>
  </r>
  <r>
    <x v="7"/>
    <m/>
    <s v="502040-025"/>
    <s v="TRIG INVESTMENTS INC"/>
    <s v="2480 ROYAL WINDSOR DR"/>
    <s v="137845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25"/>
    <s v="TRIG INVESTMENTS INC"/>
    <s v="2480 ROYAL WINDSOR DR"/>
    <s v="137845-00"/>
    <x v="0"/>
    <m/>
    <s v="sbl_V4_18"/>
    <s v="LED A Shape ≤ 11W Minimum 800 Lumen Output"/>
    <m/>
    <m/>
    <m/>
    <s v="Prescriptive"/>
    <n v="2"/>
    <n v="500.54"/>
    <n v="0.18"/>
    <m/>
  </r>
  <r>
    <x v="7"/>
    <m/>
    <s v="502040-025"/>
    <s v="TRIG INVESTMENTS INC"/>
    <s v="2480 ROYAL WINDSOR DR"/>
    <s v="137845-00"/>
    <x v="0"/>
    <m/>
    <s v="sbl_V4_51"/>
    <s v="Type B LED T8 (2 lamp) ≤14W (Nominal Lamp Wattage) Minimum 1500 Lumen Output Per Lamp"/>
    <m/>
    <m/>
    <m/>
    <s v="Prescriptive"/>
    <n v="1"/>
    <n v="194.03"/>
    <n v="7.0000000000000007E-2"/>
    <m/>
  </r>
  <r>
    <x v="7"/>
    <m/>
    <s v="502040-025"/>
    <s v="TRIG INVESTMENTS INC"/>
    <s v="2480 ROYAL WINDSOR DR"/>
    <s v="137845-00"/>
    <x v="0"/>
    <m/>
    <s v="sbl_V4_49"/>
    <s v="Type B LED T8 (4 lamp) ≤14W (Nominal Lamp Wattage) Minimum 1500 Lumen Output Per Lamp"/>
    <m/>
    <m/>
    <m/>
    <s v="Prescriptive"/>
    <n v="14"/>
    <n v="3503.75"/>
    <n v="1.25"/>
    <m/>
  </r>
  <r>
    <x v="7"/>
    <m/>
    <s v="502020-036"/>
    <s v="SOUVLAKI HUT"/>
    <s v="298 KERR ST"/>
    <s v="171126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36"/>
    <s v="SOUVLAKI HUT"/>
    <s v="298 KERR ST"/>
    <s v="171126-04"/>
    <x v="0"/>
    <m/>
    <s v="sbl_V4_04"/>
    <s v="LED GU10 ≤ 8W Minimum 400 Lumen Output"/>
    <m/>
    <m/>
    <m/>
    <s v="Prescriptive"/>
    <n v="2"/>
    <n v="312.48"/>
    <n v="0.08"/>
    <m/>
  </r>
  <r>
    <x v="7"/>
    <m/>
    <s v="502020-036"/>
    <s v="SOUVLAKI HUT"/>
    <s v="298 KERR ST"/>
    <s v="171126-04"/>
    <x v="0"/>
    <m/>
    <s v="sbl_V4_04"/>
    <s v="LED MR16 ≤ 8W Minimum 400 Lumen Output"/>
    <m/>
    <m/>
    <m/>
    <s v="Prescriptive"/>
    <n v="4"/>
    <n v="624.96"/>
    <n v="0.17"/>
    <m/>
  </r>
  <r>
    <x v="7"/>
    <m/>
    <s v="502020-036"/>
    <s v="SOUVLAKI HUT"/>
    <s v="298 KERR ST"/>
    <s v="171126-04"/>
    <x v="0"/>
    <m/>
    <s v="sbl_V4_07"/>
    <s v="LED PAR30 ≤ 12W Minimum 600 Lumen Output"/>
    <m/>
    <m/>
    <m/>
    <s v="Prescriptive"/>
    <n v="7"/>
    <n v="1640.52"/>
    <n v="0.44"/>
    <m/>
  </r>
  <r>
    <x v="7"/>
    <m/>
    <s v="502020-036"/>
    <s v="SOUVLAKI HUT"/>
    <s v="298 KERR ST"/>
    <s v="171126-04"/>
    <x v="0"/>
    <m/>
    <s v="sbl_V4_51"/>
    <s v="Type B LED T8 (2 lamp) ≤14W (Nominal Lamp Wattage) Minimum 1500 Lumen Output Per Lamp"/>
    <m/>
    <m/>
    <m/>
    <s v="Prescriptive"/>
    <n v="1"/>
    <n v="115.32"/>
    <n v="0.03"/>
    <m/>
  </r>
  <r>
    <x v="7"/>
    <m/>
    <s v="502020-036"/>
    <s v="SOUVLAKI HUT"/>
    <s v="298 KERR ST"/>
    <s v="171126-04"/>
    <x v="0"/>
    <m/>
    <s v="sbl_V4_51"/>
    <s v="Type B LED T8 (2 lamp) ≤14W (Nominal Lamp Wattage) Minimum 1500 Lumen Output Per Lamp"/>
    <m/>
    <m/>
    <m/>
    <s v="Prescriptive"/>
    <n v="2"/>
    <n v="230.64"/>
    <n v="0.06"/>
    <m/>
  </r>
  <r>
    <x v="7"/>
    <m/>
    <s v="502023-063"/>
    <s v="PIZZA NOVA # 47"/>
    <s v="620 FORD DR"/>
    <s v="113321-00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3"/>
    <s v="PIZZA NOVA # 47"/>
    <s v="620 FORD DR"/>
    <s v="113321-00"/>
    <x v="0"/>
    <m/>
    <s v="sbl_V4_18"/>
    <s v="LED A Shape ≤ 11W Minimum 800 Lumen Output"/>
    <m/>
    <m/>
    <m/>
    <s v="Prescriptive"/>
    <n v="1"/>
    <n v="52.88"/>
    <n v="0.01"/>
    <m/>
  </r>
  <r>
    <x v="7"/>
    <m/>
    <s v="502023-063"/>
    <s v="PIZZA NOVA # 47"/>
    <s v="620 FORD DR"/>
    <s v="113321-00"/>
    <x v="0"/>
    <m/>
    <s v="sbl_V4_18"/>
    <s v="LED A Shape ≤ 11W Minimum 800 Lumen Output"/>
    <m/>
    <m/>
    <m/>
    <s v="Prescriptive"/>
    <n v="1"/>
    <n v="287.92"/>
    <n v="0.05"/>
    <m/>
  </r>
  <r>
    <x v="7"/>
    <m/>
    <s v="502023-063"/>
    <s v="PIZZA NOVA # 47"/>
    <s v="620 FORD DR"/>
    <s v="113321-00"/>
    <x v="0"/>
    <m/>
    <s v="sbl_V4_62"/>
    <s v="LED Exit Sign Retrofit Kit ≤3W "/>
    <m/>
    <m/>
    <m/>
    <s v="Prescriptive"/>
    <n v="1"/>
    <n v="158.65"/>
    <n v="0.03"/>
    <m/>
  </r>
  <r>
    <x v="7"/>
    <m/>
    <s v="502023-063"/>
    <s v="PIZZA NOVA # 47"/>
    <s v="620 FORD DR"/>
    <s v="113321-00"/>
    <x v="0"/>
    <m/>
    <s v="sbl_V4_62"/>
    <s v="LED Exit Sign Retrofit Kit ≤3W "/>
    <m/>
    <m/>
    <m/>
    <s v="Prescriptive"/>
    <n v="1"/>
    <n v="158.65"/>
    <n v="0.03"/>
    <m/>
  </r>
  <r>
    <x v="7"/>
    <m/>
    <s v="502023-063"/>
    <s v="PIZZA NOVA # 47"/>
    <s v="620 FORD DR"/>
    <s v="113321-00"/>
    <x v="0"/>
    <m/>
    <s v="sbl_V4_58"/>
    <s v="Outdoor Wall-Mounted Area LED Fixture (Wall Pack) ≤60W and &gt;2,850 Lumens"/>
    <m/>
    <m/>
    <m/>
    <s v="Prescriptive"/>
    <n v="1"/>
    <n v="863.59"/>
    <n v="0.17"/>
    <m/>
  </r>
  <r>
    <x v="7"/>
    <m/>
    <s v="502023-063"/>
    <s v="PIZZA NOVA # 47"/>
    <s v="620 FORD DR"/>
    <s v="113321-00"/>
    <x v="0"/>
    <m/>
    <s v="sbl_V4_36"/>
    <s v="Type A LED T8  (4 lamp) ≤12W (Nominal Lamp Wattage) Minimum 1500 Lumen Output Per Lamp"/>
    <m/>
    <m/>
    <m/>
    <s v="Prescriptive"/>
    <n v="1"/>
    <n v="305.55"/>
    <n v="0.05"/>
    <m/>
  </r>
  <r>
    <x v="7"/>
    <m/>
    <s v="502023-063"/>
    <s v="PIZZA NOVA # 47"/>
    <s v="620 FORD DR"/>
    <s v="113321-00"/>
    <x v="0"/>
    <m/>
    <s v="sbl_V4_36"/>
    <s v="Type A LED T8  (4 lamp) ≤12W (Nominal Lamp Wattage) Minimum 1500 Lumen Output Per Lamp"/>
    <m/>
    <m/>
    <m/>
    <s v="Prescriptive"/>
    <n v="13"/>
    <n v="3972.18"/>
    <n v="0.68"/>
    <m/>
  </r>
  <r>
    <x v="7"/>
    <m/>
    <s v="502023-072"/>
    <s v="THE MERMAID"/>
    <s v=" 250 KERR ST"/>
    <s v="121273-04"/>
    <x v="0"/>
    <m/>
    <s v="sbl_V4_18"/>
    <s v="LED A Shape ≤ 11W Minimum 800 Lumen Output"/>
    <m/>
    <m/>
    <m/>
    <s v="Prescriptive"/>
    <n v="1"/>
    <n v="30.89"/>
    <n v="0.01"/>
    <m/>
  </r>
  <r>
    <x v="7"/>
    <m/>
    <s v="502023-072"/>
    <s v="THE MERMAID"/>
    <s v=" 250 KERR ST"/>
    <s v="121273-04"/>
    <x v="0"/>
    <m/>
    <s v="sbl_V4_04"/>
    <s v="LED MR16 ≤ 8W Minimum 400 Lumen Output"/>
    <m/>
    <m/>
    <m/>
    <s v="Prescriptive"/>
    <n v="1"/>
    <n v="144.13999999999999"/>
    <n v="0.04"/>
    <m/>
  </r>
  <r>
    <x v="7"/>
    <m/>
    <s v="502023-072"/>
    <s v="THE MERMAID"/>
    <s v=" 250 KERR ST"/>
    <s v="121273-04"/>
    <x v="0"/>
    <m/>
    <s v="sbl_V4_34"/>
    <s v="Type A LED T8  (2 lamp) ≤12W (Nominal Lamp Wattage) Minimum 1500 Lumen Output Per Lamp"/>
    <m/>
    <m/>
    <m/>
    <s v="Prescriptive"/>
    <n v="5"/>
    <n v="497.64"/>
    <n v="0.15"/>
    <m/>
  </r>
  <r>
    <x v="7"/>
    <m/>
    <s v="502023-072"/>
    <s v="THE MERMAID"/>
    <s v=" 250 KERR ST"/>
    <s v="121273-04"/>
    <x v="0"/>
    <m/>
    <s v="sbl_V4_34"/>
    <s v="Type A LED T8  (2 lamp) ≤12W (Nominal Lamp Wattage) Minimum 1500 Lumen Output Per Lamp"/>
    <m/>
    <m/>
    <m/>
    <s v="Prescriptive"/>
    <n v="10"/>
    <n v="995.28"/>
    <n v="0.28999999999999998"/>
    <m/>
  </r>
  <r>
    <x v="7"/>
    <m/>
    <s v="502040-018"/>
    <s v="YOUR HEALTH WELLNESS CENTRE"/>
    <s v="1158 WINSTON CHURCHILL BL"/>
    <s v="171250-01"/>
    <x v="0"/>
    <m/>
    <s v="sbl_V4_21"/>
    <s v="Candelabra (E12 or E26) ≤ 8W Minimum 400 Lumen Output"/>
    <m/>
    <m/>
    <m/>
    <s v="Prescriptive"/>
    <n v="3"/>
    <n v="469.56"/>
    <n v="0.16"/>
    <m/>
  </r>
  <r>
    <x v="7"/>
    <m/>
    <s v="502040-018"/>
    <s v="YOUR HEALTH WELLNESS CENTRE"/>
    <s v="1158 WINSTON CHURCHILL BL"/>
    <s v="171250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8"/>
    <s v="YOUR HEALTH WELLNESS CENTRE"/>
    <s v="1158 WINSTON CHURCHILL BL"/>
    <s v="171250-01"/>
    <x v="0"/>
    <m/>
    <s v="sbl_V4_17"/>
    <s v="LED A Lamp ≤ 9W Minimum 450 Lumen Output"/>
    <m/>
    <m/>
    <m/>
    <s v="Prescriptive"/>
    <n v="2"/>
    <n v="307.02"/>
    <n v="0.1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1"/>
    <n v="189.63"/>
    <n v="0.06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3"/>
    <n v="478.59"/>
    <n v="0.16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3"/>
    <n v="568.89"/>
    <n v="0.19"/>
    <m/>
  </r>
  <r>
    <x v="7"/>
    <m/>
    <s v="502040-018"/>
    <s v="YOUR HEALTH WELLNESS CENTRE"/>
    <s v="1158 WINSTON CHURCHILL BL"/>
    <s v="171250-01"/>
    <x v="0"/>
    <m/>
    <s v="sbl_V4_08"/>
    <s v="LED BR30 ≤ 12W Minimum 600 Lumen Output"/>
    <m/>
    <m/>
    <m/>
    <s v="Prescriptive"/>
    <n v="8"/>
    <n v="1517.04"/>
    <n v="0.5"/>
    <m/>
  </r>
  <r>
    <x v="7"/>
    <m/>
    <s v="502040-018"/>
    <s v="YOUR HEALTH WELLNESS CENTRE"/>
    <s v="1158 WINSTON CHURCHILL BL"/>
    <s v="171250-01"/>
    <x v="0"/>
    <m/>
    <s v="sbl_V4_59"/>
    <s v="Outdoor Wall-Mounted Area LED Fixture (Flood) ≤120W and &gt;5,700 Lumens"/>
    <m/>
    <m/>
    <m/>
    <s v="Prescriptive"/>
    <n v="1"/>
    <n v="919.8"/>
    <n v="0.21"/>
    <m/>
  </r>
  <r>
    <x v="7"/>
    <m/>
    <s v="502040-018"/>
    <s v="YOUR HEALTH WELLNESS CENTRE"/>
    <s v="1158 WINSTON CHURCHILL BL"/>
    <s v="171250-01"/>
    <x v="0"/>
    <m/>
    <s v="sbl_V4_58"/>
    <s v="Outdoor Wall-Mounted Area LED Fixture (Wall Pack) ≤60W and &gt;2,850 Lumens"/>
    <m/>
    <m/>
    <m/>
    <s v="Prescriptive"/>
    <n v="1"/>
    <n v="740.22"/>
    <n v="0.17"/>
    <m/>
  </r>
  <r>
    <x v="7"/>
    <m/>
    <s v="502040-018"/>
    <s v="YOUR HEALTH WELLNESS CENTRE"/>
    <s v="1158 WINSTON CHURCHILL BL"/>
    <s v="171250-01"/>
    <x v="0"/>
    <m/>
    <s v="sbl_V4_57"/>
    <s v="Outdoor Wall-Mounted Area LED Fixture (Wall Pack)≤30W and  ≥400 Lumens"/>
    <m/>
    <m/>
    <m/>
    <s v="Prescriptive"/>
    <n v="1"/>
    <n v="315.36"/>
    <n v="7.0000000000000007E-2"/>
    <m/>
  </r>
  <r>
    <x v="7"/>
    <m/>
    <s v="502020-046"/>
    <s v="10619337 CANADA INC"/>
    <s v=" 630 FOURTH LINE"/>
    <s v="180045-02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6"/>
    <s v="10619337 CANADA INC"/>
    <s v=" 630 FOURTH LINE"/>
    <s v="180045-02"/>
    <x v="0"/>
    <m/>
    <s v="sbl_V4_51"/>
    <s v="Type B LED T8 (2 lamp) ≤14W (Nominal Lamp Wattage) Minimum 1500 Lumen Output Per Lamp"/>
    <m/>
    <m/>
    <m/>
    <s v="Prescriptive"/>
    <n v="1"/>
    <n v="191.83"/>
    <n v="0.03"/>
    <m/>
  </r>
  <r>
    <x v="7"/>
    <m/>
    <s v="502020-046"/>
    <s v="10619337 CANADA INC"/>
    <s v=" 630 FOURTH LINE"/>
    <s v="180045-02"/>
    <x v="0"/>
    <m/>
    <s v="sbl_V4_50"/>
    <s v="Type B LED T8 (3 lamp) ≤14W (Nominal Lamp Wattage) Minimum 1500 Lumen Output Per Lamp"/>
    <m/>
    <m/>
    <m/>
    <s v="Prescriptive"/>
    <n v="12"/>
    <n v="3267.26"/>
    <n v="0.53"/>
    <m/>
  </r>
  <r>
    <x v="7"/>
    <m/>
    <s v="502023-074"/>
    <s v="PIZZA NOVA STORE 45"/>
    <s v="1133 MONASTERY DR"/>
    <s v="176350-01"/>
    <x v="0"/>
    <m/>
    <s v="sbl_V4_35"/>
    <s v="Type A LED T8  (3 lamp) ≤12W (Nominal Lamp Wattage) Minimum 1500 Lumen Output Per Lamp"/>
    <m/>
    <m/>
    <m/>
    <s v="Prescriptive"/>
    <n v="3"/>
    <n v="767.52"/>
    <n v="0.12"/>
    <m/>
  </r>
  <r>
    <x v="7"/>
    <m/>
    <s v="502023-074"/>
    <s v="PIZZA NOVA STORE 45"/>
    <s v="1133 MONASTERY DR"/>
    <s v="176350-01"/>
    <x v="0"/>
    <m/>
    <s v="sbl_V4_36"/>
    <s v="Type A LED T8  (4 lamp) ≤12W (Nominal Lamp Wattage) Minimum 1500 Lumen Output Per Lamp"/>
    <m/>
    <m/>
    <m/>
    <s v="Prescriptive"/>
    <n v="10"/>
    <n v="3244.8"/>
    <n v="0.52"/>
    <m/>
  </r>
  <r>
    <x v="7"/>
    <m/>
    <s v="502040-008"/>
    <s v="ARTIC EQUIPMENT MANUFACTURING"/>
    <s v="425 WYECROFT RD"/>
    <s v="149118-04"/>
    <x v="0"/>
    <m/>
    <s v="sbl_V4_26"/>
    <s v="4 lamp LED T5 High Bay ≤28W (Nominal Lamp Wattage) Minimum 3200 Lumen Output Per Lamp"/>
    <m/>
    <m/>
    <m/>
    <s v="Prescriptive"/>
    <n v="3"/>
    <n v="2234.25"/>
    <n v="0.99"/>
    <m/>
  </r>
  <r>
    <x v="7"/>
    <m/>
    <s v="502040-008"/>
    <s v="ARTIC EQUIPMENT MANUFACTURING"/>
    <s v="425 WYECROFT RD"/>
    <s v="149118-04"/>
    <x v="0"/>
    <m/>
    <s v="sbl_v4_esa_02"/>
    <s v="ESA - ACP I/C Member: 21 – 50 new replacement devices (new fixtures) (1:5 audit ratio)"/>
    <m/>
    <m/>
    <m/>
    <s v="Prescriptive"/>
    <n v="1"/>
    <n v="0"/>
    <n v="0"/>
    <m/>
  </r>
  <r>
    <x v="7"/>
    <m/>
    <s v="502040-008"/>
    <s v="ARTIC EQUIPMENT MANUFACTURING"/>
    <s v="425 WYECROFT RD"/>
    <s v="149118-04"/>
    <x v="0"/>
    <m/>
    <s v="sbl_V4_17"/>
    <s v="LED A Lamp ≤ 9W Minimum 450 Lumen Output"/>
    <m/>
    <m/>
    <m/>
    <s v="Prescriptive"/>
    <n v="1"/>
    <n v="114.75"/>
    <n v="0.05"/>
    <m/>
  </r>
  <r>
    <x v="7"/>
    <m/>
    <s v="502040-008"/>
    <s v="ARTIC EQUIPMENT MANUFACTURING"/>
    <s v="425 WYECROFT RD"/>
    <s v="149118-04"/>
    <x v="0"/>
    <m/>
    <s v="sbl_V4_34"/>
    <s v="Type A LED T8  (2 lamp) ≤12W (Nominal Lamp Wattage) Minimum 1500 Lumen Output Per Lamp"/>
    <m/>
    <m/>
    <m/>
    <s v="Prescriptive"/>
    <n v="2"/>
    <n v="130.5"/>
    <n v="0.06"/>
    <m/>
  </r>
  <r>
    <x v="7"/>
    <m/>
    <s v="502040-008"/>
    <s v="ARTIC EQUIPMENT MANUFACTURING"/>
    <s v="425 WYECROFT RD"/>
    <s v="149118-04"/>
    <x v="0"/>
    <m/>
    <s v="sbl_V4_34"/>
    <s v="Type A LED T8  (2 lamp) ≤12W (Nominal Lamp Wattage) Minimum 1500 Lumen Output Per Lamp"/>
    <m/>
    <m/>
    <m/>
    <s v="Prescriptive"/>
    <n v="1"/>
    <n v="65.25"/>
    <n v="0.03"/>
    <m/>
  </r>
  <r>
    <x v="7"/>
    <m/>
    <s v="502040-008"/>
    <s v="ARTIC EQUIPMENT MANUFACTURING"/>
    <s v="425 WYECROFT RD"/>
    <s v="149118-04"/>
    <x v="0"/>
    <m/>
    <s v="sbl_V4_36"/>
    <s v="Type A LED T8  (4 lamp) ≤12W (Nominal Lamp Wattage) Minimum 1500 Lumen Output Per Lamp"/>
    <m/>
    <m/>
    <m/>
    <s v="Prescriptive"/>
    <n v="6"/>
    <n v="702"/>
    <n v="0.31"/>
    <m/>
  </r>
  <r>
    <x v="7"/>
    <m/>
    <s v="502040-008"/>
    <s v="ARTIC EQUIPMENT MANUFACTURING"/>
    <s v="425 WYECROFT RD"/>
    <s v="149118-04"/>
    <x v="0"/>
    <m/>
    <s v="sbl_V4_51"/>
    <s v="Type B LED T8 (2 lamp) ≤14W (Nominal Lamp Wattage) Minimum 1500 Lumen Output Per Lamp"/>
    <m/>
    <m/>
    <m/>
    <s v="Prescriptive"/>
    <n v="1"/>
    <n v="155.25"/>
    <n v="7.0000000000000007E-2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1"/>
    <n v="267.75"/>
    <n v="0.12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8"/>
    <n v="1602"/>
    <n v="0.71"/>
    <m/>
  </r>
  <r>
    <x v="7"/>
    <m/>
    <s v="502040-008"/>
    <s v="ARTIC EQUIPMENT MANUFACTURING"/>
    <s v="425 WYECROFT RD"/>
    <s v="149118-04"/>
    <x v="0"/>
    <m/>
    <s v="sbl_V4_49"/>
    <s v="Type B LED T8 (4 lamp) ≤14W (Nominal Lamp Wattage) Minimum 1500 Lumen Output Per Lamp"/>
    <m/>
    <m/>
    <m/>
    <s v="Prescriptive"/>
    <n v="13"/>
    <n v="2603.25"/>
    <n v="1.1599999999999999"/>
    <m/>
  </r>
  <r>
    <x v="7"/>
    <m/>
    <s v="502023-068"/>
    <s v="INSTYLE NAILS AND BOUTIQUE"/>
    <s v="2460 NEYAGAWA BLVD"/>
    <s v="162495-07"/>
    <x v="0"/>
    <m/>
    <s v="sbl_V4_35"/>
    <s v="Type A LED T8  (3 lamp) ≤12W (Nominal Lamp Wattage) Minimum 1500 Lumen Output Per Lamp"/>
    <m/>
    <m/>
    <m/>
    <s v="Prescriptive"/>
    <n v="4"/>
    <n v="511.68"/>
    <n v="0.16"/>
    <m/>
  </r>
  <r>
    <x v="7"/>
    <m/>
    <s v="502023-068"/>
    <s v="INSTYLE NAILS AND BOUTIQUE"/>
    <s v="2460 NEYAGAWA BLVD"/>
    <s v="162495-07"/>
    <x v="0"/>
    <m/>
    <s v="sbl_V4_35"/>
    <s v="Type A LED T8  (3 lamp) ≤12W (Nominal Lamp Wattage) Minimum 1500 Lumen Output Per Lamp"/>
    <m/>
    <m/>
    <m/>
    <s v="Prescriptive"/>
    <n v="13"/>
    <n v="1662.96"/>
    <n v="0.53"/>
    <m/>
  </r>
  <r>
    <x v="7"/>
    <m/>
    <s v="502020-026"/>
    <s v="OAKVILLE ITALIAN CLUB"/>
    <s v="467 SPEERS RD"/>
    <s v="142461-00"/>
    <x v="0"/>
    <m/>
    <s v="sbl_V4_16"/>
    <s v="LED BR40 ≤ 19W Minimum 1100 Lumen Output"/>
    <m/>
    <m/>
    <m/>
    <s v="Prescriptive"/>
    <n v="5"/>
    <n v="1720.44"/>
    <n v="0.40500000000000003"/>
    <m/>
  </r>
  <r>
    <x v="7"/>
    <m/>
    <s v="502020-026"/>
    <s v="OAKVILLE ITALIAN CLUB"/>
    <s v="467 SPEERS RD"/>
    <s v="142461-00"/>
    <x v="0"/>
    <m/>
    <s v="sbl_V4_16"/>
    <s v="LED BR40 ≤ 19W Minimum 1100 Lumen Output"/>
    <m/>
    <m/>
    <m/>
    <s v="Prescriptive"/>
    <n v="6"/>
    <n v="2064.5279999999998"/>
    <n v="0.48599999999999999"/>
    <m/>
  </r>
  <r>
    <x v="7"/>
    <m/>
    <s v="502020-026"/>
    <s v="OAKVILLE ITALIAN CLUB"/>
    <s v="467 SPEERS RD"/>
    <s v="142461-00"/>
    <x v="0"/>
    <m/>
    <s v="sbl_V4_36"/>
    <s v="Type A LED T8  (4 lamp) ≤12W (Nominal Lamp Wattage) Minimum 1500 Lumen Output Per Lamp"/>
    <m/>
    <m/>
    <m/>
    <s v="Prescriptive"/>
    <n v="7"/>
    <n v="1546.2719999999999"/>
    <n v="0.36399999999999999"/>
    <m/>
  </r>
  <r>
    <x v="7"/>
    <m/>
    <s v="502020-045"/>
    <s v="OPUS"/>
    <s v="284 KERR ST"/>
    <s v="121295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5"/>
    <s v="OPUS"/>
    <s v="284 KERR ST"/>
    <s v="121295-04"/>
    <x v="0"/>
    <m/>
    <s v="sbl_V4_51"/>
    <s v="Type B LED T8 (2 lamp) ≤14W (Nominal Lamp Wattage) Minimum 1500 Lumen Output Per Lamp"/>
    <m/>
    <m/>
    <m/>
    <s v="Prescriptive"/>
    <n v="3"/>
    <n v="406.22399999999999"/>
    <n v="9.2999999999999999E-2"/>
    <m/>
  </r>
  <r>
    <x v="7"/>
    <m/>
    <s v="502020-047"/>
    <s v="FARAH"/>
    <s v="4 LAKESHORE RD W"/>
    <s v="122807-08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0-047"/>
    <s v="FARAH"/>
    <s v="4 LAKESHORE RD W"/>
    <s v="122807-08"/>
    <x v="0"/>
    <m/>
    <s v="sbl_V4_51"/>
    <s v="Type B LED T8 (2 lamp) ≤14W (Nominal Lamp Wattage) Minimum 1500 Lumen Output Per Lamp"/>
    <m/>
    <m/>
    <m/>
    <s v="Prescriptive"/>
    <n v="8"/>
    <n v="838.24"/>
    <n v="0.248"/>
    <m/>
  </r>
  <r>
    <x v="7"/>
    <m/>
    <s v="502020-047"/>
    <s v="FARAH"/>
    <s v="4 LAKESHORE RD W"/>
    <s v="122807-08"/>
    <x v="0"/>
    <m/>
    <s v="sbl_V4_49"/>
    <s v="Type B LED T8 (4 lamp) ≤14W (Nominal Lamp Wattage) Minimum 1500 Lumen Output Per Lamp"/>
    <m/>
    <m/>
    <m/>
    <s v="Prescriptive"/>
    <n v="2"/>
    <n v="378.56"/>
    <n v="0.112"/>
    <m/>
  </r>
  <r>
    <x v="7"/>
    <m/>
    <s v="502023-062"/>
    <s v="QADAM'S JUICE BAR LTD"/>
    <s v="321 CORNWALL RD"/>
    <m/>
    <x v="0"/>
    <m/>
    <s v="sbl_V4_63"/>
    <s v=" 4-Pin LED Replacement Lamp (Horizontal) ≤ 10W Minimum 900 Lumen Output Lamp "/>
    <m/>
    <m/>
    <m/>
    <s v="Prescriptive"/>
    <n v="18"/>
    <n v="733.82399999999996"/>
    <n v="0.126"/>
    <m/>
  </r>
  <r>
    <x v="7"/>
    <m/>
    <s v="502023-062"/>
    <s v="QADAM'S JUICE BAR LTD"/>
    <s v="321 CORNWALL RD"/>
    <m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62"/>
    <s v="QADAM'S JUICE BAR LTD"/>
    <s v="321 CORNWALL RD"/>
    <m/>
    <x v="0"/>
    <m/>
    <s v="sbl_V4_18"/>
    <s v="LED A Shape ≤ 11W Minimum 800 Lumen Output"/>
    <m/>
    <m/>
    <m/>
    <s v="Prescriptive"/>
    <n v="1"/>
    <n v="52.415999999999997"/>
    <n v="8.9999999999999993E-3"/>
    <m/>
  </r>
  <r>
    <x v="7"/>
    <m/>
    <s v="502023-062"/>
    <s v="QADAM'S JUICE BAR LTD"/>
    <s v="321 CORNWALL RD"/>
    <m/>
    <x v="0"/>
    <m/>
    <s v="sbl_V4_18"/>
    <s v="LED A Shape ≤ 11W Minimum 800 Lumen Output"/>
    <m/>
    <m/>
    <m/>
    <s v="Prescriptive"/>
    <n v="1"/>
    <n v="52.415999999999997"/>
    <n v="8.9999999999999993E-3"/>
    <m/>
  </r>
  <r>
    <x v="7"/>
    <m/>
    <s v="502023-062"/>
    <s v="QADAM'S JUICE BAR LTD"/>
    <s v="321 CORNWALL RD"/>
    <m/>
    <x v="0"/>
    <m/>
    <s v="sbl_V4_51"/>
    <s v="Type B LED T8 (2 lamp) ≤14W (Nominal Lamp Wattage) Minimum 1500 Lumen Output Per Lamp"/>
    <m/>
    <m/>
    <m/>
    <s v="Prescriptive"/>
    <n v="1"/>
    <n v="180.54400000000001"/>
    <n v="3.1E-2"/>
    <m/>
  </r>
  <r>
    <x v="7"/>
    <m/>
    <s v="502023-062"/>
    <s v="QADAM'S JUICE BAR LTD"/>
    <s v="321 CORNWALL RD"/>
    <m/>
    <x v="0"/>
    <m/>
    <s v="sbl_V4_49"/>
    <s v="Type B LED T8 (4 lamp) ≤14W (Nominal Lamp Wattage) Minimum 1500 Lumen Output Per Lamp"/>
    <m/>
    <m/>
    <m/>
    <s v="Prescriptive"/>
    <n v="1"/>
    <n v="326.14400000000001"/>
    <n v="5.6000000000000001E-2"/>
    <m/>
  </r>
  <r>
    <x v="7"/>
    <m/>
    <s v="502023-062"/>
    <s v="QADAM'S JUICE BAR LTD"/>
    <s v="321 CORNWALL RD"/>
    <m/>
    <x v="0"/>
    <m/>
    <s v="sbl_V4_49"/>
    <s v="Type B LED T8 (4 lamp) ≤14W (Nominal Lamp Wattage) Minimum 1500 Lumen Output Per Lamp"/>
    <m/>
    <m/>
    <m/>
    <s v="Prescriptive"/>
    <n v="5"/>
    <n v="1630.72"/>
    <n v="0.28000000000000003"/>
    <m/>
  </r>
  <r>
    <x v="7"/>
    <m/>
    <s v="502023-073"/>
    <s v="NEAT DRY CLEANERS"/>
    <s v="478 DUNDAS ST W"/>
    <s v="118162-04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73"/>
    <s v="NEAT DRY CLEANERS"/>
    <s v="478 DUNDAS ST W"/>
    <s v="118162-04"/>
    <x v="0"/>
    <m/>
    <s v="sbl_V4_34"/>
    <s v="Type A LED T8  (2 lamp) ≤12W (Nominal Lamp Wattage) Minimum 1500 Lumen Output Per Lamp"/>
    <m/>
    <m/>
    <m/>
    <s v="Prescriptive"/>
    <n v="11"/>
    <n v="1252.394"/>
    <n v="0.31900000000000001"/>
    <m/>
  </r>
  <r>
    <x v="7"/>
    <m/>
    <s v="502023-073"/>
    <s v="NEAT DRY CLEANERS"/>
    <s v="478 DUNDAS ST W"/>
    <s v="118162-04"/>
    <x v="0"/>
    <m/>
    <s v="sbl_V4_36"/>
    <s v="Type A LED T8  (4 lamp) ≤12W (Nominal Lamp Wattage) Minimum 1500 Lumen Output Per Lamp"/>
    <m/>
    <m/>
    <m/>
    <s v="Prescriptive"/>
    <n v="3"/>
    <n v="612.45600000000002"/>
    <n v="0.156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349.41399999999999"/>
    <n v="8.8999999999999996E-2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"/>
    <n v="467.19400000000002"/>
    <n v="0.11899999999999999"/>
    <m/>
  </r>
  <r>
    <x v="7"/>
    <m/>
    <s v="502023-073"/>
    <s v="NEAT DRY CLEANERS"/>
    <s v="478 DUNDAS ST W"/>
    <s v="118162-04"/>
    <x v="0"/>
    <m/>
    <s v="sbl_V4_49"/>
    <s v="Type B LED T8 (4 lamp) ≤14W (Nominal Lamp Wattage) Minimum 1500 Lumen Output Per Lamp"/>
    <m/>
    <m/>
    <m/>
    <s v="Prescriptive"/>
    <n v="10"/>
    <n v="3494.14"/>
    <n v="0.89"/>
    <m/>
  </r>
  <r>
    <x v="7"/>
    <m/>
    <s v="502023-077"/>
    <s v="JV SEARS INVESTMENTS"/>
    <s v="1400 CORNWALL RD"/>
    <s v="168681-00"/>
    <x v="0"/>
    <m/>
    <s v="sbl_V4_18"/>
    <s v="LED A Shape ≤ 11W Minimum 800 Lumen Output"/>
    <m/>
    <m/>
    <m/>
    <s v="Prescriptive"/>
    <n v="4"/>
    <n v="77.256"/>
    <n v="3.5999999999999997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1"/>
    <n v="90.132000000000005"/>
    <n v="4.2000000000000003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2"/>
    <n v="180.26400000000001"/>
    <n v="8.4000000000000005E-2"/>
    <m/>
  </r>
  <r>
    <x v="7"/>
    <m/>
    <s v="502023-077"/>
    <s v="JV SEARS INVESTMENTS"/>
    <s v="1400 CORNWALL RD"/>
    <s v="168681-00"/>
    <x v="0"/>
    <m/>
    <s v="sbl_V4_03"/>
    <s v="LED PAR16 ≤ 8W Minimum 400 Lumen Output"/>
    <m/>
    <m/>
    <m/>
    <s v="Prescriptive"/>
    <n v="6"/>
    <n v="540.79200000000003"/>
    <n v="0.252"/>
    <m/>
  </r>
  <r>
    <x v="7"/>
    <m/>
    <s v="502023-082"/>
    <s v="ROWETECH AUTOMOTIVE"/>
    <s v="460 WOODY RD"/>
    <m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82"/>
    <s v="ROWETECH AUTOMOTIVE"/>
    <s v="460 WOODY RD"/>
    <m/>
    <x v="0"/>
    <m/>
    <s v="sbl_V4_18"/>
    <s v="LED A Shape ≤ 11W Minimum 800 Lumen Output"/>
    <m/>
    <m/>
    <m/>
    <s v="Prescriptive"/>
    <n v="1"/>
    <n v="418.923"/>
    <n v="8.8999999999999996E-2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2"/>
    <n v="273.00599999999997"/>
    <n v="5.8000000000000003E-2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4"/>
    <n v="546.01199999999994"/>
    <n v="0.11600000000000001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7"/>
    <n v="955.52099999999996"/>
    <n v="0.20300000000000001"/>
    <m/>
  </r>
  <r>
    <x v="7"/>
    <m/>
    <s v="502023-082"/>
    <s v="ROWETECH AUTOMOTIVE"/>
    <s v="460 WOODY RD"/>
    <m/>
    <x v="0"/>
    <m/>
    <s v="sbl_V4_34"/>
    <s v="Type A LED T8  (2 lamp) ≤12W (Nominal Lamp Wattage) Minimum 1500 Lumen Output Per Lamp"/>
    <m/>
    <m/>
    <m/>
    <s v="Prescriptive"/>
    <n v="8"/>
    <n v="1092.0239999999999"/>
    <n v="0.23200000000000001"/>
    <m/>
  </r>
  <r>
    <x v="7"/>
    <m/>
    <s v="502023-082"/>
    <s v="ROWETECH AUTOMOTIVE"/>
    <s v="460 WOODY RD"/>
    <m/>
    <x v="0"/>
    <m/>
    <s v="sbl_V4_49"/>
    <s v="Type B LED T8 (4 lamp) ≤14W (Nominal Lamp Wattage) Minimum 1500 Lumen Output Per Lamp"/>
    <m/>
    <m/>
    <m/>
    <s v="Prescriptive"/>
    <n v="3"/>
    <n v="1256.769"/>
    <n v="0.26700000000000002"/>
    <m/>
  </r>
  <r>
    <x v="7"/>
    <m/>
    <s v="502023-085"/>
    <s v="JIG JAG PRINTING INC"/>
    <s v="458 WOODY RD"/>
    <s v="148981-00"/>
    <x v="0"/>
    <m/>
    <s v="sbl_V4_18"/>
    <s v="LED A Shape ≤ 11W Minimum 800 Lumen Output"/>
    <m/>
    <m/>
    <m/>
    <s v="Prescriptive"/>
    <n v="1"/>
    <n v="252.048"/>
    <n v="8.8999999999999996E-2"/>
    <m/>
  </r>
  <r>
    <x v="7"/>
    <m/>
    <s v="502023-085"/>
    <s v="JIG JAG PRINTING INC"/>
    <s v="458 WOODY RD"/>
    <s v="148981-00"/>
    <x v="0"/>
    <m/>
    <s v="sbl_V4_18"/>
    <s v="LED A Shape ≤ 11W Minimum 800 Lumen Output"/>
    <m/>
    <m/>
    <m/>
    <s v="Prescriptive"/>
    <n v="4"/>
    <n v="1008.192"/>
    <n v="0.35599999999999998"/>
    <m/>
  </r>
  <r>
    <x v="7"/>
    <m/>
    <s v="502023-085"/>
    <s v="JIG JAG PRINTING INC"/>
    <s v="458 WOODY RD"/>
    <s v="148981-00"/>
    <x v="0"/>
    <m/>
    <s v="sbl_V4_34"/>
    <s v="Type A LED T8  (2 lamp) ≤12W (Nominal Lamp Wattage) Minimum 1500 Lumen Output Per Lamp"/>
    <m/>
    <m/>
    <m/>
    <s v="Prescriptive"/>
    <n v="3"/>
    <n v="246.38399999999999"/>
    <n v="8.6999999999999994E-2"/>
    <m/>
  </r>
  <r>
    <x v="7"/>
    <m/>
    <s v="502023-085"/>
    <s v="JIG JAG PRINTING INC"/>
    <s v="458 WOODY RD"/>
    <s v="148981-00"/>
    <x v="0"/>
    <m/>
    <s v="sbl_V4_34"/>
    <s v="Type A LED T8  (2 lamp) ≤12W (Nominal Lamp Wattage) Minimum 1500 Lumen Output Per Lamp"/>
    <m/>
    <m/>
    <m/>
    <s v="Prescriptive"/>
    <n v="8"/>
    <n v="657.024"/>
    <n v="0.23200000000000001"/>
    <m/>
  </r>
  <r>
    <x v="7"/>
    <m/>
    <s v="502023-086"/>
    <s v="8772401 CANADA INC"/>
    <s v="2334 WYECROFT RD"/>
    <s v="149227-02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23-086"/>
    <s v="8772401 CANADA INC"/>
    <s v="2334 WYECROFT RD"/>
    <s v="149227-02"/>
    <x v="0"/>
    <m/>
    <s v="sbl_V4_34"/>
    <s v="Type A LED T8  (2 lamp) ≤12W (Nominal Lamp Wattage) Minimum 1500 Lumen Output Per Lamp"/>
    <m/>
    <m/>
    <m/>
    <s v="Prescriptive"/>
    <n v="32"/>
    <n v="2802.56"/>
    <n v="0.92800000000000005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51"/>
    <s v="Type B LED T8 (2 lamp) ≤14W (Nominal Lamp Wattage) Minimum 1500 Lumen Output Per Lamp"/>
    <m/>
    <m/>
    <m/>
    <s v="Prescriptive"/>
    <n v="1"/>
    <n v="208.38"/>
    <n v="6.9000000000000006E-2"/>
    <m/>
  </r>
  <r>
    <x v="7"/>
    <m/>
    <s v="502023-086"/>
    <s v="8772401 CANADA INC"/>
    <s v="2334 WYECROFT RD"/>
    <s v="149227-02"/>
    <x v="0"/>
    <m/>
    <s v="sbl_V4_49"/>
    <s v="Type B LED T8 (4 lamp) ≤14W (Nominal Lamp Wattage) Minimum 1500 Lumen Output Per Lamp"/>
    <m/>
    <m/>
    <m/>
    <s v="Prescriptive"/>
    <n v="4"/>
    <n v="1437.52"/>
    <n v="0.47599999999999998"/>
    <m/>
  </r>
  <r>
    <x v="7"/>
    <m/>
    <s v="502040-003"/>
    <s v="YAME SUSHI"/>
    <s v="339 KERR ST"/>
    <s v="163977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03"/>
    <s v="YAME SUSHI"/>
    <s v="339 KERR ST"/>
    <s v="163977-01"/>
    <x v="0"/>
    <m/>
    <s v="sbl_V4_17"/>
    <s v="LED A Lamp ≤ 9W Minimum 450 Lumen Output"/>
    <m/>
    <m/>
    <m/>
    <s v="Prescriptive"/>
    <n v="2"/>
    <n v="417.89400000000001"/>
    <n v="0.10199999999999999"/>
    <m/>
  </r>
  <r>
    <x v="7"/>
    <m/>
    <s v="502040-003"/>
    <s v="YAME SUSHI"/>
    <s v="339 KERR ST"/>
    <s v="163977-01"/>
    <x v="0"/>
    <m/>
    <s v="sbl_V4_17"/>
    <s v="LED A Lamp ≤ 9W Minimum 450 Lumen Output"/>
    <m/>
    <m/>
    <m/>
    <s v="Prescriptive"/>
    <n v="3"/>
    <n v="626.84100000000001"/>
    <n v="0.153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2"/>
    <n v="73.745999999999995"/>
    <n v="1.7999999999999999E-2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3"/>
    <n v="110.619"/>
    <n v="2.7E-2"/>
    <m/>
  </r>
  <r>
    <x v="7"/>
    <m/>
    <s v="502040-003"/>
    <s v="YAME SUSHI"/>
    <s v="339 KERR ST"/>
    <s v="163977-01"/>
    <x v="0"/>
    <m/>
    <s v="sbl_V4_18"/>
    <s v="LED A Shape ≤ 11W Minimum 800 Lumen Output"/>
    <m/>
    <m/>
    <m/>
    <s v="Prescriptive"/>
    <n v="3"/>
    <n v="110.619"/>
    <n v="2.7E-2"/>
    <m/>
  </r>
  <r>
    <x v="7"/>
    <m/>
    <s v="502040-003"/>
    <s v="YAME SUSHI"/>
    <s v="339 KERR ST"/>
    <s v="163977-01"/>
    <x v="0"/>
    <m/>
    <s v="sbl_V4_02"/>
    <s v="LED GU10 ≤ 6W Minimum 250 Lumen Output"/>
    <m/>
    <m/>
    <m/>
    <s v="Prescriptive"/>
    <n v="4"/>
    <n v="475.25200000000001"/>
    <n v="0.11600000000000001"/>
    <m/>
  </r>
  <r>
    <x v="7"/>
    <m/>
    <s v="502040-003"/>
    <s v="YAME SUSHI"/>
    <s v="339 KERR ST"/>
    <s v="163977-01"/>
    <x v="0"/>
    <m/>
    <s v="sbl_V4_51"/>
    <s v="Type B LED T8 (2 lamp) ≤14W (Nominal Lamp Wattage) Minimum 1500 Lumen Output Per Lamp"/>
    <m/>
    <m/>
    <m/>
    <s v="Prescriptive"/>
    <n v="1"/>
    <n v="282.69299999999998"/>
    <n v="6.9000000000000006E-2"/>
    <m/>
  </r>
  <r>
    <x v="7"/>
    <m/>
    <s v="502040-003"/>
    <s v="YAME SUSHI"/>
    <s v="339 KERR ST"/>
    <s v="163977-01"/>
    <x v="0"/>
    <m/>
    <s v="sbl_V4_51"/>
    <s v="Type B LED T8 (2 lamp) ≤14W (Nominal Lamp Wattage) Minimum 1500 Lumen Output Per Lamp"/>
    <m/>
    <m/>
    <m/>
    <s v="Prescriptive"/>
    <n v="4"/>
    <n v="508.02800000000002"/>
    <n v="0.124"/>
    <m/>
  </r>
  <r>
    <x v="7"/>
    <m/>
    <s v="502040-003"/>
    <s v="YAME SUSHI"/>
    <s v="339 KERR ST"/>
    <s v="163977-01"/>
    <x v="0"/>
    <m/>
    <s v="sbl_V4_49"/>
    <s v="Type B LED T8 (4 lamp) ≤14W (Nominal Lamp Wattage) Minimum 1500 Lumen Output Per Lamp"/>
    <m/>
    <m/>
    <m/>
    <s v="Prescriptive"/>
    <n v="7"/>
    <n v="1606.0239999999999"/>
    <n v="0.39200000000000002"/>
    <m/>
  </r>
  <r>
    <x v="7"/>
    <m/>
    <s v="502040-015"/>
    <s v="ST. LOUIS BAR &amp; GRILL"/>
    <s v="2508 HAMPSHIRE GATE"/>
    <s v="119791-07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15"/>
    <s v="ST. LOUIS BAR &amp; GRILL"/>
    <s v="2508 HAMPSHIRE GATE"/>
    <s v="119791-07"/>
    <x v="0"/>
    <m/>
    <s v="sbl_V4_51"/>
    <s v="Type B LED T8 (2 lamp) ≤14W (Nominal Lamp Wattage) Minimum 1500 Lumen Output Per Lamp"/>
    <m/>
    <m/>
    <m/>
    <s v="Prescriptive"/>
    <n v="5"/>
    <n v="787.71"/>
    <n v="0.155"/>
    <m/>
  </r>
  <r>
    <x v="7"/>
    <m/>
    <s v="502040-015"/>
    <s v="ST. LOUIS BAR &amp; GRILL"/>
    <s v="2508 HAMPSHIRE GATE"/>
    <s v="119791-07"/>
    <x v="0"/>
    <m/>
    <s v="sbl_V4_49"/>
    <s v="Type B LED T8 (4 lamp) ≤14W (Nominal Lamp Wattage) Minimum 1500 Lumen Output Per Lamp"/>
    <m/>
    <m/>
    <m/>
    <s v="Prescriptive"/>
    <n v="5"/>
    <n v="1422.96"/>
    <n v="0.28000000000000003"/>
    <m/>
  </r>
  <r>
    <x v="7"/>
    <m/>
    <s v="502040-031"/>
    <s v="TWO FOR ONE PIZZA"/>
    <s v="115 MAURICE DR"/>
    <s v="126269-01"/>
    <x v="0"/>
    <m/>
    <s v="sbl_v4_esa_01"/>
    <s v="ESA - ACP I/C Member: 1 – 20 new replacement devices (new fixtures) (1:10 audit ratio)"/>
    <m/>
    <m/>
    <m/>
    <s v="Prescriptive"/>
    <n v="1"/>
    <n v="0"/>
    <n v="0"/>
    <m/>
  </r>
  <r>
    <x v="7"/>
    <m/>
    <s v="502040-031"/>
    <s v="TWO FOR ONE PIZZA"/>
    <s v="115 MAURICE DR"/>
    <s v="126269-01"/>
    <x v="0"/>
    <m/>
    <s v="sbl_V4_51"/>
    <s v="Type B LED T8 (2 lamp) ≤14W (Nominal Lamp Wattage) Minimum 1500 Lumen Output Per Lamp"/>
    <m/>
    <m/>
    <m/>
    <s v="Prescriptive"/>
    <n v="3"/>
    <n v="473.928"/>
    <n v="9.2999999999999999E-2"/>
    <m/>
  </r>
  <r>
    <x v="7"/>
    <m/>
    <s v="502040-031"/>
    <s v="TWO FOR ONE PIZZA"/>
    <s v="115 MAURICE DR"/>
    <s v="126269-01"/>
    <x v="0"/>
    <m/>
    <s v="sbl_V4_51"/>
    <s v="Type B LED T8 (2 lamp) ≤14W (Nominal Lamp Wattage) Minimum 1500 Lumen Output Per Lamp"/>
    <m/>
    <m/>
    <m/>
    <s v="Prescriptive"/>
    <n v="6"/>
    <n v="947.85599999999999"/>
    <n v="0.186"/>
    <m/>
  </r>
  <r>
    <x v="7"/>
    <m/>
    <s v="502040-032"/>
    <s v="CASE-TECH LEATHER"/>
    <s v="1100 INVICTA DR"/>
    <s v="120395-00"/>
    <x v="0"/>
    <m/>
    <s v="sbl_v4_esa_03"/>
    <s v="ESA - ACP I/C Member: 51 – 100 new replacement devices (new fixtures) (1:3 audit ratio)"/>
    <m/>
    <m/>
    <m/>
    <s v="Prescriptive"/>
    <n v="1"/>
    <n v="0"/>
    <n v="0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1"/>
    <n v="20.25"/>
    <n v="8.9999999999999993E-3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2"/>
    <n v="40.5"/>
    <n v="1.7999999999999999E-2"/>
    <m/>
  </r>
  <r>
    <x v="7"/>
    <m/>
    <s v="502040-032"/>
    <s v="CASE-TECH LEATHER"/>
    <s v="1100 INVICTA DR"/>
    <s v="120395-00"/>
    <x v="0"/>
    <m/>
    <s v="sbl_V4_18"/>
    <s v="LED A Shape ≤ 11W Minimum 800 Lumen Output"/>
    <m/>
    <m/>
    <m/>
    <s v="Prescriptive"/>
    <n v="2"/>
    <n v="40.5"/>
    <n v="1.7999999999999999E-2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3"/>
    <n v="2018.25"/>
    <n v="0.89700000000000002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5"/>
    <n v="2328.75"/>
    <n v="1.0349999999999999"/>
    <m/>
  </r>
  <r>
    <x v="7"/>
    <m/>
    <s v="502040-032"/>
    <s v="CASE-TECH LEATHER"/>
    <s v="1100 INVICTA DR"/>
    <s v="120395-00"/>
    <x v="0"/>
    <m/>
    <s v="sbl_V4_51"/>
    <s v="Type B LED T8 (2 lamp) ≤14W (Nominal Lamp Wattage) Minimum 1500 Lumen Output Per Lamp"/>
    <m/>
    <m/>
    <m/>
    <s v="Prescriptive"/>
    <n v="16"/>
    <n v="2484"/>
    <n v="1.1040000000000001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2"/>
    <n v="400.5"/>
    <n v="0.17799999999999999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3"/>
    <n v="803.25"/>
    <n v="0.35699999999999998"/>
    <m/>
  </r>
  <r>
    <x v="7"/>
    <m/>
    <s v="502040-032"/>
    <s v="CASE-TECH LEATHER"/>
    <s v="1100 INVICTA DR"/>
    <s v="120395-00"/>
    <x v="0"/>
    <m/>
    <s v="sbl_V4_49"/>
    <s v="Type B LED T8 (4 lamp) ≤14W (Nominal Lamp Wattage) Minimum 1500 Lumen Output Per Lamp"/>
    <m/>
    <m/>
    <m/>
    <s v="Prescriptive"/>
    <n v="11"/>
    <n v="2945.25"/>
    <n v="1.3089999999999999"/>
    <m/>
  </r>
  <r>
    <x v="8"/>
    <m/>
    <n v="1231"/>
    <s v="Town of Oakville Corporation"/>
    <s v="1225 Trafalgar Road"/>
    <s v="133 Rebecca"/>
    <x v="4"/>
    <s v="Implementation Phase"/>
    <s v="Custom measures"/>
    <s v="Custom measures"/>
    <m/>
    <m/>
    <m/>
    <s v="Custom"/>
    <n v="1"/>
    <n v="453781"/>
    <n v="78.2"/>
    <m/>
  </r>
  <r>
    <x v="6"/>
    <m/>
    <s v="OHAF-33"/>
    <s v="Elliot Matsuura"/>
    <s v="2120 Buckingham Road"/>
    <s v="105084-00"/>
    <x v="4"/>
    <m/>
    <s v="Energy Audit"/>
    <s v="Energy Audit"/>
    <m/>
    <m/>
    <m/>
    <s v="Prescriptive"/>
    <n v="1"/>
    <n v="0"/>
    <n v="0"/>
    <m/>
  </r>
  <r>
    <x v="8"/>
    <m/>
    <n v="1233"/>
    <s v="Moto Group Inc."/>
    <s v="2770 Portland Dr"/>
    <s v="135131-00"/>
    <x v="4"/>
    <s v="Implementation Phase"/>
    <s v="HBLED SE"/>
    <s v="High Bay LED Standard Efficacy"/>
    <m/>
    <m/>
    <m/>
    <s v="Engineered"/>
    <n v="62"/>
    <n v="19870"/>
    <n v="5.9"/>
    <m/>
  </r>
  <r>
    <x v="2"/>
    <m/>
    <s v="20185B27"/>
    <s v="De Melo"/>
    <s v="1306 Pepperbush Place"/>
    <s v="Residential Program"/>
    <x v="1"/>
    <m/>
    <s v="Variable speed pool pump"/>
    <s v="Variable speed pool pump"/>
    <m/>
    <m/>
    <m/>
    <s v="Prescriptive"/>
    <n v="1"/>
    <n v="1806.14"/>
    <n v="0.79"/>
    <n v="10"/>
  </r>
  <r>
    <x v="2"/>
    <m/>
    <s v="2018D707"/>
    <s v="Guedikian"/>
    <s v="136 Hopewell Rd"/>
    <s v="Residential Program"/>
    <x v="1"/>
    <m/>
    <s v="Variable speed pool pump"/>
    <s v="Variable speed pool pump"/>
    <m/>
    <m/>
    <m/>
    <s v="Prescriptive"/>
    <n v="1"/>
    <n v="2692.46"/>
    <n v="1"/>
    <n v="10"/>
  </r>
  <r>
    <x v="6"/>
    <m/>
    <s v="OHAF-35"/>
    <s v="Halton Catholic School Board"/>
    <s v="802 Drury Lane"/>
    <s v="No savings "/>
    <x v="2"/>
    <m/>
    <s v="Energy Audit"/>
    <s v="Energy Audit"/>
    <m/>
    <m/>
    <m/>
    <s v="Prescriptive"/>
    <n v="1"/>
    <n v="0"/>
    <n v="0"/>
    <m/>
  </r>
  <r>
    <x v="8"/>
    <m/>
    <n v="1230"/>
    <s v="Minto Multi-Residential Income Partners I"/>
    <s v="500-90 Sheppard Ave E"/>
    <s v="1235 Marlborough "/>
    <x v="4"/>
    <s v="Implementation Phase"/>
    <s v="Custom measure"/>
    <s v="Custom measure"/>
    <m/>
    <m/>
    <m/>
    <s v="Custom"/>
    <n v="1"/>
    <n v="221644"/>
    <n v="53.8"/>
    <m/>
  </r>
  <r>
    <x v="1"/>
    <m/>
    <s v="OAK-MA-10-FC-0070"/>
    <s v="Mattamy"/>
    <s v="Wheat Boom Drive and Post Road"/>
    <m/>
    <x v="1"/>
    <m/>
    <s v="Dimmer switch"/>
    <s v="Dimmer switch"/>
    <m/>
    <m/>
    <m/>
    <s v="Prescriptive"/>
    <n v="20"/>
    <n v="480"/>
    <n v="0.02"/>
    <m/>
  </r>
  <r>
    <x v="1"/>
    <m/>
    <s v="OAK-MA-10-FC-0070"/>
    <s v="Mattamy"/>
    <s v="Wheat Boom Drive and Post Road"/>
    <m/>
    <x v="1"/>
    <m/>
    <s v="ENERGY STAR Qualified Light Fixture - 1 or 2 Sockets"/>
    <s v="ENERGY STAR Qualified Light Fixture - 1 or 2 Sockets"/>
    <m/>
    <m/>
    <m/>
    <s v="Prescriptive"/>
    <n v="260"/>
    <n v="32500"/>
    <n v="1.04"/>
    <m/>
  </r>
  <r>
    <x v="1"/>
    <m/>
    <s v="OAK-MA-10-FC-0070"/>
    <s v="Mattamy"/>
    <s v="Wheat Boom Drive and Post Road"/>
    <m/>
    <x v="1"/>
    <m/>
    <s v="ENERGY STAR qualified light fixture - 3 or more sockets"/>
    <s v="ENERGY STAR qualified light fixture - 3 or more sockets"/>
    <m/>
    <m/>
    <m/>
    <s v="Prescriptive"/>
    <n v="40"/>
    <n v="10040"/>
    <n v="0.32"/>
    <m/>
  </r>
  <r>
    <x v="1"/>
    <m/>
    <s v="OAK-MA-10-FC-0070"/>
    <s v="Mattamy"/>
    <s v="Wheat Boom Drive and Post Road"/>
    <m/>
    <x v="1"/>
    <m/>
    <s v="ENERGY STAR® qualified homes"/>
    <s v="ENERGY STAR® qualified homes"/>
    <m/>
    <m/>
    <m/>
    <s v="Performance"/>
    <n v="10"/>
    <n v="18850"/>
    <n v="0.8899999999999999"/>
    <m/>
  </r>
  <r>
    <x v="1"/>
    <m/>
    <s v="OAK-MA-167-FE-0068_6C"/>
    <s v="Mattamy"/>
    <s v="Preserve Drive and Cheeryhurst"/>
    <m/>
    <x v="1"/>
    <m/>
    <s v="Dimmer switch"/>
    <s v="Dimmer switch"/>
    <m/>
    <m/>
    <m/>
    <s v="Prescriptive"/>
    <n v="2"/>
    <n v="48"/>
    <n v="2E-3"/>
    <m/>
  </r>
  <r>
    <x v="1"/>
    <m/>
    <s v="OAK-MA-167-FE-0068_6C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19"/>
    <n v="2375"/>
    <n v="7.5999999999999998E-2"/>
    <m/>
  </r>
  <r>
    <x v="1"/>
    <m/>
    <s v="OAK-MA-167-FE-0068_6C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67-FE-0068_6C"/>
    <s v="Mattamy"/>
    <s v="Preserve Drive and Cheeryhurst"/>
    <m/>
    <x v="1"/>
    <m/>
    <s v="ENERGY STAR qualified LED"/>
    <s v="ENERGY STAR qualified LED"/>
    <m/>
    <m/>
    <m/>
    <s v="Prescriptive"/>
    <n v="50"/>
    <n v="1600"/>
    <n v="0.05"/>
    <m/>
  </r>
  <r>
    <x v="1"/>
    <m/>
    <s v="OAK-MA-167-FE-0068_6C"/>
    <s v="Mattamy"/>
    <s v="Preserve Drive and Cheeryhurst"/>
    <m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116-FE-0067_6D"/>
    <s v="Mattamy"/>
    <s v="Preserve Drive and Cheeryhurst"/>
    <m/>
    <x v="1"/>
    <m/>
    <s v="Dimmer switch"/>
    <s v="Dimmer switch"/>
    <m/>
    <m/>
    <m/>
    <s v="Prescriptive"/>
    <n v="2"/>
    <n v="48"/>
    <n v="2E-3"/>
    <m/>
  </r>
  <r>
    <x v="1"/>
    <m/>
    <s v="OAK-MA-116-FE-0067_6D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32"/>
    <n v="4000"/>
    <n v="0.128"/>
    <m/>
  </r>
  <r>
    <x v="1"/>
    <m/>
    <s v="OAK-MA-116-FE-0067_6D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4"/>
    <n v="1004"/>
    <n v="3.2000000000000001E-2"/>
    <m/>
  </r>
  <r>
    <x v="1"/>
    <m/>
    <s v="OAK-MA-116-FE-0067_6D"/>
    <s v="Mattamy"/>
    <s v="Preserve Drive and Cheeryhurst"/>
    <m/>
    <x v="1"/>
    <m/>
    <s v="ENERGY STAR qualified LED"/>
    <s v="ENERGY STAR qualified LED"/>
    <m/>
    <m/>
    <m/>
    <s v="Prescriptive"/>
    <n v="76"/>
    <n v="2432"/>
    <n v="7.5999999999999998E-2"/>
    <m/>
  </r>
  <r>
    <x v="1"/>
    <m/>
    <s v="OAK-MA-116-FE-0067_6D"/>
    <s v="Mattamy"/>
    <s v="Preserve Drive and Cheeryhurst"/>
    <m/>
    <x v="1"/>
    <m/>
    <s v="ENERGY STAR® qualified homes"/>
    <s v="ENERGY STAR® qualified homes"/>
    <m/>
    <m/>
    <m/>
    <s v="Performance"/>
    <n v="1"/>
    <n v="1885"/>
    <n v="8.8999999999999996E-2"/>
    <m/>
  </r>
  <r>
    <x v="1"/>
    <m/>
    <s v="OAK-MA-50-FF-0065"/>
    <s v="Mattamy"/>
    <s v="1388 Dundas Street West"/>
    <m/>
    <x v="1"/>
    <m/>
    <s v="Dimmer switch"/>
    <s v="Dimmer switch"/>
    <m/>
    <m/>
    <m/>
    <s v="Prescriptive"/>
    <n v="4"/>
    <n v="96"/>
    <n v="4.0000000000000001E-3"/>
    <m/>
  </r>
  <r>
    <x v="1"/>
    <m/>
    <s v="OAK-MA-50-FF-0065"/>
    <s v="Mattamy"/>
    <s v="1388 Dundas Street West"/>
    <m/>
    <x v="1"/>
    <m/>
    <s v="ENERGY STAR Qualified Light Fixture - 1 or 2 Sockets"/>
    <s v="ENERGY STAR Qualified Light Fixture - 1 or 2 Sockets"/>
    <m/>
    <m/>
    <m/>
    <s v="Prescriptive"/>
    <n v="64"/>
    <n v="8000"/>
    <n v="0.25600000000000001"/>
    <m/>
  </r>
  <r>
    <x v="1"/>
    <m/>
    <s v="OAK-MA-50-FF-0065"/>
    <s v="Mattamy"/>
    <s v="1388 Dundas Street West"/>
    <m/>
    <x v="1"/>
    <m/>
    <s v="ENERGY STAR qualified light fixture - 3 or more sockets"/>
    <s v="ENERGY STAR qualified light fixture - 3 or more sockets"/>
    <m/>
    <m/>
    <m/>
    <s v="Prescriptive"/>
    <n v="8"/>
    <n v="2008"/>
    <n v="6.4000000000000001E-2"/>
    <m/>
  </r>
  <r>
    <x v="1"/>
    <m/>
    <s v="OAK-MA-50-FF-0065"/>
    <s v="Mattamy"/>
    <s v="1388 Dundas Street West"/>
    <m/>
    <x v="1"/>
    <m/>
    <s v="ENERGY STAR qualified LED"/>
    <s v="ENERGY STAR qualified LED"/>
    <m/>
    <m/>
    <m/>
    <s v="Prescriptive"/>
    <n v="152"/>
    <n v="4864"/>
    <n v="0.152"/>
    <m/>
  </r>
  <r>
    <x v="1"/>
    <m/>
    <s v="OAK-MA-50-FF-0065"/>
    <s v="Mattamy"/>
    <s v="1388 Dundas Street West"/>
    <m/>
    <x v="1"/>
    <m/>
    <s v="ENERGY STAR® qualified homes"/>
    <s v="ENERGY STAR® qualified homes"/>
    <m/>
    <m/>
    <m/>
    <s v="Performance"/>
    <n v="2"/>
    <n v="3770"/>
    <n v="0.17799999999999999"/>
    <m/>
  </r>
  <r>
    <x v="1"/>
    <m/>
    <s v="OAK-MA-167-FF-0068"/>
    <s v="Mattamy"/>
    <s v="Preserve Drive and Cheeryhurst"/>
    <m/>
    <x v="1"/>
    <m/>
    <s v="Dimmer switch"/>
    <s v="Dimmer switch"/>
    <m/>
    <m/>
    <m/>
    <s v="Prescriptive"/>
    <n v="44"/>
    <n v="1056"/>
    <n v="4.3999999999999997E-2"/>
    <m/>
  </r>
  <r>
    <x v="1"/>
    <m/>
    <s v="OAK-MA-167-FF-0068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418"/>
    <n v="52250"/>
    <n v="1.6719999999999999"/>
    <m/>
  </r>
  <r>
    <x v="1"/>
    <m/>
    <s v="OAK-MA-167-FF-0068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88"/>
    <n v="22088"/>
    <n v="0.70399999999999996"/>
    <m/>
  </r>
  <r>
    <x v="1"/>
    <m/>
    <s v="OAK-MA-167-FF-0068"/>
    <s v="Mattamy"/>
    <s v="Preserve Drive and Cheeryhurst"/>
    <m/>
    <x v="1"/>
    <m/>
    <s v="ENERGY STAR qualified LED"/>
    <s v="ENERGY STAR qualified LED"/>
    <m/>
    <m/>
    <m/>
    <s v="Prescriptive"/>
    <n v="1100"/>
    <n v="35200"/>
    <n v="1.1000000000000001"/>
    <m/>
  </r>
  <r>
    <x v="1"/>
    <m/>
    <s v="OAK-MA-167-FF-0068"/>
    <s v="Mattamy"/>
    <s v="Preserve Drive and Cheeryhurst"/>
    <m/>
    <x v="1"/>
    <m/>
    <s v="ENERGY STAR® qualified homes"/>
    <s v="ENERGY STAR® qualified homes"/>
    <m/>
    <m/>
    <m/>
    <s v="Performance"/>
    <n v="22"/>
    <n v="41470"/>
    <n v="1.958"/>
    <m/>
  </r>
  <r>
    <x v="1"/>
    <m/>
    <s v="OAK-GG-50-FE-0001"/>
    <s v="Wild Ginger Developments Inc."/>
    <s v="3209 Ernest Appelbe Blvd"/>
    <m/>
    <x v="1"/>
    <m/>
    <s v="ENERGY STAR qualified LED"/>
    <s v="ENERGY STAR qualified LED"/>
    <m/>
    <m/>
    <m/>
    <s v="Prescriptive"/>
    <n v="441"/>
    <n v="14112"/>
    <n v="0.441"/>
    <m/>
  </r>
  <r>
    <x v="1"/>
    <m/>
    <s v="OAK-GG-50-FE-0001"/>
    <s v="Wild Ginger Developments Inc."/>
    <s v="3209 Ernest Appelbe Blvd"/>
    <m/>
    <x v="1"/>
    <m/>
    <s v="ENERGY STAR® qualified homes"/>
    <s v="ENERGY STAR® qualified homes"/>
    <m/>
    <m/>
    <m/>
    <s v="Performance"/>
    <n v="7"/>
    <n v="13195"/>
    <n v="0.623"/>
    <m/>
  </r>
  <r>
    <x v="1"/>
    <m/>
    <s v="OAK-GG-75-FH-0004"/>
    <s v="Wild Ginger Developments Inc."/>
    <s v="3217 Mintwood Circle"/>
    <m/>
    <x v="1"/>
    <m/>
    <s v="ENERGY STAR qualified LED"/>
    <s v="ENERGY STAR qualified LED"/>
    <m/>
    <m/>
    <m/>
    <s v="Prescriptive"/>
    <n v="275"/>
    <n v="8800"/>
    <n v="0.27500000000000002"/>
    <m/>
  </r>
  <r>
    <x v="1"/>
    <m/>
    <s v="OAK-GG-75-FH-0004"/>
    <s v="Wild Ginger Developments Inc."/>
    <s v="3217 Mintwood Circle"/>
    <m/>
    <x v="1"/>
    <m/>
    <s v="ENERGY STAR® qualified homes"/>
    <s v="ENERGY STAR® qualified homes"/>
    <m/>
    <m/>
    <m/>
    <s v="Performance"/>
    <n v="5"/>
    <n v="9425"/>
    <n v="0.44499999999999995"/>
    <m/>
  </r>
  <r>
    <x v="1"/>
    <m/>
    <s v="OAK-BH-115-FB-0002"/>
    <s v="Branthaven Homes"/>
    <s v="3075 Trafalgar Rd"/>
    <m/>
    <x v="1"/>
    <m/>
    <s v="ENERGY STAR® qualified homes"/>
    <s v="ENERGY STAR® qualified homes"/>
    <m/>
    <m/>
    <m/>
    <s v="Performance"/>
    <n v="9"/>
    <n v="16965"/>
    <n v="0.80099999999999993"/>
    <m/>
  </r>
  <r>
    <x v="1"/>
    <m/>
    <s v="OAK-MA-167-FD-0068"/>
    <s v="Mattamy"/>
    <s v="Preserve Drive and Cheeryhurst"/>
    <m/>
    <x v="1"/>
    <m/>
    <s v="Dimmer switch"/>
    <s v="Dimmer switch"/>
    <m/>
    <m/>
    <m/>
    <s v="Prescriptive"/>
    <n v="78"/>
    <n v="1872"/>
    <n v="7.8E-2"/>
    <m/>
  </r>
  <r>
    <x v="1"/>
    <m/>
    <s v="OAK-MA-167-FD-0068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741"/>
    <n v="92625"/>
    <n v="2.964"/>
    <m/>
  </r>
  <r>
    <x v="1"/>
    <m/>
    <s v="OAK-MA-167-FD-0068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156"/>
    <n v="39156"/>
    <n v="1.248"/>
    <m/>
  </r>
  <r>
    <x v="1"/>
    <m/>
    <s v="OAK-MA-167-FD-0068"/>
    <s v="Mattamy"/>
    <s v="Preserve Drive and Cheeryhurst"/>
    <m/>
    <x v="1"/>
    <m/>
    <s v="ENERGY STAR qualified LED"/>
    <s v="ENERGY STAR qualified LED"/>
    <m/>
    <m/>
    <m/>
    <s v="Prescriptive"/>
    <n v="1950"/>
    <n v="62400"/>
    <n v="1.95"/>
    <m/>
  </r>
  <r>
    <x v="1"/>
    <m/>
    <s v="OAK-MA-167-FD-0068"/>
    <s v="Mattamy"/>
    <s v="Preserve Drive and Cheeryhurst"/>
    <m/>
    <x v="1"/>
    <m/>
    <s v="ENERGY STAR® qualified homes"/>
    <s v="ENERGY STAR® qualified homes"/>
    <m/>
    <m/>
    <m/>
    <s v="Performance"/>
    <n v="39"/>
    <n v="73515"/>
    <n v="3.4709999999999996"/>
    <m/>
  </r>
  <r>
    <x v="1"/>
    <m/>
    <s v="OAK-MA-116-FD-0067"/>
    <s v="Mattamy"/>
    <s v="Preserve Drive and Cheeryhurst"/>
    <m/>
    <x v="1"/>
    <m/>
    <s v="Dimmer switch"/>
    <s v="Dimmer switch"/>
    <m/>
    <m/>
    <m/>
    <s v="Prescriptive"/>
    <n v="38"/>
    <n v="912"/>
    <n v="3.7999999999999999E-2"/>
    <m/>
  </r>
  <r>
    <x v="1"/>
    <m/>
    <s v="OAK-MA-116-FD-0067"/>
    <s v="Mattamy"/>
    <s v="Preserve Drive and Cheeryhurst"/>
    <m/>
    <x v="1"/>
    <m/>
    <s v="ENERGY STAR Qualified Light Fixture - 1 or 2 Sockets"/>
    <s v="ENERGY STAR Qualified Light Fixture - 1 or 2 Sockets"/>
    <m/>
    <m/>
    <m/>
    <s v="Prescriptive"/>
    <n v="608"/>
    <n v="76000"/>
    <n v="2.4319999999999999"/>
    <m/>
  </r>
  <r>
    <x v="1"/>
    <m/>
    <s v="OAK-MA-116-FD-0067"/>
    <s v="Mattamy"/>
    <s v="Preserve Drive and Cheeryhurst"/>
    <m/>
    <x v="1"/>
    <m/>
    <s v="ENERGY STAR qualified light fixture - 3 or more sockets"/>
    <s v="ENERGY STAR qualified light fixture - 3 or more sockets"/>
    <m/>
    <m/>
    <m/>
    <s v="Prescriptive"/>
    <n v="76"/>
    <n v="19076"/>
    <n v="0.60799999999999998"/>
    <m/>
  </r>
  <r>
    <x v="1"/>
    <m/>
    <s v="OAK-MA-116-FD-0067"/>
    <s v="Mattamy"/>
    <s v="Preserve Drive and Cheeryhurst"/>
    <m/>
    <x v="1"/>
    <m/>
    <s v="ENERGY STAR qualified LED"/>
    <s v="ENERGY STAR qualified LED"/>
    <m/>
    <m/>
    <m/>
    <s v="Prescriptive"/>
    <n v="1444"/>
    <n v="46208"/>
    <n v="1.444"/>
    <m/>
  </r>
  <r>
    <x v="1"/>
    <m/>
    <s v="OAK-MA-116-FD-0067"/>
    <s v="Mattamy"/>
    <s v="Preserve Drive and Cheeryhurst"/>
    <m/>
    <x v="1"/>
    <m/>
    <s v="ENERGY STAR® qualified homes"/>
    <s v="ENERGY STAR® qualified homes"/>
    <m/>
    <m/>
    <m/>
    <s v="Performance"/>
    <n v="19"/>
    <n v="35815"/>
    <n v="1.6909999999999998"/>
    <m/>
  </r>
  <r>
    <x v="6"/>
    <m/>
    <s v="OHAF-32"/>
    <s v="Roedean Co-operatove Homes Inc"/>
    <s v="350 Kerr Street"/>
    <s v="121376-00"/>
    <x v="4"/>
    <m/>
    <s v="Energy Audit"/>
    <s v="Energy Audit"/>
    <m/>
    <m/>
    <m/>
    <s v="Prescriptive"/>
    <n v="1"/>
    <n v="0"/>
    <n v="0"/>
    <m/>
  </r>
  <r>
    <x v="3"/>
    <m/>
    <s v="EEM-0277"/>
    <s v="Oakville Trafalgar Memorial Hospital"/>
    <s v="2045 Oxford Street East"/>
    <s v="137013-02"/>
    <x v="4"/>
    <s v="Final Payment"/>
    <s v="N/A"/>
    <s v="N/A"/>
    <m/>
    <m/>
    <m/>
    <s v="Custom"/>
    <n v="1"/>
    <n v="0"/>
    <n v="0"/>
    <m/>
  </r>
  <r>
    <x v="1"/>
    <m/>
    <s v="OAK-BH-115-FC-0002"/>
    <s v="Branthaven Homes(BEC Trafalgar Limited Partnership)"/>
    <s v="3075 Trafalgar Rd"/>
    <m/>
    <x v="1"/>
    <m/>
    <s v="ENERGY STAR® qualified homes"/>
    <s v="ENERGY STAR® qualified homes"/>
    <m/>
    <m/>
    <m/>
    <s v="Performance"/>
    <n v="16"/>
    <n v="30160"/>
    <n v="1.423999999999999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E3A7D9-02C2-4E0F-9573-53967735623D}" name="PivotTable5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5" firstHeaderRow="0" firstDataRow="1" firstDataCol="1"/>
  <pivotFields count="22"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numFmtId="164" showAll="0"/>
    <pivotField numFmtId="165" showAll="0"/>
    <pivotField numFmtId="165" showAll="0"/>
    <pivotField dataField="1" numFmtId="4" showAll="0"/>
    <pivotField dataField="1" numFmtId="4" showAll="0"/>
    <pivotField numFmtId="165" showAll="0"/>
    <pivotField showAll="0"/>
  </pivotFields>
  <rowFields count="1">
    <field x="1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__x000a_Energy__x000a_Savings_x000a_(kWh)" fld="18" baseField="0" baseItem="0"/>
    <dataField name="Sum of Gross__x000a_Demand__x000a_Savings_x000a_(kW)" fld="19" baseField="0" baseItem="0"/>
  </dataFields>
  <formats count="1">
    <format dxfId="16">
      <pivotArea collapsedLevelsAreSubtotals="1" fieldPosition="0">
        <references count="2">
          <reference field="4294967294" count="1" selected="0">
            <x v="0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FD1742-4173-40E0-BB1E-C408522F815C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" firstHeaderRow="0" firstDataRow="1" firstDataCol="1"/>
  <pivotFields count="15">
    <pivotField axis="axisRow" showAll="0">
      <items count="4"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 Energy Savings (kWh)" fld="12" baseField="0" baseItem="0" numFmtId="43"/>
    <dataField name="Sum of Gross Demand Savings (kW)" fld="13" baseField="0" baseItem="0"/>
  </dataFields>
  <formats count="1">
    <format dxfId="1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0F4465-159B-447C-9AE1-988D2017808D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26" firstHeaderRow="0" firstDataRow="1" firstDataCol="1"/>
  <pivotFields count="18">
    <pivotField axis="axisRow" subtotalTop="0" showAll="0">
      <items count="10">
        <item x="5"/>
        <item x="6"/>
        <item x="0"/>
        <item x="3"/>
        <item x="8"/>
        <item x="1"/>
        <item x="4"/>
        <item x="7"/>
        <item x="2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13">
        <item x="0"/>
        <item x="4"/>
        <item m="1" x="6"/>
        <item m="1" x="10"/>
        <item m="1" x="7"/>
        <item x="3"/>
        <item m="1" x="11"/>
        <item m="1" x="8"/>
        <item x="2"/>
        <item m="1" x="9"/>
        <item x="1"/>
        <item m="1"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subtotalTop="0" showAll="0"/>
  </pivotFields>
  <rowFields count="2">
    <field x="6"/>
    <field x="0"/>
  </rowFields>
  <rowItems count="23">
    <i>
      <x/>
    </i>
    <i r="1">
      <x/>
    </i>
    <i r="1">
      <x v="2"/>
    </i>
    <i r="1">
      <x v="7"/>
    </i>
    <i t="default">
      <x/>
    </i>
    <i>
      <x v="1"/>
    </i>
    <i r="1">
      <x v="1"/>
    </i>
    <i r="1">
      <x v="2"/>
    </i>
    <i r="1">
      <x v="3"/>
    </i>
    <i r="1">
      <x v="4"/>
    </i>
    <i t="default">
      <x v="1"/>
    </i>
    <i>
      <x v="5"/>
    </i>
    <i r="1">
      <x v="6"/>
    </i>
    <i t="default">
      <x v="5"/>
    </i>
    <i>
      <x v="8"/>
    </i>
    <i r="1">
      <x v="1"/>
    </i>
    <i r="1">
      <x v="3"/>
    </i>
    <i t="default">
      <x v="8"/>
    </i>
    <i>
      <x v="10"/>
    </i>
    <i r="1">
      <x v="5"/>
    </i>
    <i r="1">
      <x v="8"/>
    </i>
    <i t="default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Gross Energy Savings (kWh)" fld="15" baseField="0" baseItem="0" numFmtId="4"/>
    <dataField name="Sum of Gross Demand Savings (kW)" fld="16" baseField="0" baseItem="0"/>
  </dataFields>
  <formats count="15">
    <format dxfId="14">
      <pivotArea collapsedLevelsAreSubtotals="1" fieldPosition="0">
        <references count="3">
          <reference field="4294967294" count="1" selected="0">
            <x v="1"/>
          </reference>
          <reference field="0" count="3">
            <x v="0"/>
            <x v="2"/>
            <x v="7"/>
          </reference>
          <reference field="6" count="1" selected="0">
            <x v="0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0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6" count="1">
            <x v="1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1"/>
          </reference>
          <reference field="0" count="4">
            <x v="1"/>
            <x v="2"/>
            <x v="3"/>
            <x v="4"/>
          </reference>
          <reference field="6" count="1" selected="0">
            <x v="1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1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1"/>
          </reference>
          <reference field="6" count="1">
            <x v="5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1"/>
          </reference>
          <reference field="0" count="1">
            <x v="6"/>
          </reference>
          <reference field="6" count="1" selected="0">
            <x v="5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5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6" count="1">
            <x v="8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1"/>
          </reference>
          <reference field="0" count="2">
            <x v="1"/>
            <x v="3"/>
          </reference>
          <reference field="6" count="1" selected="0">
            <x v="8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8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6" count="1">
            <x v="10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1"/>
          </reference>
          <reference field="0" count="2">
            <x v="5"/>
            <x v="8"/>
          </reference>
          <reference field="6" count="1" selected="0">
            <x v="1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6" count="1" defaultSubtotal="1">
            <x v="10"/>
          </reference>
        </references>
      </pivotArea>
    </format>
    <format dxfId="0">
      <pivotArea field="6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0BF3-4EA6-4DCF-9A66-726B8098FF8E}">
  <dimension ref="A4:S59"/>
  <sheetViews>
    <sheetView topLeftCell="I1" zoomScale="90" zoomScaleNormal="90" workbookViewId="0">
      <selection activeCell="Q22" sqref="Q22"/>
    </sheetView>
  </sheetViews>
  <sheetFormatPr defaultRowHeight="14.25" x14ac:dyDescent="0.45"/>
  <cols>
    <col min="1" max="1" width="11.265625" style="20" bestFit="1" customWidth="1"/>
    <col min="2" max="2" width="58.86328125" style="20" bestFit="1" customWidth="1"/>
    <col min="3" max="3" width="12.3984375" style="20" customWidth="1"/>
    <col min="4" max="5" width="12.33203125" style="20" customWidth="1"/>
    <col min="6" max="6" width="10.86328125" style="20" customWidth="1"/>
    <col min="7" max="8" width="9.86328125" style="20" bestFit="1" customWidth="1"/>
    <col min="9" max="10" width="12.33203125" style="20" customWidth="1"/>
    <col min="11" max="11" width="11.265625" style="20" customWidth="1"/>
    <col min="12" max="12" width="58.86328125" style="20" customWidth="1"/>
    <col min="13" max="13" width="12.3984375" style="20" customWidth="1"/>
    <col min="14" max="14" width="10.86328125" style="20" customWidth="1"/>
    <col min="15" max="15" width="11.19921875" style="20" customWidth="1"/>
    <col min="16" max="16" width="11.796875" style="20" customWidth="1"/>
    <col min="17" max="17" width="9.86328125" style="20" bestFit="1" customWidth="1"/>
    <col min="18" max="16384" width="9.06640625" style="20"/>
  </cols>
  <sheetData>
    <row r="4" spans="1:17" x14ac:dyDescent="0.45">
      <c r="A4" s="47" t="s">
        <v>547</v>
      </c>
      <c r="B4" s="47"/>
      <c r="C4" s="47"/>
      <c r="D4" s="47"/>
      <c r="E4" s="47"/>
      <c r="F4" s="47"/>
      <c r="K4" s="47" t="s">
        <v>560</v>
      </c>
      <c r="L4" s="47"/>
      <c r="M4" s="47"/>
      <c r="N4" s="47"/>
      <c r="O4" s="47"/>
      <c r="P4" s="47"/>
    </row>
    <row r="5" spans="1:17" x14ac:dyDescent="0.45">
      <c r="A5" s="37" t="s">
        <v>500</v>
      </c>
      <c r="B5" s="37" t="s">
        <v>544</v>
      </c>
      <c r="C5" s="48" t="s">
        <v>545</v>
      </c>
      <c r="D5" s="48" t="s">
        <v>546</v>
      </c>
      <c r="E5" s="48" t="s">
        <v>543</v>
      </c>
      <c r="F5" s="48" t="s">
        <v>549</v>
      </c>
      <c r="K5" s="37" t="s">
        <v>500</v>
      </c>
      <c r="L5" s="37" t="s">
        <v>544</v>
      </c>
      <c r="M5" s="48" t="s">
        <v>545</v>
      </c>
      <c r="N5" s="48" t="s">
        <v>546</v>
      </c>
      <c r="O5" s="48" t="s">
        <v>543</v>
      </c>
      <c r="P5" s="48" t="s">
        <v>549</v>
      </c>
      <c r="Q5" s="48"/>
    </row>
    <row r="6" spans="1:17" x14ac:dyDescent="0.45">
      <c r="A6" s="20" t="s">
        <v>539</v>
      </c>
      <c r="B6" s="20" t="s">
        <v>339</v>
      </c>
      <c r="C6" s="35">
        <v>0</v>
      </c>
      <c r="D6" s="35">
        <v>0</v>
      </c>
      <c r="E6" s="35">
        <v>18596.586625623971</v>
      </c>
      <c r="F6" s="38">
        <f>SUM(C6:E6)</f>
        <v>18596.586625623971</v>
      </c>
      <c r="K6" s="20" t="s">
        <v>539</v>
      </c>
      <c r="L6" s="20" t="s">
        <v>339</v>
      </c>
      <c r="M6" s="35"/>
      <c r="N6" s="35"/>
      <c r="O6" s="35">
        <f>GETPIVOTDATA("Sum of Gross Demand Savings (kW)",'Summary May to Dec Measures'!$A$3,"Program Name","RTUSAVER","Rate Class","2MIS")</f>
        <v>4.0398275643955017</v>
      </c>
      <c r="P6" s="35">
        <f>SUM(M6:O6)</f>
        <v>4.0398275643955017</v>
      </c>
    </row>
    <row r="7" spans="1:17" x14ac:dyDescent="0.45">
      <c r="A7" s="20" t="s">
        <v>539</v>
      </c>
      <c r="B7" s="20" t="s">
        <v>189</v>
      </c>
      <c r="C7" s="44">
        <v>57468</v>
      </c>
      <c r="D7" s="35">
        <v>149845</v>
      </c>
      <c r="E7" s="35">
        <v>62002</v>
      </c>
      <c r="F7" s="38">
        <f t="shared" ref="F7:F15" si="0">SUM(C7:E7)</f>
        <v>269315</v>
      </c>
      <c r="K7" s="20" t="s">
        <v>539</v>
      </c>
      <c r="L7" s="20" t="s">
        <v>189</v>
      </c>
      <c r="M7" s="35">
        <f>GETPIVOTDATA("Sum of Gross_
Demand_
Savings
(kW)",'Summary 2019 March Measures'!$A$3,"Program_
Name","Business_Refrigeration_Program")</f>
        <v>7.4700000000000015</v>
      </c>
      <c r="N7" s="35">
        <v>19.539999999999992</v>
      </c>
      <c r="O7" s="35">
        <v>8.0299999999999994</v>
      </c>
      <c r="P7" s="35">
        <f t="shared" ref="P7:P15" si="1">SUM(M7:O7)</f>
        <v>35.039999999999992</v>
      </c>
    </row>
    <row r="8" spans="1:17" x14ac:dyDescent="0.45">
      <c r="A8" s="20" t="s">
        <v>539</v>
      </c>
      <c r="B8" s="20" t="s">
        <v>231</v>
      </c>
      <c r="C8" s="35">
        <v>0</v>
      </c>
      <c r="D8" s="35">
        <v>5195.9859999999999</v>
      </c>
      <c r="E8" s="35">
        <v>120255.53900000002</v>
      </c>
      <c r="F8" s="38">
        <f t="shared" si="0"/>
        <v>125451.52500000002</v>
      </c>
      <c r="K8" s="20" t="s">
        <v>539</v>
      </c>
      <c r="L8" s="20" t="s">
        <v>231</v>
      </c>
      <c r="M8" s="35"/>
      <c r="N8" s="35">
        <v>1.6120000000000003</v>
      </c>
      <c r="O8" s="35">
        <v>37.038999999999987</v>
      </c>
      <c r="P8" s="35">
        <f t="shared" si="1"/>
        <v>38.650999999999989</v>
      </c>
    </row>
    <row r="9" spans="1:17" x14ac:dyDescent="0.45">
      <c r="A9" s="20" t="s">
        <v>540</v>
      </c>
      <c r="B9" s="20" t="s">
        <v>355</v>
      </c>
      <c r="C9" s="35">
        <v>0</v>
      </c>
      <c r="D9" s="35">
        <v>0</v>
      </c>
      <c r="E9" s="35">
        <v>0</v>
      </c>
      <c r="F9" s="38">
        <f t="shared" si="0"/>
        <v>0</v>
      </c>
      <c r="K9" s="20" t="s">
        <v>540</v>
      </c>
      <c r="L9" s="20" t="s">
        <v>355</v>
      </c>
      <c r="M9" s="35"/>
      <c r="N9" s="35"/>
      <c r="O9" s="35">
        <v>0</v>
      </c>
      <c r="P9" s="35">
        <f t="shared" si="1"/>
        <v>0</v>
      </c>
    </row>
    <row r="10" spans="1:17" x14ac:dyDescent="0.45">
      <c r="A10" s="20" t="s">
        <v>540</v>
      </c>
      <c r="B10" s="20" t="s">
        <v>189</v>
      </c>
      <c r="C10" s="35">
        <v>0</v>
      </c>
      <c r="D10" s="35">
        <v>0</v>
      </c>
      <c r="E10" s="35">
        <v>6306</v>
      </c>
      <c r="F10" s="38">
        <f t="shared" si="0"/>
        <v>6306</v>
      </c>
      <c r="K10" s="20" t="s">
        <v>540</v>
      </c>
      <c r="L10" s="20" t="s">
        <v>189</v>
      </c>
      <c r="M10" s="35"/>
      <c r="N10" s="35"/>
      <c r="O10" s="35">
        <v>0.80999999999999994</v>
      </c>
      <c r="P10" s="35">
        <f t="shared" si="1"/>
        <v>0.80999999999999994</v>
      </c>
    </row>
    <row r="11" spans="1:17" x14ac:dyDescent="0.45">
      <c r="A11" s="20" t="s">
        <v>540</v>
      </c>
      <c r="B11" s="20" t="s">
        <v>304</v>
      </c>
      <c r="C11" s="35">
        <v>0</v>
      </c>
      <c r="D11" s="35">
        <v>0</v>
      </c>
      <c r="E11" s="35">
        <v>0</v>
      </c>
      <c r="F11" s="38">
        <f t="shared" si="0"/>
        <v>0</v>
      </c>
      <c r="K11" s="20" t="s">
        <v>540</v>
      </c>
      <c r="L11" s="20" t="s">
        <v>304</v>
      </c>
      <c r="M11" s="35"/>
      <c r="N11" s="35"/>
      <c r="O11" s="35">
        <v>0</v>
      </c>
      <c r="P11" s="35">
        <f t="shared" si="1"/>
        <v>0</v>
      </c>
    </row>
    <row r="12" spans="1:17" x14ac:dyDescent="0.45">
      <c r="A12" s="20" t="s">
        <v>540</v>
      </c>
      <c r="B12" s="20" t="s">
        <v>416</v>
      </c>
      <c r="C12" s="35">
        <v>0</v>
      </c>
      <c r="D12" s="35">
        <v>0</v>
      </c>
      <c r="E12" s="35">
        <v>695295</v>
      </c>
      <c r="F12" s="38">
        <f t="shared" si="0"/>
        <v>695295</v>
      </c>
      <c r="K12" s="20" t="s">
        <v>540</v>
      </c>
      <c r="L12" s="20" t="s">
        <v>416</v>
      </c>
      <c r="M12" s="35"/>
      <c r="N12" s="35"/>
      <c r="O12" s="35">
        <v>137.9</v>
      </c>
      <c r="P12" s="35">
        <f t="shared" si="1"/>
        <v>137.9</v>
      </c>
    </row>
    <row r="13" spans="1:17" x14ac:dyDescent="0.45">
      <c r="A13" s="20" t="s">
        <v>541</v>
      </c>
      <c r="B13" s="20" t="s">
        <v>316</v>
      </c>
      <c r="C13" s="35">
        <v>0</v>
      </c>
      <c r="D13" s="35">
        <v>0</v>
      </c>
      <c r="E13" s="35">
        <v>889000</v>
      </c>
      <c r="F13" s="38">
        <f t="shared" si="0"/>
        <v>889000</v>
      </c>
      <c r="K13" s="20" t="s">
        <v>541</v>
      </c>
      <c r="L13" s="20" t="s">
        <v>316</v>
      </c>
      <c r="M13" s="35"/>
      <c r="N13" s="35"/>
      <c r="O13" s="35">
        <v>107</v>
      </c>
      <c r="P13" s="35">
        <f t="shared" si="1"/>
        <v>107</v>
      </c>
    </row>
    <row r="14" spans="1:17" x14ac:dyDescent="0.45">
      <c r="A14" s="20" t="s">
        <v>542</v>
      </c>
      <c r="B14" s="20" t="s">
        <v>236</v>
      </c>
      <c r="C14" s="35">
        <v>0</v>
      </c>
      <c r="D14" s="35">
        <v>70981</v>
      </c>
      <c r="E14" s="35">
        <v>1855309</v>
      </c>
      <c r="F14" s="38">
        <f t="shared" si="0"/>
        <v>1926290</v>
      </c>
      <c r="K14" s="20" t="s">
        <v>542</v>
      </c>
      <c r="L14" s="20" t="s">
        <v>236</v>
      </c>
      <c r="M14" s="35"/>
      <c r="N14" s="35">
        <v>2.7379999999999995</v>
      </c>
      <c r="O14" s="35">
        <v>67.378</v>
      </c>
      <c r="P14" s="35">
        <f t="shared" si="1"/>
        <v>70.116</v>
      </c>
    </row>
    <row r="15" spans="1:17" x14ac:dyDescent="0.45">
      <c r="A15" s="20" t="s">
        <v>542</v>
      </c>
      <c r="B15" s="20" t="s">
        <v>277</v>
      </c>
      <c r="C15" s="35">
        <v>0</v>
      </c>
      <c r="D15" s="35">
        <v>0</v>
      </c>
      <c r="E15" s="35">
        <v>40215.431567913016</v>
      </c>
      <c r="F15" s="38">
        <f t="shared" si="0"/>
        <v>40215.431567913016</v>
      </c>
      <c r="K15" s="20" t="s">
        <v>542</v>
      </c>
      <c r="L15" s="20" t="s">
        <v>277</v>
      </c>
      <c r="M15" s="35"/>
      <c r="N15" s="35"/>
      <c r="O15" s="35">
        <v>12.494825431028836</v>
      </c>
      <c r="P15" s="35">
        <f t="shared" si="1"/>
        <v>12.494825431028836</v>
      </c>
    </row>
    <row r="16" spans="1:17" x14ac:dyDescent="0.45">
      <c r="A16" s="40" t="s">
        <v>531</v>
      </c>
      <c r="B16" s="40"/>
      <c r="C16" s="49">
        <f>SUM(C6:C15)</f>
        <v>57468</v>
      </c>
      <c r="D16" s="49">
        <f>SUM(D6:D15)</f>
        <v>226021.986</v>
      </c>
      <c r="E16" s="49">
        <f>SUM(E6:E15)</f>
        <v>3686979.5571935368</v>
      </c>
      <c r="F16" s="49">
        <f>SUM(F6:F15)</f>
        <v>3970469.5431935368</v>
      </c>
      <c r="K16" s="40" t="s">
        <v>531</v>
      </c>
      <c r="L16" s="40"/>
      <c r="M16" s="49">
        <f>SUM(M6:M15)</f>
        <v>7.4700000000000015</v>
      </c>
      <c r="N16" s="49">
        <f t="shared" ref="N16" si="2">SUM(N6:N15)</f>
        <v>23.889999999999993</v>
      </c>
      <c r="O16" s="49">
        <f>SUM(O6:O15)</f>
        <v>374.69165299542436</v>
      </c>
      <c r="P16" s="49">
        <f>SUM(P6:P15)</f>
        <v>406.05165299542432</v>
      </c>
    </row>
    <row r="17" spans="1:19" x14ac:dyDescent="0.45">
      <c r="A17" s="20" t="s">
        <v>548</v>
      </c>
      <c r="C17" s="35">
        <f>GETPIVOTDATA("Gross_
Energy_
Savings
(kWh)",'Summary 2019 March Measures'!$A$3)-C16</f>
        <v>0</v>
      </c>
      <c r="D17" s="35">
        <f>GETPIVOTDATA("Gross Energy Savings (kWh)",'Summary - April Measures'!$A$3)-D16</f>
        <v>0</v>
      </c>
      <c r="E17" s="38">
        <f>E16-GETPIVOTDATA("Gross Energy Savings (kWh)",'Summary May to Dec Measures'!$A$3)</f>
        <v>0</v>
      </c>
      <c r="M17" s="50">
        <f>GETPIVOTDATA("Sum of Gross_
Demand_
Savings
(kW)",'Summary 2019 March Measures'!$A$3)-M16</f>
        <v>0</v>
      </c>
      <c r="N17" s="50">
        <f>GETPIVOTDATA("Sum of Gross Demand Savings (kW)",'Summary - April Measures'!$A$3)-N16</f>
        <v>0</v>
      </c>
      <c r="O17" s="50">
        <f>GETPIVOTDATA("Sum of Gross Demand Savings (kW)",'Summary May to Dec Measures'!$A$3)-O16</f>
        <v>0</v>
      </c>
      <c r="P17" s="50"/>
    </row>
    <row r="18" spans="1:19" x14ac:dyDescent="0.45">
      <c r="B18" s="46" t="s">
        <v>580</v>
      </c>
      <c r="C18" s="46"/>
      <c r="D18" s="46"/>
      <c r="E18" s="46"/>
      <c r="F18" s="46"/>
      <c r="G18" s="46"/>
      <c r="H18" s="36"/>
      <c r="I18" s="36"/>
      <c r="J18" s="45"/>
      <c r="L18" s="47" t="s">
        <v>561</v>
      </c>
      <c r="M18" s="47"/>
      <c r="N18" s="47"/>
      <c r="O18" s="47"/>
      <c r="P18" s="47"/>
      <c r="Q18" s="47"/>
      <c r="R18" s="47"/>
      <c r="S18" s="47"/>
    </row>
    <row r="19" spans="1:19" x14ac:dyDescent="0.45">
      <c r="B19" s="37" t="s">
        <v>544</v>
      </c>
      <c r="C19" s="45" t="s">
        <v>63</v>
      </c>
      <c r="D19" s="45" t="s">
        <v>539</v>
      </c>
      <c r="E19" s="45" t="s">
        <v>540</v>
      </c>
      <c r="F19" s="45" t="s">
        <v>541</v>
      </c>
      <c r="G19" s="45" t="s">
        <v>554</v>
      </c>
      <c r="H19" s="45" t="s">
        <v>553</v>
      </c>
      <c r="I19" s="45" t="s">
        <v>555</v>
      </c>
      <c r="J19" s="45"/>
      <c r="L19" s="37" t="s">
        <v>544</v>
      </c>
      <c r="M19" s="45" t="s">
        <v>63</v>
      </c>
      <c r="N19" s="45" t="s">
        <v>539</v>
      </c>
      <c r="O19" s="45" t="s">
        <v>540</v>
      </c>
      <c r="P19" s="45" t="s">
        <v>541</v>
      </c>
      <c r="Q19" s="45" t="s">
        <v>554</v>
      </c>
      <c r="R19" s="45" t="s">
        <v>553</v>
      </c>
      <c r="S19" s="45" t="s">
        <v>555</v>
      </c>
    </row>
    <row r="20" spans="1:19" x14ac:dyDescent="0.45">
      <c r="B20" s="20" t="s">
        <v>339</v>
      </c>
      <c r="D20" s="38">
        <f>F6</f>
        <v>18596.586625623971</v>
      </c>
      <c r="G20" s="35">
        <f>SUM(C20:F20)</f>
        <v>18596.586625623971</v>
      </c>
      <c r="H20" s="39">
        <v>0.70299999999999996</v>
      </c>
      <c r="I20" s="38">
        <f>G20*H20</f>
        <v>13073.400397813652</v>
      </c>
      <c r="J20" s="38"/>
      <c r="L20" s="20" t="s">
        <v>339</v>
      </c>
      <c r="N20" s="38">
        <f>P6</f>
        <v>4.0398275643955017</v>
      </c>
      <c r="Q20" s="35">
        <f>SUM(M20:P20)</f>
        <v>4.0398275643955017</v>
      </c>
      <c r="R20" s="39">
        <v>0.70299999999999996</v>
      </c>
      <c r="S20" s="38">
        <f>Q20*R20</f>
        <v>2.8399987777700377</v>
      </c>
    </row>
    <row r="21" spans="1:19" x14ac:dyDescent="0.45">
      <c r="B21" s="20" t="s">
        <v>355</v>
      </c>
      <c r="C21" s="38"/>
      <c r="D21" s="38">
        <v>0</v>
      </c>
      <c r="E21" s="38">
        <v>0</v>
      </c>
      <c r="F21" s="38">
        <v>0</v>
      </c>
      <c r="G21" s="35">
        <f t="shared" ref="G21:G29" si="3">SUM(C21:F21)</f>
        <v>0</v>
      </c>
      <c r="H21" s="39">
        <f>[2]Sheet1!$H$7</f>
        <v>0.94099999999999995</v>
      </c>
      <c r="I21" s="38">
        <f t="shared" ref="I21:I29" si="4">G21*H21</f>
        <v>0</v>
      </c>
      <c r="J21" s="38"/>
      <c r="L21" s="20" t="s">
        <v>355</v>
      </c>
      <c r="M21" s="38"/>
      <c r="N21" s="38">
        <f>N12</f>
        <v>0</v>
      </c>
      <c r="O21" s="38">
        <v>0</v>
      </c>
      <c r="P21" s="38">
        <v>0</v>
      </c>
      <c r="Q21" s="35">
        <f t="shared" ref="Q21:Q29" si="5">SUM(M21:P21)</f>
        <v>0</v>
      </c>
      <c r="R21" s="39">
        <f>[2]Sheet1!$I$7</f>
        <v>0.94099999999999995</v>
      </c>
      <c r="S21" s="38">
        <f t="shared" ref="S21:S29" si="6">Q21*R21</f>
        <v>0</v>
      </c>
    </row>
    <row r="22" spans="1:19" x14ac:dyDescent="0.45">
      <c r="B22" s="20" t="s">
        <v>189</v>
      </c>
      <c r="C22" s="38"/>
      <c r="D22" s="38">
        <f>F7</f>
        <v>269315</v>
      </c>
      <c r="E22" s="38">
        <f>F10</f>
        <v>6306</v>
      </c>
      <c r="F22" s="38">
        <v>0</v>
      </c>
      <c r="G22" s="35">
        <f t="shared" si="3"/>
        <v>275621</v>
      </c>
      <c r="H22" s="39">
        <f>[2]Sheet1!$H$11</f>
        <v>1.0049999999999999</v>
      </c>
      <c r="I22" s="38">
        <f t="shared" si="4"/>
        <v>276999.10499999998</v>
      </c>
      <c r="J22" s="38"/>
      <c r="L22" s="20" t="s">
        <v>189</v>
      </c>
      <c r="M22" s="38"/>
      <c r="N22" s="38">
        <f>P7</f>
        <v>35.039999999999992</v>
      </c>
      <c r="O22" s="38">
        <f>P10</f>
        <v>0.80999999999999994</v>
      </c>
      <c r="P22" s="38">
        <v>0</v>
      </c>
      <c r="Q22" s="35">
        <f t="shared" si="5"/>
        <v>35.849999999999994</v>
      </c>
      <c r="R22" s="39">
        <f>[2]Sheet1!$I$11</f>
        <v>1.1919999999999999</v>
      </c>
      <c r="S22" s="38">
        <f t="shared" si="6"/>
        <v>42.733199999999989</v>
      </c>
    </row>
    <row r="23" spans="1:19" x14ac:dyDescent="0.45">
      <c r="B23" s="20" t="s">
        <v>304</v>
      </c>
      <c r="C23" s="38"/>
      <c r="D23" s="38">
        <f>F11</f>
        <v>0</v>
      </c>
      <c r="E23" s="38"/>
      <c r="F23" s="38"/>
      <c r="G23" s="35">
        <f t="shared" si="3"/>
        <v>0</v>
      </c>
      <c r="H23" s="39">
        <v>0</v>
      </c>
      <c r="I23" s="38">
        <f t="shared" si="4"/>
        <v>0</v>
      </c>
      <c r="J23" s="38"/>
      <c r="L23" s="20" t="s">
        <v>304</v>
      </c>
      <c r="M23" s="38"/>
      <c r="O23" s="38"/>
      <c r="P23" s="38"/>
      <c r="Q23" s="35">
        <f t="shared" si="5"/>
        <v>0</v>
      </c>
      <c r="R23" s="39">
        <v>0</v>
      </c>
      <c r="S23" s="38">
        <f t="shared" si="6"/>
        <v>0</v>
      </c>
    </row>
    <row r="24" spans="1:19" x14ac:dyDescent="0.45">
      <c r="B24" s="20" t="s">
        <v>416</v>
      </c>
      <c r="C24" s="38"/>
      <c r="D24" s="38"/>
      <c r="E24" s="38">
        <f>E12</f>
        <v>695295</v>
      </c>
      <c r="F24" s="38"/>
      <c r="G24" s="35">
        <f t="shared" si="3"/>
        <v>695295</v>
      </c>
      <c r="H24" s="39">
        <f>[2]Sheet1!$H$10</f>
        <v>0.56999999999999995</v>
      </c>
      <c r="I24" s="38">
        <f t="shared" si="4"/>
        <v>396318.14999999997</v>
      </c>
      <c r="J24" s="38"/>
      <c r="L24" s="20" t="s">
        <v>416</v>
      </c>
      <c r="M24" s="38"/>
      <c r="N24" s="38"/>
      <c r="O24" s="38">
        <f>O12</f>
        <v>137.9</v>
      </c>
      <c r="P24" s="38"/>
      <c r="Q24" s="35">
        <f t="shared" si="5"/>
        <v>137.9</v>
      </c>
      <c r="R24" s="39">
        <f>[2]Sheet1!$I$10</f>
        <v>0.56999999999999995</v>
      </c>
      <c r="S24" s="38">
        <f t="shared" si="6"/>
        <v>78.602999999999994</v>
      </c>
    </row>
    <row r="25" spans="1:19" x14ac:dyDescent="0.45">
      <c r="B25" s="20" t="s">
        <v>316</v>
      </c>
      <c r="C25" s="38"/>
      <c r="D25" s="38"/>
      <c r="E25" s="38"/>
      <c r="F25" s="38">
        <f>F13</f>
        <v>889000</v>
      </c>
      <c r="G25" s="35">
        <f t="shared" si="3"/>
        <v>889000</v>
      </c>
      <c r="H25" s="39">
        <f>[2]Sheet1!$H$12</f>
        <v>0.91700000000000004</v>
      </c>
      <c r="I25" s="38">
        <f t="shared" si="4"/>
        <v>815213</v>
      </c>
      <c r="J25" s="38"/>
      <c r="L25" s="20" t="s">
        <v>316</v>
      </c>
      <c r="M25" s="38"/>
      <c r="N25" s="38"/>
      <c r="O25" s="38"/>
      <c r="P25" s="38">
        <f>P13</f>
        <v>107</v>
      </c>
      <c r="Q25" s="35">
        <f t="shared" si="5"/>
        <v>107</v>
      </c>
      <c r="R25" s="39">
        <f>[2]Sheet1!$I$12</f>
        <v>0.91700000000000004</v>
      </c>
      <c r="S25" s="38">
        <f t="shared" si="6"/>
        <v>98.119</v>
      </c>
    </row>
    <row r="26" spans="1:19" x14ac:dyDescent="0.45">
      <c r="B26" s="20" t="s">
        <v>231</v>
      </c>
      <c r="C26" s="38"/>
      <c r="D26" s="38">
        <f>F8</f>
        <v>125451.52500000002</v>
      </c>
      <c r="E26" s="38"/>
      <c r="F26" s="38"/>
      <c r="G26" s="35">
        <f t="shared" si="3"/>
        <v>125451.52500000002</v>
      </c>
      <c r="H26" s="39">
        <f>[2]Sheet1!$H$9</f>
        <v>0.94</v>
      </c>
      <c r="I26" s="38">
        <f t="shared" si="4"/>
        <v>117924.43350000001</v>
      </c>
      <c r="J26" s="38"/>
      <c r="L26" s="20" t="s">
        <v>231</v>
      </c>
      <c r="M26" s="38"/>
      <c r="N26" s="38">
        <f>P8</f>
        <v>38.650999999999989</v>
      </c>
      <c r="O26" s="38"/>
      <c r="P26" s="38"/>
      <c r="Q26" s="35">
        <f t="shared" si="5"/>
        <v>38.650999999999989</v>
      </c>
      <c r="R26" s="39">
        <f>[2]Sheet1!$I$9</f>
        <v>0.94</v>
      </c>
      <c r="S26" s="38">
        <f t="shared" si="6"/>
        <v>36.331939999999989</v>
      </c>
    </row>
    <row r="27" spans="1:19" x14ac:dyDescent="0.45">
      <c r="B27" s="20" t="s">
        <v>556</v>
      </c>
      <c r="C27" s="38"/>
      <c r="D27" s="38">
        <f>GETPIVOTDATA("kWh",[3]Summary!$A$3,"Bill Code",2)</f>
        <v>780379.65999999992</v>
      </c>
      <c r="E27" s="38">
        <f>GETPIVOTDATA("kWh",[3]Summary!$A$3,"Bill Code",3)</f>
        <v>3424082.3899999992</v>
      </c>
      <c r="F27" s="38">
        <f>GETPIVOTDATA("kWh",[3]Summary!$A$3,"Bill Code",4)</f>
        <v>698289.96</v>
      </c>
      <c r="G27" s="35">
        <f t="shared" si="3"/>
        <v>4902752.0099999988</v>
      </c>
      <c r="H27" s="39">
        <f>[2]Sheet1!$H$8</f>
        <v>0.88300000000000001</v>
      </c>
      <c r="I27" s="38">
        <f t="shared" si="4"/>
        <v>4329130.0248299986</v>
      </c>
      <c r="J27" s="38"/>
      <c r="L27" s="20" t="s">
        <v>556</v>
      </c>
      <c r="M27" s="38"/>
      <c r="N27" s="38">
        <f>GETPIVOTDATA("Sum of kW",[3]Summary!$A$3,"Bill Code",2)</f>
        <v>123.76</v>
      </c>
      <c r="O27" s="38">
        <f>GETPIVOTDATA("Sum of kW",[3]Summary!$A$3,"Bill Code",3)</f>
        <v>508.62</v>
      </c>
      <c r="P27" s="38">
        <f>GETPIVOTDATA("Sum of kW",[3]Summary!$A$3,"Bill Code",4)</f>
        <v>108.61</v>
      </c>
      <c r="Q27" s="35">
        <f t="shared" si="5"/>
        <v>740.99</v>
      </c>
      <c r="R27" s="39">
        <f>[2]Sheet1!$I$8</f>
        <v>0.94799999999999995</v>
      </c>
      <c r="S27" s="38">
        <f t="shared" si="6"/>
        <v>702.45852000000002</v>
      </c>
    </row>
    <row r="28" spans="1:19" x14ac:dyDescent="0.45">
      <c r="B28" s="20" t="s">
        <v>236</v>
      </c>
      <c r="C28" s="38">
        <f>F14</f>
        <v>1926290</v>
      </c>
      <c r="D28" s="38"/>
      <c r="E28" s="38"/>
      <c r="F28" s="38"/>
      <c r="G28" s="35">
        <f t="shared" si="3"/>
        <v>1926290</v>
      </c>
      <c r="H28" s="39">
        <f>[2]Sheet1!$H$13</f>
        <v>0.83000157515334583</v>
      </c>
      <c r="I28" s="38">
        <f t="shared" si="4"/>
        <v>1598823.7342021386</v>
      </c>
      <c r="J28" s="38"/>
      <c r="L28" s="20" t="s">
        <v>236</v>
      </c>
      <c r="M28" s="38">
        <f>P14</f>
        <v>70.116</v>
      </c>
      <c r="N28" s="38"/>
      <c r="O28" s="38"/>
      <c r="P28" s="38"/>
      <c r="Q28" s="35">
        <f t="shared" si="5"/>
        <v>70.116</v>
      </c>
      <c r="R28" s="39">
        <f>H28</f>
        <v>0.83000157515334583</v>
      </c>
      <c r="S28" s="38">
        <f t="shared" si="6"/>
        <v>58.196390443451996</v>
      </c>
    </row>
    <row r="29" spans="1:19" x14ac:dyDescent="0.45">
      <c r="B29" s="20" t="s">
        <v>277</v>
      </c>
      <c r="C29" s="38">
        <f>F15</f>
        <v>40215.431567913016</v>
      </c>
      <c r="D29" s="38"/>
      <c r="E29" s="38"/>
      <c r="F29" s="38"/>
      <c r="G29" s="35">
        <f t="shared" si="3"/>
        <v>40215.431567913016</v>
      </c>
      <c r="H29" s="39">
        <f>[2]Sheet1!$D$15</f>
        <v>1.0019999576977221</v>
      </c>
      <c r="I29" s="38">
        <f t="shared" si="4"/>
        <v>40295.860729844477</v>
      </c>
      <c r="J29" s="38"/>
      <c r="L29" s="20" t="s">
        <v>277</v>
      </c>
      <c r="M29" s="38">
        <f>P15</f>
        <v>12.494825431028836</v>
      </c>
      <c r="N29" s="38"/>
      <c r="O29" s="38"/>
      <c r="P29" s="38"/>
      <c r="Q29" s="35">
        <f t="shared" si="5"/>
        <v>12.494825431028836</v>
      </c>
      <c r="R29" s="39">
        <f>[2]Sheet1!$G$15</f>
        <v>1.0017543859649123</v>
      </c>
      <c r="S29" s="38">
        <f t="shared" si="6"/>
        <v>12.516746177399062</v>
      </c>
    </row>
    <row r="30" spans="1:19" x14ac:dyDescent="0.45">
      <c r="B30" s="40" t="s">
        <v>550</v>
      </c>
      <c r="C30" s="41">
        <f>SUM(C20:C29)</f>
        <v>1966505.4315679129</v>
      </c>
      <c r="D30" s="41">
        <f>SUM(D20:D29)</f>
        <v>1193742.771625624</v>
      </c>
      <c r="E30" s="41">
        <f>SUM(E20:E29)</f>
        <v>4125683.3899999992</v>
      </c>
      <c r="F30" s="41">
        <f>SUM(F20:F29)</f>
        <v>1587289.96</v>
      </c>
      <c r="G30" s="41">
        <f>SUM(G20:G29)</f>
        <v>8873221.5531935357</v>
      </c>
      <c r="H30" s="42">
        <f>I30/G30</f>
        <v>0.85513222713670434</v>
      </c>
      <c r="I30" s="38">
        <f>SUM(I20:I29)</f>
        <v>7587777.7086597951</v>
      </c>
      <c r="J30" s="38"/>
      <c r="L30" s="40" t="s">
        <v>550</v>
      </c>
      <c r="M30" s="41">
        <f>SUM(M20:M29)</f>
        <v>82.610825431028843</v>
      </c>
      <c r="N30" s="41">
        <f t="shared" ref="N30:Q30" si="7">SUM(N20:N29)</f>
        <v>201.49082756439549</v>
      </c>
      <c r="O30" s="41">
        <f t="shared" si="7"/>
        <v>647.33000000000004</v>
      </c>
      <c r="P30" s="41">
        <f t="shared" si="7"/>
        <v>215.61</v>
      </c>
      <c r="Q30" s="41">
        <f t="shared" si="7"/>
        <v>1147.0416529954243</v>
      </c>
      <c r="R30" s="42">
        <f>S30/Q30</f>
        <v>0.8995303637877019</v>
      </c>
      <c r="S30" s="38">
        <f>SUM(S20:S29)</f>
        <v>1031.798795398621</v>
      </c>
    </row>
    <row r="31" spans="1:19" x14ac:dyDescent="0.45">
      <c r="C31" s="38">
        <f>C30-C27</f>
        <v>1966505.4315679129</v>
      </c>
      <c r="D31" s="38">
        <f t="shared" ref="D31:F31" si="8">D30-D27</f>
        <v>413363.11162562412</v>
      </c>
      <c r="E31" s="38">
        <f t="shared" si="8"/>
        <v>701601</v>
      </c>
      <c r="F31" s="38">
        <f t="shared" si="8"/>
        <v>889000</v>
      </c>
      <c r="G31" s="38">
        <f>G30-F16-GETPIVOTDATA("kWh",[3]Summary!$A$3)</f>
        <v>0</v>
      </c>
      <c r="M31" s="38"/>
      <c r="N31" s="38"/>
      <c r="O31" s="38"/>
      <c r="P31" s="38"/>
      <c r="Q31" s="38">
        <f>Q30-P16-GETPIVOTDATA("Sum of kW",[3]Summary!$A$3)</f>
        <v>0</v>
      </c>
    </row>
    <row r="32" spans="1:19" x14ac:dyDescent="0.45">
      <c r="G32" s="38"/>
      <c r="N32" s="38">
        <f>N30-N27</f>
        <v>77.730827564395483</v>
      </c>
      <c r="O32" s="38">
        <f t="shared" ref="O32:P32" si="9">O30-O27</f>
        <v>138.71000000000004</v>
      </c>
      <c r="P32" s="38">
        <f t="shared" si="9"/>
        <v>107.00000000000001</v>
      </c>
    </row>
    <row r="33" spans="2:19" x14ac:dyDescent="0.45">
      <c r="B33" s="47" t="s">
        <v>580</v>
      </c>
      <c r="C33" s="47"/>
      <c r="D33" s="47"/>
      <c r="E33" s="47"/>
      <c r="F33" s="47"/>
      <c r="G33" s="47"/>
      <c r="H33" s="43"/>
      <c r="I33" s="43"/>
      <c r="L33" s="47" t="s">
        <v>557</v>
      </c>
      <c r="M33" s="47"/>
      <c r="N33" s="47"/>
      <c r="O33" s="47"/>
      <c r="P33" s="47"/>
      <c r="Q33" s="47"/>
      <c r="R33" s="47"/>
      <c r="S33" s="47"/>
    </row>
    <row r="34" spans="2:19" x14ac:dyDescent="0.45">
      <c r="B34" s="37" t="s">
        <v>544</v>
      </c>
      <c r="C34" s="45" t="s">
        <v>63</v>
      </c>
      <c r="D34" s="45" t="s">
        <v>539</v>
      </c>
      <c r="E34" s="45" t="s">
        <v>540</v>
      </c>
      <c r="F34" s="45" t="s">
        <v>541</v>
      </c>
      <c r="G34" s="45" t="s">
        <v>554</v>
      </c>
      <c r="H34" s="45"/>
      <c r="I34" s="45"/>
      <c r="L34" s="37" t="s">
        <v>544</v>
      </c>
      <c r="M34" s="45" t="s">
        <v>63</v>
      </c>
      <c r="N34" s="45" t="s">
        <v>539</v>
      </c>
      <c r="O34" s="45" t="s">
        <v>540</v>
      </c>
      <c r="P34" s="45" t="s">
        <v>541</v>
      </c>
      <c r="Q34" s="45" t="s">
        <v>554</v>
      </c>
      <c r="R34" s="45"/>
      <c r="S34" s="45"/>
    </row>
    <row r="35" spans="2:19" x14ac:dyDescent="0.45">
      <c r="B35" s="20" t="s">
        <v>339</v>
      </c>
      <c r="C35" s="42">
        <f>C20*$H20/$I20</f>
        <v>0</v>
      </c>
      <c r="D35" s="42">
        <f t="shared" ref="D35:F35" si="10">D20*$H20/$I20</f>
        <v>1</v>
      </c>
      <c r="E35" s="42">
        <f t="shared" si="10"/>
        <v>0</v>
      </c>
      <c r="F35" s="42">
        <f t="shared" si="10"/>
        <v>0</v>
      </c>
      <c r="G35" s="42">
        <f>SUM(C35:F35)</f>
        <v>1</v>
      </c>
      <c r="H35" s="39"/>
      <c r="I35" s="38"/>
      <c r="L35" s="20" t="s">
        <v>339</v>
      </c>
      <c r="M35" s="42">
        <f>M20*$R20/$S20</f>
        <v>0</v>
      </c>
      <c r="N35" s="42">
        <f t="shared" ref="N35:P35" si="11">N20*$R20/$S20</f>
        <v>1</v>
      </c>
      <c r="O35" s="42">
        <f t="shared" si="11"/>
        <v>0</v>
      </c>
      <c r="P35" s="42">
        <f t="shared" si="11"/>
        <v>0</v>
      </c>
      <c r="Q35" s="42">
        <f>SUM(M35:P35)</f>
        <v>1</v>
      </c>
      <c r="R35" s="39"/>
      <c r="S35" s="38"/>
    </row>
    <row r="36" spans="2:19" x14ac:dyDescent="0.45">
      <c r="B36" s="20" t="s">
        <v>355</v>
      </c>
      <c r="C36" s="42"/>
      <c r="D36" s="42"/>
      <c r="E36" s="42"/>
      <c r="F36" s="42"/>
      <c r="G36" s="42">
        <f t="shared" ref="G36:G44" si="12">SUM(C36:F36)</f>
        <v>0</v>
      </c>
      <c r="H36" s="39"/>
      <c r="I36" s="38"/>
      <c r="L36" s="20" t="s">
        <v>355</v>
      </c>
      <c r="M36" s="42" t="e">
        <f t="shared" ref="M36:P44" si="13">M21*$R21/$S21</f>
        <v>#DIV/0!</v>
      </c>
      <c r="N36" s="42" t="e">
        <f t="shared" si="13"/>
        <v>#DIV/0!</v>
      </c>
      <c r="O36" s="42" t="e">
        <f t="shared" si="13"/>
        <v>#DIV/0!</v>
      </c>
      <c r="P36" s="42" t="e">
        <f t="shared" si="13"/>
        <v>#DIV/0!</v>
      </c>
      <c r="Q36" s="42" t="e">
        <f t="shared" ref="Q36:Q44" si="14">SUM(M36:P36)</f>
        <v>#DIV/0!</v>
      </c>
      <c r="R36" s="39"/>
      <c r="S36" s="38"/>
    </row>
    <row r="37" spans="2:19" x14ac:dyDescent="0.45">
      <c r="B37" s="20" t="s">
        <v>189</v>
      </c>
      <c r="C37" s="42">
        <f t="shared" ref="C37:F37" si="15">C22*$H22/$I22</f>
        <v>0</v>
      </c>
      <c r="D37" s="42">
        <f t="shared" si="15"/>
        <v>0.97712075640099982</v>
      </c>
      <c r="E37" s="42">
        <f t="shared" si="15"/>
        <v>2.2879243599000076E-2</v>
      </c>
      <c r="F37" s="42">
        <f t="shared" si="15"/>
        <v>0</v>
      </c>
      <c r="G37" s="42">
        <f t="shared" si="12"/>
        <v>0.99999999999999989</v>
      </c>
      <c r="H37" s="39"/>
      <c r="I37" s="38"/>
      <c r="L37" s="20" t="s">
        <v>189</v>
      </c>
      <c r="M37" s="42">
        <f t="shared" si="13"/>
        <v>0</v>
      </c>
      <c r="N37" s="42">
        <f t="shared" si="13"/>
        <v>0.97740585774058586</v>
      </c>
      <c r="O37" s="42">
        <f t="shared" si="13"/>
        <v>2.2594142259414231E-2</v>
      </c>
      <c r="P37" s="42">
        <f t="shared" si="13"/>
        <v>0</v>
      </c>
      <c r="Q37" s="42">
        <f t="shared" si="14"/>
        <v>1</v>
      </c>
      <c r="R37" s="39"/>
      <c r="S37" s="38"/>
    </row>
    <row r="38" spans="2:19" x14ac:dyDescent="0.45">
      <c r="B38" s="20" t="s">
        <v>304</v>
      </c>
      <c r="C38" s="42"/>
      <c r="D38" s="42"/>
      <c r="E38" s="42"/>
      <c r="F38" s="42"/>
      <c r="G38" s="42">
        <f t="shared" si="12"/>
        <v>0</v>
      </c>
      <c r="H38" s="39"/>
      <c r="I38" s="38"/>
      <c r="L38" s="20" t="s">
        <v>304</v>
      </c>
      <c r="M38" s="42" t="e">
        <f t="shared" si="13"/>
        <v>#DIV/0!</v>
      </c>
      <c r="N38" s="42" t="e">
        <f t="shared" si="13"/>
        <v>#DIV/0!</v>
      </c>
      <c r="O38" s="42" t="e">
        <f t="shared" si="13"/>
        <v>#DIV/0!</v>
      </c>
      <c r="P38" s="42" t="e">
        <f t="shared" si="13"/>
        <v>#DIV/0!</v>
      </c>
      <c r="Q38" s="42" t="e">
        <f t="shared" si="14"/>
        <v>#DIV/0!</v>
      </c>
      <c r="R38" s="39"/>
      <c r="S38" s="38"/>
    </row>
    <row r="39" spans="2:19" x14ac:dyDescent="0.45">
      <c r="B39" s="20" t="s">
        <v>416</v>
      </c>
      <c r="C39" s="42">
        <f t="shared" ref="C39:F39" si="16">C24*$H24/$I24</f>
        <v>0</v>
      </c>
      <c r="D39" s="42">
        <f t="shared" si="16"/>
        <v>0</v>
      </c>
      <c r="E39" s="42">
        <f t="shared" si="16"/>
        <v>1</v>
      </c>
      <c r="F39" s="42">
        <f t="shared" si="16"/>
        <v>0</v>
      </c>
      <c r="G39" s="42">
        <f t="shared" si="12"/>
        <v>1</v>
      </c>
      <c r="H39" s="39"/>
      <c r="I39" s="38"/>
      <c r="L39" s="20" t="s">
        <v>416</v>
      </c>
      <c r="M39" s="42">
        <f t="shared" si="13"/>
        <v>0</v>
      </c>
      <c r="N39" s="42">
        <f t="shared" si="13"/>
        <v>0</v>
      </c>
      <c r="O39" s="42">
        <f t="shared" si="13"/>
        <v>1</v>
      </c>
      <c r="P39" s="42">
        <f t="shared" si="13"/>
        <v>0</v>
      </c>
      <c r="Q39" s="42">
        <f t="shared" si="14"/>
        <v>1</v>
      </c>
      <c r="R39" s="39"/>
      <c r="S39" s="38"/>
    </row>
    <row r="40" spans="2:19" x14ac:dyDescent="0.45">
      <c r="B40" s="20" t="s">
        <v>316</v>
      </c>
      <c r="C40" s="42">
        <f t="shared" ref="C40:F40" si="17">C25*$H25/$I25</f>
        <v>0</v>
      </c>
      <c r="D40" s="42">
        <f t="shared" si="17"/>
        <v>0</v>
      </c>
      <c r="E40" s="42">
        <f t="shared" si="17"/>
        <v>0</v>
      </c>
      <c r="F40" s="42">
        <f t="shared" si="17"/>
        <v>1</v>
      </c>
      <c r="G40" s="42">
        <f t="shared" si="12"/>
        <v>1</v>
      </c>
      <c r="H40" s="39"/>
      <c r="I40" s="38"/>
      <c r="L40" s="20" t="s">
        <v>316</v>
      </c>
      <c r="M40" s="42">
        <f t="shared" si="13"/>
        <v>0</v>
      </c>
      <c r="N40" s="42">
        <f t="shared" si="13"/>
        <v>0</v>
      </c>
      <c r="O40" s="42">
        <f t="shared" si="13"/>
        <v>0</v>
      </c>
      <c r="P40" s="42">
        <f t="shared" si="13"/>
        <v>1</v>
      </c>
      <c r="Q40" s="42">
        <f t="shared" si="14"/>
        <v>1</v>
      </c>
      <c r="R40" s="39"/>
      <c r="S40" s="38"/>
    </row>
    <row r="41" spans="2:19" x14ac:dyDescent="0.45">
      <c r="B41" s="20" t="s">
        <v>231</v>
      </c>
      <c r="C41" s="42">
        <f t="shared" ref="C41:F41" si="18">C26*$H26/$I26</f>
        <v>0</v>
      </c>
      <c r="D41" s="42">
        <f t="shared" si="18"/>
        <v>1</v>
      </c>
      <c r="E41" s="42">
        <f t="shared" si="18"/>
        <v>0</v>
      </c>
      <c r="F41" s="42">
        <f t="shared" si="18"/>
        <v>0</v>
      </c>
      <c r="G41" s="42">
        <f t="shared" si="12"/>
        <v>1</v>
      </c>
      <c r="H41" s="39"/>
      <c r="I41" s="38"/>
      <c r="L41" s="20" t="s">
        <v>231</v>
      </c>
      <c r="M41" s="42">
        <f t="shared" si="13"/>
        <v>0</v>
      </c>
      <c r="N41" s="42">
        <f t="shared" si="13"/>
        <v>1</v>
      </c>
      <c r="O41" s="42">
        <f t="shared" si="13"/>
        <v>0</v>
      </c>
      <c r="P41" s="42">
        <f t="shared" si="13"/>
        <v>0</v>
      </c>
      <c r="Q41" s="42">
        <f t="shared" si="14"/>
        <v>1</v>
      </c>
      <c r="R41" s="39"/>
      <c r="S41" s="38"/>
    </row>
    <row r="42" spans="2:19" x14ac:dyDescent="0.45">
      <c r="B42" s="20" t="s">
        <v>556</v>
      </c>
      <c r="C42" s="42">
        <f t="shared" ref="C42:F42" si="19">C27*$H27/$I27</f>
        <v>0</v>
      </c>
      <c r="D42" s="42">
        <f t="shared" si="19"/>
        <v>0.15917175872005818</v>
      </c>
      <c r="E42" s="42">
        <f t="shared" si="19"/>
        <v>0.69840007877534893</v>
      </c>
      <c r="F42" s="42">
        <f t="shared" si="19"/>
        <v>0.14242816250459303</v>
      </c>
      <c r="G42" s="42">
        <f t="shared" si="12"/>
        <v>1.0000000000000002</v>
      </c>
      <c r="H42" s="39"/>
      <c r="I42" s="38"/>
      <c r="L42" s="20" t="s">
        <v>556</v>
      </c>
      <c r="M42" s="42">
        <f t="shared" si="13"/>
        <v>0</v>
      </c>
      <c r="N42" s="42">
        <f t="shared" si="13"/>
        <v>0.16701979783802748</v>
      </c>
      <c r="O42" s="42">
        <f t="shared" si="13"/>
        <v>0.68640602437279852</v>
      </c>
      <c r="P42" s="42">
        <f t="shared" si="13"/>
        <v>0.14657417778917392</v>
      </c>
      <c r="Q42" s="42">
        <f t="shared" si="14"/>
        <v>0.99999999999999989</v>
      </c>
      <c r="R42" s="39"/>
      <c r="S42" s="38"/>
    </row>
    <row r="43" spans="2:19" x14ac:dyDescent="0.45">
      <c r="B43" s="20" t="s">
        <v>236</v>
      </c>
      <c r="C43" s="42">
        <f t="shared" ref="C43:F43" si="20">C28*$H28/$I28</f>
        <v>1</v>
      </c>
      <c r="D43" s="42">
        <f t="shared" si="20"/>
        <v>0</v>
      </c>
      <c r="E43" s="42">
        <f t="shared" si="20"/>
        <v>0</v>
      </c>
      <c r="F43" s="42">
        <f t="shared" si="20"/>
        <v>0</v>
      </c>
      <c r="G43" s="42">
        <f t="shared" si="12"/>
        <v>1</v>
      </c>
      <c r="H43" s="39"/>
      <c r="I43" s="38"/>
      <c r="L43" s="20" t="s">
        <v>236</v>
      </c>
      <c r="M43" s="42">
        <f t="shared" si="13"/>
        <v>1</v>
      </c>
      <c r="N43" s="42">
        <f t="shared" si="13"/>
        <v>0</v>
      </c>
      <c r="O43" s="42">
        <f t="shared" si="13"/>
        <v>0</v>
      </c>
      <c r="P43" s="42">
        <f t="shared" si="13"/>
        <v>0</v>
      </c>
      <c r="Q43" s="42">
        <f t="shared" si="14"/>
        <v>1</v>
      </c>
      <c r="R43" s="39"/>
      <c r="S43" s="38"/>
    </row>
    <row r="44" spans="2:19" x14ac:dyDescent="0.45">
      <c r="B44" s="20" t="s">
        <v>277</v>
      </c>
      <c r="C44" s="42">
        <f t="shared" ref="C44:F44" si="21">C29*$H29/$I29</f>
        <v>1</v>
      </c>
      <c r="D44" s="42">
        <f t="shared" si="21"/>
        <v>0</v>
      </c>
      <c r="E44" s="42">
        <f t="shared" si="21"/>
        <v>0</v>
      </c>
      <c r="F44" s="42">
        <f t="shared" si="21"/>
        <v>0</v>
      </c>
      <c r="G44" s="42">
        <f t="shared" si="12"/>
        <v>1</v>
      </c>
      <c r="H44" s="39"/>
      <c r="I44" s="38"/>
      <c r="L44" s="20" t="s">
        <v>277</v>
      </c>
      <c r="M44" s="42">
        <f t="shared" si="13"/>
        <v>1</v>
      </c>
      <c r="N44" s="42">
        <f t="shared" si="13"/>
        <v>0</v>
      </c>
      <c r="O44" s="42">
        <f t="shared" si="13"/>
        <v>0</v>
      </c>
      <c r="P44" s="42">
        <f t="shared" si="13"/>
        <v>0</v>
      </c>
      <c r="Q44" s="42">
        <f t="shared" si="14"/>
        <v>1</v>
      </c>
      <c r="R44" s="39"/>
      <c r="S44" s="38"/>
    </row>
    <row r="45" spans="2:19" x14ac:dyDescent="0.45">
      <c r="C45" s="38"/>
      <c r="D45" s="38"/>
      <c r="E45" s="38"/>
      <c r="F45" s="38"/>
      <c r="G45" s="38"/>
      <c r="M45" s="50"/>
      <c r="N45" s="50"/>
    </row>
    <row r="46" spans="2:19" x14ac:dyDescent="0.45">
      <c r="E46" s="50"/>
      <c r="M46" s="50"/>
      <c r="N46" s="50"/>
    </row>
    <row r="47" spans="2:19" x14ac:dyDescent="0.45">
      <c r="C47" s="51" t="s">
        <v>571</v>
      </c>
      <c r="D47" s="51"/>
      <c r="E47" s="51"/>
      <c r="F47" s="51"/>
      <c r="G47" s="51"/>
      <c r="H47" s="51"/>
      <c r="I47" s="52" t="s">
        <v>572</v>
      </c>
      <c r="J47" s="52"/>
      <c r="M47" s="50"/>
      <c r="N47" s="50"/>
    </row>
    <row r="48" spans="2:19" x14ac:dyDescent="0.45">
      <c r="B48" s="53" t="s">
        <v>573</v>
      </c>
      <c r="C48" s="54" t="s">
        <v>547</v>
      </c>
      <c r="D48" s="55" t="s">
        <v>557</v>
      </c>
      <c r="E48" s="55" t="s">
        <v>574</v>
      </c>
      <c r="F48" s="54" t="s">
        <v>575</v>
      </c>
      <c r="G48" s="54" t="s">
        <v>576</v>
      </c>
      <c r="H48" s="55" t="s">
        <v>574</v>
      </c>
      <c r="I48" s="56" t="s">
        <v>577</v>
      </c>
      <c r="J48" s="56" t="s">
        <v>578</v>
      </c>
      <c r="M48" s="50"/>
      <c r="N48" s="50"/>
    </row>
    <row r="49" spans="2:14" x14ac:dyDescent="0.45">
      <c r="B49" s="57" t="s">
        <v>562</v>
      </c>
      <c r="C49" s="58"/>
      <c r="D49" s="58"/>
      <c r="E49" s="59"/>
      <c r="F49" s="58"/>
      <c r="G49" s="58"/>
      <c r="H49" s="59"/>
      <c r="I49" s="58"/>
      <c r="J49" s="59"/>
      <c r="M49" s="50"/>
      <c r="N49" s="50"/>
    </row>
    <row r="50" spans="2:14" x14ac:dyDescent="0.45">
      <c r="B50" s="60" t="s">
        <v>563</v>
      </c>
      <c r="C50" s="61">
        <v>24223674</v>
      </c>
      <c r="D50" s="61">
        <v>22801451</v>
      </c>
      <c r="E50" s="62">
        <f t="shared" ref="E50:E58" si="22">D50/C50</f>
        <v>0.94128789051569961</v>
      </c>
      <c r="F50" s="61">
        <v>1076</v>
      </c>
      <c r="G50" s="61">
        <v>1013</v>
      </c>
      <c r="H50" s="62">
        <f t="shared" ref="H50:H58" si="23">G50/F50</f>
        <v>0.94144981412639406</v>
      </c>
      <c r="I50" s="63">
        <v>0.94099999999999995</v>
      </c>
      <c r="J50" s="63">
        <v>0.94099999999999995</v>
      </c>
      <c r="M50" s="50"/>
      <c r="N50" s="50"/>
    </row>
    <row r="51" spans="2:14" x14ac:dyDescent="0.45">
      <c r="B51" s="64" t="s">
        <v>564</v>
      </c>
      <c r="C51" s="65">
        <v>720261137</v>
      </c>
      <c r="D51" s="65">
        <v>636766848</v>
      </c>
      <c r="E51" s="66">
        <f t="shared" si="22"/>
        <v>0.88407775359397189</v>
      </c>
      <c r="F51" s="65">
        <v>108779</v>
      </c>
      <c r="G51" s="65">
        <v>103145</v>
      </c>
      <c r="H51" s="66">
        <f t="shared" si="23"/>
        <v>0.94820691493762588</v>
      </c>
      <c r="I51" s="34">
        <v>0.88300000000000001</v>
      </c>
      <c r="J51" s="34">
        <v>0.94799999999999995</v>
      </c>
      <c r="M51" s="50"/>
      <c r="N51" s="50"/>
    </row>
    <row r="52" spans="2:14" x14ac:dyDescent="0.45">
      <c r="B52" s="64" t="s">
        <v>565</v>
      </c>
      <c r="C52" s="65">
        <v>54572858</v>
      </c>
      <c r="D52" s="65">
        <v>51441352</v>
      </c>
      <c r="E52" s="66">
        <f t="shared" si="22"/>
        <v>0.94261788524984347</v>
      </c>
      <c r="F52" s="65">
        <v>11469</v>
      </c>
      <c r="G52" s="65">
        <v>10734</v>
      </c>
      <c r="H52" s="66">
        <f t="shared" si="23"/>
        <v>0.93591420350510068</v>
      </c>
      <c r="I52" s="34">
        <v>0.94</v>
      </c>
      <c r="J52" s="34">
        <v>0.94</v>
      </c>
      <c r="M52" s="50"/>
      <c r="N52" s="50"/>
    </row>
    <row r="53" spans="2:14" x14ac:dyDescent="0.45">
      <c r="B53" s="64" t="s">
        <v>566</v>
      </c>
      <c r="C53" s="65">
        <v>82778399</v>
      </c>
      <c r="D53" s="65">
        <v>46889522</v>
      </c>
      <c r="E53" s="66">
        <f t="shared" si="22"/>
        <v>0.566446350333497</v>
      </c>
      <c r="F53" s="65">
        <v>13944</v>
      </c>
      <c r="G53" s="65">
        <v>7895</v>
      </c>
      <c r="H53" s="66">
        <f t="shared" si="23"/>
        <v>0.56619334480780259</v>
      </c>
      <c r="I53" s="34">
        <v>0.56999999999999995</v>
      </c>
      <c r="J53" s="34">
        <v>0.56999999999999995</v>
      </c>
      <c r="M53" s="50"/>
      <c r="N53" s="50"/>
    </row>
    <row r="54" spans="2:14" x14ac:dyDescent="0.45">
      <c r="B54" s="64" t="s">
        <v>567</v>
      </c>
      <c r="C54" s="65">
        <v>5193707</v>
      </c>
      <c r="D54" s="65">
        <v>5219675</v>
      </c>
      <c r="E54" s="66">
        <f t="shared" si="22"/>
        <v>1.0049998969907237</v>
      </c>
      <c r="F54" s="65">
        <v>616</v>
      </c>
      <c r="G54" s="65">
        <v>734</v>
      </c>
      <c r="H54" s="66">
        <f t="shared" si="23"/>
        <v>1.1915584415584415</v>
      </c>
      <c r="I54" s="34">
        <v>1.0049999999999999</v>
      </c>
      <c r="J54" s="34">
        <v>1.1919999999999999</v>
      </c>
      <c r="M54" s="50"/>
      <c r="N54" s="50"/>
    </row>
    <row r="55" spans="2:14" x14ac:dyDescent="0.45">
      <c r="B55" s="64" t="s">
        <v>568</v>
      </c>
      <c r="C55" s="65">
        <v>16014669</v>
      </c>
      <c r="D55" s="65">
        <v>15201978</v>
      </c>
      <c r="E55" s="66">
        <f t="shared" si="22"/>
        <v>0.94925333767435338</v>
      </c>
      <c r="F55" s="65">
        <v>2814</v>
      </c>
      <c r="G55" s="65">
        <v>2644</v>
      </c>
      <c r="H55" s="66">
        <f t="shared" si="23"/>
        <v>0.93958777540867089</v>
      </c>
      <c r="I55" s="34">
        <v>0.91700000000000004</v>
      </c>
      <c r="J55" s="34">
        <v>0.91700000000000004</v>
      </c>
      <c r="M55" s="50"/>
      <c r="N55" s="50"/>
    </row>
    <row r="56" spans="2:14" x14ac:dyDescent="0.45">
      <c r="B56" s="67" t="s">
        <v>579</v>
      </c>
      <c r="C56" s="65">
        <v>431704</v>
      </c>
      <c r="D56" s="65">
        <v>358315</v>
      </c>
      <c r="E56" s="66">
        <f t="shared" si="22"/>
        <v>0.83000157515334583</v>
      </c>
      <c r="F56" s="65"/>
      <c r="G56" s="65"/>
      <c r="H56" s="66"/>
      <c r="I56" s="34">
        <f>E56</f>
        <v>0.83000157515334583</v>
      </c>
      <c r="J56" s="34">
        <v>0.83</v>
      </c>
    </row>
    <row r="57" spans="2:14" x14ac:dyDescent="0.45">
      <c r="B57" s="64" t="s">
        <v>569</v>
      </c>
      <c r="C57" s="65">
        <v>29476261</v>
      </c>
      <c r="D57" s="65">
        <v>21098827</v>
      </c>
      <c r="E57" s="66">
        <f t="shared" si="22"/>
        <v>0.71579047966768916</v>
      </c>
      <c r="F57" s="65">
        <v>3979</v>
      </c>
      <c r="G57" s="65">
        <v>2848</v>
      </c>
      <c r="H57" s="66">
        <f t="shared" si="23"/>
        <v>0.71575772807238003</v>
      </c>
      <c r="I57" s="34">
        <v>0.75800000000000001</v>
      </c>
      <c r="J57" s="34">
        <v>0.75800000000000001</v>
      </c>
    </row>
    <row r="58" spans="2:14" x14ac:dyDescent="0.45">
      <c r="B58" s="64" t="s">
        <v>570</v>
      </c>
      <c r="C58" s="65">
        <v>5957126</v>
      </c>
      <c r="D58" s="65">
        <v>5969040</v>
      </c>
      <c r="E58" s="66">
        <f t="shared" si="22"/>
        <v>1.0019999576977221</v>
      </c>
      <c r="F58" s="65">
        <v>1140</v>
      </c>
      <c r="G58" s="65">
        <v>1142</v>
      </c>
      <c r="H58" s="66">
        <f t="shared" si="23"/>
        <v>1.0017543859649123</v>
      </c>
      <c r="I58" s="34"/>
      <c r="J58" s="34"/>
    </row>
    <row r="59" spans="2:14" x14ac:dyDescent="0.45">
      <c r="B59" s="68"/>
      <c r="C59" s="68">
        <f>SUM(C50:C58)</f>
        <v>938909535</v>
      </c>
      <c r="D59" s="68">
        <v>2026088669</v>
      </c>
      <c r="E59" s="68"/>
      <c r="F59" s="68">
        <v>253516</v>
      </c>
      <c r="G59" s="68">
        <v>249224</v>
      </c>
      <c r="H59" s="68"/>
      <c r="I59" s="68"/>
      <c r="J59" s="68"/>
    </row>
  </sheetData>
  <mergeCells count="8">
    <mergeCell ref="C47:H47"/>
    <mergeCell ref="I47:J47"/>
    <mergeCell ref="A4:F4"/>
    <mergeCell ref="K4:P4"/>
    <mergeCell ref="L18:S18"/>
    <mergeCell ref="L33:S33"/>
    <mergeCell ref="B18:G18"/>
    <mergeCell ref="B33:G33"/>
  </mergeCells>
  <pageMargins left="0.7" right="0.7" top="0.75" bottom="0.75" header="0.3" footer="0.3"/>
  <pageSetup scale="78" orientation="landscape" horizontalDpi="300" verticalDpi="300" r:id="rId1"/>
  <colBreaks count="1" manualBreakCount="1">
    <brk id="9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1741-443E-430C-AA11-FD0CDD5EF07B}">
  <sheetPr filterMode="1"/>
  <dimension ref="A1:R33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133" sqref="A133"/>
    </sheetView>
  </sheetViews>
  <sheetFormatPr defaultRowHeight="14.25" x14ac:dyDescent="0.45"/>
  <cols>
    <col min="1" max="1" width="65.3984375" bestFit="1" customWidth="1"/>
    <col min="2" max="2" width="38.86328125" hidden="1" customWidth="1"/>
    <col min="3" max="3" width="23.3984375" bestFit="1" customWidth="1"/>
    <col min="4" max="7" width="23.3984375" customWidth="1"/>
    <col min="9" max="9" width="50.3984375" bestFit="1" customWidth="1"/>
    <col min="10" max="10" width="86.59765625" bestFit="1" customWidth="1"/>
    <col min="14" max="14" width="12.3984375" bestFit="1" customWidth="1"/>
    <col min="16" max="16" width="9.59765625" bestFit="1" customWidth="1"/>
  </cols>
  <sheetData>
    <row r="1" spans="1:18" ht="52.5" x14ac:dyDescent="0.45">
      <c r="A1" s="15" t="s">
        <v>160</v>
      </c>
      <c r="B1" s="18" t="s">
        <v>161</v>
      </c>
      <c r="C1" s="15" t="s">
        <v>162</v>
      </c>
      <c r="D1" s="15" t="s">
        <v>504</v>
      </c>
      <c r="E1" s="15" t="s">
        <v>169</v>
      </c>
      <c r="F1" s="15" t="s">
        <v>499</v>
      </c>
      <c r="G1" s="15" t="s">
        <v>500</v>
      </c>
      <c r="H1" s="18" t="s">
        <v>163</v>
      </c>
      <c r="I1" s="15" t="s">
        <v>244</v>
      </c>
      <c r="J1" s="15" t="s">
        <v>245</v>
      </c>
      <c r="K1" s="18" t="s">
        <v>246</v>
      </c>
      <c r="L1" s="18" t="s">
        <v>247</v>
      </c>
      <c r="M1" s="18" t="s">
        <v>248</v>
      </c>
      <c r="N1" s="15" t="s">
        <v>249</v>
      </c>
      <c r="O1" s="15" t="s">
        <v>250</v>
      </c>
      <c r="P1" s="15" t="s">
        <v>252</v>
      </c>
      <c r="Q1" s="15" t="s">
        <v>253</v>
      </c>
      <c r="R1" s="18" t="s">
        <v>254</v>
      </c>
    </row>
    <row r="2" spans="1:18" hidden="1" x14ac:dyDescent="0.45">
      <c r="A2" t="s">
        <v>189</v>
      </c>
      <c r="C2" t="s">
        <v>264</v>
      </c>
      <c r="D2">
        <f>VLOOKUP(C2,'Program Activity May-Dec 2019'!$C$2:$E$106,3,FALSE)</f>
        <v>0</v>
      </c>
      <c r="E2">
        <f>VLOOKUP(C2,'Program Activity May-Dec 2019'!$C$2:$J$106,8,FALSE)</f>
        <v>0</v>
      </c>
      <c r="F2" t="s">
        <v>502</v>
      </c>
      <c r="G2" t="s">
        <v>501</v>
      </c>
      <c r="I2">
        <v>8</v>
      </c>
      <c r="J2" t="s">
        <v>102</v>
      </c>
      <c r="N2" t="s">
        <v>113</v>
      </c>
      <c r="O2">
        <v>2</v>
      </c>
      <c r="P2" s="22">
        <v>578</v>
      </c>
      <c r="Q2" s="22">
        <v>0.1</v>
      </c>
    </row>
    <row r="3" spans="1:18" hidden="1" x14ac:dyDescent="0.45">
      <c r="A3" t="s">
        <v>189</v>
      </c>
      <c r="C3" t="s">
        <v>264</v>
      </c>
      <c r="D3">
        <f>VLOOKUP(C3,'Program Activity May-Dec 2019'!$C$2:$E$106,3,FALSE)</f>
        <v>0</v>
      </c>
      <c r="E3">
        <f>VLOOKUP(C3,'Program Activity May-Dec 2019'!$C$2:$J$106,8,FALSE)</f>
        <v>0</v>
      </c>
      <c r="F3" t="s">
        <v>502</v>
      </c>
      <c r="G3" t="s">
        <v>501</v>
      </c>
      <c r="I3">
        <v>7</v>
      </c>
      <c r="J3" t="s">
        <v>100</v>
      </c>
      <c r="N3" t="s">
        <v>113</v>
      </c>
      <c r="O3">
        <v>3</v>
      </c>
      <c r="P3" s="22">
        <v>729</v>
      </c>
      <c r="Q3" s="22">
        <v>0.12</v>
      </c>
    </row>
    <row r="4" spans="1:18" hidden="1" x14ac:dyDescent="0.45">
      <c r="A4" t="s">
        <v>189</v>
      </c>
      <c r="C4" t="s">
        <v>264</v>
      </c>
      <c r="D4">
        <f>VLOOKUP(C4,'Program Activity May-Dec 2019'!$C$2:$E$106,3,FALSE)</f>
        <v>0</v>
      </c>
      <c r="E4">
        <f>VLOOKUP(C4,'Program Activity May-Dec 2019'!$C$2:$J$106,8,FALSE)</f>
        <v>0</v>
      </c>
      <c r="F4" t="s">
        <v>502</v>
      </c>
      <c r="G4" t="s">
        <v>501</v>
      </c>
      <c r="I4">
        <v>28</v>
      </c>
      <c r="J4" t="s">
        <v>96</v>
      </c>
      <c r="N4" t="s">
        <v>113</v>
      </c>
      <c r="O4">
        <v>3</v>
      </c>
      <c r="P4" s="22">
        <v>3021</v>
      </c>
      <c r="Q4" s="22">
        <v>0.36</v>
      </c>
    </row>
    <row r="5" spans="1:18" hidden="1" x14ac:dyDescent="0.45">
      <c r="A5" t="s">
        <v>189</v>
      </c>
      <c r="C5" t="s">
        <v>266</v>
      </c>
      <c r="D5">
        <f>VLOOKUP(C5,'Program Activity May-Dec 2019'!$C$2:$E$106,3,FALSE)</f>
        <v>0</v>
      </c>
      <c r="E5">
        <f>VLOOKUP(C5,'Program Activity May-Dec 2019'!$C$2:$J$106,8,FALSE)</f>
        <v>0</v>
      </c>
      <c r="F5" t="s">
        <v>503</v>
      </c>
      <c r="G5" t="s">
        <v>501</v>
      </c>
      <c r="I5">
        <v>28</v>
      </c>
      <c r="J5" t="s">
        <v>96</v>
      </c>
      <c r="N5" t="s">
        <v>113</v>
      </c>
      <c r="O5">
        <v>2</v>
      </c>
      <c r="P5" s="22">
        <v>2014</v>
      </c>
      <c r="Q5" s="22">
        <v>0.24</v>
      </c>
    </row>
    <row r="6" spans="1:18" hidden="1" x14ac:dyDescent="0.45">
      <c r="A6" t="s">
        <v>189</v>
      </c>
      <c r="C6" t="s">
        <v>266</v>
      </c>
      <c r="D6">
        <f>VLOOKUP(C6,'Program Activity May-Dec 2019'!$C$2:$E$106,3,FALSE)</f>
        <v>0</v>
      </c>
      <c r="E6">
        <f>VLOOKUP(C6,'Program Activity May-Dec 2019'!$C$2:$J$106,8,FALSE)</f>
        <v>0</v>
      </c>
      <c r="F6" t="s">
        <v>503</v>
      </c>
      <c r="G6" t="s">
        <v>501</v>
      </c>
      <c r="I6">
        <v>3</v>
      </c>
      <c r="J6" t="s">
        <v>107</v>
      </c>
      <c r="N6" t="s">
        <v>113</v>
      </c>
      <c r="O6">
        <v>1</v>
      </c>
      <c r="P6" s="22">
        <v>480</v>
      </c>
      <c r="Q6" s="22">
        <v>0.08</v>
      </c>
    </row>
    <row r="7" spans="1:18" hidden="1" x14ac:dyDescent="0.45">
      <c r="A7" t="s">
        <v>189</v>
      </c>
      <c r="C7" t="s">
        <v>266</v>
      </c>
      <c r="D7">
        <f>VLOOKUP(C7,'Program Activity May-Dec 2019'!$C$2:$E$106,3,FALSE)</f>
        <v>0</v>
      </c>
      <c r="E7">
        <f>VLOOKUP(C7,'Program Activity May-Dec 2019'!$C$2:$J$106,8,FALSE)</f>
        <v>0</v>
      </c>
      <c r="F7" t="s">
        <v>503</v>
      </c>
      <c r="G7" t="s">
        <v>501</v>
      </c>
      <c r="I7">
        <v>7</v>
      </c>
      <c r="J7" t="s">
        <v>100</v>
      </c>
      <c r="N7" t="s">
        <v>113</v>
      </c>
      <c r="O7">
        <v>5</v>
      </c>
      <c r="P7" s="22">
        <v>1215</v>
      </c>
      <c r="Q7" s="22">
        <v>0.2</v>
      </c>
    </row>
    <row r="8" spans="1:18" hidden="1" x14ac:dyDescent="0.45">
      <c r="A8" t="s">
        <v>189</v>
      </c>
      <c r="C8" t="s">
        <v>266</v>
      </c>
      <c r="D8">
        <f>VLOOKUP(C8,'Program Activity May-Dec 2019'!$C$2:$E$106,3,FALSE)</f>
        <v>0</v>
      </c>
      <c r="E8">
        <f>VLOOKUP(C8,'Program Activity May-Dec 2019'!$C$2:$J$106,8,FALSE)</f>
        <v>0</v>
      </c>
      <c r="F8" t="s">
        <v>503</v>
      </c>
      <c r="G8" t="s">
        <v>501</v>
      </c>
      <c r="I8">
        <v>9</v>
      </c>
      <c r="J8" t="s">
        <v>109</v>
      </c>
      <c r="N8" t="s">
        <v>113</v>
      </c>
      <c r="O8">
        <v>2</v>
      </c>
      <c r="P8" s="22">
        <v>2014</v>
      </c>
      <c r="Q8" s="22">
        <v>0.24</v>
      </c>
    </row>
    <row r="9" spans="1:18" hidden="1" x14ac:dyDescent="0.45">
      <c r="A9" t="s">
        <v>189</v>
      </c>
      <c r="C9" t="s">
        <v>266</v>
      </c>
      <c r="D9">
        <f>VLOOKUP(C9,'Program Activity May-Dec 2019'!$C$2:$E$106,3,FALSE)</f>
        <v>0</v>
      </c>
      <c r="E9">
        <f>VLOOKUP(C9,'Program Activity May-Dec 2019'!$C$2:$J$106,8,FALSE)</f>
        <v>0</v>
      </c>
      <c r="F9" t="s">
        <v>503</v>
      </c>
      <c r="G9" t="s">
        <v>501</v>
      </c>
      <c r="I9">
        <v>4</v>
      </c>
      <c r="J9" t="s">
        <v>105</v>
      </c>
      <c r="N9" t="s">
        <v>113</v>
      </c>
      <c r="O9">
        <v>1</v>
      </c>
      <c r="P9" s="22">
        <v>548</v>
      </c>
      <c r="Q9" s="22">
        <v>0.09</v>
      </c>
    </row>
    <row r="10" spans="1:18" hidden="1" x14ac:dyDescent="0.45">
      <c r="A10" t="s">
        <v>236</v>
      </c>
      <c r="C10" t="s">
        <v>268</v>
      </c>
      <c r="D10">
        <f>VLOOKUP(C10,'Program Activity May-Dec 2019'!$C$2:$E$106,3,FALSE)</f>
        <v>0</v>
      </c>
      <c r="E10">
        <f>VLOOKUP(C10,'Program Activity May-Dec 2019'!$C$2:$J$106,8,FALSE)</f>
        <v>0</v>
      </c>
      <c r="F10" s="20" t="s">
        <v>505</v>
      </c>
      <c r="G10" s="20" t="str">
        <f>F10</f>
        <v>Residential Program</v>
      </c>
      <c r="I10" t="s">
        <v>155</v>
      </c>
      <c r="J10" t="s">
        <v>155</v>
      </c>
      <c r="N10" t="s">
        <v>113</v>
      </c>
      <c r="O10">
        <v>2</v>
      </c>
      <c r="P10" s="22">
        <v>48</v>
      </c>
      <c r="Q10" s="22">
        <v>2E-3</v>
      </c>
    </row>
    <row r="11" spans="1:18" hidden="1" x14ac:dyDescent="0.45">
      <c r="A11" t="s">
        <v>236</v>
      </c>
      <c r="C11" t="s">
        <v>268</v>
      </c>
      <c r="D11">
        <f>VLOOKUP(C11,'Program Activity May-Dec 2019'!$C$2:$E$106,3,FALSE)</f>
        <v>0</v>
      </c>
      <c r="E11">
        <f>VLOOKUP(C11,'Program Activity May-Dec 2019'!$C$2:$J$106,8,FALSE)</f>
        <v>0</v>
      </c>
      <c r="F11" s="20" t="s">
        <v>505</v>
      </c>
      <c r="G11" s="20" t="str">
        <f t="shared" ref="G11:G72" si="0">F11</f>
        <v>Residential Program</v>
      </c>
      <c r="I11" t="s">
        <v>156</v>
      </c>
      <c r="J11" t="s">
        <v>156</v>
      </c>
      <c r="N11" t="s">
        <v>113</v>
      </c>
      <c r="O11">
        <v>32</v>
      </c>
      <c r="P11" s="22">
        <v>4000</v>
      </c>
      <c r="Q11" s="22">
        <v>0.128</v>
      </c>
    </row>
    <row r="12" spans="1:18" hidden="1" x14ac:dyDescent="0.45">
      <c r="A12" t="s">
        <v>236</v>
      </c>
      <c r="C12" t="s">
        <v>268</v>
      </c>
      <c r="D12">
        <f>VLOOKUP(C12,'Program Activity May-Dec 2019'!$C$2:$E$106,3,FALSE)</f>
        <v>0</v>
      </c>
      <c r="E12">
        <f>VLOOKUP(C12,'Program Activity May-Dec 2019'!$C$2:$J$106,8,FALSE)</f>
        <v>0</v>
      </c>
      <c r="F12" s="20" t="s">
        <v>505</v>
      </c>
      <c r="G12" s="20" t="str">
        <f t="shared" si="0"/>
        <v>Residential Program</v>
      </c>
      <c r="I12" t="s">
        <v>157</v>
      </c>
      <c r="J12" t="s">
        <v>157</v>
      </c>
      <c r="N12" t="s">
        <v>113</v>
      </c>
      <c r="O12">
        <v>4</v>
      </c>
      <c r="P12" s="22">
        <v>1004</v>
      </c>
      <c r="Q12" s="22">
        <v>3.2000000000000001E-2</v>
      </c>
    </row>
    <row r="13" spans="1:18" hidden="1" x14ac:dyDescent="0.45">
      <c r="A13" t="s">
        <v>236</v>
      </c>
      <c r="C13" t="s">
        <v>268</v>
      </c>
      <c r="D13">
        <f>VLOOKUP(C13,'Program Activity May-Dec 2019'!$C$2:$E$106,3,FALSE)</f>
        <v>0</v>
      </c>
      <c r="E13">
        <f>VLOOKUP(C13,'Program Activity May-Dec 2019'!$C$2:$J$106,8,FALSE)</f>
        <v>0</v>
      </c>
      <c r="F13" s="20" t="s">
        <v>505</v>
      </c>
      <c r="G13" s="20" t="str">
        <f t="shared" si="0"/>
        <v>Residential Program</v>
      </c>
      <c r="I13" t="s">
        <v>158</v>
      </c>
      <c r="J13" t="s">
        <v>158</v>
      </c>
      <c r="N13" t="s">
        <v>159</v>
      </c>
      <c r="O13">
        <v>1</v>
      </c>
      <c r="P13" s="22">
        <v>1885</v>
      </c>
      <c r="Q13" s="22">
        <v>8.8999999999999996E-2</v>
      </c>
    </row>
    <row r="14" spans="1:18" hidden="1" x14ac:dyDescent="0.45">
      <c r="A14" t="s">
        <v>236</v>
      </c>
      <c r="C14" t="s">
        <v>268</v>
      </c>
      <c r="D14">
        <f>VLOOKUP(C14,'Program Activity May-Dec 2019'!$C$2:$E$106,3,FALSE)</f>
        <v>0</v>
      </c>
      <c r="E14">
        <f>VLOOKUP(C14,'Program Activity May-Dec 2019'!$C$2:$J$106,8,FALSE)</f>
        <v>0</v>
      </c>
      <c r="F14" s="20" t="s">
        <v>505</v>
      </c>
      <c r="G14" s="20" t="str">
        <f t="shared" si="0"/>
        <v>Residential Program</v>
      </c>
      <c r="I14" t="s">
        <v>155</v>
      </c>
      <c r="J14" t="s">
        <v>155</v>
      </c>
      <c r="N14" t="s">
        <v>113</v>
      </c>
      <c r="O14">
        <v>20</v>
      </c>
      <c r="P14" s="22">
        <v>480</v>
      </c>
      <c r="Q14" s="22">
        <v>0.02</v>
      </c>
    </row>
    <row r="15" spans="1:18" hidden="1" x14ac:dyDescent="0.45">
      <c r="A15" t="s">
        <v>236</v>
      </c>
      <c r="C15" t="s">
        <v>268</v>
      </c>
      <c r="D15">
        <f>VLOOKUP(C15,'Program Activity May-Dec 2019'!$C$2:$E$106,3,FALSE)</f>
        <v>0</v>
      </c>
      <c r="E15">
        <f>VLOOKUP(C15,'Program Activity May-Dec 2019'!$C$2:$J$106,8,FALSE)</f>
        <v>0</v>
      </c>
      <c r="F15" s="20" t="s">
        <v>505</v>
      </c>
      <c r="G15" s="20" t="str">
        <f t="shared" si="0"/>
        <v>Residential Program</v>
      </c>
      <c r="I15" t="s">
        <v>156</v>
      </c>
      <c r="J15" t="s">
        <v>156</v>
      </c>
      <c r="N15" t="s">
        <v>113</v>
      </c>
      <c r="O15">
        <v>190</v>
      </c>
      <c r="P15" s="22">
        <v>23750</v>
      </c>
      <c r="Q15" s="22">
        <v>0.76</v>
      </c>
    </row>
    <row r="16" spans="1:18" hidden="1" x14ac:dyDescent="0.45">
      <c r="A16" t="s">
        <v>236</v>
      </c>
      <c r="C16" t="s">
        <v>268</v>
      </c>
      <c r="D16">
        <f>VLOOKUP(C16,'Program Activity May-Dec 2019'!$C$2:$E$106,3,FALSE)</f>
        <v>0</v>
      </c>
      <c r="E16">
        <f>VLOOKUP(C16,'Program Activity May-Dec 2019'!$C$2:$J$106,8,FALSE)</f>
        <v>0</v>
      </c>
      <c r="F16" s="20" t="s">
        <v>505</v>
      </c>
      <c r="G16" s="20" t="str">
        <f t="shared" si="0"/>
        <v>Residential Program</v>
      </c>
      <c r="I16" t="s">
        <v>157</v>
      </c>
      <c r="J16" t="s">
        <v>157</v>
      </c>
      <c r="N16" t="s">
        <v>113</v>
      </c>
      <c r="O16">
        <v>40</v>
      </c>
      <c r="P16" s="22">
        <v>10040</v>
      </c>
      <c r="Q16" s="22">
        <v>0.32</v>
      </c>
    </row>
    <row r="17" spans="1:17" hidden="1" x14ac:dyDescent="0.45">
      <c r="A17" t="s">
        <v>236</v>
      </c>
      <c r="C17" t="s">
        <v>268</v>
      </c>
      <c r="D17">
        <f>VLOOKUP(C17,'Program Activity May-Dec 2019'!$C$2:$E$106,3,FALSE)</f>
        <v>0</v>
      </c>
      <c r="E17">
        <f>VLOOKUP(C17,'Program Activity May-Dec 2019'!$C$2:$J$106,8,FALSE)</f>
        <v>0</v>
      </c>
      <c r="F17" s="20" t="s">
        <v>505</v>
      </c>
      <c r="G17" s="20" t="str">
        <f t="shared" si="0"/>
        <v>Residential Program</v>
      </c>
      <c r="I17" t="s">
        <v>158</v>
      </c>
      <c r="J17" t="s">
        <v>158</v>
      </c>
      <c r="N17" t="s">
        <v>159</v>
      </c>
      <c r="O17">
        <v>10</v>
      </c>
      <c r="P17" s="22">
        <v>18850</v>
      </c>
      <c r="Q17" s="22">
        <v>0.8899999999999999</v>
      </c>
    </row>
    <row r="18" spans="1:17" hidden="1" x14ac:dyDescent="0.45">
      <c r="A18" t="s">
        <v>236</v>
      </c>
      <c r="C18" t="s">
        <v>271</v>
      </c>
      <c r="D18">
        <f>VLOOKUP(C18,'Program Activity May-Dec 2019'!$C$2:$E$106,3,FALSE)</f>
        <v>0</v>
      </c>
      <c r="E18">
        <f>VLOOKUP(C18,'Program Activity May-Dec 2019'!$C$2:$J$106,8,FALSE)</f>
        <v>0</v>
      </c>
      <c r="F18" s="20" t="s">
        <v>505</v>
      </c>
      <c r="G18" s="20" t="str">
        <f t="shared" si="0"/>
        <v>Residential Program</v>
      </c>
      <c r="I18" t="s">
        <v>155</v>
      </c>
      <c r="J18" t="s">
        <v>155</v>
      </c>
      <c r="N18" t="s">
        <v>113</v>
      </c>
      <c r="O18">
        <v>2</v>
      </c>
      <c r="P18" s="22">
        <v>48</v>
      </c>
      <c r="Q18" s="22">
        <v>2E-3</v>
      </c>
    </row>
    <row r="19" spans="1:17" hidden="1" x14ac:dyDescent="0.45">
      <c r="A19" t="s">
        <v>236</v>
      </c>
      <c r="C19" t="s">
        <v>271</v>
      </c>
      <c r="D19">
        <f>VLOOKUP(C19,'Program Activity May-Dec 2019'!$C$2:$E$106,3,FALSE)</f>
        <v>0</v>
      </c>
      <c r="E19">
        <f>VLOOKUP(C19,'Program Activity May-Dec 2019'!$C$2:$J$106,8,FALSE)</f>
        <v>0</v>
      </c>
      <c r="F19" s="20" t="s">
        <v>505</v>
      </c>
      <c r="G19" s="20" t="str">
        <f t="shared" si="0"/>
        <v>Residential Program</v>
      </c>
      <c r="I19" t="s">
        <v>156</v>
      </c>
      <c r="J19" t="s">
        <v>156</v>
      </c>
      <c r="N19" t="s">
        <v>113</v>
      </c>
      <c r="O19">
        <v>32</v>
      </c>
      <c r="P19" s="22">
        <v>4000</v>
      </c>
      <c r="Q19" s="22">
        <v>0.128</v>
      </c>
    </row>
    <row r="20" spans="1:17" hidden="1" x14ac:dyDescent="0.45">
      <c r="A20" t="s">
        <v>236</v>
      </c>
      <c r="C20" t="s">
        <v>271</v>
      </c>
      <c r="D20">
        <f>VLOOKUP(C20,'Program Activity May-Dec 2019'!$C$2:$E$106,3,FALSE)</f>
        <v>0</v>
      </c>
      <c r="E20">
        <f>VLOOKUP(C20,'Program Activity May-Dec 2019'!$C$2:$J$106,8,FALSE)</f>
        <v>0</v>
      </c>
      <c r="F20" s="20" t="s">
        <v>505</v>
      </c>
      <c r="G20" s="20" t="str">
        <f t="shared" si="0"/>
        <v>Residential Program</v>
      </c>
      <c r="I20" t="s">
        <v>157</v>
      </c>
      <c r="J20" t="s">
        <v>157</v>
      </c>
      <c r="N20" t="s">
        <v>113</v>
      </c>
      <c r="O20">
        <v>4</v>
      </c>
      <c r="P20" s="22">
        <v>1004</v>
      </c>
      <c r="Q20" s="22">
        <v>3.2000000000000001E-2</v>
      </c>
    </row>
    <row r="21" spans="1:17" hidden="1" x14ac:dyDescent="0.45">
      <c r="A21" t="s">
        <v>236</v>
      </c>
      <c r="C21" t="s">
        <v>271</v>
      </c>
      <c r="D21">
        <f>VLOOKUP(C21,'Program Activity May-Dec 2019'!$C$2:$E$106,3,FALSE)</f>
        <v>0</v>
      </c>
      <c r="E21">
        <f>VLOOKUP(C21,'Program Activity May-Dec 2019'!$C$2:$J$106,8,FALSE)</f>
        <v>0</v>
      </c>
      <c r="F21" s="20" t="s">
        <v>505</v>
      </c>
      <c r="G21" s="20" t="str">
        <f t="shared" si="0"/>
        <v>Residential Program</v>
      </c>
      <c r="I21" t="s">
        <v>158</v>
      </c>
      <c r="J21" t="s">
        <v>158</v>
      </c>
      <c r="N21" t="s">
        <v>159</v>
      </c>
      <c r="O21">
        <v>1</v>
      </c>
      <c r="P21" s="22">
        <v>1885</v>
      </c>
      <c r="Q21" s="22">
        <v>8.8999999999999996E-2</v>
      </c>
    </row>
    <row r="22" spans="1:17" hidden="1" x14ac:dyDescent="0.45">
      <c r="A22" t="s">
        <v>236</v>
      </c>
      <c r="C22" t="s">
        <v>272</v>
      </c>
      <c r="D22">
        <f>VLOOKUP(C22,'Program Activity May-Dec 2019'!$C$2:$E$106,3,FALSE)</f>
        <v>0</v>
      </c>
      <c r="E22">
        <f>VLOOKUP(C22,'Program Activity May-Dec 2019'!$C$2:$J$106,8,FALSE)</f>
        <v>0</v>
      </c>
      <c r="F22" s="20" t="s">
        <v>505</v>
      </c>
      <c r="G22" s="20" t="str">
        <f t="shared" si="0"/>
        <v>Residential Program</v>
      </c>
      <c r="I22" t="s">
        <v>155</v>
      </c>
      <c r="J22" t="s">
        <v>155</v>
      </c>
      <c r="N22" t="s">
        <v>113</v>
      </c>
      <c r="O22">
        <v>2</v>
      </c>
      <c r="P22" s="22">
        <v>48</v>
      </c>
      <c r="Q22" s="22">
        <v>2E-3</v>
      </c>
    </row>
    <row r="23" spans="1:17" hidden="1" x14ac:dyDescent="0.45">
      <c r="A23" t="s">
        <v>236</v>
      </c>
      <c r="C23" t="s">
        <v>272</v>
      </c>
      <c r="D23">
        <f>VLOOKUP(C23,'Program Activity May-Dec 2019'!$C$2:$E$106,3,FALSE)</f>
        <v>0</v>
      </c>
      <c r="E23">
        <f>VLOOKUP(C23,'Program Activity May-Dec 2019'!$C$2:$J$106,8,FALSE)</f>
        <v>0</v>
      </c>
      <c r="F23" s="20" t="s">
        <v>505</v>
      </c>
      <c r="G23" s="20" t="str">
        <f t="shared" si="0"/>
        <v>Residential Program</v>
      </c>
      <c r="I23" t="s">
        <v>156</v>
      </c>
      <c r="J23" t="s">
        <v>156</v>
      </c>
      <c r="N23" t="s">
        <v>113</v>
      </c>
      <c r="O23">
        <v>32</v>
      </c>
      <c r="P23" s="22">
        <v>4000</v>
      </c>
      <c r="Q23" s="22">
        <v>0.128</v>
      </c>
    </row>
    <row r="24" spans="1:17" hidden="1" x14ac:dyDescent="0.45">
      <c r="A24" t="s">
        <v>236</v>
      </c>
      <c r="C24" t="s">
        <v>272</v>
      </c>
      <c r="D24">
        <f>VLOOKUP(C24,'Program Activity May-Dec 2019'!$C$2:$E$106,3,FALSE)</f>
        <v>0</v>
      </c>
      <c r="E24">
        <f>VLOOKUP(C24,'Program Activity May-Dec 2019'!$C$2:$J$106,8,FALSE)</f>
        <v>0</v>
      </c>
      <c r="F24" s="20" t="s">
        <v>505</v>
      </c>
      <c r="G24" s="20" t="str">
        <f t="shared" si="0"/>
        <v>Residential Program</v>
      </c>
      <c r="I24" t="s">
        <v>157</v>
      </c>
      <c r="J24" t="s">
        <v>157</v>
      </c>
      <c r="N24" t="s">
        <v>113</v>
      </c>
      <c r="O24">
        <v>4</v>
      </c>
      <c r="P24" s="22">
        <v>1004</v>
      </c>
      <c r="Q24" s="22">
        <v>3.2000000000000001E-2</v>
      </c>
    </row>
    <row r="25" spans="1:17" hidden="1" x14ac:dyDescent="0.45">
      <c r="A25" t="s">
        <v>236</v>
      </c>
      <c r="C25" t="s">
        <v>272</v>
      </c>
      <c r="D25">
        <f>VLOOKUP(C25,'Program Activity May-Dec 2019'!$C$2:$E$106,3,FALSE)</f>
        <v>0</v>
      </c>
      <c r="E25">
        <f>VLOOKUP(C25,'Program Activity May-Dec 2019'!$C$2:$J$106,8,FALSE)</f>
        <v>0</v>
      </c>
      <c r="F25" s="20" t="s">
        <v>505</v>
      </c>
      <c r="G25" s="20" t="str">
        <f t="shared" si="0"/>
        <v>Residential Program</v>
      </c>
      <c r="I25" t="s">
        <v>261</v>
      </c>
      <c r="J25" t="s">
        <v>261</v>
      </c>
      <c r="N25" t="s">
        <v>113</v>
      </c>
      <c r="O25">
        <v>76</v>
      </c>
      <c r="P25" s="22">
        <v>2432</v>
      </c>
      <c r="Q25" s="22">
        <v>7.5999999999999998E-2</v>
      </c>
    </row>
    <row r="26" spans="1:17" hidden="1" x14ac:dyDescent="0.45">
      <c r="A26" t="s">
        <v>236</v>
      </c>
      <c r="C26" t="s">
        <v>272</v>
      </c>
      <c r="D26">
        <f>VLOOKUP(C26,'Program Activity May-Dec 2019'!$C$2:$E$106,3,FALSE)</f>
        <v>0</v>
      </c>
      <c r="E26">
        <f>VLOOKUP(C26,'Program Activity May-Dec 2019'!$C$2:$J$106,8,FALSE)</f>
        <v>0</v>
      </c>
      <c r="F26" s="20" t="s">
        <v>505</v>
      </c>
      <c r="G26" s="20" t="str">
        <f t="shared" si="0"/>
        <v>Residential Program</v>
      </c>
      <c r="I26" t="s">
        <v>158</v>
      </c>
      <c r="J26" t="s">
        <v>158</v>
      </c>
      <c r="N26" t="s">
        <v>159</v>
      </c>
      <c r="O26">
        <v>1</v>
      </c>
      <c r="P26" s="22">
        <v>1885</v>
      </c>
      <c r="Q26" s="22">
        <v>8.8999999999999996E-2</v>
      </c>
    </row>
    <row r="27" spans="1:17" hidden="1" x14ac:dyDescent="0.45">
      <c r="A27" t="s">
        <v>236</v>
      </c>
      <c r="C27" t="s">
        <v>273</v>
      </c>
      <c r="D27">
        <f>VLOOKUP(C27,'Program Activity May-Dec 2019'!$C$2:$E$106,3,FALSE)</f>
        <v>0</v>
      </c>
      <c r="E27">
        <f>VLOOKUP(C27,'Program Activity May-Dec 2019'!$C$2:$J$106,8,FALSE)</f>
        <v>0</v>
      </c>
      <c r="F27" s="20" t="s">
        <v>505</v>
      </c>
      <c r="G27" s="20" t="str">
        <f t="shared" si="0"/>
        <v>Residential Program</v>
      </c>
      <c r="I27" t="s">
        <v>155</v>
      </c>
      <c r="J27" t="s">
        <v>155</v>
      </c>
      <c r="N27" t="s">
        <v>113</v>
      </c>
      <c r="O27">
        <v>22</v>
      </c>
      <c r="P27" s="22">
        <v>528</v>
      </c>
      <c r="Q27" s="22">
        <v>2.1999999999999999E-2</v>
      </c>
    </row>
    <row r="28" spans="1:17" hidden="1" x14ac:dyDescent="0.45">
      <c r="A28" t="s">
        <v>236</v>
      </c>
      <c r="C28" t="s">
        <v>273</v>
      </c>
      <c r="D28">
        <f>VLOOKUP(C28,'Program Activity May-Dec 2019'!$C$2:$E$106,3,FALSE)</f>
        <v>0</v>
      </c>
      <c r="E28">
        <f>VLOOKUP(C28,'Program Activity May-Dec 2019'!$C$2:$J$106,8,FALSE)</f>
        <v>0</v>
      </c>
      <c r="F28" s="20" t="s">
        <v>505</v>
      </c>
      <c r="G28" s="20" t="str">
        <f t="shared" si="0"/>
        <v>Residential Program</v>
      </c>
      <c r="I28" t="s">
        <v>156</v>
      </c>
      <c r="J28" t="s">
        <v>156</v>
      </c>
      <c r="N28" t="s">
        <v>113</v>
      </c>
      <c r="O28">
        <v>209</v>
      </c>
      <c r="P28" s="22">
        <v>26125</v>
      </c>
      <c r="Q28" s="22">
        <v>0.83599999999999997</v>
      </c>
    </row>
    <row r="29" spans="1:17" hidden="1" x14ac:dyDescent="0.45">
      <c r="A29" t="s">
        <v>236</v>
      </c>
      <c r="C29" t="s">
        <v>273</v>
      </c>
      <c r="D29">
        <f>VLOOKUP(C29,'Program Activity May-Dec 2019'!$C$2:$E$106,3,FALSE)</f>
        <v>0</v>
      </c>
      <c r="E29">
        <f>VLOOKUP(C29,'Program Activity May-Dec 2019'!$C$2:$J$106,8,FALSE)</f>
        <v>0</v>
      </c>
      <c r="F29" s="20" t="s">
        <v>505</v>
      </c>
      <c r="G29" s="20" t="str">
        <f t="shared" si="0"/>
        <v>Residential Program</v>
      </c>
      <c r="I29" t="s">
        <v>157</v>
      </c>
      <c r="J29" t="s">
        <v>157</v>
      </c>
      <c r="N29" t="s">
        <v>113</v>
      </c>
      <c r="O29">
        <v>44</v>
      </c>
      <c r="P29" s="22">
        <v>11044</v>
      </c>
      <c r="Q29" s="22">
        <v>0.35199999999999998</v>
      </c>
    </row>
    <row r="30" spans="1:17" hidden="1" x14ac:dyDescent="0.45">
      <c r="A30" t="s">
        <v>236</v>
      </c>
      <c r="C30" t="s">
        <v>273</v>
      </c>
      <c r="D30">
        <f>VLOOKUP(C30,'Program Activity May-Dec 2019'!$C$2:$E$106,3,FALSE)</f>
        <v>0</v>
      </c>
      <c r="E30">
        <f>VLOOKUP(C30,'Program Activity May-Dec 2019'!$C$2:$J$106,8,FALSE)</f>
        <v>0</v>
      </c>
      <c r="F30" s="20" t="s">
        <v>505</v>
      </c>
      <c r="G30" s="20" t="str">
        <f t="shared" si="0"/>
        <v>Residential Program</v>
      </c>
      <c r="I30" t="s">
        <v>261</v>
      </c>
      <c r="J30" t="s">
        <v>261</v>
      </c>
      <c r="N30" t="s">
        <v>113</v>
      </c>
      <c r="O30">
        <v>550</v>
      </c>
      <c r="P30" s="22">
        <v>17600</v>
      </c>
      <c r="Q30" s="22">
        <v>0.55000000000000004</v>
      </c>
    </row>
    <row r="31" spans="1:17" hidden="1" x14ac:dyDescent="0.45">
      <c r="A31" t="s">
        <v>236</v>
      </c>
      <c r="C31" t="s">
        <v>273</v>
      </c>
      <c r="D31">
        <f>VLOOKUP(C31,'Program Activity May-Dec 2019'!$C$2:$E$106,3,FALSE)</f>
        <v>0</v>
      </c>
      <c r="E31">
        <f>VLOOKUP(C31,'Program Activity May-Dec 2019'!$C$2:$J$106,8,FALSE)</f>
        <v>0</v>
      </c>
      <c r="F31" s="20" t="s">
        <v>505</v>
      </c>
      <c r="G31" s="20" t="str">
        <f t="shared" si="0"/>
        <v>Residential Program</v>
      </c>
      <c r="I31" t="s">
        <v>158</v>
      </c>
      <c r="J31" t="s">
        <v>158</v>
      </c>
      <c r="N31" t="s">
        <v>159</v>
      </c>
      <c r="O31">
        <v>11</v>
      </c>
      <c r="P31" s="22">
        <v>20735</v>
      </c>
      <c r="Q31" s="22">
        <v>0.97899999999999998</v>
      </c>
    </row>
    <row r="32" spans="1:17" hidden="1" x14ac:dyDescent="0.45">
      <c r="A32" t="s">
        <v>236</v>
      </c>
      <c r="C32" t="s">
        <v>274</v>
      </c>
      <c r="D32">
        <f>VLOOKUP(C32,'Program Activity May-Dec 2019'!$C$2:$E$106,3,FALSE)</f>
        <v>0</v>
      </c>
      <c r="E32">
        <f>VLOOKUP(C32,'Program Activity May-Dec 2019'!$C$2:$J$106,8,FALSE)</f>
        <v>0</v>
      </c>
      <c r="F32" s="20" t="s">
        <v>505</v>
      </c>
      <c r="G32" s="20" t="str">
        <f t="shared" si="0"/>
        <v>Residential Program</v>
      </c>
      <c r="I32" t="s">
        <v>155</v>
      </c>
      <c r="J32" t="s">
        <v>155</v>
      </c>
      <c r="N32" t="s">
        <v>113</v>
      </c>
      <c r="O32">
        <v>24</v>
      </c>
      <c r="P32" s="22">
        <v>576</v>
      </c>
      <c r="Q32" s="22">
        <v>2.4E-2</v>
      </c>
    </row>
    <row r="33" spans="1:18" hidden="1" x14ac:dyDescent="0.45">
      <c r="A33" t="s">
        <v>236</v>
      </c>
      <c r="C33" t="s">
        <v>274</v>
      </c>
      <c r="D33">
        <f>VLOOKUP(C33,'Program Activity May-Dec 2019'!$C$2:$E$106,3,FALSE)</f>
        <v>0</v>
      </c>
      <c r="E33">
        <f>VLOOKUP(C33,'Program Activity May-Dec 2019'!$C$2:$J$106,8,FALSE)</f>
        <v>0</v>
      </c>
      <c r="F33" s="20" t="s">
        <v>505</v>
      </c>
      <c r="G33" s="20" t="str">
        <f t="shared" si="0"/>
        <v>Residential Program</v>
      </c>
      <c r="I33" t="s">
        <v>156</v>
      </c>
      <c r="J33" t="s">
        <v>156</v>
      </c>
      <c r="N33" t="s">
        <v>113</v>
      </c>
      <c r="O33">
        <v>384</v>
      </c>
      <c r="P33" s="22">
        <v>48000</v>
      </c>
      <c r="Q33" s="22">
        <v>1.536</v>
      </c>
    </row>
    <row r="34" spans="1:18" hidden="1" x14ac:dyDescent="0.45">
      <c r="A34" t="s">
        <v>236</v>
      </c>
      <c r="C34" t="s">
        <v>274</v>
      </c>
      <c r="D34">
        <f>VLOOKUP(C34,'Program Activity May-Dec 2019'!$C$2:$E$106,3,FALSE)</f>
        <v>0</v>
      </c>
      <c r="E34">
        <f>VLOOKUP(C34,'Program Activity May-Dec 2019'!$C$2:$J$106,8,FALSE)</f>
        <v>0</v>
      </c>
      <c r="F34" s="20" t="s">
        <v>505</v>
      </c>
      <c r="G34" s="20" t="str">
        <f t="shared" si="0"/>
        <v>Residential Program</v>
      </c>
      <c r="I34" t="s">
        <v>157</v>
      </c>
      <c r="J34" t="s">
        <v>157</v>
      </c>
      <c r="N34" t="s">
        <v>113</v>
      </c>
      <c r="O34">
        <v>48</v>
      </c>
      <c r="P34" s="22">
        <v>12048</v>
      </c>
      <c r="Q34" s="22">
        <v>0.38400000000000001</v>
      </c>
    </row>
    <row r="35" spans="1:18" hidden="1" x14ac:dyDescent="0.45">
      <c r="A35" t="s">
        <v>236</v>
      </c>
      <c r="C35" t="s">
        <v>274</v>
      </c>
      <c r="D35">
        <f>VLOOKUP(C35,'Program Activity May-Dec 2019'!$C$2:$E$106,3,FALSE)</f>
        <v>0</v>
      </c>
      <c r="E35">
        <f>VLOOKUP(C35,'Program Activity May-Dec 2019'!$C$2:$J$106,8,FALSE)</f>
        <v>0</v>
      </c>
      <c r="F35" s="20" t="s">
        <v>505</v>
      </c>
      <c r="G35" s="20" t="str">
        <f t="shared" si="0"/>
        <v>Residential Program</v>
      </c>
      <c r="I35" t="s">
        <v>261</v>
      </c>
      <c r="J35" t="s">
        <v>261</v>
      </c>
      <c r="N35" t="s">
        <v>113</v>
      </c>
      <c r="O35">
        <v>912</v>
      </c>
      <c r="P35" s="22">
        <v>29184</v>
      </c>
      <c r="Q35" s="22">
        <v>0.91200000000000003</v>
      </c>
    </row>
    <row r="36" spans="1:18" hidden="1" x14ac:dyDescent="0.45">
      <c r="A36" t="s">
        <v>236</v>
      </c>
      <c r="C36" t="s">
        <v>274</v>
      </c>
      <c r="D36">
        <f>VLOOKUP(C36,'Program Activity May-Dec 2019'!$C$2:$E$106,3,FALSE)</f>
        <v>0</v>
      </c>
      <c r="E36">
        <f>VLOOKUP(C36,'Program Activity May-Dec 2019'!$C$2:$J$106,8,FALSE)</f>
        <v>0</v>
      </c>
      <c r="F36" s="20" t="s">
        <v>505</v>
      </c>
      <c r="G36" s="20" t="str">
        <f t="shared" si="0"/>
        <v>Residential Program</v>
      </c>
      <c r="I36" t="s">
        <v>158</v>
      </c>
      <c r="J36" t="s">
        <v>158</v>
      </c>
      <c r="N36" t="s">
        <v>159</v>
      </c>
      <c r="O36">
        <v>12</v>
      </c>
      <c r="P36" s="22">
        <v>22620</v>
      </c>
      <c r="Q36" s="22">
        <v>1.0680000000000001</v>
      </c>
    </row>
    <row r="37" spans="1:18" hidden="1" x14ac:dyDescent="0.45">
      <c r="A37" t="s">
        <v>236</v>
      </c>
      <c r="C37" t="s">
        <v>275</v>
      </c>
      <c r="D37">
        <f>VLOOKUP(C37,'Program Activity May-Dec 2019'!$C$2:$E$106,3,FALSE)</f>
        <v>0</v>
      </c>
      <c r="E37">
        <f>VLOOKUP(C37,'Program Activity May-Dec 2019'!$C$2:$J$106,8,FALSE)</f>
        <v>0</v>
      </c>
      <c r="F37" s="20" t="s">
        <v>505</v>
      </c>
      <c r="G37" s="20" t="str">
        <f t="shared" si="0"/>
        <v>Residential Program</v>
      </c>
      <c r="I37" t="s">
        <v>158</v>
      </c>
      <c r="J37" t="s">
        <v>158</v>
      </c>
      <c r="N37" t="s">
        <v>159</v>
      </c>
      <c r="O37">
        <v>19</v>
      </c>
      <c r="P37" s="22">
        <v>35815</v>
      </c>
      <c r="Q37" s="22">
        <v>1.6909999999999998</v>
      </c>
    </row>
    <row r="38" spans="1:18" hidden="1" x14ac:dyDescent="0.45">
      <c r="A38" t="s">
        <v>277</v>
      </c>
      <c r="C38" t="s">
        <v>278</v>
      </c>
      <c r="D38">
        <f>VLOOKUP(C38,'Program Activity May-Dec 2019'!$C$2:$E$106,3,FALSE)</f>
        <v>0</v>
      </c>
      <c r="E38">
        <f>VLOOKUP(C38,'Program Activity May-Dec 2019'!$C$2:$J$106,8,FALSE)</f>
        <v>0</v>
      </c>
      <c r="F38" s="20" t="s">
        <v>505</v>
      </c>
      <c r="G38" s="20" t="str">
        <f t="shared" si="0"/>
        <v>Residential Program</v>
      </c>
      <c r="I38" t="s">
        <v>152</v>
      </c>
      <c r="J38" t="s">
        <v>152</v>
      </c>
      <c r="N38" t="s">
        <v>113</v>
      </c>
      <c r="O38">
        <v>1</v>
      </c>
      <c r="P38" s="22">
        <v>1867.7839070572404</v>
      </c>
      <c r="Q38" s="22">
        <v>0.85053911978927155</v>
      </c>
      <c r="R38">
        <v>10</v>
      </c>
    </row>
    <row r="39" spans="1:18" hidden="1" x14ac:dyDescent="0.45">
      <c r="A39" t="s">
        <v>277</v>
      </c>
      <c r="C39" t="s">
        <v>280</v>
      </c>
      <c r="D39">
        <f>VLOOKUP(C39,'Program Activity May-Dec 2019'!$C$2:$E$106,3,FALSE)</f>
        <v>0</v>
      </c>
      <c r="E39">
        <f>VLOOKUP(C39,'Program Activity May-Dec 2019'!$C$2:$J$106,8,FALSE)</f>
        <v>0</v>
      </c>
      <c r="F39" s="20" t="s">
        <v>505</v>
      </c>
      <c r="G39" s="20" t="str">
        <f t="shared" si="0"/>
        <v>Residential Program</v>
      </c>
      <c r="I39" t="s">
        <v>152</v>
      </c>
      <c r="J39" t="s">
        <v>152</v>
      </c>
      <c r="N39" t="s">
        <v>113</v>
      </c>
      <c r="O39">
        <v>1</v>
      </c>
      <c r="P39" s="22">
        <v>4235.7771230769231</v>
      </c>
      <c r="Q39" s="22">
        <v>1.1573161538461538</v>
      </c>
      <c r="R39">
        <v>10</v>
      </c>
    </row>
    <row r="40" spans="1:18" hidden="1" x14ac:dyDescent="0.45">
      <c r="A40" t="s">
        <v>277</v>
      </c>
      <c r="C40" t="s">
        <v>282</v>
      </c>
      <c r="D40">
        <f>VLOOKUP(C40,'Program Activity May-Dec 2019'!$C$2:$E$106,3,FALSE)</f>
        <v>0</v>
      </c>
      <c r="E40">
        <f>VLOOKUP(C40,'Program Activity May-Dec 2019'!$C$2:$J$106,8,FALSE)</f>
        <v>0</v>
      </c>
      <c r="F40" s="20" t="s">
        <v>505</v>
      </c>
      <c r="G40" s="20" t="str">
        <f t="shared" si="0"/>
        <v>Residential Program</v>
      </c>
      <c r="I40" t="s">
        <v>152</v>
      </c>
      <c r="J40" t="s">
        <v>152</v>
      </c>
      <c r="N40" t="s">
        <v>113</v>
      </c>
      <c r="O40">
        <v>1</v>
      </c>
      <c r="P40" s="22">
        <v>1804.0999070572404</v>
      </c>
      <c r="Q40" s="22">
        <v>0.82153911978927163</v>
      </c>
      <c r="R40">
        <v>10</v>
      </c>
    </row>
    <row r="41" spans="1:18" hidden="1" x14ac:dyDescent="0.45">
      <c r="A41" t="s">
        <v>277</v>
      </c>
      <c r="C41" t="s">
        <v>284</v>
      </c>
      <c r="D41">
        <f>VLOOKUP(C41,'Program Activity May-Dec 2019'!$C$2:$E$106,3,FALSE)</f>
        <v>0</v>
      </c>
      <c r="E41">
        <f>VLOOKUP(C41,'Program Activity May-Dec 2019'!$C$2:$J$106,8,FALSE)</f>
        <v>0</v>
      </c>
      <c r="F41" s="20" t="s">
        <v>505</v>
      </c>
      <c r="G41" s="20" t="str">
        <f t="shared" si="0"/>
        <v>Residential Program</v>
      </c>
      <c r="I41" t="s">
        <v>152</v>
      </c>
      <c r="J41" t="s">
        <v>152</v>
      </c>
      <c r="N41" t="s">
        <v>113</v>
      </c>
      <c r="O41">
        <v>1</v>
      </c>
      <c r="P41" s="22">
        <v>2469.423178428734</v>
      </c>
      <c r="Q41" s="22">
        <v>0.67470578645593826</v>
      </c>
      <c r="R41">
        <v>10</v>
      </c>
    </row>
    <row r="42" spans="1:18" hidden="1" x14ac:dyDescent="0.45">
      <c r="A42" t="s">
        <v>277</v>
      </c>
      <c r="C42" t="s">
        <v>286</v>
      </c>
      <c r="D42">
        <f>VLOOKUP(C42,'Program Activity May-Dec 2019'!$C$2:$E$106,3,FALSE)</f>
        <v>0</v>
      </c>
      <c r="E42">
        <f>VLOOKUP(C42,'Program Activity May-Dec 2019'!$C$2:$J$106,8,FALSE)</f>
        <v>0</v>
      </c>
      <c r="F42" s="20" t="s">
        <v>505</v>
      </c>
      <c r="G42" s="20" t="str">
        <f t="shared" si="0"/>
        <v>Residential Program</v>
      </c>
      <c r="I42" t="s">
        <v>152</v>
      </c>
      <c r="J42" t="s">
        <v>152</v>
      </c>
      <c r="N42" t="s">
        <v>113</v>
      </c>
      <c r="O42">
        <v>1</v>
      </c>
      <c r="P42" s="22">
        <v>2887.9118141144804</v>
      </c>
      <c r="Q42" s="22">
        <v>0.6575391197892716</v>
      </c>
      <c r="R42">
        <v>10</v>
      </c>
    </row>
    <row r="43" spans="1:18" hidden="1" x14ac:dyDescent="0.45">
      <c r="A43" t="s">
        <v>277</v>
      </c>
      <c r="C43" t="s">
        <v>288</v>
      </c>
      <c r="D43">
        <f>VLOOKUP(C43,'Program Activity May-Dec 2019'!$C$2:$E$106,3,FALSE)</f>
        <v>0</v>
      </c>
      <c r="E43">
        <f>VLOOKUP(C43,'Program Activity May-Dec 2019'!$C$2:$J$106,8,FALSE)</f>
        <v>0</v>
      </c>
      <c r="F43" s="20" t="s">
        <v>505</v>
      </c>
      <c r="G43" s="20" t="str">
        <f t="shared" si="0"/>
        <v>Residential Program</v>
      </c>
      <c r="I43" t="s">
        <v>152</v>
      </c>
      <c r="J43" t="s">
        <v>152</v>
      </c>
      <c r="N43" t="s">
        <v>113</v>
      </c>
      <c r="O43">
        <v>1</v>
      </c>
      <c r="P43" s="22">
        <v>2024.3385427429871</v>
      </c>
      <c r="Q43" s="22">
        <v>0.69137245312260487</v>
      </c>
      <c r="R43">
        <v>10</v>
      </c>
    </row>
    <row r="44" spans="1:18" hidden="1" x14ac:dyDescent="0.45">
      <c r="A44" t="s">
        <v>277</v>
      </c>
      <c r="C44" t="s">
        <v>290</v>
      </c>
      <c r="D44">
        <f>VLOOKUP(C44,'Program Activity May-Dec 2019'!$C$2:$E$106,3,FALSE)</f>
        <v>0</v>
      </c>
      <c r="E44">
        <f>VLOOKUP(C44,'Program Activity May-Dec 2019'!$C$2:$J$106,8,FALSE)</f>
        <v>0</v>
      </c>
      <c r="F44" s="20" t="s">
        <v>505</v>
      </c>
      <c r="G44" s="20" t="str">
        <f t="shared" si="0"/>
        <v>Residential Program</v>
      </c>
      <c r="I44" t="s">
        <v>152</v>
      </c>
      <c r="J44" t="s">
        <v>152</v>
      </c>
      <c r="N44" t="s">
        <v>113</v>
      </c>
      <c r="O44">
        <v>1</v>
      </c>
      <c r="P44" s="22">
        <v>3261.5606091280551</v>
      </c>
      <c r="Q44" s="22">
        <v>1.1139209730628603</v>
      </c>
      <c r="R44">
        <v>10</v>
      </c>
    </row>
    <row r="45" spans="1:18" hidden="1" x14ac:dyDescent="0.45">
      <c r="A45" t="s">
        <v>277</v>
      </c>
      <c r="C45" t="s">
        <v>292</v>
      </c>
      <c r="D45">
        <f>VLOOKUP(C45,'Program Activity May-Dec 2019'!$C$2:$E$106,3,FALSE)</f>
        <v>0</v>
      </c>
      <c r="E45">
        <f>VLOOKUP(C45,'Program Activity May-Dec 2019'!$C$2:$J$106,8,FALSE)</f>
        <v>0</v>
      </c>
      <c r="F45" s="20" t="s">
        <v>505</v>
      </c>
      <c r="G45" s="20" t="str">
        <f t="shared" si="0"/>
        <v>Residential Program</v>
      </c>
      <c r="I45" t="s">
        <v>152</v>
      </c>
      <c r="J45" t="s">
        <v>152</v>
      </c>
      <c r="N45" t="s">
        <v>113</v>
      </c>
      <c r="O45">
        <v>1</v>
      </c>
      <c r="P45" s="22">
        <v>3614.7878141144806</v>
      </c>
      <c r="Q45" s="22">
        <v>0.82303911978927169</v>
      </c>
      <c r="R45">
        <v>10</v>
      </c>
    </row>
    <row r="46" spans="1:18" hidden="1" x14ac:dyDescent="0.45">
      <c r="A46" t="s">
        <v>277</v>
      </c>
      <c r="C46" t="s">
        <v>294</v>
      </c>
      <c r="D46">
        <f>VLOOKUP(C46,'Program Activity May-Dec 2019'!$C$2:$E$106,3,FALSE)</f>
        <v>0</v>
      </c>
      <c r="E46">
        <f>VLOOKUP(C46,'Program Activity May-Dec 2019'!$C$2:$J$106,8,FALSE)</f>
        <v>0</v>
      </c>
      <c r="F46" s="20" t="s">
        <v>505</v>
      </c>
      <c r="G46" s="20" t="str">
        <f t="shared" si="0"/>
        <v>Residential Program</v>
      </c>
      <c r="I46" t="s">
        <v>152</v>
      </c>
      <c r="J46" t="s">
        <v>152</v>
      </c>
      <c r="N46" t="s">
        <v>113</v>
      </c>
      <c r="O46">
        <v>1</v>
      </c>
      <c r="P46" s="22">
        <v>2456.706542742987</v>
      </c>
      <c r="Q46" s="22">
        <v>0.8390391197892717</v>
      </c>
      <c r="R46">
        <v>10</v>
      </c>
    </row>
    <row r="47" spans="1:18" hidden="1" x14ac:dyDescent="0.45">
      <c r="A47" t="s">
        <v>277</v>
      </c>
      <c r="C47" t="s">
        <v>296</v>
      </c>
      <c r="D47">
        <f>VLOOKUP(C47,'Program Activity May-Dec 2019'!$C$2:$E$106,3,FALSE)</f>
        <v>0</v>
      </c>
      <c r="E47">
        <f>VLOOKUP(C47,'Program Activity May-Dec 2019'!$C$2:$J$106,8,FALSE)</f>
        <v>0</v>
      </c>
      <c r="F47" s="20" t="s">
        <v>505</v>
      </c>
      <c r="G47" s="20" t="str">
        <f t="shared" si="0"/>
        <v>Residential Program</v>
      </c>
      <c r="I47" t="s">
        <v>152</v>
      </c>
      <c r="J47" t="s">
        <v>152</v>
      </c>
      <c r="N47" t="s">
        <v>113</v>
      </c>
      <c r="O47">
        <v>1</v>
      </c>
      <c r="P47" s="22">
        <v>2379.1431784287333</v>
      </c>
      <c r="Q47" s="22">
        <v>0.65003911978927165</v>
      </c>
      <c r="R47">
        <v>10</v>
      </c>
    </row>
    <row r="48" spans="1:18" hidden="1" x14ac:dyDescent="0.45">
      <c r="A48" t="s">
        <v>277</v>
      </c>
      <c r="C48" t="s">
        <v>298</v>
      </c>
      <c r="D48">
        <f>VLOOKUP(C48,'Program Activity May-Dec 2019'!$C$2:$E$106,3,FALSE)</f>
        <v>0</v>
      </c>
      <c r="E48">
        <f>VLOOKUP(C48,'Program Activity May-Dec 2019'!$C$2:$J$106,8,FALSE)</f>
        <v>0</v>
      </c>
      <c r="F48" s="20" t="s">
        <v>505</v>
      </c>
      <c r="G48" s="20" t="str">
        <f t="shared" si="0"/>
        <v>Residential Program</v>
      </c>
      <c r="I48" t="s">
        <v>152</v>
      </c>
      <c r="J48" t="s">
        <v>152</v>
      </c>
      <c r="N48" t="s">
        <v>113</v>
      </c>
      <c r="O48">
        <v>1</v>
      </c>
      <c r="P48" s="22">
        <v>1136.8065892143666</v>
      </c>
      <c r="Q48" s="22">
        <v>0.7002534055035573</v>
      </c>
      <c r="R48">
        <v>10</v>
      </c>
    </row>
    <row r="49" spans="1:18" hidden="1" x14ac:dyDescent="0.45">
      <c r="A49" t="s">
        <v>277</v>
      </c>
      <c r="C49" t="s">
        <v>300</v>
      </c>
      <c r="D49">
        <f>VLOOKUP(C49,'Program Activity May-Dec 2019'!$C$2:$E$106,3,FALSE)</f>
        <v>0</v>
      </c>
      <c r="E49">
        <f>VLOOKUP(C49,'Program Activity May-Dec 2019'!$C$2:$J$106,8,FALSE)</f>
        <v>0</v>
      </c>
      <c r="F49" s="20" t="s">
        <v>505</v>
      </c>
      <c r="G49" s="20" t="str">
        <f t="shared" si="0"/>
        <v>Residential Program</v>
      </c>
      <c r="I49" t="s">
        <v>152</v>
      </c>
      <c r="J49" t="s">
        <v>152</v>
      </c>
      <c r="N49" t="s">
        <v>113</v>
      </c>
      <c r="O49">
        <v>1</v>
      </c>
      <c r="P49" s="22">
        <v>3810.2318141144806</v>
      </c>
      <c r="Q49" s="22">
        <v>0.86753911978927167</v>
      </c>
      <c r="R49">
        <v>10</v>
      </c>
    </row>
    <row r="50" spans="1:18" hidden="1" x14ac:dyDescent="0.45">
      <c r="A50" t="s">
        <v>277</v>
      </c>
      <c r="C50" t="s">
        <v>302</v>
      </c>
      <c r="D50">
        <f>VLOOKUP(C50,'Program Activity May-Dec 2019'!$C$2:$E$106,3,FALSE)</f>
        <v>0</v>
      </c>
      <c r="E50">
        <f>VLOOKUP(C50,'Program Activity May-Dec 2019'!$C$2:$J$106,8,FALSE)</f>
        <v>0</v>
      </c>
      <c r="F50" s="20" t="s">
        <v>505</v>
      </c>
      <c r="G50" s="20" t="str">
        <f t="shared" si="0"/>
        <v>Residential Program</v>
      </c>
      <c r="I50" t="s">
        <v>152</v>
      </c>
      <c r="J50" t="s">
        <v>152</v>
      </c>
      <c r="N50" t="s">
        <v>113</v>
      </c>
      <c r="O50">
        <v>1</v>
      </c>
      <c r="P50" s="22">
        <v>3768.2605476923081</v>
      </c>
      <c r="Q50" s="22">
        <v>0.85798282051282049</v>
      </c>
      <c r="R50">
        <v>10</v>
      </c>
    </row>
    <row r="51" spans="1:18" hidden="1" x14ac:dyDescent="0.45">
      <c r="A51" t="s">
        <v>304</v>
      </c>
      <c r="C51" t="s">
        <v>305</v>
      </c>
      <c r="D51">
        <f>VLOOKUP(C51,'Program Activity May-Dec 2019'!$C$2:$E$106,3,FALSE)</f>
        <v>0</v>
      </c>
      <c r="E51">
        <f>VLOOKUP(C51,'Program Activity May-Dec 2019'!$C$2:$J$106,8,FALSE)</f>
        <v>0</v>
      </c>
      <c r="F51" s="29" t="s">
        <v>528</v>
      </c>
      <c r="G51" s="20" t="str">
        <f t="shared" si="0"/>
        <v xml:space="preserve">No savings </v>
      </c>
      <c r="H51" t="s">
        <v>306</v>
      </c>
      <c r="I51" t="s">
        <v>115</v>
      </c>
      <c r="J51" t="s">
        <v>115</v>
      </c>
      <c r="N51" t="s">
        <v>334</v>
      </c>
      <c r="O51">
        <v>1</v>
      </c>
      <c r="P51" s="22">
        <v>0</v>
      </c>
      <c r="Q51" s="22">
        <v>0</v>
      </c>
    </row>
    <row r="52" spans="1:18" hidden="1" x14ac:dyDescent="0.45">
      <c r="A52" t="s">
        <v>236</v>
      </c>
      <c r="C52" t="s">
        <v>310</v>
      </c>
      <c r="D52">
        <f>VLOOKUP(C52,'Program Activity May-Dec 2019'!$C$2:$E$106,3,FALSE)</f>
        <v>0</v>
      </c>
      <c r="E52">
        <f>VLOOKUP(C52,'Program Activity May-Dec 2019'!$C$2:$J$106,8,FALSE)</f>
        <v>0</v>
      </c>
      <c r="F52" s="20" t="s">
        <v>505</v>
      </c>
      <c r="G52" s="20" t="str">
        <f t="shared" si="0"/>
        <v>Residential Program</v>
      </c>
      <c r="I52" t="s">
        <v>261</v>
      </c>
      <c r="J52" t="s">
        <v>261</v>
      </c>
      <c r="N52" t="s">
        <v>113</v>
      </c>
      <c r="O52">
        <v>57</v>
      </c>
      <c r="P52" s="22">
        <v>1824</v>
      </c>
      <c r="Q52" s="22">
        <v>5.7000000000000002E-2</v>
      </c>
    </row>
    <row r="53" spans="1:18" hidden="1" x14ac:dyDescent="0.45">
      <c r="A53" t="s">
        <v>236</v>
      </c>
      <c r="C53" t="s">
        <v>310</v>
      </c>
      <c r="D53">
        <f>VLOOKUP(C53,'Program Activity May-Dec 2019'!$C$2:$E$106,3,FALSE)</f>
        <v>0</v>
      </c>
      <c r="E53">
        <f>VLOOKUP(C53,'Program Activity May-Dec 2019'!$C$2:$J$106,8,FALSE)</f>
        <v>0</v>
      </c>
      <c r="F53" s="20" t="s">
        <v>505</v>
      </c>
      <c r="G53" s="20" t="str">
        <f t="shared" si="0"/>
        <v>Residential Program</v>
      </c>
      <c r="I53" t="s">
        <v>158</v>
      </c>
      <c r="J53" t="s">
        <v>158</v>
      </c>
      <c r="N53" t="s">
        <v>159</v>
      </c>
      <c r="O53">
        <v>1</v>
      </c>
      <c r="P53" s="22">
        <v>1885</v>
      </c>
      <c r="Q53" s="22">
        <v>8.8999999999999996E-2</v>
      </c>
    </row>
    <row r="54" spans="1:18" hidden="1" x14ac:dyDescent="0.45">
      <c r="A54" t="s">
        <v>236</v>
      </c>
      <c r="C54" t="s">
        <v>311</v>
      </c>
      <c r="D54">
        <f>VLOOKUP(C54,'Program Activity May-Dec 2019'!$C$2:$E$106,3,FALSE)</f>
        <v>0</v>
      </c>
      <c r="E54">
        <f>VLOOKUP(C54,'Program Activity May-Dec 2019'!$C$2:$J$106,8,FALSE)</f>
        <v>0</v>
      </c>
      <c r="F54" s="20" t="s">
        <v>505</v>
      </c>
      <c r="G54" s="20" t="str">
        <f t="shared" si="0"/>
        <v>Residential Program</v>
      </c>
      <c r="I54" t="s">
        <v>261</v>
      </c>
      <c r="J54" t="s">
        <v>261</v>
      </c>
      <c r="N54" t="s">
        <v>113</v>
      </c>
      <c r="O54">
        <v>750</v>
      </c>
      <c r="P54" s="22">
        <v>24000</v>
      </c>
      <c r="Q54" s="22">
        <v>0.75</v>
      </c>
    </row>
    <row r="55" spans="1:18" hidden="1" x14ac:dyDescent="0.45">
      <c r="A55" t="s">
        <v>236</v>
      </c>
      <c r="C55" t="s">
        <v>311</v>
      </c>
      <c r="D55">
        <f>VLOOKUP(C55,'Program Activity May-Dec 2019'!$C$2:$E$106,3,FALSE)</f>
        <v>0</v>
      </c>
      <c r="E55">
        <f>VLOOKUP(C55,'Program Activity May-Dec 2019'!$C$2:$J$106,8,FALSE)</f>
        <v>0</v>
      </c>
      <c r="F55" s="20" t="s">
        <v>505</v>
      </c>
      <c r="G55" s="20" t="str">
        <f t="shared" si="0"/>
        <v>Residential Program</v>
      </c>
      <c r="I55" t="s">
        <v>158</v>
      </c>
      <c r="J55" t="s">
        <v>158</v>
      </c>
      <c r="N55" t="s">
        <v>159</v>
      </c>
      <c r="O55">
        <v>14</v>
      </c>
      <c r="P55" s="22">
        <v>26390</v>
      </c>
      <c r="Q55" s="22">
        <v>1.246</v>
      </c>
    </row>
    <row r="56" spans="1:18" hidden="1" x14ac:dyDescent="0.45">
      <c r="A56" t="s">
        <v>236</v>
      </c>
      <c r="C56" t="s">
        <v>312</v>
      </c>
      <c r="D56">
        <f>VLOOKUP(C56,'Program Activity May-Dec 2019'!$C$2:$E$106,3,FALSE)</f>
        <v>0</v>
      </c>
      <c r="E56">
        <f>VLOOKUP(C56,'Program Activity May-Dec 2019'!$C$2:$J$106,8,FALSE)</f>
        <v>0</v>
      </c>
      <c r="F56" s="20" t="s">
        <v>505</v>
      </c>
      <c r="G56" s="20" t="str">
        <f t="shared" si="0"/>
        <v>Residential Program</v>
      </c>
      <c r="I56" t="s">
        <v>155</v>
      </c>
      <c r="J56" t="s">
        <v>155</v>
      </c>
      <c r="N56" t="s">
        <v>113</v>
      </c>
      <c r="O56">
        <v>66</v>
      </c>
      <c r="P56" s="22">
        <v>1584</v>
      </c>
      <c r="Q56" s="22">
        <v>6.6000000000000003E-2</v>
      </c>
    </row>
    <row r="57" spans="1:18" hidden="1" x14ac:dyDescent="0.45">
      <c r="A57" t="s">
        <v>236</v>
      </c>
      <c r="C57" t="s">
        <v>312</v>
      </c>
      <c r="D57">
        <f>VLOOKUP(C57,'Program Activity May-Dec 2019'!$C$2:$E$106,3,FALSE)</f>
        <v>0</v>
      </c>
      <c r="E57">
        <f>VLOOKUP(C57,'Program Activity May-Dec 2019'!$C$2:$J$106,8,FALSE)</f>
        <v>0</v>
      </c>
      <c r="F57" s="20" t="s">
        <v>505</v>
      </c>
      <c r="G57" s="20" t="str">
        <f t="shared" si="0"/>
        <v>Residential Program</v>
      </c>
      <c r="I57" t="s">
        <v>156</v>
      </c>
      <c r="J57" t="s">
        <v>156</v>
      </c>
      <c r="N57" t="s">
        <v>113</v>
      </c>
      <c r="O57">
        <v>627</v>
      </c>
      <c r="P57" s="22">
        <v>78375</v>
      </c>
      <c r="Q57" s="22">
        <v>2.508</v>
      </c>
    </row>
    <row r="58" spans="1:18" hidden="1" x14ac:dyDescent="0.45">
      <c r="A58" t="s">
        <v>236</v>
      </c>
      <c r="C58" t="s">
        <v>312</v>
      </c>
      <c r="D58">
        <f>VLOOKUP(C58,'Program Activity May-Dec 2019'!$C$2:$E$106,3,FALSE)</f>
        <v>0</v>
      </c>
      <c r="E58">
        <f>VLOOKUP(C58,'Program Activity May-Dec 2019'!$C$2:$J$106,8,FALSE)</f>
        <v>0</v>
      </c>
      <c r="F58" s="20" t="s">
        <v>505</v>
      </c>
      <c r="G58" s="20" t="str">
        <f t="shared" si="0"/>
        <v>Residential Program</v>
      </c>
      <c r="I58" t="s">
        <v>157</v>
      </c>
      <c r="J58" t="s">
        <v>157</v>
      </c>
      <c r="N58" t="s">
        <v>113</v>
      </c>
      <c r="O58">
        <v>132</v>
      </c>
      <c r="P58" s="22">
        <v>33132</v>
      </c>
      <c r="Q58" s="22">
        <v>1.056</v>
      </c>
    </row>
    <row r="59" spans="1:18" hidden="1" x14ac:dyDescent="0.45">
      <c r="A59" t="s">
        <v>236</v>
      </c>
      <c r="C59" t="s">
        <v>312</v>
      </c>
      <c r="D59">
        <f>VLOOKUP(C59,'Program Activity May-Dec 2019'!$C$2:$E$106,3,FALSE)</f>
        <v>0</v>
      </c>
      <c r="E59">
        <f>VLOOKUP(C59,'Program Activity May-Dec 2019'!$C$2:$J$106,8,FALSE)</f>
        <v>0</v>
      </c>
      <c r="F59" s="20" t="s">
        <v>505</v>
      </c>
      <c r="G59" s="20" t="str">
        <f t="shared" si="0"/>
        <v>Residential Program</v>
      </c>
      <c r="I59" t="s">
        <v>261</v>
      </c>
      <c r="J59" t="s">
        <v>261</v>
      </c>
      <c r="N59" t="s">
        <v>113</v>
      </c>
      <c r="O59">
        <v>1650</v>
      </c>
      <c r="P59" s="22">
        <v>52800</v>
      </c>
      <c r="Q59" s="22">
        <v>1.6500000000000001</v>
      </c>
    </row>
    <row r="60" spans="1:18" hidden="1" x14ac:dyDescent="0.45">
      <c r="A60" t="s">
        <v>236</v>
      </c>
      <c r="C60" t="s">
        <v>312</v>
      </c>
      <c r="D60">
        <f>VLOOKUP(C60,'Program Activity May-Dec 2019'!$C$2:$E$106,3,FALSE)</f>
        <v>0</v>
      </c>
      <c r="E60">
        <f>VLOOKUP(C60,'Program Activity May-Dec 2019'!$C$2:$J$106,8,FALSE)</f>
        <v>0</v>
      </c>
      <c r="F60" s="20" t="s">
        <v>505</v>
      </c>
      <c r="G60" s="20" t="str">
        <f t="shared" si="0"/>
        <v>Residential Program</v>
      </c>
      <c r="I60" t="s">
        <v>158</v>
      </c>
      <c r="J60" t="s">
        <v>158</v>
      </c>
      <c r="N60" t="s">
        <v>159</v>
      </c>
      <c r="O60">
        <v>33</v>
      </c>
      <c r="P60" s="22">
        <v>62205</v>
      </c>
      <c r="Q60" s="22">
        <v>2.9369999999999998</v>
      </c>
    </row>
    <row r="61" spans="1:18" hidden="1" x14ac:dyDescent="0.45">
      <c r="A61" t="s">
        <v>236</v>
      </c>
      <c r="C61" t="s">
        <v>313</v>
      </c>
      <c r="D61">
        <f>VLOOKUP(C61,'Program Activity May-Dec 2019'!$C$2:$E$106,3,FALSE)</f>
        <v>0</v>
      </c>
      <c r="E61">
        <f>VLOOKUP(C61,'Program Activity May-Dec 2019'!$C$2:$J$106,8,FALSE)</f>
        <v>0</v>
      </c>
      <c r="F61" s="20" t="s">
        <v>505</v>
      </c>
      <c r="G61" s="20" t="str">
        <f t="shared" si="0"/>
        <v>Residential Program</v>
      </c>
      <c r="I61" t="s">
        <v>155</v>
      </c>
      <c r="J61" t="s">
        <v>155</v>
      </c>
      <c r="N61" t="s">
        <v>113</v>
      </c>
      <c r="O61">
        <v>14</v>
      </c>
      <c r="P61" s="22">
        <v>336</v>
      </c>
      <c r="Q61" s="22">
        <v>1.4E-2</v>
      </c>
    </row>
    <row r="62" spans="1:18" hidden="1" x14ac:dyDescent="0.45">
      <c r="A62" t="s">
        <v>236</v>
      </c>
      <c r="C62" t="s">
        <v>313</v>
      </c>
      <c r="D62">
        <f>VLOOKUP(C62,'Program Activity May-Dec 2019'!$C$2:$E$106,3,FALSE)</f>
        <v>0</v>
      </c>
      <c r="E62">
        <f>VLOOKUP(C62,'Program Activity May-Dec 2019'!$C$2:$J$106,8,FALSE)</f>
        <v>0</v>
      </c>
      <c r="F62" s="20" t="s">
        <v>505</v>
      </c>
      <c r="G62" s="20" t="str">
        <f t="shared" si="0"/>
        <v>Residential Program</v>
      </c>
      <c r="I62" t="s">
        <v>156</v>
      </c>
      <c r="J62" t="s">
        <v>156</v>
      </c>
      <c r="N62" t="s">
        <v>113</v>
      </c>
      <c r="O62">
        <v>224</v>
      </c>
      <c r="P62" s="22">
        <v>28000</v>
      </c>
      <c r="Q62" s="22">
        <v>0.89600000000000002</v>
      </c>
    </row>
    <row r="63" spans="1:18" hidden="1" x14ac:dyDescent="0.45">
      <c r="A63" t="s">
        <v>236</v>
      </c>
      <c r="C63" t="s">
        <v>313</v>
      </c>
      <c r="D63">
        <f>VLOOKUP(C63,'Program Activity May-Dec 2019'!$C$2:$E$106,3,FALSE)</f>
        <v>0</v>
      </c>
      <c r="E63">
        <f>VLOOKUP(C63,'Program Activity May-Dec 2019'!$C$2:$J$106,8,FALSE)</f>
        <v>0</v>
      </c>
      <c r="F63" s="20" t="s">
        <v>505</v>
      </c>
      <c r="G63" s="20" t="str">
        <f t="shared" si="0"/>
        <v>Residential Program</v>
      </c>
      <c r="I63" t="s">
        <v>157</v>
      </c>
      <c r="J63" t="s">
        <v>157</v>
      </c>
      <c r="N63" t="s">
        <v>113</v>
      </c>
      <c r="O63">
        <v>28</v>
      </c>
      <c r="P63" s="22">
        <v>7028</v>
      </c>
      <c r="Q63" s="22">
        <v>0.224</v>
      </c>
    </row>
    <row r="64" spans="1:18" hidden="1" x14ac:dyDescent="0.45">
      <c r="A64" t="s">
        <v>236</v>
      </c>
      <c r="C64" t="s">
        <v>313</v>
      </c>
      <c r="D64">
        <f>VLOOKUP(C64,'Program Activity May-Dec 2019'!$C$2:$E$106,3,FALSE)</f>
        <v>0</v>
      </c>
      <c r="E64">
        <f>VLOOKUP(C64,'Program Activity May-Dec 2019'!$C$2:$J$106,8,FALSE)</f>
        <v>0</v>
      </c>
      <c r="F64" s="20" t="s">
        <v>505</v>
      </c>
      <c r="G64" s="20" t="str">
        <f t="shared" si="0"/>
        <v>Residential Program</v>
      </c>
      <c r="I64" t="s">
        <v>261</v>
      </c>
      <c r="J64" t="s">
        <v>261</v>
      </c>
      <c r="N64" t="s">
        <v>113</v>
      </c>
      <c r="O64">
        <v>532</v>
      </c>
      <c r="P64" s="22">
        <v>17024</v>
      </c>
      <c r="Q64" s="22">
        <v>0.53200000000000003</v>
      </c>
    </row>
    <row r="65" spans="1:18" hidden="1" x14ac:dyDescent="0.45">
      <c r="A65" t="s">
        <v>236</v>
      </c>
      <c r="C65" t="s">
        <v>313</v>
      </c>
      <c r="D65">
        <f>VLOOKUP(C65,'Program Activity May-Dec 2019'!$C$2:$E$106,3,FALSE)</f>
        <v>0</v>
      </c>
      <c r="E65">
        <f>VLOOKUP(C65,'Program Activity May-Dec 2019'!$C$2:$J$106,8,FALSE)</f>
        <v>0</v>
      </c>
      <c r="F65" s="20" t="s">
        <v>505</v>
      </c>
      <c r="G65" s="20" t="str">
        <f t="shared" si="0"/>
        <v>Residential Program</v>
      </c>
      <c r="I65" t="s">
        <v>158</v>
      </c>
      <c r="J65" t="s">
        <v>158</v>
      </c>
      <c r="N65" t="s">
        <v>159</v>
      </c>
      <c r="O65">
        <v>7</v>
      </c>
      <c r="P65" s="22">
        <v>13195</v>
      </c>
      <c r="Q65" s="22">
        <v>0.623</v>
      </c>
    </row>
    <row r="66" spans="1:18" hidden="1" x14ac:dyDescent="0.45">
      <c r="A66" t="s">
        <v>236</v>
      </c>
      <c r="C66" t="s">
        <v>314</v>
      </c>
      <c r="D66">
        <f>VLOOKUP(C66,'Program Activity May-Dec 2019'!$C$2:$E$106,3,FALSE)</f>
        <v>0</v>
      </c>
      <c r="E66">
        <f>VLOOKUP(C66,'Program Activity May-Dec 2019'!$C$2:$J$106,8,FALSE)</f>
        <v>0</v>
      </c>
      <c r="F66" s="20" t="s">
        <v>505</v>
      </c>
      <c r="G66" s="20" t="str">
        <f t="shared" si="0"/>
        <v>Residential Program</v>
      </c>
      <c r="I66" t="s">
        <v>335</v>
      </c>
      <c r="J66" t="s">
        <v>335</v>
      </c>
      <c r="N66" t="s">
        <v>113</v>
      </c>
      <c r="O66">
        <v>138</v>
      </c>
      <c r="P66" s="22">
        <v>8832</v>
      </c>
      <c r="Q66" s="22">
        <v>0.27600000000000002</v>
      </c>
    </row>
    <row r="67" spans="1:18" hidden="1" x14ac:dyDescent="0.45">
      <c r="A67" t="s">
        <v>236</v>
      </c>
      <c r="C67" t="s">
        <v>314</v>
      </c>
      <c r="D67">
        <f>VLOOKUP(C67,'Program Activity May-Dec 2019'!$C$2:$E$106,3,FALSE)</f>
        <v>0</v>
      </c>
      <c r="E67">
        <f>VLOOKUP(C67,'Program Activity May-Dec 2019'!$C$2:$J$106,8,FALSE)</f>
        <v>0</v>
      </c>
      <c r="F67" s="20" t="s">
        <v>505</v>
      </c>
      <c r="G67" s="20" t="str">
        <f t="shared" si="0"/>
        <v>Residential Program</v>
      </c>
      <c r="I67" t="s">
        <v>156</v>
      </c>
      <c r="J67" t="s">
        <v>156</v>
      </c>
      <c r="N67" t="s">
        <v>113</v>
      </c>
      <c r="O67">
        <v>1840</v>
      </c>
      <c r="P67" s="22">
        <v>230000</v>
      </c>
      <c r="Q67" s="22">
        <v>7.36</v>
      </c>
    </row>
    <row r="68" spans="1:18" hidden="1" x14ac:dyDescent="0.45">
      <c r="A68" t="s">
        <v>236</v>
      </c>
      <c r="C68" t="s">
        <v>314</v>
      </c>
      <c r="D68">
        <f>VLOOKUP(C68,'Program Activity May-Dec 2019'!$C$2:$E$106,3,FALSE)</f>
        <v>0</v>
      </c>
      <c r="E68">
        <f>VLOOKUP(C68,'Program Activity May-Dec 2019'!$C$2:$J$106,8,FALSE)</f>
        <v>0</v>
      </c>
      <c r="F68" s="20" t="s">
        <v>505</v>
      </c>
      <c r="G68" s="20" t="str">
        <f t="shared" si="0"/>
        <v>Residential Program</v>
      </c>
      <c r="I68" t="s">
        <v>157</v>
      </c>
      <c r="J68" t="s">
        <v>157</v>
      </c>
      <c r="N68" t="s">
        <v>113</v>
      </c>
      <c r="O68">
        <v>230</v>
      </c>
      <c r="P68" s="22">
        <v>57730</v>
      </c>
      <c r="Q68" s="22">
        <v>1.84</v>
      </c>
    </row>
    <row r="69" spans="1:18" hidden="1" x14ac:dyDescent="0.45">
      <c r="A69" t="s">
        <v>236</v>
      </c>
      <c r="C69" t="s">
        <v>314</v>
      </c>
      <c r="D69">
        <f>VLOOKUP(C69,'Program Activity May-Dec 2019'!$C$2:$E$106,3,FALSE)</f>
        <v>0</v>
      </c>
      <c r="E69">
        <f>VLOOKUP(C69,'Program Activity May-Dec 2019'!$C$2:$J$106,8,FALSE)</f>
        <v>0</v>
      </c>
      <c r="F69" s="20" t="s">
        <v>505</v>
      </c>
      <c r="G69" s="20" t="str">
        <f t="shared" si="0"/>
        <v>Residential Program</v>
      </c>
      <c r="I69" t="s">
        <v>336</v>
      </c>
      <c r="J69" t="s">
        <v>336</v>
      </c>
      <c r="N69" t="s">
        <v>113</v>
      </c>
      <c r="O69">
        <v>493</v>
      </c>
      <c r="P69" s="22">
        <v>15776</v>
      </c>
      <c r="Q69" s="22">
        <v>0.49299999999999999</v>
      </c>
    </row>
    <row r="70" spans="1:18" hidden="1" x14ac:dyDescent="0.45">
      <c r="A70" t="s">
        <v>236</v>
      </c>
      <c r="C70" t="s">
        <v>314</v>
      </c>
      <c r="D70">
        <f>VLOOKUP(C70,'Program Activity May-Dec 2019'!$C$2:$E$106,3,FALSE)</f>
        <v>0</v>
      </c>
      <c r="E70">
        <f>VLOOKUP(C70,'Program Activity May-Dec 2019'!$C$2:$J$106,8,FALSE)</f>
        <v>0</v>
      </c>
      <c r="F70" s="20" t="s">
        <v>505</v>
      </c>
      <c r="G70" s="20" t="str">
        <f t="shared" si="0"/>
        <v>Residential Program</v>
      </c>
      <c r="I70" t="s">
        <v>337</v>
      </c>
      <c r="J70" t="s">
        <v>337</v>
      </c>
      <c r="N70" t="s">
        <v>113</v>
      </c>
      <c r="O70">
        <v>46</v>
      </c>
      <c r="P70" s="22">
        <v>1472</v>
      </c>
      <c r="Q70" s="22">
        <v>4.5999999999999999E-2</v>
      </c>
    </row>
    <row r="71" spans="1:18" hidden="1" x14ac:dyDescent="0.45">
      <c r="A71" t="s">
        <v>236</v>
      </c>
      <c r="C71" t="s">
        <v>314</v>
      </c>
      <c r="D71">
        <f>VLOOKUP(C71,'Program Activity May-Dec 2019'!$C$2:$E$106,3,FALSE)</f>
        <v>0</v>
      </c>
      <c r="E71">
        <f>VLOOKUP(C71,'Program Activity May-Dec 2019'!$C$2:$J$106,8,FALSE)</f>
        <v>0</v>
      </c>
      <c r="F71" s="20" t="s">
        <v>505</v>
      </c>
      <c r="G71" s="20" t="str">
        <f t="shared" si="0"/>
        <v>Residential Program</v>
      </c>
      <c r="I71" t="s">
        <v>261</v>
      </c>
      <c r="J71" t="s">
        <v>261</v>
      </c>
      <c r="N71" t="s">
        <v>113</v>
      </c>
      <c r="O71">
        <v>537</v>
      </c>
      <c r="P71" s="22">
        <v>17184</v>
      </c>
      <c r="Q71" s="22">
        <v>0.53700000000000003</v>
      </c>
    </row>
    <row r="72" spans="1:18" hidden="1" x14ac:dyDescent="0.45">
      <c r="A72" t="s">
        <v>236</v>
      </c>
      <c r="C72" t="s">
        <v>314</v>
      </c>
      <c r="D72">
        <f>VLOOKUP(C72,'Program Activity May-Dec 2019'!$C$2:$E$106,3,FALSE)</f>
        <v>0</v>
      </c>
      <c r="E72">
        <f>VLOOKUP(C72,'Program Activity May-Dec 2019'!$C$2:$J$106,8,FALSE)</f>
        <v>0</v>
      </c>
      <c r="F72" s="20" t="s">
        <v>505</v>
      </c>
      <c r="G72" s="20" t="str">
        <f t="shared" si="0"/>
        <v>Residential Program</v>
      </c>
      <c r="I72" t="s">
        <v>158</v>
      </c>
      <c r="J72" t="s">
        <v>158</v>
      </c>
      <c r="N72" t="s">
        <v>159</v>
      </c>
      <c r="O72">
        <v>46</v>
      </c>
      <c r="P72" s="22">
        <v>86710</v>
      </c>
      <c r="Q72" s="22">
        <v>4.0939999999999994</v>
      </c>
    </row>
    <row r="73" spans="1:18" hidden="1" x14ac:dyDescent="0.45">
      <c r="A73" t="s">
        <v>316</v>
      </c>
      <c r="C73" t="s">
        <v>317</v>
      </c>
      <c r="D73">
        <f>VLOOKUP(C73,'Program Activity May-Dec 2019'!$C$2:$E$106,3,FALSE)</f>
        <v>0</v>
      </c>
      <c r="E73">
        <f>VLOOKUP(C73,'Program Activity May-Dec 2019'!$C$2:$J$106,8,FALSE)</f>
        <v>0</v>
      </c>
      <c r="F73" s="20" t="s">
        <v>506</v>
      </c>
      <c r="G73" t="s">
        <v>507</v>
      </c>
      <c r="H73" t="s">
        <v>318</v>
      </c>
      <c r="I73" t="s">
        <v>338</v>
      </c>
      <c r="J73" t="s">
        <v>338</v>
      </c>
      <c r="N73" t="s">
        <v>334</v>
      </c>
      <c r="O73">
        <v>1</v>
      </c>
      <c r="P73" s="22">
        <v>889000</v>
      </c>
      <c r="Q73" s="22">
        <v>107</v>
      </c>
    </row>
    <row r="74" spans="1:18" hidden="1" x14ac:dyDescent="0.45">
      <c r="A74" t="s">
        <v>189</v>
      </c>
      <c r="C74" t="s">
        <v>319</v>
      </c>
      <c r="D74">
        <f>VLOOKUP(C74,'Program Activity May-Dec 2019'!$C$2:$E$106,3,FALSE)</f>
        <v>0</v>
      </c>
      <c r="E74">
        <f>VLOOKUP(C74,'Program Activity May-Dec 2019'!$C$2:$J$106,8,FALSE)</f>
        <v>0</v>
      </c>
      <c r="F74" s="20" t="s">
        <v>508</v>
      </c>
      <c r="G74" t="s">
        <v>501</v>
      </c>
      <c r="I74">
        <v>28</v>
      </c>
      <c r="J74" t="s">
        <v>96</v>
      </c>
      <c r="N74" t="s">
        <v>113</v>
      </c>
      <c r="O74">
        <v>1</v>
      </c>
      <c r="P74" s="22">
        <v>1007</v>
      </c>
      <c r="Q74" s="22">
        <v>0.12</v>
      </c>
      <c r="R74">
        <v>15</v>
      </c>
    </row>
    <row r="75" spans="1:18" hidden="1" x14ac:dyDescent="0.45">
      <c r="A75" t="s">
        <v>189</v>
      </c>
      <c r="C75" t="s">
        <v>319</v>
      </c>
      <c r="D75">
        <f>VLOOKUP(C75,'Program Activity May-Dec 2019'!$C$2:$E$106,3,FALSE)</f>
        <v>0</v>
      </c>
      <c r="E75">
        <f>VLOOKUP(C75,'Program Activity May-Dec 2019'!$C$2:$J$106,8,FALSE)</f>
        <v>0</v>
      </c>
      <c r="F75" s="20" t="s">
        <v>508</v>
      </c>
      <c r="G75" t="s">
        <v>501</v>
      </c>
      <c r="I75">
        <v>3</v>
      </c>
      <c r="J75" t="s">
        <v>107</v>
      </c>
      <c r="N75" t="s">
        <v>113</v>
      </c>
      <c r="O75">
        <v>1</v>
      </c>
      <c r="P75" s="22">
        <v>480</v>
      </c>
      <c r="Q75" s="22">
        <v>0.08</v>
      </c>
      <c r="R75">
        <v>5</v>
      </c>
    </row>
    <row r="76" spans="1:18" hidden="1" x14ac:dyDescent="0.45">
      <c r="A76" t="s">
        <v>189</v>
      </c>
      <c r="C76" t="s">
        <v>319</v>
      </c>
      <c r="D76">
        <f>VLOOKUP(C76,'Program Activity May-Dec 2019'!$C$2:$E$106,3,FALSE)</f>
        <v>0</v>
      </c>
      <c r="E76">
        <f>VLOOKUP(C76,'Program Activity May-Dec 2019'!$C$2:$J$106,8,FALSE)</f>
        <v>0</v>
      </c>
      <c r="F76" s="20" t="s">
        <v>508</v>
      </c>
      <c r="G76" t="s">
        <v>501</v>
      </c>
      <c r="I76">
        <v>9</v>
      </c>
      <c r="J76" t="s">
        <v>109</v>
      </c>
      <c r="N76" t="s">
        <v>113</v>
      </c>
      <c r="O76">
        <v>1</v>
      </c>
      <c r="P76" s="22">
        <v>1007</v>
      </c>
      <c r="Q76" s="22">
        <v>0.12</v>
      </c>
      <c r="R76">
        <v>15</v>
      </c>
    </row>
    <row r="77" spans="1:18" hidden="1" x14ac:dyDescent="0.45">
      <c r="A77" t="s">
        <v>189</v>
      </c>
      <c r="C77" t="s">
        <v>319</v>
      </c>
      <c r="D77">
        <f>VLOOKUP(C77,'Program Activity May-Dec 2019'!$C$2:$E$106,3,FALSE)</f>
        <v>0</v>
      </c>
      <c r="E77">
        <f>VLOOKUP(C77,'Program Activity May-Dec 2019'!$C$2:$J$106,8,FALSE)</f>
        <v>0</v>
      </c>
      <c r="F77" s="20" t="s">
        <v>508</v>
      </c>
      <c r="G77" t="s">
        <v>501</v>
      </c>
      <c r="I77">
        <v>7</v>
      </c>
      <c r="J77" t="s">
        <v>100</v>
      </c>
      <c r="N77" t="s">
        <v>113</v>
      </c>
      <c r="O77">
        <v>6</v>
      </c>
      <c r="P77" s="22">
        <v>1458</v>
      </c>
      <c r="Q77" s="22">
        <v>0.24</v>
      </c>
      <c r="R77">
        <v>1</v>
      </c>
    </row>
    <row r="78" spans="1:18" hidden="1" x14ac:dyDescent="0.45">
      <c r="A78" t="s">
        <v>189</v>
      </c>
      <c r="C78" t="s">
        <v>321</v>
      </c>
      <c r="D78">
        <f>VLOOKUP(C78,'Program Activity May-Dec 2019'!$C$2:$E$106,3,FALSE)</f>
        <v>0</v>
      </c>
      <c r="E78">
        <f>VLOOKUP(C78,'Program Activity May-Dec 2019'!$C$2:$J$106,8,FALSE)</f>
        <v>0</v>
      </c>
      <c r="F78" s="20" t="s">
        <v>508</v>
      </c>
      <c r="G78" t="s">
        <v>501</v>
      </c>
      <c r="I78">
        <v>4</v>
      </c>
      <c r="J78" t="s">
        <v>105</v>
      </c>
      <c r="N78" t="s">
        <v>113</v>
      </c>
      <c r="O78">
        <v>1</v>
      </c>
      <c r="P78" s="22">
        <v>548</v>
      </c>
      <c r="Q78" s="22">
        <v>0.09</v>
      </c>
      <c r="R78">
        <v>5</v>
      </c>
    </row>
    <row r="79" spans="1:18" hidden="1" x14ac:dyDescent="0.45">
      <c r="A79" t="s">
        <v>189</v>
      </c>
      <c r="C79" t="s">
        <v>321</v>
      </c>
      <c r="D79">
        <f>VLOOKUP(C79,'Program Activity May-Dec 2019'!$C$2:$E$106,3,FALSE)</f>
        <v>0</v>
      </c>
      <c r="E79">
        <f>VLOOKUP(C79,'Program Activity May-Dec 2019'!$C$2:$J$106,8,FALSE)</f>
        <v>0</v>
      </c>
      <c r="F79" s="20" t="s">
        <v>508</v>
      </c>
      <c r="G79" t="s">
        <v>501</v>
      </c>
      <c r="I79">
        <v>28</v>
      </c>
      <c r="J79" t="s">
        <v>96</v>
      </c>
      <c r="N79" t="s">
        <v>113</v>
      </c>
      <c r="O79">
        <v>4</v>
      </c>
      <c r="P79" s="22">
        <v>4028</v>
      </c>
      <c r="Q79" s="22">
        <v>0.48</v>
      </c>
      <c r="R79">
        <v>15</v>
      </c>
    </row>
    <row r="80" spans="1:18" hidden="1" x14ac:dyDescent="0.45">
      <c r="A80" t="s">
        <v>189</v>
      </c>
      <c r="C80" t="s">
        <v>321</v>
      </c>
      <c r="D80">
        <f>VLOOKUP(C80,'Program Activity May-Dec 2019'!$C$2:$E$106,3,FALSE)</f>
        <v>0</v>
      </c>
      <c r="E80">
        <f>VLOOKUP(C80,'Program Activity May-Dec 2019'!$C$2:$J$106,8,FALSE)</f>
        <v>0</v>
      </c>
      <c r="F80" s="20" t="s">
        <v>508</v>
      </c>
      <c r="G80" t="s">
        <v>501</v>
      </c>
      <c r="I80">
        <v>3</v>
      </c>
      <c r="J80" t="s">
        <v>107</v>
      </c>
      <c r="N80" t="s">
        <v>113</v>
      </c>
      <c r="O80">
        <v>1</v>
      </c>
      <c r="P80" s="22">
        <v>480</v>
      </c>
      <c r="Q80" s="22">
        <v>0.08</v>
      </c>
      <c r="R80">
        <v>5</v>
      </c>
    </row>
    <row r="81" spans="1:18" hidden="1" x14ac:dyDescent="0.45">
      <c r="A81" t="s">
        <v>189</v>
      </c>
      <c r="C81" t="s">
        <v>321</v>
      </c>
      <c r="D81">
        <f>VLOOKUP(C81,'Program Activity May-Dec 2019'!$C$2:$E$106,3,FALSE)</f>
        <v>0</v>
      </c>
      <c r="E81">
        <f>VLOOKUP(C81,'Program Activity May-Dec 2019'!$C$2:$J$106,8,FALSE)</f>
        <v>0</v>
      </c>
      <c r="F81" s="20" t="s">
        <v>508</v>
      </c>
      <c r="G81" t="s">
        <v>501</v>
      </c>
      <c r="I81">
        <v>8</v>
      </c>
      <c r="J81" t="s">
        <v>102</v>
      </c>
      <c r="N81" t="s">
        <v>113</v>
      </c>
      <c r="O81">
        <v>2</v>
      </c>
      <c r="P81" s="22">
        <v>578</v>
      </c>
      <c r="Q81" s="22">
        <v>0.1</v>
      </c>
      <c r="R81">
        <v>1</v>
      </c>
    </row>
    <row r="82" spans="1:18" hidden="1" x14ac:dyDescent="0.45">
      <c r="A82" t="s">
        <v>189</v>
      </c>
      <c r="C82" t="s">
        <v>321</v>
      </c>
      <c r="D82">
        <f>VLOOKUP(C82,'Program Activity May-Dec 2019'!$C$2:$E$106,3,FALSE)</f>
        <v>0</v>
      </c>
      <c r="E82">
        <f>VLOOKUP(C82,'Program Activity May-Dec 2019'!$C$2:$J$106,8,FALSE)</f>
        <v>0</v>
      </c>
      <c r="F82" s="20" t="s">
        <v>508</v>
      </c>
      <c r="G82" t="s">
        <v>501</v>
      </c>
      <c r="I82">
        <v>7</v>
      </c>
      <c r="J82" t="s">
        <v>100</v>
      </c>
      <c r="N82" t="s">
        <v>113</v>
      </c>
      <c r="O82">
        <v>7</v>
      </c>
      <c r="P82" s="22">
        <v>1701</v>
      </c>
      <c r="Q82" s="22">
        <v>0.28000000000000003</v>
      </c>
      <c r="R82">
        <v>1</v>
      </c>
    </row>
    <row r="83" spans="1:18" hidden="1" x14ac:dyDescent="0.45">
      <c r="A83" t="s">
        <v>189</v>
      </c>
      <c r="C83" t="s">
        <v>321</v>
      </c>
      <c r="D83">
        <f>VLOOKUP(C83,'Program Activity May-Dec 2019'!$C$2:$E$106,3,FALSE)</f>
        <v>0</v>
      </c>
      <c r="E83">
        <f>VLOOKUP(C83,'Program Activity May-Dec 2019'!$C$2:$J$106,8,FALSE)</f>
        <v>0</v>
      </c>
      <c r="F83" s="20" t="s">
        <v>508</v>
      </c>
      <c r="G83" t="s">
        <v>501</v>
      </c>
      <c r="I83">
        <v>9</v>
      </c>
      <c r="J83" t="s">
        <v>109</v>
      </c>
      <c r="N83" t="s">
        <v>113</v>
      </c>
      <c r="O83">
        <v>2</v>
      </c>
      <c r="P83" s="22">
        <v>2014</v>
      </c>
      <c r="Q83" s="22">
        <v>0.24</v>
      </c>
      <c r="R83">
        <v>15</v>
      </c>
    </row>
    <row r="84" spans="1:18" hidden="1" x14ac:dyDescent="0.45">
      <c r="A84" t="s">
        <v>189</v>
      </c>
      <c r="C84" t="s">
        <v>327</v>
      </c>
      <c r="D84">
        <f>VLOOKUP(C84,'Program Activity May-Dec 2019'!$C$2:$E$106,3,FALSE)</f>
        <v>0</v>
      </c>
      <c r="E84">
        <f>VLOOKUP(C84,'Program Activity May-Dec 2019'!$C$2:$J$106,8,FALSE)</f>
        <v>0</v>
      </c>
      <c r="F84" s="20" t="s">
        <v>510</v>
      </c>
      <c r="G84" t="s">
        <v>509</v>
      </c>
      <c r="I84">
        <v>28</v>
      </c>
      <c r="J84" t="s">
        <v>96</v>
      </c>
      <c r="N84" t="s">
        <v>113</v>
      </c>
      <c r="O84">
        <v>5</v>
      </c>
      <c r="P84" s="22">
        <v>5035</v>
      </c>
      <c r="Q84" s="22">
        <v>0.6</v>
      </c>
      <c r="R84">
        <v>15</v>
      </c>
    </row>
    <row r="85" spans="1:18" hidden="1" x14ac:dyDescent="0.45">
      <c r="A85" t="s">
        <v>189</v>
      </c>
      <c r="C85" t="s">
        <v>327</v>
      </c>
      <c r="D85">
        <f>VLOOKUP(C85,'Program Activity May-Dec 2019'!$C$2:$E$106,3,FALSE)</f>
        <v>0</v>
      </c>
      <c r="E85">
        <f>VLOOKUP(C85,'Program Activity May-Dec 2019'!$C$2:$J$106,8,FALSE)</f>
        <v>0</v>
      </c>
      <c r="F85" s="20" t="s">
        <v>510</v>
      </c>
      <c r="G85" t="s">
        <v>509</v>
      </c>
      <c r="I85">
        <v>7</v>
      </c>
      <c r="J85" t="s">
        <v>100</v>
      </c>
      <c r="N85" t="s">
        <v>113</v>
      </c>
      <c r="O85">
        <v>1</v>
      </c>
      <c r="P85" s="22">
        <v>243</v>
      </c>
      <c r="Q85" s="22">
        <v>0.04</v>
      </c>
      <c r="R85">
        <v>1</v>
      </c>
    </row>
    <row r="86" spans="1:18" hidden="1" x14ac:dyDescent="0.45">
      <c r="A86" t="s">
        <v>189</v>
      </c>
      <c r="C86" t="s">
        <v>327</v>
      </c>
      <c r="D86">
        <f>VLOOKUP(C86,'Program Activity May-Dec 2019'!$C$2:$E$106,3,FALSE)</f>
        <v>0</v>
      </c>
      <c r="E86">
        <f>VLOOKUP(C86,'Program Activity May-Dec 2019'!$C$2:$J$106,8,FALSE)</f>
        <v>0</v>
      </c>
      <c r="F86" s="20" t="s">
        <v>510</v>
      </c>
      <c r="G86" t="s">
        <v>509</v>
      </c>
      <c r="I86">
        <v>3</v>
      </c>
      <c r="J86" t="s">
        <v>107</v>
      </c>
      <c r="N86" t="s">
        <v>113</v>
      </c>
      <c r="O86">
        <v>1</v>
      </c>
      <c r="P86" s="22">
        <v>480</v>
      </c>
      <c r="Q86" s="22">
        <v>0.08</v>
      </c>
      <c r="R86">
        <v>5</v>
      </c>
    </row>
    <row r="87" spans="1:18" hidden="1" x14ac:dyDescent="0.45">
      <c r="A87" t="s">
        <v>189</v>
      </c>
      <c r="C87" t="s">
        <v>327</v>
      </c>
      <c r="D87">
        <f>VLOOKUP(C87,'Program Activity May-Dec 2019'!$C$2:$E$106,3,FALSE)</f>
        <v>0</v>
      </c>
      <c r="E87">
        <f>VLOOKUP(C87,'Program Activity May-Dec 2019'!$C$2:$J$106,8,FALSE)</f>
        <v>0</v>
      </c>
      <c r="F87" s="20" t="s">
        <v>510</v>
      </c>
      <c r="G87" t="s">
        <v>509</v>
      </c>
      <c r="I87">
        <v>4</v>
      </c>
      <c r="J87" t="s">
        <v>105</v>
      </c>
      <c r="N87" t="s">
        <v>113</v>
      </c>
      <c r="O87">
        <v>1</v>
      </c>
      <c r="P87" s="22">
        <v>548</v>
      </c>
      <c r="Q87" s="22">
        <v>0.09</v>
      </c>
      <c r="R87">
        <v>5</v>
      </c>
    </row>
    <row r="88" spans="1:18" hidden="1" x14ac:dyDescent="0.45">
      <c r="A88" t="s">
        <v>189</v>
      </c>
      <c r="C88" t="s">
        <v>322</v>
      </c>
      <c r="D88">
        <f>VLOOKUP(C88,'Program Activity May-Dec 2019'!$C$2:$E$106,3,FALSE)</f>
        <v>0</v>
      </c>
      <c r="E88">
        <f>VLOOKUP(C88,'Program Activity May-Dec 2019'!$C$2:$J$106,8,FALSE)</f>
        <v>0</v>
      </c>
      <c r="F88" s="20" t="s">
        <v>511</v>
      </c>
      <c r="G88" t="s">
        <v>501</v>
      </c>
      <c r="I88">
        <v>20</v>
      </c>
      <c r="J88" t="s">
        <v>255</v>
      </c>
      <c r="N88" t="s">
        <v>113</v>
      </c>
      <c r="O88">
        <v>3</v>
      </c>
      <c r="P88" s="22">
        <v>3021</v>
      </c>
      <c r="Q88" s="22">
        <v>0.36</v>
      </c>
      <c r="R88">
        <v>15</v>
      </c>
    </row>
    <row r="89" spans="1:18" hidden="1" x14ac:dyDescent="0.45">
      <c r="A89" t="s">
        <v>189</v>
      </c>
      <c r="C89" t="s">
        <v>322</v>
      </c>
      <c r="D89">
        <f>VLOOKUP(C89,'Program Activity May-Dec 2019'!$C$2:$E$106,3,FALSE)</f>
        <v>0</v>
      </c>
      <c r="E89">
        <f>VLOOKUP(C89,'Program Activity May-Dec 2019'!$C$2:$J$106,8,FALSE)</f>
        <v>0</v>
      </c>
      <c r="F89" s="20" t="s">
        <v>511</v>
      </c>
      <c r="G89" t="s">
        <v>501</v>
      </c>
      <c r="I89">
        <v>15</v>
      </c>
      <c r="J89" t="s">
        <v>256</v>
      </c>
      <c r="N89" t="s">
        <v>113</v>
      </c>
      <c r="O89">
        <v>2</v>
      </c>
      <c r="P89" s="22">
        <v>2014</v>
      </c>
      <c r="Q89" s="22">
        <v>0.24</v>
      </c>
      <c r="R89">
        <v>0</v>
      </c>
    </row>
    <row r="90" spans="1:18" hidden="1" x14ac:dyDescent="0.45">
      <c r="A90" t="s">
        <v>189</v>
      </c>
      <c r="C90" t="s">
        <v>332</v>
      </c>
      <c r="D90">
        <f>VLOOKUP(C90,'Program Activity May-Dec 2019'!$C$2:$E$106,3,FALSE)</f>
        <v>0</v>
      </c>
      <c r="E90">
        <f>VLOOKUP(C90,'Program Activity May-Dec 2019'!$C$2:$J$106,8,FALSE)</f>
        <v>0</v>
      </c>
      <c r="F90" t="s">
        <v>512</v>
      </c>
      <c r="G90" t="s">
        <v>501</v>
      </c>
      <c r="I90">
        <v>28</v>
      </c>
      <c r="J90" t="s">
        <v>96</v>
      </c>
      <c r="N90" t="s">
        <v>113</v>
      </c>
      <c r="O90">
        <v>10</v>
      </c>
      <c r="P90" s="22">
        <v>10070</v>
      </c>
      <c r="Q90" s="22">
        <v>1.2</v>
      </c>
      <c r="R90">
        <v>15</v>
      </c>
    </row>
    <row r="91" spans="1:18" hidden="1" x14ac:dyDescent="0.45">
      <c r="A91" t="s">
        <v>189</v>
      </c>
      <c r="C91" t="s">
        <v>332</v>
      </c>
      <c r="D91">
        <f>VLOOKUP(C91,'Program Activity May-Dec 2019'!$C$2:$E$106,3,FALSE)</f>
        <v>0</v>
      </c>
      <c r="E91">
        <f>VLOOKUP(C91,'Program Activity May-Dec 2019'!$C$2:$J$106,8,FALSE)</f>
        <v>0</v>
      </c>
      <c r="F91" t="s">
        <v>512</v>
      </c>
      <c r="G91" t="s">
        <v>501</v>
      </c>
      <c r="I91">
        <v>4</v>
      </c>
      <c r="J91" t="s">
        <v>105</v>
      </c>
      <c r="N91" t="s">
        <v>113</v>
      </c>
      <c r="O91">
        <v>1</v>
      </c>
      <c r="P91" s="22">
        <v>548</v>
      </c>
      <c r="Q91" s="22">
        <v>0.09</v>
      </c>
      <c r="R91">
        <v>5</v>
      </c>
    </row>
    <row r="92" spans="1:18" hidden="1" x14ac:dyDescent="0.45">
      <c r="A92" t="s">
        <v>189</v>
      </c>
      <c r="C92" t="s">
        <v>330</v>
      </c>
      <c r="D92">
        <f>VLOOKUP(C92,'Program Activity May-Dec 2019'!$C$2:$E$106,3,FALSE)</f>
        <v>0</v>
      </c>
      <c r="E92">
        <f>VLOOKUP(C92,'Program Activity May-Dec 2019'!$C$2:$J$106,8,FALSE)</f>
        <v>0</v>
      </c>
      <c r="F92" s="20" t="s">
        <v>519</v>
      </c>
      <c r="G92" t="s">
        <v>501</v>
      </c>
      <c r="I92">
        <v>3</v>
      </c>
      <c r="J92" t="s">
        <v>107</v>
      </c>
      <c r="N92" t="s">
        <v>113</v>
      </c>
      <c r="O92">
        <v>1</v>
      </c>
      <c r="P92" s="22">
        <v>480</v>
      </c>
      <c r="Q92" s="22">
        <v>0.08</v>
      </c>
      <c r="R92">
        <v>5</v>
      </c>
    </row>
    <row r="93" spans="1:18" hidden="1" x14ac:dyDescent="0.45">
      <c r="A93" t="s">
        <v>189</v>
      </c>
      <c r="C93" t="s">
        <v>330</v>
      </c>
      <c r="D93">
        <f>VLOOKUP(C93,'Program Activity May-Dec 2019'!$C$2:$E$106,3,FALSE)</f>
        <v>0</v>
      </c>
      <c r="E93">
        <f>VLOOKUP(C93,'Program Activity May-Dec 2019'!$C$2:$J$106,8,FALSE)</f>
        <v>0</v>
      </c>
      <c r="F93" s="20" t="s">
        <v>519</v>
      </c>
      <c r="G93" t="s">
        <v>501</v>
      </c>
      <c r="I93">
        <v>28</v>
      </c>
      <c r="J93" t="s">
        <v>96</v>
      </c>
      <c r="N93" t="s">
        <v>113</v>
      </c>
      <c r="O93">
        <v>2</v>
      </c>
      <c r="P93" s="22">
        <v>2014</v>
      </c>
      <c r="Q93" s="22">
        <v>0.24</v>
      </c>
      <c r="R93">
        <v>15</v>
      </c>
    </row>
    <row r="94" spans="1:18" hidden="1" x14ac:dyDescent="0.45">
      <c r="A94" t="s">
        <v>189</v>
      </c>
      <c r="C94" t="s">
        <v>329</v>
      </c>
      <c r="D94">
        <f>VLOOKUP(C94,'Program Activity May-Dec 2019'!$C$2:$E$106,3,FALSE)</f>
        <v>0</v>
      </c>
      <c r="E94">
        <f>VLOOKUP(C94,'Program Activity May-Dec 2019'!$C$2:$J$106,8,FALSE)</f>
        <v>0</v>
      </c>
      <c r="F94" s="20" t="s">
        <v>513</v>
      </c>
      <c r="G94" t="s">
        <v>501</v>
      </c>
      <c r="I94">
        <v>3</v>
      </c>
      <c r="J94" t="s">
        <v>107</v>
      </c>
      <c r="N94" t="s">
        <v>113</v>
      </c>
      <c r="O94">
        <v>1</v>
      </c>
      <c r="P94" s="22">
        <v>480</v>
      </c>
      <c r="Q94" s="22">
        <v>0.08</v>
      </c>
      <c r="R94">
        <v>5</v>
      </c>
    </row>
    <row r="95" spans="1:18" hidden="1" x14ac:dyDescent="0.45">
      <c r="A95" t="s">
        <v>189</v>
      </c>
      <c r="C95" t="s">
        <v>329</v>
      </c>
      <c r="D95">
        <f>VLOOKUP(C95,'Program Activity May-Dec 2019'!$C$2:$E$106,3,FALSE)</f>
        <v>0</v>
      </c>
      <c r="E95">
        <f>VLOOKUP(C95,'Program Activity May-Dec 2019'!$C$2:$J$106,8,FALSE)</f>
        <v>0</v>
      </c>
      <c r="F95" s="20" t="s">
        <v>513</v>
      </c>
      <c r="G95" t="s">
        <v>501</v>
      </c>
      <c r="I95">
        <v>28</v>
      </c>
      <c r="J95" t="s">
        <v>96</v>
      </c>
      <c r="N95" t="s">
        <v>113</v>
      </c>
      <c r="O95">
        <v>5</v>
      </c>
      <c r="P95" s="22">
        <v>5035</v>
      </c>
      <c r="Q95" s="22">
        <v>0.6</v>
      </c>
      <c r="R95">
        <v>15</v>
      </c>
    </row>
    <row r="96" spans="1:18" hidden="1" x14ac:dyDescent="0.45">
      <c r="A96" t="s">
        <v>189</v>
      </c>
      <c r="C96" t="s">
        <v>324</v>
      </c>
      <c r="D96">
        <f>VLOOKUP(C96,'Program Activity May-Dec 2019'!$C$2:$E$106,3,FALSE)</f>
        <v>0</v>
      </c>
      <c r="E96">
        <f>VLOOKUP(C96,'Program Activity May-Dec 2019'!$C$2:$J$106,8,FALSE)</f>
        <v>0</v>
      </c>
      <c r="F96" s="20" t="s">
        <v>514</v>
      </c>
      <c r="G96" t="s">
        <v>501</v>
      </c>
      <c r="I96">
        <v>7</v>
      </c>
      <c r="J96" t="s">
        <v>100</v>
      </c>
      <c r="N96" t="s">
        <v>113</v>
      </c>
      <c r="O96">
        <v>1</v>
      </c>
      <c r="P96" s="22">
        <v>243</v>
      </c>
      <c r="Q96" s="22">
        <v>0.04</v>
      </c>
      <c r="R96">
        <v>1</v>
      </c>
    </row>
    <row r="97" spans="1:18" hidden="1" x14ac:dyDescent="0.45">
      <c r="A97" t="s">
        <v>189</v>
      </c>
      <c r="C97" t="s">
        <v>324</v>
      </c>
      <c r="D97">
        <f>VLOOKUP(C97,'Program Activity May-Dec 2019'!$C$2:$E$106,3,FALSE)</f>
        <v>0</v>
      </c>
      <c r="E97">
        <f>VLOOKUP(C97,'Program Activity May-Dec 2019'!$C$2:$J$106,8,FALSE)</f>
        <v>0</v>
      </c>
      <c r="F97" s="20" t="s">
        <v>514</v>
      </c>
      <c r="G97" t="s">
        <v>501</v>
      </c>
      <c r="I97">
        <v>8</v>
      </c>
      <c r="J97" t="s">
        <v>102</v>
      </c>
      <c r="N97" t="s">
        <v>113</v>
      </c>
      <c r="O97">
        <v>1</v>
      </c>
      <c r="P97" s="22">
        <v>289</v>
      </c>
      <c r="Q97" s="22">
        <v>0.05</v>
      </c>
      <c r="R97">
        <v>1</v>
      </c>
    </row>
    <row r="98" spans="1:18" hidden="1" x14ac:dyDescent="0.45">
      <c r="A98" t="s">
        <v>189</v>
      </c>
      <c r="C98" t="s">
        <v>324</v>
      </c>
      <c r="D98">
        <f>VLOOKUP(C98,'Program Activity May-Dec 2019'!$C$2:$E$106,3,FALSE)</f>
        <v>0</v>
      </c>
      <c r="E98">
        <f>VLOOKUP(C98,'Program Activity May-Dec 2019'!$C$2:$J$106,8,FALSE)</f>
        <v>0</v>
      </c>
      <c r="F98" s="20" t="s">
        <v>514</v>
      </c>
      <c r="G98" t="s">
        <v>501</v>
      </c>
      <c r="I98">
        <v>4</v>
      </c>
      <c r="J98" t="s">
        <v>105</v>
      </c>
      <c r="N98" t="s">
        <v>113</v>
      </c>
      <c r="O98">
        <v>1</v>
      </c>
      <c r="P98" s="22">
        <v>548</v>
      </c>
      <c r="Q98" s="22">
        <v>0.09</v>
      </c>
      <c r="R98">
        <v>5</v>
      </c>
    </row>
    <row r="99" spans="1:18" hidden="1" x14ac:dyDescent="0.45">
      <c r="A99" t="s">
        <v>189</v>
      </c>
      <c r="C99" t="s">
        <v>324</v>
      </c>
      <c r="D99">
        <f>VLOOKUP(C99,'Program Activity May-Dec 2019'!$C$2:$E$106,3,FALSE)</f>
        <v>0</v>
      </c>
      <c r="E99">
        <f>VLOOKUP(C99,'Program Activity May-Dec 2019'!$C$2:$J$106,8,FALSE)</f>
        <v>0</v>
      </c>
      <c r="F99" s="20" t="s">
        <v>514</v>
      </c>
      <c r="G99" t="s">
        <v>501</v>
      </c>
      <c r="I99">
        <v>3</v>
      </c>
      <c r="J99" t="s">
        <v>107</v>
      </c>
      <c r="N99" t="s">
        <v>113</v>
      </c>
      <c r="O99">
        <v>1</v>
      </c>
      <c r="P99" s="22">
        <v>480</v>
      </c>
      <c r="Q99" s="22">
        <v>0.08</v>
      </c>
      <c r="R99">
        <v>5</v>
      </c>
    </row>
    <row r="100" spans="1:18" hidden="1" x14ac:dyDescent="0.45">
      <c r="A100" t="s">
        <v>189</v>
      </c>
      <c r="C100" t="s">
        <v>324</v>
      </c>
      <c r="D100">
        <f>VLOOKUP(C100,'Program Activity May-Dec 2019'!$C$2:$E$106,3,FALSE)</f>
        <v>0</v>
      </c>
      <c r="E100">
        <f>VLOOKUP(C100,'Program Activity May-Dec 2019'!$C$2:$J$106,8,FALSE)</f>
        <v>0</v>
      </c>
      <c r="F100" s="20" t="s">
        <v>514</v>
      </c>
      <c r="G100" t="s">
        <v>501</v>
      </c>
      <c r="I100">
        <v>22</v>
      </c>
      <c r="J100" t="s">
        <v>110</v>
      </c>
      <c r="N100" t="s">
        <v>113</v>
      </c>
      <c r="O100">
        <v>2</v>
      </c>
      <c r="P100">
        <v>2014</v>
      </c>
      <c r="Q100">
        <v>0.24</v>
      </c>
      <c r="R100">
        <v>15</v>
      </c>
    </row>
    <row r="101" spans="1:18" hidden="1" x14ac:dyDescent="0.45">
      <c r="A101" t="s">
        <v>189</v>
      </c>
      <c r="C101" t="s">
        <v>324</v>
      </c>
      <c r="D101">
        <f>VLOOKUP(C101,'Program Activity May-Dec 2019'!$C$2:$E$106,3,FALSE)</f>
        <v>0</v>
      </c>
      <c r="E101">
        <f>VLOOKUP(C101,'Program Activity May-Dec 2019'!$C$2:$J$106,8,FALSE)</f>
        <v>0</v>
      </c>
      <c r="F101" s="20" t="s">
        <v>514</v>
      </c>
      <c r="G101" t="s">
        <v>501</v>
      </c>
      <c r="I101">
        <v>28</v>
      </c>
      <c r="J101" t="s">
        <v>96</v>
      </c>
      <c r="N101" t="s">
        <v>113</v>
      </c>
      <c r="O101">
        <v>3</v>
      </c>
      <c r="P101">
        <v>3021</v>
      </c>
      <c r="Q101">
        <v>0.36</v>
      </c>
      <c r="R101">
        <v>15</v>
      </c>
    </row>
    <row r="102" spans="1:18" hidden="1" x14ac:dyDescent="0.45">
      <c r="A102" t="s">
        <v>189</v>
      </c>
      <c r="C102" t="s">
        <v>325</v>
      </c>
      <c r="D102">
        <f>VLOOKUP(C102,'Program Activity May-Dec 2019'!$C$2:$E$106,3,FALSE)</f>
        <v>0</v>
      </c>
      <c r="E102">
        <f>VLOOKUP(C102,'Program Activity May-Dec 2019'!$C$2:$J$106,8,FALSE)</f>
        <v>0</v>
      </c>
      <c r="F102" s="20" t="s">
        <v>515</v>
      </c>
      <c r="G102" t="s">
        <v>501</v>
      </c>
      <c r="I102">
        <v>28</v>
      </c>
      <c r="J102" t="s">
        <v>96</v>
      </c>
      <c r="N102" t="s">
        <v>113</v>
      </c>
      <c r="O102">
        <v>5</v>
      </c>
      <c r="P102">
        <v>5035</v>
      </c>
      <c r="Q102">
        <v>0.6</v>
      </c>
      <c r="R102">
        <v>15</v>
      </c>
    </row>
    <row r="103" spans="1:18" hidden="1" x14ac:dyDescent="0.45">
      <c r="A103" t="s">
        <v>189</v>
      </c>
      <c r="C103" t="s">
        <v>325</v>
      </c>
      <c r="D103">
        <f>VLOOKUP(C103,'Program Activity May-Dec 2019'!$C$2:$E$106,3,FALSE)</f>
        <v>0</v>
      </c>
      <c r="E103">
        <f>VLOOKUP(C103,'Program Activity May-Dec 2019'!$C$2:$J$106,8,FALSE)</f>
        <v>0</v>
      </c>
      <c r="F103" s="20" t="s">
        <v>515</v>
      </c>
      <c r="G103" t="s">
        <v>501</v>
      </c>
      <c r="I103">
        <v>9</v>
      </c>
      <c r="J103" t="s">
        <v>109</v>
      </c>
      <c r="N103" t="s">
        <v>113</v>
      </c>
      <c r="O103">
        <v>1</v>
      </c>
      <c r="P103">
        <v>1007</v>
      </c>
      <c r="Q103">
        <v>0.12</v>
      </c>
      <c r="R103">
        <v>15</v>
      </c>
    </row>
    <row r="104" spans="1:18" hidden="1" x14ac:dyDescent="0.45">
      <c r="A104" t="s">
        <v>189</v>
      </c>
      <c r="C104" t="s">
        <v>325</v>
      </c>
      <c r="D104">
        <f>VLOOKUP(C104,'Program Activity May-Dec 2019'!$C$2:$E$106,3,FALSE)</f>
        <v>0</v>
      </c>
      <c r="E104">
        <f>VLOOKUP(C104,'Program Activity May-Dec 2019'!$C$2:$J$106,8,FALSE)</f>
        <v>0</v>
      </c>
      <c r="F104" s="20" t="s">
        <v>515</v>
      </c>
      <c r="G104" t="s">
        <v>501</v>
      </c>
      <c r="I104">
        <v>4</v>
      </c>
      <c r="J104" t="s">
        <v>105</v>
      </c>
      <c r="N104" t="s">
        <v>113</v>
      </c>
      <c r="O104">
        <v>1</v>
      </c>
      <c r="P104">
        <v>548</v>
      </c>
      <c r="Q104">
        <v>0.09</v>
      </c>
      <c r="R104">
        <v>5</v>
      </c>
    </row>
    <row r="105" spans="1:18" hidden="1" x14ac:dyDescent="0.45">
      <c r="A105" t="s">
        <v>189</v>
      </c>
      <c r="C105" t="s">
        <v>325</v>
      </c>
      <c r="D105">
        <f>VLOOKUP(C105,'Program Activity May-Dec 2019'!$C$2:$E$106,3,FALSE)</f>
        <v>0</v>
      </c>
      <c r="E105">
        <f>VLOOKUP(C105,'Program Activity May-Dec 2019'!$C$2:$J$106,8,FALSE)</f>
        <v>0</v>
      </c>
      <c r="F105" s="20" t="s">
        <v>515</v>
      </c>
      <c r="G105" t="s">
        <v>501</v>
      </c>
      <c r="I105">
        <v>8</v>
      </c>
      <c r="J105" t="s">
        <v>102</v>
      </c>
      <c r="N105" t="s">
        <v>113</v>
      </c>
      <c r="O105">
        <v>1</v>
      </c>
      <c r="P105">
        <v>289</v>
      </c>
      <c r="Q105">
        <v>0.05</v>
      </c>
      <c r="R105">
        <v>1</v>
      </c>
    </row>
    <row r="106" spans="1:18" hidden="1" x14ac:dyDescent="0.45">
      <c r="A106" t="s">
        <v>189</v>
      </c>
      <c r="C106" t="s">
        <v>325</v>
      </c>
      <c r="D106">
        <f>VLOOKUP(C106,'Program Activity May-Dec 2019'!$C$2:$E$106,3,FALSE)</f>
        <v>0</v>
      </c>
      <c r="E106">
        <f>VLOOKUP(C106,'Program Activity May-Dec 2019'!$C$2:$J$106,8,FALSE)</f>
        <v>0</v>
      </c>
      <c r="F106" s="20" t="s">
        <v>515</v>
      </c>
      <c r="G106" t="s">
        <v>501</v>
      </c>
      <c r="I106">
        <v>7</v>
      </c>
      <c r="J106" t="s">
        <v>100</v>
      </c>
      <c r="N106" t="s">
        <v>113</v>
      </c>
      <c r="O106">
        <v>2</v>
      </c>
      <c r="P106">
        <v>486</v>
      </c>
      <c r="Q106">
        <v>0.08</v>
      </c>
      <c r="R106">
        <v>1</v>
      </c>
    </row>
    <row r="107" spans="1:18" hidden="1" x14ac:dyDescent="0.45">
      <c r="A107" t="s">
        <v>189</v>
      </c>
      <c r="C107" t="s">
        <v>325</v>
      </c>
      <c r="D107">
        <f>VLOOKUP(C107,'Program Activity May-Dec 2019'!$C$2:$E$106,3,FALSE)</f>
        <v>0</v>
      </c>
      <c r="E107">
        <f>VLOOKUP(C107,'Program Activity May-Dec 2019'!$C$2:$J$106,8,FALSE)</f>
        <v>0</v>
      </c>
      <c r="F107" s="20" t="s">
        <v>515</v>
      </c>
      <c r="G107" t="s">
        <v>501</v>
      </c>
      <c r="I107">
        <v>3</v>
      </c>
      <c r="J107" t="s">
        <v>107</v>
      </c>
      <c r="N107" t="s">
        <v>113</v>
      </c>
      <c r="O107">
        <v>1</v>
      </c>
      <c r="P107">
        <v>480</v>
      </c>
      <c r="Q107">
        <v>0.08</v>
      </c>
      <c r="R107">
        <v>5</v>
      </c>
    </row>
    <row r="108" spans="1:18" hidden="1" x14ac:dyDescent="0.45">
      <c r="A108" t="s">
        <v>339</v>
      </c>
      <c r="C108" t="s">
        <v>340</v>
      </c>
      <c r="D108">
        <f>VLOOKUP(C108,'Program Activity May-Dec 2019'!$C$2:$E$106,3,FALSE)</f>
        <v>0</v>
      </c>
      <c r="E108">
        <f>VLOOKUP(C108,'Program Activity May-Dec 2019'!$C$2:$J$106,8,FALSE)</f>
        <v>0</v>
      </c>
      <c r="F108" s="20" t="s">
        <v>516</v>
      </c>
      <c r="G108" t="s">
        <v>501</v>
      </c>
      <c r="I108" t="s">
        <v>353</v>
      </c>
      <c r="J108" t="s">
        <v>353</v>
      </c>
      <c r="N108" t="s">
        <v>354</v>
      </c>
      <c r="O108">
        <v>1</v>
      </c>
      <c r="P108" s="22">
        <v>2987.0269059801199</v>
      </c>
      <c r="Q108" s="22">
        <v>0.53055540070692697</v>
      </c>
    </row>
    <row r="109" spans="1:18" hidden="1" x14ac:dyDescent="0.45">
      <c r="A109" t="s">
        <v>339</v>
      </c>
      <c r="C109" t="s">
        <v>342</v>
      </c>
      <c r="D109">
        <f>VLOOKUP(C109,'Program Activity May-Dec 2019'!$C$2:$E$106,3,FALSE)</f>
        <v>0</v>
      </c>
      <c r="E109">
        <f>VLOOKUP(C109,'Program Activity May-Dec 2019'!$C$2:$J$106,8,FALSE)</f>
        <v>0</v>
      </c>
      <c r="F109" s="20" t="s">
        <v>517</v>
      </c>
      <c r="G109" t="s">
        <v>501</v>
      </c>
      <c r="I109" t="s">
        <v>353</v>
      </c>
      <c r="J109" t="s">
        <v>353</v>
      </c>
      <c r="N109" t="s">
        <v>354</v>
      </c>
      <c r="O109">
        <v>1</v>
      </c>
      <c r="P109" s="22">
        <v>1740.17220859196</v>
      </c>
      <c r="Q109" s="22">
        <v>0.35510095063603098</v>
      </c>
    </row>
    <row r="110" spans="1:18" hidden="1" x14ac:dyDescent="0.45">
      <c r="A110" t="s">
        <v>339</v>
      </c>
      <c r="C110" t="s">
        <v>344</v>
      </c>
      <c r="D110">
        <f>VLOOKUP(C110,'Program Activity May-Dec 2019'!$C$2:$E$106,3,FALSE)</f>
        <v>0</v>
      </c>
      <c r="E110">
        <f>VLOOKUP(C110,'Program Activity May-Dec 2019'!$C$2:$J$106,8,FALSE)</f>
        <v>0</v>
      </c>
      <c r="F110" s="20" t="s">
        <v>518</v>
      </c>
      <c r="G110" t="s">
        <v>501</v>
      </c>
      <c r="I110" t="s">
        <v>353</v>
      </c>
      <c r="J110" t="s">
        <v>353</v>
      </c>
      <c r="N110" t="s">
        <v>354</v>
      </c>
      <c r="O110">
        <v>1</v>
      </c>
      <c r="P110" s="22">
        <v>1809.5311535457599</v>
      </c>
      <c r="Q110" s="22">
        <v>0.311343969983786</v>
      </c>
    </row>
    <row r="111" spans="1:18" hidden="1" x14ac:dyDescent="0.45">
      <c r="A111" t="s">
        <v>339</v>
      </c>
      <c r="C111" t="s">
        <v>346</v>
      </c>
      <c r="D111">
        <f>VLOOKUP(C111,'Program Activity May-Dec 2019'!$C$2:$E$106,3,FALSE)</f>
        <v>0</v>
      </c>
      <c r="E111">
        <f>VLOOKUP(C111,'Program Activity May-Dec 2019'!$C$2:$J$106,8,FALSE)</f>
        <v>0</v>
      </c>
      <c r="F111" s="20" t="s">
        <v>520</v>
      </c>
      <c r="G111" t="s">
        <v>501</v>
      </c>
      <c r="I111" t="s">
        <v>353</v>
      </c>
      <c r="J111" t="s">
        <v>353</v>
      </c>
      <c r="N111" t="s">
        <v>354</v>
      </c>
      <c r="O111">
        <v>1</v>
      </c>
      <c r="P111" s="22">
        <v>1941.18254428604</v>
      </c>
      <c r="Q111" s="22">
        <v>0.30773344075554698</v>
      </c>
    </row>
    <row r="112" spans="1:18" hidden="1" x14ac:dyDescent="0.45">
      <c r="A112" t="s">
        <v>339</v>
      </c>
      <c r="C112" t="s">
        <v>348</v>
      </c>
      <c r="D112">
        <f>VLOOKUP(C112,'Program Activity May-Dec 2019'!$C$2:$E$106,3,FALSE)</f>
        <v>0</v>
      </c>
      <c r="E112">
        <f>VLOOKUP(C112,'Program Activity May-Dec 2019'!$C$2:$J$106,8,FALSE)</f>
        <v>0</v>
      </c>
      <c r="F112" s="20" t="s">
        <v>521</v>
      </c>
      <c r="G112" t="s">
        <v>501</v>
      </c>
      <c r="I112" t="s">
        <v>353</v>
      </c>
      <c r="J112" t="s">
        <v>353</v>
      </c>
      <c r="N112" t="s">
        <v>354</v>
      </c>
      <c r="O112">
        <v>1</v>
      </c>
      <c r="P112" s="22">
        <v>1971.61425889825</v>
      </c>
      <c r="Q112" s="22">
        <v>0.44495920986193899</v>
      </c>
    </row>
    <row r="113" spans="1:17" hidden="1" x14ac:dyDescent="0.45">
      <c r="A113" t="s">
        <v>339</v>
      </c>
      <c r="C113" t="s">
        <v>350</v>
      </c>
      <c r="D113">
        <f>VLOOKUP(C113,'Program Activity May-Dec 2019'!$C$2:$E$106,3,FALSE)</f>
        <v>0</v>
      </c>
      <c r="E113">
        <f>VLOOKUP(C113,'Program Activity May-Dec 2019'!$C$2:$J$106,8,FALSE)</f>
        <v>0</v>
      </c>
      <c r="F113" s="20" t="s">
        <v>522</v>
      </c>
      <c r="G113" t="s">
        <v>501</v>
      </c>
      <c r="I113" t="s">
        <v>353</v>
      </c>
      <c r="J113" t="s">
        <v>353</v>
      </c>
      <c r="N113" t="s">
        <v>354</v>
      </c>
      <c r="O113">
        <v>1</v>
      </c>
      <c r="P113" s="22">
        <v>3752.4523758956102</v>
      </c>
      <c r="Q113" s="22">
        <v>0.58513213408631204</v>
      </c>
    </row>
    <row r="114" spans="1:17" hidden="1" x14ac:dyDescent="0.45">
      <c r="A114" t="s">
        <v>339</v>
      </c>
      <c r="C114" t="s">
        <v>351</v>
      </c>
      <c r="D114">
        <f>VLOOKUP(C114,'Program Activity May-Dec 2019'!$C$2:$E$106,3,FALSE)</f>
        <v>0</v>
      </c>
      <c r="E114">
        <f>VLOOKUP(C114,'Program Activity May-Dec 2019'!$C$2:$J$106,8,FALSE)</f>
        <v>0</v>
      </c>
      <c r="G114" t="s">
        <v>501</v>
      </c>
      <c r="I114" t="s">
        <v>353</v>
      </c>
      <c r="J114" t="s">
        <v>353</v>
      </c>
      <c r="N114" t="s">
        <v>354</v>
      </c>
      <c r="O114">
        <v>2</v>
      </c>
      <c r="P114" s="22">
        <v>4394.6071784262303</v>
      </c>
      <c r="Q114" s="22">
        <v>1.5050024583649599</v>
      </c>
    </row>
    <row r="115" spans="1:17" hidden="1" x14ac:dyDescent="0.45">
      <c r="A115" t="s">
        <v>355</v>
      </c>
      <c r="C115" t="s">
        <v>356</v>
      </c>
      <c r="D115">
        <f>VLOOKUP(C115,'Program Activity May-Dec 2019'!$C$2:$E$106,3,FALSE)</f>
        <v>0</v>
      </c>
      <c r="E115">
        <f>VLOOKUP(C115,'Program Activity May-Dec 2019'!$C$2:$J$106,8,FALSE)</f>
        <v>0</v>
      </c>
      <c r="G115" t="s">
        <v>509</v>
      </c>
      <c r="I115" t="s">
        <v>420</v>
      </c>
      <c r="J115" t="s">
        <v>420</v>
      </c>
      <c r="N115" t="s">
        <v>113</v>
      </c>
      <c r="O115">
        <v>1</v>
      </c>
      <c r="P115">
        <v>0</v>
      </c>
      <c r="Q115">
        <v>0</v>
      </c>
    </row>
    <row r="116" spans="1:17" hidden="1" x14ac:dyDescent="0.45">
      <c r="A116" t="s">
        <v>355</v>
      </c>
      <c r="C116" t="s">
        <v>360</v>
      </c>
      <c r="D116">
        <f>VLOOKUP(C116,'Program Activity May-Dec 2019'!$C$2:$E$106,3,FALSE)</f>
        <v>0</v>
      </c>
      <c r="E116">
        <f>VLOOKUP(C116,'Program Activity May-Dec 2019'!$C$2:$J$106,8,FALSE)</f>
        <v>0</v>
      </c>
      <c r="G116" t="s">
        <v>509</v>
      </c>
      <c r="I116" t="s">
        <v>420</v>
      </c>
      <c r="J116" t="s">
        <v>420</v>
      </c>
      <c r="N116" t="s">
        <v>113</v>
      </c>
      <c r="O116">
        <v>1</v>
      </c>
      <c r="P116">
        <v>0</v>
      </c>
      <c r="Q116">
        <v>0</v>
      </c>
    </row>
    <row r="117" spans="1:17" hidden="1" x14ac:dyDescent="0.45">
      <c r="A117" t="s">
        <v>355</v>
      </c>
      <c r="C117" t="s">
        <v>362</v>
      </c>
      <c r="D117">
        <f>VLOOKUP(C117,'Program Activity May-Dec 2019'!$C$2:$E$106,3,FALSE)</f>
        <v>0</v>
      </c>
      <c r="E117">
        <f>VLOOKUP(C117,'Program Activity May-Dec 2019'!$C$2:$J$106,8,FALSE)</f>
        <v>0</v>
      </c>
      <c r="G117" t="s">
        <v>509</v>
      </c>
      <c r="I117" t="s">
        <v>420</v>
      </c>
      <c r="J117" t="s">
        <v>420</v>
      </c>
      <c r="N117" t="s">
        <v>113</v>
      </c>
      <c r="O117">
        <v>1</v>
      </c>
      <c r="P117">
        <v>0</v>
      </c>
      <c r="Q117">
        <v>0</v>
      </c>
    </row>
    <row r="118" spans="1:17" x14ac:dyDescent="0.45">
      <c r="A118" t="s">
        <v>231</v>
      </c>
      <c r="C118" t="s">
        <v>364</v>
      </c>
      <c r="D118">
        <f>VLOOKUP(C118,'Program Activity May-Dec 2019'!$C$2:$E$106,3,FALSE)</f>
        <v>0</v>
      </c>
      <c r="E118">
        <f>VLOOKUP(C118,'Program Activity May-Dec 2019'!$C$2:$J$106,8,FALSE)</f>
        <v>0</v>
      </c>
      <c r="G118" t="s">
        <v>501</v>
      </c>
      <c r="I118" t="s">
        <v>145</v>
      </c>
      <c r="J118" t="s">
        <v>144</v>
      </c>
      <c r="N118" t="s">
        <v>113</v>
      </c>
      <c r="O118">
        <v>1</v>
      </c>
      <c r="P118">
        <v>78.53</v>
      </c>
      <c r="Q118">
        <v>0.03</v>
      </c>
    </row>
    <row r="119" spans="1:17" x14ac:dyDescent="0.45">
      <c r="A119" t="s">
        <v>231</v>
      </c>
      <c r="C119" t="s">
        <v>364</v>
      </c>
      <c r="D119">
        <f>VLOOKUP(C119,'Program Activity May-Dec 2019'!$C$2:$E$106,3,FALSE)</f>
        <v>0</v>
      </c>
      <c r="E119">
        <f>VLOOKUP(C119,'Program Activity May-Dec 2019'!$C$2:$J$106,8,FALSE)</f>
        <v>0</v>
      </c>
      <c r="G119" t="s">
        <v>501</v>
      </c>
      <c r="I119" t="s">
        <v>145</v>
      </c>
      <c r="J119" t="s">
        <v>144</v>
      </c>
      <c r="N119" t="s">
        <v>113</v>
      </c>
      <c r="O119">
        <v>6</v>
      </c>
      <c r="P119">
        <v>471.19</v>
      </c>
      <c r="Q119">
        <v>0.17</v>
      </c>
    </row>
    <row r="120" spans="1:17" x14ac:dyDescent="0.45">
      <c r="A120" t="s">
        <v>231</v>
      </c>
      <c r="C120" t="s">
        <v>364</v>
      </c>
      <c r="D120">
        <f>VLOOKUP(C120,'Program Activity May-Dec 2019'!$C$2:$E$106,3,FALSE)</f>
        <v>0</v>
      </c>
      <c r="E120">
        <f>VLOOKUP(C120,'Program Activity May-Dec 2019'!$C$2:$J$106,8,FALSE)</f>
        <v>0</v>
      </c>
      <c r="G120" t="s">
        <v>501</v>
      </c>
      <c r="I120" t="s">
        <v>145</v>
      </c>
      <c r="J120" t="s">
        <v>144</v>
      </c>
      <c r="N120" t="s">
        <v>113</v>
      </c>
      <c r="O120">
        <v>8</v>
      </c>
      <c r="P120">
        <v>628.26</v>
      </c>
      <c r="Q120">
        <v>0.23</v>
      </c>
    </row>
    <row r="121" spans="1:17" x14ac:dyDescent="0.45">
      <c r="A121" t="s">
        <v>231</v>
      </c>
      <c r="C121" t="s">
        <v>364</v>
      </c>
      <c r="D121">
        <f>VLOOKUP(C121,'Program Activity May-Dec 2019'!$C$2:$E$106,3,FALSE)</f>
        <v>0</v>
      </c>
      <c r="E121">
        <f>VLOOKUP(C121,'Program Activity May-Dec 2019'!$C$2:$J$106,8,FALSE)</f>
        <v>0</v>
      </c>
      <c r="G121" t="s">
        <v>501</v>
      </c>
      <c r="I121" t="s">
        <v>145</v>
      </c>
      <c r="J121" t="s">
        <v>144</v>
      </c>
      <c r="N121" t="s">
        <v>113</v>
      </c>
      <c r="O121">
        <v>7</v>
      </c>
      <c r="P121">
        <v>549.72</v>
      </c>
      <c r="Q121">
        <v>0.2</v>
      </c>
    </row>
    <row r="122" spans="1:17" x14ac:dyDescent="0.45">
      <c r="A122" t="s">
        <v>231</v>
      </c>
      <c r="C122" t="s">
        <v>364</v>
      </c>
      <c r="D122">
        <f>VLOOKUP(C122,'Program Activity May-Dec 2019'!$C$2:$E$106,3,FALSE)</f>
        <v>0</v>
      </c>
      <c r="E122">
        <f>VLOOKUP(C122,'Program Activity May-Dec 2019'!$C$2:$J$106,8,FALSE)</f>
        <v>0</v>
      </c>
      <c r="G122" t="s">
        <v>501</v>
      </c>
      <c r="I122" t="s">
        <v>421</v>
      </c>
      <c r="J122" t="s">
        <v>422</v>
      </c>
      <c r="N122" t="s">
        <v>113</v>
      </c>
      <c r="O122">
        <v>9</v>
      </c>
      <c r="P122">
        <v>999.25</v>
      </c>
      <c r="Q122">
        <v>0.37</v>
      </c>
    </row>
    <row r="123" spans="1:17" x14ac:dyDescent="0.45">
      <c r="A123" t="s">
        <v>231</v>
      </c>
      <c r="C123" t="s">
        <v>364</v>
      </c>
      <c r="D123">
        <f>VLOOKUP(C123,'Program Activity May-Dec 2019'!$C$2:$E$106,3,FALSE)</f>
        <v>0</v>
      </c>
      <c r="E123">
        <f>VLOOKUP(C123,'Program Activity May-Dec 2019'!$C$2:$J$106,8,FALSE)</f>
        <v>0</v>
      </c>
      <c r="G123" t="s">
        <v>501</v>
      </c>
      <c r="I123" t="s">
        <v>421</v>
      </c>
      <c r="J123" t="s">
        <v>422</v>
      </c>
      <c r="N123" t="s">
        <v>113</v>
      </c>
      <c r="O123">
        <v>14</v>
      </c>
      <c r="P123">
        <v>1554.39</v>
      </c>
      <c r="Q123">
        <v>0.56999999999999995</v>
      </c>
    </row>
    <row r="124" spans="1:17" x14ac:dyDescent="0.45">
      <c r="A124" t="s">
        <v>231</v>
      </c>
      <c r="C124" t="s">
        <v>364</v>
      </c>
      <c r="D124">
        <f>VLOOKUP(C124,'Program Activity May-Dec 2019'!$C$2:$E$106,3,FALSE)</f>
        <v>0</v>
      </c>
      <c r="E124">
        <f>VLOOKUP(C124,'Program Activity May-Dec 2019'!$C$2:$J$106,8,FALSE)</f>
        <v>0</v>
      </c>
      <c r="G124" t="s">
        <v>501</v>
      </c>
      <c r="I124" t="s">
        <v>421</v>
      </c>
      <c r="J124" t="s">
        <v>422</v>
      </c>
      <c r="N124" t="s">
        <v>113</v>
      </c>
      <c r="O124">
        <v>4</v>
      </c>
      <c r="P124">
        <v>444.11</v>
      </c>
      <c r="Q124">
        <v>0.16</v>
      </c>
    </row>
    <row r="125" spans="1:17" x14ac:dyDescent="0.45">
      <c r="A125" t="s">
        <v>231</v>
      </c>
      <c r="C125" t="s">
        <v>364</v>
      </c>
      <c r="D125">
        <f>VLOOKUP(C125,'Program Activity May-Dec 2019'!$C$2:$E$106,3,FALSE)</f>
        <v>0</v>
      </c>
      <c r="E125">
        <f>VLOOKUP(C125,'Program Activity May-Dec 2019'!$C$2:$J$106,8,FALSE)</f>
        <v>0</v>
      </c>
      <c r="G125" t="s">
        <v>501</v>
      </c>
      <c r="I125" t="s">
        <v>421</v>
      </c>
      <c r="J125" t="s">
        <v>422</v>
      </c>
      <c r="N125" t="s">
        <v>113</v>
      </c>
      <c r="O125">
        <v>4</v>
      </c>
      <c r="P125">
        <v>444.11</v>
      </c>
      <c r="Q125">
        <v>0.16</v>
      </c>
    </row>
    <row r="126" spans="1:17" x14ac:dyDescent="0.45">
      <c r="A126" t="s">
        <v>231</v>
      </c>
      <c r="C126" t="s">
        <v>364</v>
      </c>
      <c r="D126">
        <f>VLOOKUP(C126,'Program Activity May-Dec 2019'!$C$2:$E$106,3,FALSE)</f>
        <v>0</v>
      </c>
      <c r="E126">
        <f>VLOOKUP(C126,'Program Activity May-Dec 2019'!$C$2:$J$106,8,FALSE)</f>
        <v>0</v>
      </c>
      <c r="G126" t="s">
        <v>501</v>
      </c>
      <c r="I126" t="s">
        <v>421</v>
      </c>
      <c r="J126" t="s">
        <v>422</v>
      </c>
      <c r="N126" t="s">
        <v>113</v>
      </c>
      <c r="O126">
        <v>11</v>
      </c>
      <c r="P126">
        <v>1221.31</v>
      </c>
      <c r="Q126">
        <v>0.45</v>
      </c>
    </row>
    <row r="127" spans="1:17" x14ac:dyDescent="0.45">
      <c r="A127" t="s">
        <v>231</v>
      </c>
      <c r="C127" t="s">
        <v>364</v>
      </c>
      <c r="D127">
        <f>VLOOKUP(C127,'Program Activity May-Dec 2019'!$C$2:$E$106,3,FALSE)</f>
        <v>0</v>
      </c>
      <c r="E127">
        <f>VLOOKUP(C127,'Program Activity May-Dec 2019'!$C$2:$J$106,8,FALSE)</f>
        <v>0</v>
      </c>
      <c r="G127" t="s">
        <v>501</v>
      </c>
      <c r="I127" t="s">
        <v>151</v>
      </c>
      <c r="J127" t="s">
        <v>150</v>
      </c>
      <c r="N127" t="s">
        <v>113</v>
      </c>
      <c r="O127">
        <v>10</v>
      </c>
      <c r="P127">
        <v>1408.16</v>
      </c>
      <c r="Q127">
        <v>0.52</v>
      </c>
    </row>
    <row r="128" spans="1:17" x14ac:dyDescent="0.45">
      <c r="A128" t="s">
        <v>231</v>
      </c>
      <c r="C128" t="s">
        <v>366</v>
      </c>
      <c r="D128">
        <f>VLOOKUP(C128,'Program Activity May-Dec 2019'!$C$2:$E$106,3,FALSE)</f>
        <v>0</v>
      </c>
      <c r="E128">
        <f>VLOOKUP(C128,'Program Activity May-Dec 2019'!$C$2:$J$106,8,FALSE)</f>
        <v>0</v>
      </c>
      <c r="G128" t="s">
        <v>501</v>
      </c>
      <c r="I128" t="s">
        <v>130</v>
      </c>
      <c r="J128" t="s">
        <v>129</v>
      </c>
      <c r="N128" t="s">
        <v>113</v>
      </c>
      <c r="O128">
        <v>1</v>
      </c>
      <c r="P128">
        <v>0</v>
      </c>
      <c r="Q128">
        <v>0</v>
      </c>
    </row>
    <row r="129" spans="1:17" x14ac:dyDescent="0.45">
      <c r="A129" t="s">
        <v>231</v>
      </c>
      <c r="C129" t="s">
        <v>366</v>
      </c>
      <c r="D129">
        <f>VLOOKUP(C129,'Program Activity May-Dec 2019'!$C$2:$E$106,3,FALSE)</f>
        <v>0</v>
      </c>
      <c r="E129">
        <f>VLOOKUP(C129,'Program Activity May-Dec 2019'!$C$2:$J$106,8,FALSE)</f>
        <v>0</v>
      </c>
      <c r="G129" t="s">
        <v>501</v>
      </c>
      <c r="I129" t="s">
        <v>257</v>
      </c>
      <c r="J129" t="s">
        <v>258</v>
      </c>
      <c r="N129" t="s">
        <v>113</v>
      </c>
      <c r="O129">
        <v>1</v>
      </c>
      <c r="P129">
        <v>122.71</v>
      </c>
      <c r="Q129">
        <v>0.05</v>
      </c>
    </row>
    <row r="130" spans="1:17" x14ac:dyDescent="0.45">
      <c r="A130" t="s">
        <v>231</v>
      </c>
      <c r="C130" t="s">
        <v>366</v>
      </c>
      <c r="D130">
        <f>VLOOKUP(C130,'Program Activity May-Dec 2019'!$C$2:$E$106,3,FALSE)</f>
        <v>0</v>
      </c>
      <c r="E130">
        <f>VLOOKUP(C130,'Program Activity May-Dec 2019'!$C$2:$J$106,8,FALSE)</f>
        <v>0</v>
      </c>
      <c r="G130" t="s">
        <v>501</v>
      </c>
      <c r="I130" t="s">
        <v>145</v>
      </c>
      <c r="J130" t="s">
        <v>144</v>
      </c>
      <c r="N130" t="s">
        <v>113</v>
      </c>
      <c r="O130">
        <v>6</v>
      </c>
      <c r="P130">
        <v>418.64</v>
      </c>
      <c r="Q130">
        <v>0.17</v>
      </c>
    </row>
    <row r="131" spans="1:17" x14ac:dyDescent="0.45">
      <c r="A131" t="s">
        <v>231</v>
      </c>
      <c r="C131" t="s">
        <v>366</v>
      </c>
      <c r="D131">
        <f>VLOOKUP(C131,'Program Activity May-Dec 2019'!$C$2:$E$106,3,FALSE)</f>
        <v>0</v>
      </c>
      <c r="E131">
        <f>VLOOKUP(C131,'Program Activity May-Dec 2019'!$C$2:$J$106,8,FALSE)</f>
        <v>0</v>
      </c>
      <c r="G131" t="s">
        <v>501</v>
      </c>
      <c r="I131" t="s">
        <v>151</v>
      </c>
      <c r="J131" t="s">
        <v>150</v>
      </c>
      <c r="N131" t="s">
        <v>113</v>
      </c>
      <c r="O131">
        <v>3</v>
      </c>
      <c r="P131">
        <v>375.34</v>
      </c>
      <c r="Q131">
        <v>0.16</v>
      </c>
    </row>
    <row r="132" spans="1:17" x14ac:dyDescent="0.45">
      <c r="A132" t="s">
        <v>231</v>
      </c>
      <c r="C132" t="s">
        <v>366</v>
      </c>
      <c r="D132">
        <f>VLOOKUP(C132,'Program Activity May-Dec 2019'!$C$2:$E$106,3,FALSE)</f>
        <v>0</v>
      </c>
      <c r="E132">
        <f>VLOOKUP(C132,'Program Activity May-Dec 2019'!$C$2:$J$106,8,FALSE)</f>
        <v>0</v>
      </c>
      <c r="G132" t="s">
        <v>501</v>
      </c>
      <c r="I132" t="s">
        <v>126</v>
      </c>
      <c r="J132" t="s">
        <v>125</v>
      </c>
      <c r="N132" t="s">
        <v>113</v>
      </c>
      <c r="O132">
        <v>6</v>
      </c>
      <c r="P132">
        <v>1717.88</v>
      </c>
      <c r="Q132">
        <v>0.71</v>
      </c>
    </row>
    <row r="133" spans="1:17" x14ac:dyDescent="0.45">
      <c r="A133" t="s">
        <v>231</v>
      </c>
      <c r="C133" t="s">
        <v>367</v>
      </c>
      <c r="D133">
        <f>VLOOKUP(C133,'Program Activity May-Dec 2019'!$C$2:$E$106,3,FALSE)</f>
        <v>0</v>
      </c>
      <c r="E133">
        <f>VLOOKUP(C133,'Program Activity May-Dec 2019'!$C$2:$J$106,8,FALSE)</f>
        <v>0</v>
      </c>
      <c r="G133" t="s">
        <v>501</v>
      </c>
      <c r="I133" t="s">
        <v>130</v>
      </c>
      <c r="J133" t="s">
        <v>129</v>
      </c>
      <c r="N133" t="s">
        <v>113</v>
      </c>
      <c r="O133">
        <v>1</v>
      </c>
      <c r="P133">
        <v>0</v>
      </c>
      <c r="Q133">
        <v>0</v>
      </c>
    </row>
    <row r="134" spans="1:17" x14ac:dyDescent="0.45">
      <c r="A134" t="s">
        <v>231</v>
      </c>
      <c r="C134" t="s">
        <v>367</v>
      </c>
      <c r="D134">
        <f>VLOOKUP(C134,'Program Activity May-Dec 2019'!$C$2:$E$106,3,FALSE)</f>
        <v>0</v>
      </c>
      <c r="E134">
        <f>VLOOKUP(C134,'Program Activity May-Dec 2019'!$C$2:$J$106,8,FALSE)</f>
        <v>0</v>
      </c>
      <c r="G134" t="s">
        <v>501</v>
      </c>
      <c r="I134" t="s">
        <v>257</v>
      </c>
      <c r="J134" t="s">
        <v>258</v>
      </c>
      <c r="N134" t="s">
        <v>113</v>
      </c>
      <c r="O134">
        <v>12</v>
      </c>
      <c r="P134">
        <v>1848.24</v>
      </c>
      <c r="Q134">
        <v>0.61</v>
      </c>
    </row>
    <row r="135" spans="1:17" x14ac:dyDescent="0.45">
      <c r="A135" t="s">
        <v>231</v>
      </c>
      <c r="C135" t="s">
        <v>367</v>
      </c>
      <c r="D135">
        <f>VLOOKUP(C135,'Program Activity May-Dec 2019'!$C$2:$E$106,3,FALSE)</f>
        <v>0</v>
      </c>
      <c r="E135">
        <f>VLOOKUP(C135,'Program Activity May-Dec 2019'!$C$2:$J$106,8,FALSE)</f>
        <v>0</v>
      </c>
      <c r="G135" t="s">
        <v>501</v>
      </c>
      <c r="I135" t="s">
        <v>423</v>
      </c>
      <c r="J135" t="s">
        <v>424</v>
      </c>
      <c r="N135" t="s">
        <v>113</v>
      </c>
      <c r="O135">
        <v>6</v>
      </c>
      <c r="P135">
        <v>761.04</v>
      </c>
      <c r="Q135">
        <v>0.25</v>
      </c>
    </row>
    <row r="136" spans="1:17" x14ac:dyDescent="0.45">
      <c r="A136" t="s">
        <v>231</v>
      </c>
      <c r="C136" t="s">
        <v>367</v>
      </c>
      <c r="D136">
        <f>VLOOKUP(C136,'Program Activity May-Dec 2019'!$C$2:$E$106,3,FALSE)</f>
        <v>0</v>
      </c>
      <c r="E136">
        <f>VLOOKUP(C136,'Program Activity May-Dec 2019'!$C$2:$J$106,8,FALSE)</f>
        <v>0</v>
      </c>
      <c r="G136" t="s">
        <v>501</v>
      </c>
      <c r="I136" t="s">
        <v>423</v>
      </c>
      <c r="J136" t="s">
        <v>425</v>
      </c>
      <c r="N136" t="s">
        <v>113</v>
      </c>
      <c r="O136">
        <v>2</v>
      </c>
      <c r="P136">
        <v>253.68</v>
      </c>
      <c r="Q136">
        <v>0.08</v>
      </c>
    </row>
    <row r="137" spans="1:17" x14ac:dyDescent="0.45">
      <c r="A137" t="s">
        <v>231</v>
      </c>
      <c r="C137" t="s">
        <v>367</v>
      </c>
      <c r="D137">
        <f>VLOOKUP(C137,'Program Activity May-Dec 2019'!$C$2:$E$106,3,FALSE)</f>
        <v>0</v>
      </c>
      <c r="E137">
        <f>VLOOKUP(C137,'Program Activity May-Dec 2019'!$C$2:$J$106,8,FALSE)</f>
        <v>0</v>
      </c>
      <c r="G137" t="s">
        <v>501</v>
      </c>
      <c r="I137" t="s">
        <v>145</v>
      </c>
      <c r="J137" t="s">
        <v>144</v>
      </c>
      <c r="N137" t="s">
        <v>113</v>
      </c>
      <c r="O137">
        <v>14</v>
      </c>
      <c r="P137">
        <v>1226.1199999999999</v>
      </c>
      <c r="Q137">
        <v>0.41</v>
      </c>
    </row>
    <row r="138" spans="1:17" x14ac:dyDescent="0.45">
      <c r="A138" t="s">
        <v>231</v>
      </c>
      <c r="C138" t="s">
        <v>367</v>
      </c>
      <c r="D138">
        <f>VLOOKUP(C138,'Program Activity May-Dec 2019'!$C$2:$E$106,3,FALSE)</f>
        <v>0</v>
      </c>
      <c r="E138">
        <f>VLOOKUP(C138,'Program Activity May-Dec 2019'!$C$2:$J$106,8,FALSE)</f>
        <v>0</v>
      </c>
      <c r="G138" t="s">
        <v>501</v>
      </c>
      <c r="I138" t="s">
        <v>151</v>
      </c>
      <c r="J138" t="s">
        <v>150</v>
      </c>
      <c r="N138" t="s">
        <v>113</v>
      </c>
      <c r="O138">
        <v>8</v>
      </c>
      <c r="P138">
        <v>1256.32</v>
      </c>
      <c r="Q138">
        <v>0.42</v>
      </c>
    </row>
    <row r="139" spans="1:17" x14ac:dyDescent="0.45">
      <c r="A139" t="s">
        <v>231</v>
      </c>
      <c r="C139" t="s">
        <v>367</v>
      </c>
      <c r="D139">
        <f>VLOOKUP(C139,'Program Activity May-Dec 2019'!$C$2:$E$106,3,FALSE)</f>
        <v>0</v>
      </c>
      <c r="E139">
        <f>VLOOKUP(C139,'Program Activity May-Dec 2019'!$C$2:$J$106,8,FALSE)</f>
        <v>0</v>
      </c>
      <c r="G139" t="s">
        <v>501</v>
      </c>
      <c r="I139" t="s">
        <v>126</v>
      </c>
      <c r="J139" t="s">
        <v>125</v>
      </c>
      <c r="N139" t="s">
        <v>113</v>
      </c>
      <c r="O139">
        <v>3</v>
      </c>
      <c r="P139">
        <v>806.34</v>
      </c>
      <c r="Q139">
        <v>0.27</v>
      </c>
    </row>
    <row r="140" spans="1:17" x14ac:dyDescent="0.45">
      <c r="A140" t="s">
        <v>231</v>
      </c>
      <c r="C140" t="s">
        <v>369</v>
      </c>
      <c r="D140">
        <f>VLOOKUP(C140,'Program Activity May-Dec 2019'!$C$2:$E$106,3,FALSE)</f>
        <v>0</v>
      </c>
      <c r="E140">
        <f>VLOOKUP(C140,'Program Activity May-Dec 2019'!$C$2:$J$106,8,FALSE)</f>
        <v>0</v>
      </c>
      <c r="G140" t="s">
        <v>501</v>
      </c>
      <c r="I140" t="s">
        <v>114</v>
      </c>
      <c r="J140" t="s">
        <v>112</v>
      </c>
      <c r="N140" t="s">
        <v>113</v>
      </c>
      <c r="O140">
        <v>1</v>
      </c>
      <c r="P140">
        <v>0</v>
      </c>
      <c r="Q140">
        <v>0</v>
      </c>
    </row>
    <row r="141" spans="1:17" x14ac:dyDescent="0.45">
      <c r="A141" t="s">
        <v>231</v>
      </c>
      <c r="C141" t="s">
        <v>369</v>
      </c>
      <c r="D141">
        <f>VLOOKUP(C141,'Program Activity May-Dec 2019'!$C$2:$E$106,3,FALSE)</f>
        <v>0</v>
      </c>
      <c r="E141">
        <f>VLOOKUP(C141,'Program Activity May-Dec 2019'!$C$2:$J$106,8,FALSE)</f>
        <v>0</v>
      </c>
      <c r="G141" t="s">
        <v>501</v>
      </c>
      <c r="I141" t="s">
        <v>122</v>
      </c>
      <c r="J141" t="s">
        <v>121</v>
      </c>
      <c r="N141" t="s">
        <v>113</v>
      </c>
      <c r="O141">
        <v>8</v>
      </c>
      <c r="P141">
        <v>631.9</v>
      </c>
      <c r="Q141">
        <v>0.25</v>
      </c>
    </row>
    <row r="142" spans="1:17" x14ac:dyDescent="0.45">
      <c r="A142" t="s">
        <v>231</v>
      </c>
      <c r="C142" t="s">
        <v>369</v>
      </c>
      <c r="D142">
        <f>VLOOKUP(C142,'Program Activity May-Dec 2019'!$C$2:$E$106,3,FALSE)</f>
        <v>0</v>
      </c>
      <c r="E142">
        <f>VLOOKUP(C142,'Program Activity May-Dec 2019'!$C$2:$J$106,8,FALSE)</f>
        <v>0</v>
      </c>
      <c r="G142" t="s">
        <v>501</v>
      </c>
      <c r="I142" t="s">
        <v>122</v>
      </c>
      <c r="J142" t="s">
        <v>121</v>
      </c>
      <c r="N142" t="s">
        <v>113</v>
      </c>
      <c r="O142">
        <v>9</v>
      </c>
      <c r="P142">
        <v>1582.31</v>
      </c>
      <c r="Q142">
        <v>0.62</v>
      </c>
    </row>
    <row r="143" spans="1:17" x14ac:dyDescent="0.45">
      <c r="A143" t="s">
        <v>231</v>
      </c>
      <c r="C143" t="s">
        <v>369</v>
      </c>
      <c r="D143">
        <f>VLOOKUP(C143,'Program Activity May-Dec 2019'!$C$2:$E$106,3,FALSE)</f>
        <v>0</v>
      </c>
      <c r="E143">
        <f>VLOOKUP(C143,'Program Activity May-Dec 2019'!$C$2:$J$106,8,FALSE)</f>
        <v>0</v>
      </c>
      <c r="G143" t="s">
        <v>501</v>
      </c>
      <c r="I143" t="s">
        <v>126</v>
      </c>
      <c r="J143" t="s">
        <v>125</v>
      </c>
      <c r="N143" t="s">
        <v>113</v>
      </c>
      <c r="O143">
        <v>6</v>
      </c>
      <c r="P143">
        <v>1360.63</v>
      </c>
      <c r="Q143">
        <v>0.53</v>
      </c>
    </row>
    <row r="144" spans="1:17" x14ac:dyDescent="0.45">
      <c r="A144" t="s">
        <v>231</v>
      </c>
      <c r="C144" t="s">
        <v>368</v>
      </c>
      <c r="D144">
        <f>VLOOKUP(C144,'Program Activity May-Dec 2019'!$C$2:$E$106,3,FALSE)</f>
        <v>0</v>
      </c>
      <c r="E144">
        <f>VLOOKUP(C144,'Program Activity May-Dec 2019'!$C$2:$J$106,8,FALSE)</f>
        <v>0</v>
      </c>
      <c r="G144" t="s">
        <v>501</v>
      </c>
      <c r="I144" t="s">
        <v>130</v>
      </c>
      <c r="J144" t="s">
        <v>129</v>
      </c>
      <c r="N144" t="s">
        <v>113</v>
      </c>
      <c r="O144">
        <v>1</v>
      </c>
      <c r="P144">
        <v>0</v>
      </c>
      <c r="Q144">
        <v>0</v>
      </c>
    </row>
    <row r="145" spans="1:17" x14ac:dyDescent="0.45">
      <c r="A145" t="s">
        <v>231</v>
      </c>
      <c r="C145" t="s">
        <v>368</v>
      </c>
      <c r="D145">
        <f>VLOOKUP(C145,'Program Activity May-Dec 2019'!$C$2:$E$106,3,FALSE)</f>
        <v>0</v>
      </c>
      <c r="E145">
        <f>VLOOKUP(C145,'Program Activity May-Dec 2019'!$C$2:$J$106,8,FALSE)</f>
        <v>0</v>
      </c>
      <c r="G145" t="s">
        <v>501</v>
      </c>
      <c r="I145" t="s">
        <v>145</v>
      </c>
      <c r="J145" t="s">
        <v>144</v>
      </c>
      <c r="N145" t="s">
        <v>113</v>
      </c>
      <c r="O145">
        <v>16</v>
      </c>
      <c r="P145">
        <v>2135.33</v>
      </c>
      <c r="Q145">
        <v>0.46</v>
      </c>
    </row>
    <row r="146" spans="1:17" x14ac:dyDescent="0.45">
      <c r="A146" t="s">
        <v>231</v>
      </c>
      <c r="C146" t="s">
        <v>368</v>
      </c>
      <c r="D146">
        <f>VLOOKUP(C146,'Program Activity May-Dec 2019'!$C$2:$E$106,3,FALSE)</f>
        <v>0</v>
      </c>
      <c r="E146">
        <f>VLOOKUP(C146,'Program Activity May-Dec 2019'!$C$2:$J$106,8,FALSE)</f>
        <v>0</v>
      </c>
      <c r="G146" t="s">
        <v>501</v>
      </c>
      <c r="I146" t="s">
        <v>126</v>
      </c>
      <c r="J146" t="s">
        <v>125</v>
      </c>
      <c r="N146" t="s">
        <v>113</v>
      </c>
      <c r="O146">
        <v>4</v>
      </c>
      <c r="P146">
        <v>1638.31</v>
      </c>
      <c r="Q146">
        <v>0.36</v>
      </c>
    </row>
    <row r="147" spans="1:17" x14ac:dyDescent="0.45">
      <c r="A147" t="s">
        <v>231</v>
      </c>
      <c r="C147" t="s">
        <v>371</v>
      </c>
      <c r="D147">
        <f>VLOOKUP(C147,'Program Activity May-Dec 2019'!$C$2:$E$106,3,FALSE)</f>
        <v>0</v>
      </c>
      <c r="E147">
        <f>VLOOKUP(C147,'Program Activity May-Dec 2019'!$C$2:$J$106,8,FALSE)</f>
        <v>0</v>
      </c>
      <c r="G147" t="s">
        <v>501</v>
      </c>
      <c r="I147" t="s">
        <v>130</v>
      </c>
      <c r="J147" t="s">
        <v>129</v>
      </c>
      <c r="N147" t="s">
        <v>113</v>
      </c>
      <c r="O147">
        <v>1</v>
      </c>
      <c r="P147">
        <v>0</v>
      </c>
      <c r="Q147">
        <v>0</v>
      </c>
    </row>
    <row r="148" spans="1:17" x14ac:dyDescent="0.45">
      <c r="A148" t="s">
        <v>231</v>
      </c>
      <c r="C148" t="s">
        <v>371</v>
      </c>
      <c r="D148">
        <f>VLOOKUP(C148,'Program Activity May-Dec 2019'!$C$2:$E$106,3,FALSE)</f>
        <v>0</v>
      </c>
      <c r="E148">
        <f>VLOOKUP(C148,'Program Activity May-Dec 2019'!$C$2:$J$106,8,FALSE)</f>
        <v>0</v>
      </c>
      <c r="G148" t="s">
        <v>501</v>
      </c>
      <c r="I148" t="s">
        <v>136</v>
      </c>
      <c r="J148" t="s">
        <v>135</v>
      </c>
      <c r="N148" t="s">
        <v>113</v>
      </c>
      <c r="O148">
        <v>8</v>
      </c>
      <c r="P148">
        <v>962.75</v>
      </c>
      <c r="Q148">
        <v>0.39</v>
      </c>
    </row>
    <row r="149" spans="1:17" x14ac:dyDescent="0.45">
      <c r="A149" t="s">
        <v>231</v>
      </c>
      <c r="C149" t="s">
        <v>371</v>
      </c>
      <c r="D149">
        <f>VLOOKUP(C149,'Program Activity May-Dec 2019'!$C$2:$E$106,3,FALSE)</f>
        <v>0</v>
      </c>
      <c r="E149">
        <f>VLOOKUP(C149,'Program Activity May-Dec 2019'!$C$2:$J$106,8,FALSE)</f>
        <v>0</v>
      </c>
      <c r="G149" t="s">
        <v>501</v>
      </c>
      <c r="I149" t="s">
        <v>426</v>
      </c>
      <c r="J149" t="s">
        <v>427</v>
      </c>
      <c r="N149" t="s">
        <v>113</v>
      </c>
      <c r="O149">
        <v>3</v>
      </c>
      <c r="P149">
        <v>309.45999999999998</v>
      </c>
      <c r="Q149">
        <v>0.13</v>
      </c>
    </row>
    <row r="150" spans="1:17" x14ac:dyDescent="0.45">
      <c r="A150" t="s">
        <v>231</v>
      </c>
      <c r="C150" t="s">
        <v>371</v>
      </c>
      <c r="D150">
        <f>VLOOKUP(C150,'Program Activity May-Dec 2019'!$C$2:$E$106,3,FALSE)</f>
        <v>0</v>
      </c>
      <c r="E150">
        <f>VLOOKUP(C150,'Program Activity May-Dec 2019'!$C$2:$J$106,8,FALSE)</f>
        <v>0</v>
      </c>
      <c r="G150" t="s">
        <v>501</v>
      </c>
      <c r="I150" t="s">
        <v>428</v>
      </c>
      <c r="J150" t="s">
        <v>429</v>
      </c>
      <c r="N150" t="s">
        <v>113</v>
      </c>
      <c r="O150">
        <v>7</v>
      </c>
      <c r="P150">
        <v>1083.0999999999999</v>
      </c>
      <c r="Q150">
        <v>0.44</v>
      </c>
    </row>
    <row r="151" spans="1:17" x14ac:dyDescent="0.45">
      <c r="A151" t="s">
        <v>231</v>
      </c>
      <c r="C151" t="s">
        <v>371</v>
      </c>
      <c r="D151">
        <f>VLOOKUP(C151,'Program Activity May-Dec 2019'!$C$2:$E$106,3,FALSE)</f>
        <v>0</v>
      </c>
      <c r="E151">
        <f>VLOOKUP(C151,'Program Activity May-Dec 2019'!$C$2:$J$106,8,FALSE)</f>
        <v>0</v>
      </c>
      <c r="G151" t="s">
        <v>501</v>
      </c>
      <c r="I151" t="s">
        <v>122</v>
      </c>
      <c r="J151" t="s">
        <v>121</v>
      </c>
      <c r="N151" t="s">
        <v>113</v>
      </c>
      <c r="O151">
        <v>1</v>
      </c>
      <c r="P151">
        <v>76.14</v>
      </c>
      <c r="Q151">
        <v>0.03</v>
      </c>
    </row>
    <row r="152" spans="1:17" x14ac:dyDescent="0.45">
      <c r="A152" t="s">
        <v>231</v>
      </c>
      <c r="C152" t="s">
        <v>371</v>
      </c>
      <c r="D152">
        <f>VLOOKUP(C152,'Program Activity May-Dec 2019'!$C$2:$E$106,3,FALSE)</f>
        <v>0</v>
      </c>
      <c r="E152">
        <f>VLOOKUP(C152,'Program Activity May-Dec 2019'!$C$2:$J$106,8,FALSE)</f>
        <v>0</v>
      </c>
      <c r="G152" t="s">
        <v>501</v>
      </c>
      <c r="I152" t="s">
        <v>126</v>
      </c>
      <c r="J152" t="s">
        <v>125</v>
      </c>
      <c r="N152" t="s">
        <v>113</v>
      </c>
      <c r="O152">
        <v>2</v>
      </c>
      <c r="P152">
        <v>275.07</v>
      </c>
      <c r="Q152">
        <v>0.11</v>
      </c>
    </row>
    <row r="153" spans="1:17" x14ac:dyDescent="0.45">
      <c r="A153" t="s">
        <v>231</v>
      </c>
      <c r="C153" t="s">
        <v>373</v>
      </c>
      <c r="D153">
        <f>VLOOKUP(C153,'Program Activity May-Dec 2019'!$C$2:$E$106,3,FALSE)</f>
        <v>0</v>
      </c>
      <c r="E153">
        <f>VLOOKUP(C153,'Program Activity May-Dec 2019'!$C$2:$J$106,8,FALSE)</f>
        <v>0</v>
      </c>
      <c r="G153" t="s">
        <v>501</v>
      </c>
      <c r="I153" t="s">
        <v>130</v>
      </c>
      <c r="J153" t="s">
        <v>129</v>
      </c>
      <c r="N153" t="s">
        <v>113</v>
      </c>
      <c r="O153">
        <v>1</v>
      </c>
      <c r="P153">
        <v>0</v>
      </c>
      <c r="Q153">
        <v>0</v>
      </c>
    </row>
    <row r="154" spans="1:17" x14ac:dyDescent="0.45">
      <c r="A154" t="s">
        <v>231</v>
      </c>
      <c r="C154" t="s">
        <v>373</v>
      </c>
      <c r="D154">
        <f>VLOOKUP(C154,'Program Activity May-Dec 2019'!$C$2:$E$106,3,FALSE)</f>
        <v>0</v>
      </c>
      <c r="E154">
        <f>VLOOKUP(C154,'Program Activity May-Dec 2019'!$C$2:$J$106,8,FALSE)</f>
        <v>0</v>
      </c>
      <c r="G154" t="s">
        <v>501</v>
      </c>
      <c r="I154" t="s">
        <v>430</v>
      </c>
      <c r="J154" t="s">
        <v>431</v>
      </c>
      <c r="N154" t="s">
        <v>113</v>
      </c>
      <c r="O154">
        <v>1</v>
      </c>
      <c r="P154">
        <v>32.58</v>
      </c>
      <c r="Q154">
        <v>0.01</v>
      </c>
    </row>
    <row r="155" spans="1:17" x14ac:dyDescent="0.45">
      <c r="A155" t="s">
        <v>231</v>
      </c>
      <c r="C155" t="s">
        <v>373</v>
      </c>
      <c r="D155">
        <f>VLOOKUP(C155,'Program Activity May-Dec 2019'!$C$2:$E$106,3,FALSE)</f>
        <v>0</v>
      </c>
      <c r="E155">
        <f>VLOOKUP(C155,'Program Activity May-Dec 2019'!$C$2:$J$106,8,FALSE)</f>
        <v>0</v>
      </c>
      <c r="G155" t="s">
        <v>501</v>
      </c>
      <c r="I155" t="s">
        <v>432</v>
      </c>
      <c r="J155" t="s">
        <v>433</v>
      </c>
      <c r="N155" t="s">
        <v>113</v>
      </c>
      <c r="O155">
        <v>2</v>
      </c>
      <c r="P155">
        <v>630.72</v>
      </c>
      <c r="Q155">
        <v>0.14000000000000001</v>
      </c>
    </row>
    <row r="156" spans="1:17" x14ac:dyDescent="0.45">
      <c r="A156" t="s">
        <v>231</v>
      </c>
      <c r="C156" t="s">
        <v>373</v>
      </c>
      <c r="D156">
        <f>VLOOKUP(C156,'Program Activity May-Dec 2019'!$C$2:$E$106,3,FALSE)</f>
        <v>0</v>
      </c>
      <c r="E156">
        <f>VLOOKUP(C156,'Program Activity May-Dec 2019'!$C$2:$J$106,8,FALSE)</f>
        <v>0</v>
      </c>
      <c r="G156" t="s">
        <v>501</v>
      </c>
      <c r="I156" t="s">
        <v>434</v>
      </c>
      <c r="J156" t="s">
        <v>435</v>
      </c>
      <c r="N156" t="s">
        <v>113</v>
      </c>
      <c r="O156">
        <v>3</v>
      </c>
      <c r="P156">
        <v>173.76</v>
      </c>
      <c r="Q156">
        <v>0.05</v>
      </c>
    </row>
    <row r="157" spans="1:17" x14ac:dyDescent="0.45">
      <c r="A157" t="s">
        <v>231</v>
      </c>
      <c r="C157" t="s">
        <v>373</v>
      </c>
      <c r="D157">
        <f>VLOOKUP(C157,'Program Activity May-Dec 2019'!$C$2:$E$106,3,FALSE)</f>
        <v>0</v>
      </c>
      <c r="E157">
        <f>VLOOKUP(C157,'Program Activity May-Dec 2019'!$C$2:$J$106,8,FALSE)</f>
        <v>0</v>
      </c>
      <c r="G157" t="s">
        <v>501</v>
      </c>
      <c r="I157" t="s">
        <v>145</v>
      </c>
      <c r="J157" t="s">
        <v>144</v>
      </c>
      <c r="N157" t="s">
        <v>113</v>
      </c>
      <c r="O157">
        <v>1</v>
      </c>
      <c r="P157">
        <v>104.98</v>
      </c>
      <c r="Q157">
        <v>0.03</v>
      </c>
    </row>
    <row r="158" spans="1:17" x14ac:dyDescent="0.45">
      <c r="A158" t="s">
        <v>231</v>
      </c>
      <c r="C158" t="s">
        <v>373</v>
      </c>
      <c r="D158">
        <f>VLOOKUP(C158,'Program Activity May-Dec 2019'!$C$2:$E$106,3,FALSE)</f>
        <v>0</v>
      </c>
      <c r="E158">
        <f>VLOOKUP(C158,'Program Activity May-Dec 2019'!$C$2:$J$106,8,FALSE)</f>
        <v>0</v>
      </c>
      <c r="G158" t="s">
        <v>501</v>
      </c>
      <c r="I158" t="s">
        <v>421</v>
      </c>
      <c r="J158" t="s">
        <v>422</v>
      </c>
      <c r="N158" t="s">
        <v>113</v>
      </c>
      <c r="O158">
        <v>6</v>
      </c>
      <c r="P158">
        <v>890.52</v>
      </c>
      <c r="Q158">
        <v>0.25</v>
      </c>
    </row>
    <row r="159" spans="1:17" x14ac:dyDescent="0.45">
      <c r="A159" t="s">
        <v>231</v>
      </c>
      <c r="C159" t="s">
        <v>373</v>
      </c>
      <c r="D159">
        <f>VLOOKUP(C159,'Program Activity May-Dec 2019'!$C$2:$E$106,3,FALSE)</f>
        <v>0</v>
      </c>
      <c r="E159">
        <f>VLOOKUP(C159,'Program Activity May-Dec 2019'!$C$2:$J$106,8,FALSE)</f>
        <v>0</v>
      </c>
      <c r="G159" t="s">
        <v>501</v>
      </c>
      <c r="I159" t="s">
        <v>436</v>
      </c>
      <c r="J159" t="s">
        <v>437</v>
      </c>
      <c r="N159" t="s">
        <v>113</v>
      </c>
      <c r="O159">
        <v>2</v>
      </c>
      <c r="P159">
        <v>289.60000000000002</v>
      </c>
      <c r="Q159">
        <v>0.08</v>
      </c>
    </row>
    <row r="160" spans="1:17" x14ac:dyDescent="0.45">
      <c r="A160" t="s">
        <v>231</v>
      </c>
      <c r="C160" t="s">
        <v>375</v>
      </c>
      <c r="D160">
        <f>VLOOKUP(C160,'Program Activity May-Dec 2019'!$C$2:$E$106,3,FALSE)</f>
        <v>0</v>
      </c>
      <c r="E160">
        <f>VLOOKUP(C160,'Program Activity May-Dec 2019'!$C$2:$J$106,8,FALSE)</f>
        <v>0</v>
      </c>
      <c r="G160" t="s">
        <v>501</v>
      </c>
      <c r="I160" t="s">
        <v>130</v>
      </c>
      <c r="J160" t="s">
        <v>129</v>
      </c>
      <c r="N160" t="s">
        <v>113</v>
      </c>
      <c r="O160">
        <v>1</v>
      </c>
      <c r="P160">
        <v>0</v>
      </c>
      <c r="Q160">
        <v>0</v>
      </c>
    </row>
    <row r="161" spans="1:17" x14ac:dyDescent="0.45">
      <c r="A161" t="s">
        <v>231</v>
      </c>
      <c r="C161" t="s">
        <v>375</v>
      </c>
      <c r="D161">
        <f>VLOOKUP(C161,'Program Activity May-Dec 2019'!$C$2:$E$106,3,FALSE)</f>
        <v>0</v>
      </c>
      <c r="E161">
        <f>VLOOKUP(C161,'Program Activity May-Dec 2019'!$C$2:$J$106,8,FALSE)</f>
        <v>0</v>
      </c>
      <c r="G161" t="s">
        <v>501</v>
      </c>
      <c r="I161" t="s">
        <v>257</v>
      </c>
      <c r="J161" t="s">
        <v>258</v>
      </c>
      <c r="N161" t="s">
        <v>113</v>
      </c>
      <c r="O161">
        <v>1</v>
      </c>
      <c r="P161">
        <v>156.57</v>
      </c>
      <c r="Q161">
        <v>0.05</v>
      </c>
    </row>
    <row r="162" spans="1:17" x14ac:dyDescent="0.45">
      <c r="A162" t="s">
        <v>231</v>
      </c>
      <c r="C162" t="s">
        <v>375</v>
      </c>
      <c r="D162">
        <f>VLOOKUP(C162,'Program Activity May-Dec 2019'!$C$2:$E$106,3,FALSE)</f>
        <v>0</v>
      </c>
      <c r="E162">
        <f>VLOOKUP(C162,'Program Activity May-Dec 2019'!$C$2:$J$106,8,FALSE)</f>
        <v>0</v>
      </c>
      <c r="G162" t="s">
        <v>501</v>
      </c>
      <c r="I162" t="s">
        <v>122</v>
      </c>
      <c r="J162" t="s">
        <v>121</v>
      </c>
      <c r="N162" t="s">
        <v>113</v>
      </c>
      <c r="O162">
        <v>1</v>
      </c>
      <c r="P162">
        <v>95.17</v>
      </c>
      <c r="Q162">
        <v>0.03</v>
      </c>
    </row>
    <row r="163" spans="1:17" x14ac:dyDescent="0.45">
      <c r="A163" t="s">
        <v>231</v>
      </c>
      <c r="C163" t="s">
        <v>375</v>
      </c>
      <c r="D163">
        <f>VLOOKUP(C163,'Program Activity May-Dec 2019'!$C$2:$E$106,3,FALSE)</f>
        <v>0</v>
      </c>
      <c r="E163">
        <f>VLOOKUP(C163,'Program Activity May-Dec 2019'!$C$2:$J$106,8,FALSE)</f>
        <v>0</v>
      </c>
      <c r="G163" t="s">
        <v>501</v>
      </c>
      <c r="I163" t="s">
        <v>122</v>
      </c>
      <c r="J163" t="s">
        <v>121</v>
      </c>
      <c r="N163" t="s">
        <v>113</v>
      </c>
      <c r="O163">
        <v>1</v>
      </c>
      <c r="P163">
        <v>95.17</v>
      </c>
      <c r="Q163">
        <v>0.03</v>
      </c>
    </row>
    <row r="164" spans="1:17" x14ac:dyDescent="0.45">
      <c r="A164" t="s">
        <v>231</v>
      </c>
      <c r="C164" t="s">
        <v>375</v>
      </c>
      <c r="D164">
        <f>VLOOKUP(C164,'Program Activity May-Dec 2019'!$C$2:$E$106,3,FALSE)</f>
        <v>0</v>
      </c>
      <c r="E164">
        <f>VLOOKUP(C164,'Program Activity May-Dec 2019'!$C$2:$J$106,8,FALSE)</f>
        <v>0</v>
      </c>
      <c r="G164" t="s">
        <v>501</v>
      </c>
      <c r="I164" t="s">
        <v>126</v>
      </c>
      <c r="J164" t="s">
        <v>125</v>
      </c>
      <c r="N164" t="s">
        <v>113</v>
      </c>
      <c r="O164">
        <v>12</v>
      </c>
      <c r="P164">
        <v>2063.04</v>
      </c>
      <c r="Q164">
        <v>0.67</v>
      </c>
    </row>
    <row r="165" spans="1:17" x14ac:dyDescent="0.45">
      <c r="A165" t="s">
        <v>231</v>
      </c>
      <c r="C165" t="s">
        <v>379</v>
      </c>
      <c r="D165">
        <f>VLOOKUP(C165,'Program Activity May-Dec 2019'!$C$2:$E$106,3,FALSE)</f>
        <v>0</v>
      </c>
      <c r="E165">
        <f>VLOOKUP(C165,'Program Activity May-Dec 2019'!$C$2:$J$106,8,FALSE)</f>
        <v>0</v>
      </c>
      <c r="G165" t="s">
        <v>501</v>
      </c>
      <c r="I165" t="s">
        <v>130</v>
      </c>
      <c r="J165" t="s">
        <v>129</v>
      </c>
      <c r="N165" t="s">
        <v>113</v>
      </c>
      <c r="O165">
        <v>1</v>
      </c>
      <c r="P165">
        <v>0</v>
      </c>
      <c r="Q165">
        <v>0</v>
      </c>
    </row>
    <row r="166" spans="1:17" x14ac:dyDescent="0.45">
      <c r="A166" t="s">
        <v>231</v>
      </c>
      <c r="C166" t="s">
        <v>379</v>
      </c>
      <c r="D166">
        <f>VLOOKUP(C166,'Program Activity May-Dec 2019'!$C$2:$E$106,3,FALSE)</f>
        <v>0</v>
      </c>
      <c r="E166">
        <f>VLOOKUP(C166,'Program Activity May-Dec 2019'!$C$2:$J$106,8,FALSE)</f>
        <v>0</v>
      </c>
      <c r="G166" t="s">
        <v>501</v>
      </c>
      <c r="I166" t="s">
        <v>136</v>
      </c>
      <c r="J166" t="s">
        <v>135</v>
      </c>
      <c r="N166" t="s">
        <v>113</v>
      </c>
      <c r="O166">
        <v>1</v>
      </c>
      <c r="P166">
        <v>250.27</v>
      </c>
      <c r="Q166">
        <v>0.09</v>
      </c>
    </row>
    <row r="167" spans="1:17" x14ac:dyDescent="0.45">
      <c r="A167" t="s">
        <v>231</v>
      </c>
      <c r="C167" t="s">
        <v>379</v>
      </c>
      <c r="D167">
        <f>VLOOKUP(C167,'Program Activity May-Dec 2019'!$C$2:$E$106,3,FALSE)</f>
        <v>0</v>
      </c>
      <c r="E167">
        <f>VLOOKUP(C167,'Program Activity May-Dec 2019'!$C$2:$J$106,8,FALSE)</f>
        <v>0</v>
      </c>
      <c r="G167" t="s">
        <v>501</v>
      </c>
      <c r="I167" t="s">
        <v>122</v>
      </c>
      <c r="J167" t="s">
        <v>121</v>
      </c>
      <c r="N167" t="s">
        <v>113</v>
      </c>
      <c r="O167">
        <v>6</v>
      </c>
      <c r="P167">
        <v>1164.17</v>
      </c>
      <c r="Q167">
        <v>0.41</v>
      </c>
    </row>
    <row r="168" spans="1:17" x14ac:dyDescent="0.45">
      <c r="A168" t="s">
        <v>231</v>
      </c>
      <c r="C168" t="s">
        <v>379</v>
      </c>
      <c r="D168">
        <f>VLOOKUP(C168,'Program Activity May-Dec 2019'!$C$2:$E$106,3,FALSE)</f>
        <v>0</v>
      </c>
      <c r="E168">
        <f>VLOOKUP(C168,'Program Activity May-Dec 2019'!$C$2:$J$106,8,FALSE)</f>
        <v>0</v>
      </c>
      <c r="G168" t="s">
        <v>501</v>
      </c>
      <c r="I168" t="s">
        <v>126</v>
      </c>
      <c r="J168" t="s">
        <v>125</v>
      </c>
      <c r="N168" t="s">
        <v>113</v>
      </c>
      <c r="O168">
        <v>6</v>
      </c>
      <c r="P168">
        <v>1501.61</v>
      </c>
      <c r="Q168">
        <v>0.53</v>
      </c>
    </row>
    <row r="169" spans="1:17" x14ac:dyDescent="0.45">
      <c r="A169" t="s">
        <v>231</v>
      </c>
      <c r="C169" t="s">
        <v>377</v>
      </c>
      <c r="D169">
        <f>VLOOKUP(C169,'Program Activity May-Dec 2019'!$C$2:$E$106,3,FALSE)</f>
        <v>0</v>
      </c>
      <c r="E169">
        <f>VLOOKUP(C169,'Program Activity May-Dec 2019'!$C$2:$J$106,8,FALSE)</f>
        <v>0</v>
      </c>
      <c r="G169" t="s">
        <v>501</v>
      </c>
      <c r="I169" t="s">
        <v>130</v>
      </c>
      <c r="J169" t="s">
        <v>129</v>
      </c>
      <c r="N169" t="s">
        <v>113</v>
      </c>
      <c r="O169">
        <v>1</v>
      </c>
      <c r="P169">
        <v>0</v>
      </c>
      <c r="Q169">
        <v>0</v>
      </c>
    </row>
    <row r="170" spans="1:17" x14ac:dyDescent="0.45">
      <c r="A170" t="s">
        <v>231</v>
      </c>
      <c r="C170" t="s">
        <v>377</v>
      </c>
      <c r="D170">
        <f>VLOOKUP(C170,'Program Activity May-Dec 2019'!$C$2:$E$106,3,FALSE)</f>
        <v>0</v>
      </c>
      <c r="E170">
        <f>VLOOKUP(C170,'Program Activity May-Dec 2019'!$C$2:$J$106,8,FALSE)</f>
        <v>0</v>
      </c>
      <c r="G170" t="s">
        <v>501</v>
      </c>
      <c r="I170" t="s">
        <v>136</v>
      </c>
      <c r="J170" t="s">
        <v>135</v>
      </c>
      <c r="N170" t="s">
        <v>113</v>
      </c>
      <c r="O170">
        <v>2</v>
      </c>
      <c r="P170">
        <v>500.54</v>
      </c>
      <c r="Q170">
        <v>0.18</v>
      </c>
    </row>
    <row r="171" spans="1:17" x14ac:dyDescent="0.45">
      <c r="A171" t="s">
        <v>231</v>
      </c>
      <c r="C171" t="s">
        <v>377</v>
      </c>
      <c r="D171">
        <f>VLOOKUP(C171,'Program Activity May-Dec 2019'!$C$2:$E$106,3,FALSE)</f>
        <v>0</v>
      </c>
      <c r="E171">
        <f>VLOOKUP(C171,'Program Activity May-Dec 2019'!$C$2:$J$106,8,FALSE)</f>
        <v>0</v>
      </c>
      <c r="G171" t="s">
        <v>501</v>
      </c>
      <c r="I171" t="s">
        <v>122</v>
      </c>
      <c r="J171" t="s">
        <v>121</v>
      </c>
      <c r="N171" t="s">
        <v>113</v>
      </c>
      <c r="O171">
        <v>1</v>
      </c>
      <c r="P171">
        <v>194.03</v>
      </c>
      <c r="Q171">
        <v>7.0000000000000007E-2</v>
      </c>
    </row>
    <row r="172" spans="1:17" x14ac:dyDescent="0.45">
      <c r="A172" t="s">
        <v>231</v>
      </c>
      <c r="C172" t="s">
        <v>377</v>
      </c>
      <c r="D172">
        <f>VLOOKUP(C172,'Program Activity May-Dec 2019'!$C$2:$E$106,3,FALSE)</f>
        <v>0</v>
      </c>
      <c r="E172">
        <f>VLOOKUP(C172,'Program Activity May-Dec 2019'!$C$2:$J$106,8,FALSE)</f>
        <v>0</v>
      </c>
      <c r="G172" t="s">
        <v>501</v>
      </c>
      <c r="I172" t="s">
        <v>126</v>
      </c>
      <c r="J172" t="s">
        <v>125</v>
      </c>
      <c r="N172" t="s">
        <v>113</v>
      </c>
      <c r="O172">
        <v>14</v>
      </c>
      <c r="P172">
        <v>3503.75</v>
      </c>
      <c r="Q172">
        <v>1.25</v>
      </c>
    </row>
    <row r="173" spans="1:17" x14ac:dyDescent="0.45">
      <c r="A173" t="s">
        <v>231</v>
      </c>
      <c r="C173" t="s">
        <v>383</v>
      </c>
      <c r="D173">
        <f>VLOOKUP(C173,'Program Activity May-Dec 2019'!$C$2:$E$106,3,FALSE)</f>
        <v>0</v>
      </c>
      <c r="E173">
        <f>VLOOKUP(C173,'Program Activity May-Dec 2019'!$C$2:$J$106,8,FALSE)</f>
        <v>0</v>
      </c>
      <c r="G173" t="s">
        <v>501</v>
      </c>
      <c r="I173" t="s">
        <v>130</v>
      </c>
      <c r="J173" t="s">
        <v>129</v>
      </c>
      <c r="N173" t="s">
        <v>113</v>
      </c>
      <c r="O173">
        <v>1</v>
      </c>
      <c r="P173">
        <v>0</v>
      </c>
      <c r="Q173">
        <v>0</v>
      </c>
    </row>
    <row r="174" spans="1:17" x14ac:dyDescent="0.45">
      <c r="A174" t="s">
        <v>231</v>
      </c>
      <c r="C174" t="s">
        <v>383</v>
      </c>
      <c r="D174">
        <f>VLOOKUP(C174,'Program Activity May-Dec 2019'!$C$2:$E$106,3,FALSE)</f>
        <v>0</v>
      </c>
      <c r="E174">
        <f>VLOOKUP(C174,'Program Activity May-Dec 2019'!$C$2:$J$106,8,FALSE)</f>
        <v>0</v>
      </c>
      <c r="G174" t="s">
        <v>501</v>
      </c>
      <c r="I174" t="s">
        <v>423</v>
      </c>
      <c r="J174" t="s">
        <v>424</v>
      </c>
      <c r="N174" t="s">
        <v>113</v>
      </c>
      <c r="O174">
        <v>2</v>
      </c>
      <c r="P174">
        <v>312.48</v>
      </c>
      <c r="Q174">
        <v>0.08</v>
      </c>
    </row>
    <row r="175" spans="1:17" x14ac:dyDescent="0.45">
      <c r="A175" t="s">
        <v>231</v>
      </c>
      <c r="C175" t="s">
        <v>383</v>
      </c>
      <c r="D175">
        <f>VLOOKUP(C175,'Program Activity May-Dec 2019'!$C$2:$E$106,3,FALSE)</f>
        <v>0</v>
      </c>
      <c r="E175">
        <f>VLOOKUP(C175,'Program Activity May-Dec 2019'!$C$2:$J$106,8,FALSE)</f>
        <v>0</v>
      </c>
      <c r="G175" t="s">
        <v>501</v>
      </c>
      <c r="I175" t="s">
        <v>423</v>
      </c>
      <c r="J175" t="s">
        <v>425</v>
      </c>
      <c r="N175" t="s">
        <v>113</v>
      </c>
      <c r="O175">
        <v>4</v>
      </c>
      <c r="P175">
        <v>624.96</v>
      </c>
      <c r="Q175">
        <v>0.17</v>
      </c>
    </row>
    <row r="176" spans="1:17" x14ac:dyDescent="0.45">
      <c r="A176" t="s">
        <v>231</v>
      </c>
      <c r="C176" t="s">
        <v>383</v>
      </c>
      <c r="D176">
        <f>VLOOKUP(C176,'Program Activity May-Dec 2019'!$C$2:$E$106,3,FALSE)</f>
        <v>0</v>
      </c>
      <c r="E176">
        <f>VLOOKUP(C176,'Program Activity May-Dec 2019'!$C$2:$J$106,8,FALSE)</f>
        <v>0</v>
      </c>
      <c r="G176" t="s">
        <v>501</v>
      </c>
      <c r="I176" t="s">
        <v>428</v>
      </c>
      <c r="J176" t="s">
        <v>429</v>
      </c>
      <c r="N176" t="s">
        <v>113</v>
      </c>
      <c r="O176">
        <v>7</v>
      </c>
      <c r="P176">
        <v>1640.52</v>
      </c>
      <c r="Q176">
        <v>0.44</v>
      </c>
    </row>
    <row r="177" spans="1:17" x14ac:dyDescent="0.45">
      <c r="A177" t="s">
        <v>231</v>
      </c>
      <c r="C177" t="s">
        <v>383</v>
      </c>
      <c r="D177">
        <f>VLOOKUP(C177,'Program Activity May-Dec 2019'!$C$2:$E$106,3,FALSE)</f>
        <v>0</v>
      </c>
      <c r="E177">
        <f>VLOOKUP(C177,'Program Activity May-Dec 2019'!$C$2:$J$106,8,FALSE)</f>
        <v>0</v>
      </c>
      <c r="G177" t="s">
        <v>501</v>
      </c>
      <c r="I177" t="s">
        <v>122</v>
      </c>
      <c r="J177" t="s">
        <v>121</v>
      </c>
      <c r="N177" t="s">
        <v>113</v>
      </c>
      <c r="O177">
        <v>1</v>
      </c>
      <c r="P177">
        <v>115.32</v>
      </c>
      <c r="Q177">
        <v>0.03</v>
      </c>
    </row>
    <row r="178" spans="1:17" x14ac:dyDescent="0.45">
      <c r="A178" t="s">
        <v>231</v>
      </c>
      <c r="C178" t="s">
        <v>383</v>
      </c>
      <c r="D178">
        <f>VLOOKUP(C178,'Program Activity May-Dec 2019'!$C$2:$E$106,3,FALSE)</f>
        <v>0</v>
      </c>
      <c r="E178">
        <f>VLOOKUP(C178,'Program Activity May-Dec 2019'!$C$2:$J$106,8,FALSE)</f>
        <v>0</v>
      </c>
      <c r="G178" t="s">
        <v>501</v>
      </c>
      <c r="I178" t="s">
        <v>122</v>
      </c>
      <c r="J178" t="s">
        <v>121</v>
      </c>
      <c r="N178" t="s">
        <v>113</v>
      </c>
      <c r="O178">
        <v>2</v>
      </c>
      <c r="P178">
        <v>230.64</v>
      </c>
      <c r="Q178">
        <v>0.06</v>
      </c>
    </row>
    <row r="179" spans="1:17" x14ac:dyDescent="0.45">
      <c r="A179" t="s">
        <v>231</v>
      </c>
      <c r="C179" t="s">
        <v>384</v>
      </c>
      <c r="D179">
        <f>VLOOKUP(C179,'Program Activity May-Dec 2019'!$C$2:$E$106,3,FALSE)</f>
        <v>0</v>
      </c>
      <c r="E179">
        <f>VLOOKUP(C179,'Program Activity May-Dec 2019'!$C$2:$J$106,8,FALSE)</f>
        <v>0</v>
      </c>
      <c r="G179" t="s">
        <v>501</v>
      </c>
      <c r="I179" t="s">
        <v>130</v>
      </c>
      <c r="J179" t="s">
        <v>129</v>
      </c>
      <c r="N179" t="s">
        <v>113</v>
      </c>
      <c r="O179">
        <v>1</v>
      </c>
      <c r="P179">
        <v>0</v>
      </c>
      <c r="Q179">
        <v>0</v>
      </c>
    </row>
    <row r="180" spans="1:17" x14ac:dyDescent="0.45">
      <c r="A180" t="s">
        <v>231</v>
      </c>
      <c r="C180" t="s">
        <v>384</v>
      </c>
      <c r="D180">
        <f>VLOOKUP(C180,'Program Activity May-Dec 2019'!$C$2:$E$106,3,FALSE)</f>
        <v>0</v>
      </c>
      <c r="E180">
        <f>VLOOKUP(C180,'Program Activity May-Dec 2019'!$C$2:$J$106,8,FALSE)</f>
        <v>0</v>
      </c>
      <c r="G180" t="s">
        <v>501</v>
      </c>
      <c r="I180" t="s">
        <v>136</v>
      </c>
      <c r="J180" t="s">
        <v>135</v>
      </c>
      <c r="N180" t="s">
        <v>113</v>
      </c>
      <c r="O180">
        <v>1</v>
      </c>
      <c r="P180">
        <v>52.88</v>
      </c>
      <c r="Q180">
        <v>0.01</v>
      </c>
    </row>
    <row r="181" spans="1:17" x14ac:dyDescent="0.45">
      <c r="A181" t="s">
        <v>231</v>
      </c>
      <c r="C181" t="s">
        <v>384</v>
      </c>
      <c r="D181">
        <f>VLOOKUP(C181,'Program Activity May-Dec 2019'!$C$2:$E$106,3,FALSE)</f>
        <v>0</v>
      </c>
      <c r="E181">
        <f>VLOOKUP(C181,'Program Activity May-Dec 2019'!$C$2:$J$106,8,FALSE)</f>
        <v>0</v>
      </c>
      <c r="G181" t="s">
        <v>501</v>
      </c>
      <c r="I181" t="s">
        <v>136</v>
      </c>
      <c r="J181" t="s">
        <v>135</v>
      </c>
      <c r="N181" t="s">
        <v>113</v>
      </c>
      <c r="O181">
        <v>1</v>
      </c>
      <c r="P181">
        <v>287.92</v>
      </c>
      <c r="Q181">
        <v>0.05</v>
      </c>
    </row>
    <row r="182" spans="1:17" x14ac:dyDescent="0.45">
      <c r="A182" t="s">
        <v>231</v>
      </c>
      <c r="C182" t="s">
        <v>384</v>
      </c>
      <c r="D182">
        <f>VLOOKUP(C182,'Program Activity May-Dec 2019'!$C$2:$E$106,3,FALSE)</f>
        <v>0</v>
      </c>
      <c r="E182">
        <f>VLOOKUP(C182,'Program Activity May-Dec 2019'!$C$2:$J$106,8,FALSE)</f>
        <v>0</v>
      </c>
      <c r="G182" t="s">
        <v>501</v>
      </c>
      <c r="I182" t="s">
        <v>118</v>
      </c>
      <c r="J182" t="s">
        <v>117</v>
      </c>
      <c r="N182" t="s">
        <v>113</v>
      </c>
      <c r="O182">
        <v>1</v>
      </c>
      <c r="P182">
        <v>158.65</v>
      </c>
      <c r="Q182">
        <v>0.03</v>
      </c>
    </row>
    <row r="183" spans="1:17" x14ac:dyDescent="0.45">
      <c r="A183" t="s">
        <v>231</v>
      </c>
      <c r="C183" t="s">
        <v>384</v>
      </c>
      <c r="D183">
        <f>VLOOKUP(C183,'Program Activity May-Dec 2019'!$C$2:$E$106,3,FALSE)</f>
        <v>0</v>
      </c>
      <c r="E183">
        <f>VLOOKUP(C183,'Program Activity May-Dec 2019'!$C$2:$J$106,8,FALSE)</f>
        <v>0</v>
      </c>
      <c r="G183" t="s">
        <v>501</v>
      </c>
      <c r="I183" t="s">
        <v>118</v>
      </c>
      <c r="J183" t="s">
        <v>117</v>
      </c>
      <c r="N183" t="s">
        <v>113</v>
      </c>
      <c r="O183">
        <v>1</v>
      </c>
      <c r="P183">
        <v>158.65</v>
      </c>
      <c r="Q183">
        <v>0.03</v>
      </c>
    </row>
    <row r="184" spans="1:17" x14ac:dyDescent="0.45">
      <c r="A184" t="s">
        <v>231</v>
      </c>
      <c r="C184" t="s">
        <v>384</v>
      </c>
      <c r="D184">
        <f>VLOOKUP(C184,'Program Activity May-Dec 2019'!$C$2:$E$106,3,FALSE)</f>
        <v>0</v>
      </c>
      <c r="E184">
        <f>VLOOKUP(C184,'Program Activity May-Dec 2019'!$C$2:$J$106,8,FALSE)</f>
        <v>0</v>
      </c>
      <c r="G184" t="s">
        <v>501</v>
      </c>
      <c r="I184" t="s">
        <v>438</v>
      </c>
      <c r="J184" t="s">
        <v>439</v>
      </c>
      <c r="N184" t="s">
        <v>113</v>
      </c>
      <c r="O184">
        <v>1</v>
      </c>
      <c r="P184">
        <v>863.59</v>
      </c>
      <c r="Q184">
        <v>0.17</v>
      </c>
    </row>
    <row r="185" spans="1:17" x14ac:dyDescent="0.45">
      <c r="A185" t="s">
        <v>231</v>
      </c>
      <c r="C185" t="s">
        <v>384</v>
      </c>
      <c r="D185">
        <f>VLOOKUP(C185,'Program Activity May-Dec 2019'!$C$2:$E$106,3,FALSE)</f>
        <v>0</v>
      </c>
      <c r="E185">
        <f>VLOOKUP(C185,'Program Activity May-Dec 2019'!$C$2:$J$106,8,FALSE)</f>
        <v>0</v>
      </c>
      <c r="G185" t="s">
        <v>501</v>
      </c>
      <c r="I185" t="s">
        <v>151</v>
      </c>
      <c r="J185" t="s">
        <v>150</v>
      </c>
      <c r="N185" t="s">
        <v>113</v>
      </c>
      <c r="O185">
        <v>1</v>
      </c>
      <c r="P185">
        <v>305.55</v>
      </c>
      <c r="Q185">
        <v>0.05</v>
      </c>
    </row>
    <row r="186" spans="1:17" x14ac:dyDescent="0.45">
      <c r="A186" t="s">
        <v>231</v>
      </c>
      <c r="C186" t="s">
        <v>384</v>
      </c>
      <c r="D186">
        <f>VLOOKUP(C186,'Program Activity May-Dec 2019'!$C$2:$E$106,3,FALSE)</f>
        <v>0</v>
      </c>
      <c r="E186">
        <f>VLOOKUP(C186,'Program Activity May-Dec 2019'!$C$2:$J$106,8,FALSE)</f>
        <v>0</v>
      </c>
      <c r="G186" t="s">
        <v>501</v>
      </c>
      <c r="I186" t="s">
        <v>151</v>
      </c>
      <c r="J186" t="s">
        <v>150</v>
      </c>
      <c r="N186" t="s">
        <v>113</v>
      </c>
      <c r="O186">
        <v>13</v>
      </c>
      <c r="P186">
        <v>3972.18</v>
      </c>
      <c r="Q186">
        <v>0.68</v>
      </c>
    </row>
    <row r="187" spans="1:17" x14ac:dyDescent="0.45">
      <c r="A187" t="s">
        <v>231</v>
      </c>
      <c r="C187" t="s">
        <v>380</v>
      </c>
      <c r="D187">
        <f>VLOOKUP(C187,'Program Activity May-Dec 2019'!$C$2:$E$106,3,FALSE)</f>
        <v>0</v>
      </c>
      <c r="E187">
        <f>VLOOKUP(C187,'Program Activity May-Dec 2019'!$C$2:$J$106,8,FALSE)</f>
        <v>0</v>
      </c>
      <c r="G187" t="s">
        <v>501</v>
      </c>
      <c r="I187" t="s">
        <v>136</v>
      </c>
      <c r="J187" t="s">
        <v>135</v>
      </c>
      <c r="N187" t="s">
        <v>113</v>
      </c>
      <c r="O187">
        <v>1</v>
      </c>
      <c r="P187">
        <v>30.89</v>
      </c>
      <c r="Q187">
        <v>0.01</v>
      </c>
    </row>
    <row r="188" spans="1:17" x14ac:dyDescent="0.45">
      <c r="A188" t="s">
        <v>231</v>
      </c>
      <c r="C188" t="s">
        <v>380</v>
      </c>
      <c r="D188">
        <f>VLOOKUP(C188,'Program Activity May-Dec 2019'!$C$2:$E$106,3,FALSE)</f>
        <v>0</v>
      </c>
      <c r="E188">
        <f>VLOOKUP(C188,'Program Activity May-Dec 2019'!$C$2:$J$106,8,FALSE)</f>
        <v>0</v>
      </c>
      <c r="G188" t="s">
        <v>501</v>
      </c>
      <c r="I188" t="s">
        <v>423</v>
      </c>
      <c r="J188" t="s">
        <v>425</v>
      </c>
      <c r="N188" t="s">
        <v>113</v>
      </c>
      <c r="O188">
        <v>1</v>
      </c>
      <c r="P188">
        <v>144.13999999999999</v>
      </c>
      <c r="Q188">
        <v>0.04</v>
      </c>
    </row>
    <row r="189" spans="1:17" x14ac:dyDescent="0.45">
      <c r="A189" t="s">
        <v>231</v>
      </c>
      <c r="C189" t="s">
        <v>380</v>
      </c>
      <c r="D189">
        <f>VLOOKUP(C189,'Program Activity May-Dec 2019'!$C$2:$E$106,3,FALSE)</f>
        <v>0</v>
      </c>
      <c r="E189">
        <f>VLOOKUP(C189,'Program Activity May-Dec 2019'!$C$2:$J$106,8,FALSE)</f>
        <v>0</v>
      </c>
      <c r="G189" t="s">
        <v>501</v>
      </c>
      <c r="I189" t="s">
        <v>145</v>
      </c>
      <c r="J189" t="s">
        <v>144</v>
      </c>
      <c r="N189" t="s">
        <v>113</v>
      </c>
      <c r="O189">
        <v>5</v>
      </c>
      <c r="P189">
        <v>497.64</v>
      </c>
      <c r="Q189">
        <v>0.15</v>
      </c>
    </row>
    <row r="190" spans="1:17" x14ac:dyDescent="0.45">
      <c r="A190" t="s">
        <v>231</v>
      </c>
      <c r="C190" t="s">
        <v>380</v>
      </c>
      <c r="D190">
        <f>VLOOKUP(C190,'Program Activity May-Dec 2019'!$C$2:$E$106,3,FALSE)</f>
        <v>0</v>
      </c>
      <c r="E190">
        <f>VLOOKUP(C190,'Program Activity May-Dec 2019'!$C$2:$J$106,8,FALSE)</f>
        <v>0</v>
      </c>
      <c r="G190" t="s">
        <v>501</v>
      </c>
      <c r="I190" t="s">
        <v>145</v>
      </c>
      <c r="J190" t="s">
        <v>144</v>
      </c>
      <c r="N190" t="s">
        <v>113</v>
      </c>
      <c r="O190">
        <v>10</v>
      </c>
      <c r="P190">
        <v>995.28</v>
      </c>
      <c r="Q190">
        <v>0.28999999999999998</v>
      </c>
    </row>
    <row r="191" spans="1:17" x14ac:dyDescent="0.45">
      <c r="A191" t="s">
        <v>231</v>
      </c>
      <c r="C191" t="s">
        <v>382</v>
      </c>
      <c r="D191">
        <f>VLOOKUP(C191,'Program Activity May-Dec 2019'!$C$2:$E$106,3,FALSE)</f>
        <v>0</v>
      </c>
      <c r="E191">
        <f>VLOOKUP(C191,'Program Activity May-Dec 2019'!$C$2:$J$106,8,FALSE)</f>
        <v>0</v>
      </c>
      <c r="G191" t="s">
        <v>501</v>
      </c>
      <c r="I191" t="s">
        <v>440</v>
      </c>
      <c r="J191" t="s">
        <v>441</v>
      </c>
      <c r="N191" t="s">
        <v>113</v>
      </c>
      <c r="O191">
        <v>3</v>
      </c>
      <c r="P191">
        <v>469.56</v>
      </c>
      <c r="Q191">
        <v>0.16</v>
      </c>
    </row>
    <row r="192" spans="1:17" x14ac:dyDescent="0.45">
      <c r="A192" t="s">
        <v>231</v>
      </c>
      <c r="C192" t="s">
        <v>382</v>
      </c>
      <c r="D192">
        <f>VLOOKUP(C192,'Program Activity May-Dec 2019'!$C$2:$E$106,3,FALSE)</f>
        <v>0</v>
      </c>
      <c r="E192">
        <f>VLOOKUP(C192,'Program Activity May-Dec 2019'!$C$2:$J$106,8,FALSE)</f>
        <v>0</v>
      </c>
      <c r="G192" t="s">
        <v>501</v>
      </c>
      <c r="I192" t="s">
        <v>130</v>
      </c>
      <c r="J192" t="s">
        <v>129</v>
      </c>
      <c r="N192" t="s">
        <v>113</v>
      </c>
      <c r="O192">
        <v>1</v>
      </c>
      <c r="P192">
        <v>0</v>
      </c>
      <c r="Q192">
        <v>0</v>
      </c>
    </row>
    <row r="193" spans="1:17" x14ac:dyDescent="0.45">
      <c r="A193" t="s">
        <v>231</v>
      </c>
      <c r="C193" t="s">
        <v>382</v>
      </c>
      <c r="D193">
        <f>VLOOKUP(C193,'Program Activity May-Dec 2019'!$C$2:$E$106,3,FALSE)</f>
        <v>0</v>
      </c>
      <c r="E193">
        <f>VLOOKUP(C193,'Program Activity May-Dec 2019'!$C$2:$J$106,8,FALSE)</f>
        <v>0</v>
      </c>
      <c r="G193" t="s">
        <v>501</v>
      </c>
      <c r="I193" t="s">
        <v>257</v>
      </c>
      <c r="J193" t="s">
        <v>258</v>
      </c>
      <c r="N193" t="s">
        <v>113</v>
      </c>
      <c r="O193">
        <v>2</v>
      </c>
      <c r="P193">
        <v>307.02</v>
      </c>
      <c r="Q193">
        <v>0.1</v>
      </c>
    </row>
    <row r="194" spans="1:17" x14ac:dyDescent="0.45">
      <c r="A194" t="s">
        <v>231</v>
      </c>
      <c r="C194" t="s">
        <v>382</v>
      </c>
      <c r="D194">
        <f>VLOOKUP(C194,'Program Activity May-Dec 2019'!$C$2:$E$106,3,FALSE)</f>
        <v>0</v>
      </c>
      <c r="E194">
        <f>VLOOKUP(C194,'Program Activity May-Dec 2019'!$C$2:$J$106,8,FALSE)</f>
        <v>0</v>
      </c>
      <c r="G194" t="s">
        <v>501</v>
      </c>
      <c r="I194" t="s">
        <v>442</v>
      </c>
      <c r="J194" t="s">
        <v>443</v>
      </c>
      <c r="N194" t="s">
        <v>113</v>
      </c>
      <c r="O194">
        <v>1</v>
      </c>
      <c r="P194">
        <v>189.63</v>
      </c>
      <c r="Q194">
        <v>0.06</v>
      </c>
    </row>
    <row r="195" spans="1:17" x14ac:dyDescent="0.45">
      <c r="A195" t="s">
        <v>231</v>
      </c>
      <c r="C195" t="s">
        <v>382</v>
      </c>
      <c r="D195">
        <f>VLOOKUP(C195,'Program Activity May-Dec 2019'!$C$2:$E$106,3,FALSE)</f>
        <v>0</v>
      </c>
      <c r="E195">
        <f>VLOOKUP(C195,'Program Activity May-Dec 2019'!$C$2:$J$106,8,FALSE)</f>
        <v>0</v>
      </c>
      <c r="G195" t="s">
        <v>501</v>
      </c>
      <c r="I195" t="s">
        <v>442</v>
      </c>
      <c r="J195" t="s">
        <v>443</v>
      </c>
      <c r="N195" t="s">
        <v>113</v>
      </c>
      <c r="O195">
        <v>3</v>
      </c>
      <c r="P195">
        <v>478.59</v>
      </c>
      <c r="Q195">
        <v>0.16</v>
      </c>
    </row>
    <row r="196" spans="1:17" x14ac:dyDescent="0.45">
      <c r="A196" t="s">
        <v>231</v>
      </c>
      <c r="C196" t="s">
        <v>382</v>
      </c>
      <c r="D196">
        <f>VLOOKUP(C196,'Program Activity May-Dec 2019'!$C$2:$E$106,3,FALSE)</f>
        <v>0</v>
      </c>
      <c r="E196">
        <f>VLOOKUP(C196,'Program Activity May-Dec 2019'!$C$2:$J$106,8,FALSE)</f>
        <v>0</v>
      </c>
      <c r="G196" t="s">
        <v>501</v>
      </c>
      <c r="I196" t="s">
        <v>442</v>
      </c>
      <c r="J196" t="s">
        <v>443</v>
      </c>
      <c r="N196" t="s">
        <v>113</v>
      </c>
      <c r="O196">
        <v>3</v>
      </c>
      <c r="P196">
        <v>568.89</v>
      </c>
      <c r="Q196">
        <v>0.19</v>
      </c>
    </row>
    <row r="197" spans="1:17" x14ac:dyDescent="0.45">
      <c r="A197" t="s">
        <v>231</v>
      </c>
      <c r="C197" t="s">
        <v>382</v>
      </c>
      <c r="D197">
        <f>VLOOKUP(C197,'Program Activity May-Dec 2019'!$C$2:$E$106,3,FALSE)</f>
        <v>0</v>
      </c>
      <c r="E197">
        <f>VLOOKUP(C197,'Program Activity May-Dec 2019'!$C$2:$J$106,8,FALSE)</f>
        <v>0</v>
      </c>
      <c r="G197" t="s">
        <v>501</v>
      </c>
      <c r="I197" t="s">
        <v>442</v>
      </c>
      <c r="J197" t="s">
        <v>443</v>
      </c>
      <c r="N197" t="s">
        <v>113</v>
      </c>
      <c r="O197">
        <v>8</v>
      </c>
      <c r="P197">
        <v>1517.04</v>
      </c>
      <c r="Q197">
        <v>0.5</v>
      </c>
    </row>
    <row r="198" spans="1:17" x14ac:dyDescent="0.45">
      <c r="A198" t="s">
        <v>231</v>
      </c>
      <c r="C198" t="s">
        <v>382</v>
      </c>
      <c r="D198">
        <f>VLOOKUP(C198,'Program Activity May-Dec 2019'!$C$2:$E$106,3,FALSE)</f>
        <v>0</v>
      </c>
      <c r="E198">
        <f>VLOOKUP(C198,'Program Activity May-Dec 2019'!$C$2:$J$106,8,FALSE)</f>
        <v>0</v>
      </c>
      <c r="G198" t="s">
        <v>501</v>
      </c>
      <c r="I198" t="s">
        <v>444</v>
      </c>
      <c r="J198" t="s">
        <v>445</v>
      </c>
      <c r="N198" t="s">
        <v>113</v>
      </c>
      <c r="O198">
        <v>1</v>
      </c>
      <c r="P198">
        <v>919.8</v>
      </c>
      <c r="Q198">
        <v>0.21</v>
      </c>
    </row>
    <row r="199" spans="1:17" x14ac:dyDescent="0.45">
      <c r="A199" t="s">
        <v>231</v>
      </c>
      <c r="C199" t="s">
        <v>382</v>
      </c>
      <c r="D199">
        <f>VLOOKUP(C199,'Program Activity May-Dec 2019'!$C$2:$E$106,3,FALSE)</f>
        <v>0</v>
      </c>
      <c r="E199">
        <f>VLOOKUP(C199,'Program Activity May-Dec 2019'!$C$2:$J$106,8,FALSE)</f>
        <v>0</v>
      </c>
      <c r="G199" t="s">
        <v>501</v>
      </c>
      <c r="I199" t="s">
        <v>438</v>
      </c>
      <c r="J199" t="s">
        <v>439</v>
      </c>
      <c r="N199" t="s">
        <v>113</v>
      </c>
      <c r="O199">
        <v>1</v>
      </c>
      <c r="P199">
        <v>740.22</v>
      </c>
      <c r="Q199">
        <v>0.17</v>
      </c>
    </row>
    <row r="200" spans="1:17" x14ac:dyDescent="0.45">
      <c r="A200" t="s">
        <v>231</v>
      </c>
      <c r="C200" t="s">
        <v>382</v>
      </c>
      <c r="D200">
        <f>VLOOKUP(C200,'Program Activity May-Dec 2019'!$C$2:$E$106,3,FALSE)</f>
        <v>0</v>
      </c>
      <c r="E200">
        <f>VLOOKUP(C200,'Program Activity May-Dec 2019'!$C$2:$J$106,8,FALSE)</f>
        <v>0</v>
      </c>
      <c r="G200" t="s">
        <v>501</v>
      </c>
      <c r="I200" t="s">
        <v>432</v>
      </c>
      <c r="J200" t="s">
        <v>433</v>
      </c>
      <c r="N200" t="s">
        <v>113</v>
      </c>
      <c r="O200">
        <v>1</v>
      </c>
      <c r="P200">
        <v>315.36</v>
      </c>
      <c r="Q200">
        <v>7.0000000000000007E-2</v>
      </c>
    </row>
    <row r="201" spans="1:17" x14ac:dyDescent="0.45">
      <c r="A201" t="s">
        <v>231</v>
      </c>
      <c r="C201" t="s">
        <v>388</v>
      </c>
      <c r="D201">
        <f>VLOOKUP(C201,'Program Activity May-Dec 2019'!$C$2:$E$106,3,FALSE)</f>
        <v>0</v>
      </c>
      <c r="E201">
        <f>VLOOKUP(C201,'Program Activity May-Dec 2019'!$C$2:$J$106,8,FALSE)</f>
        <v>0</v>
      </c>
      <c r="G201" t="s">
        <v>501</v>
      </c>
      <c r="I201" t="s">
        <v>130</v>
      </c>
      <c r="J201" t="s">
        <v>129</v>
      </c>
      <c r="N201" t="s">
        <v>113</v>
      </c>
      <c r="O201">
        <v>1</v>
      </c>
      <c r="P201">
        <v>0</v>
      </c>
      <c r="Q201">
        <v>0</v>
      </c>
    </row>
    <row r="202" spans="1:17" x14ac:dyDescent="0.45">
      <c r="A202" t="s">
        <v>231</v>
      </c>
      <c r="C202" t="s">
        <v>388</v>
      </c>
      <c r="D202">
        <f>VLOOKUP(C202,'Program Activity May-Dec 2019'!$C$2:$E$106,3,FALSE)</f>
        <v>0</v>
      </c>
      <c r="E202">
        <f>VLOOKUP(C202,'Program Activity May-Dec 2019'!$C$2:$J$106,8,FALSE)</f>
        <v>0</v>
      </c>
      <c r="G202" t="s">
        <v>501</v>
      </c>
      <c r="I202" t="s">
        <v>122</v>
      </c>
      <c r="J202" t="s">
        <v>121</v>
      </c>
      <c r="N202" t="s">
        <v>113</v>
      </c>
      <c r="O202">
        <v>1</v>
      </c>
      <c r="P202">
        <v>191.83</v>
      </c>
      <c r="Q202">
        <v>0.03</v>
      </c>
    </row>
    <row r="203" spans="1:17" x14ac:dyDescent="0.45">
      <c r="A203" t="s">
        <v>231</v>
      </c>
      <c r="C203" t="s">
        <v>388</v>
      </c>
      <c r="D203">
        <f>VLOOKUP(C203,'Program Activity May-Dec 2019'!$C$2:$E$106,3,FALSE)</f>
        <v>0</v>
      </c>
      <c r="E203">
        <f>VLOOKUP(C203,'Program Activity May-Dec 2019'!$C$2:$J$106,8,FALSE)</f>
        <v>0</v>
      </c>
      <c r="G203" t="s">
        <v>501</v>
      </c>
      <c r="I203" t="s">
        <v>133</v>
      </c>
      <c r="J203" t="s">
        <v>132</v>
      </c>
      <c r="N203" t="s">
        <v>113</v>
      </c>
      <c r="O203">
        <v>12</v>
      </c>
      <c r="P203">
        <v>3267.26</v>
      </c>
      <c r="Q203">
        <v>0.53</v>
      </c>
    </row>
    <row r="204" spans="1:17" x14ac:dyDescent="0.45">
      <c r="A204" t="s">
        <v>231</v>
      </c>
      <c r="C204" t="s">
        <v>386</v>
      </c>
      <c r="D204">
        <f>VLOOKUP(C204,'Program Activity May-Dec 2019'!$C$2:$E$106,3,FALSE)</f>
        <v>0</v>
      </c>
      <c r="E204">
        <f>VLOOKUP(C204,'Program Activity May-Dec 2019'!$C$2:$J$106,8,FALSE)</f>
        <v>0</v>
      </c>
      <c r="G204" t="s">
        <v>501</v>
      </c>
      <c r="I204" t="s">
        <v>421</v>
      </c>
      <c r="J204" t="s">
        <v>422</v>
      </c>
      <c r="N204" t="s">
        <v>113</v>
      </c>
      <c r="O204">
        <v>3</v>
      </c>
      <c r="P204">
        <v>767.52</v>
      </c>
      <c r="Q204">
        <v>0.12</v>
      </c>
    </row>
    <row r="205" spans="1:17" x14ac:dyDescent="0.45">
      <c r="A205" t="s">
        <v>231</v>
      </c>
      <c r="C205" t="s">
        <v>386</v>
      </c>
      <c r="D205">
        <f>VLOOKUP(C205,'Program Activity May-Dec 2019'!$C$2:$E$106,3,FALSE)</f>
        <v>0</v>
      </c>
      <c r="E205">
        <f>VLOOKUP(C205,'Program Activity May-Dec 2019'!$C$2:$J$106,8,FALSE)</f>
        <v>0</v>
      </c>
      <c r="G205" t="s">
        <v>501</v>
      </c>
      <c r="I205" t="s">
        <v>151</v>
      </c>
      <c r="J205" t="s">
        <v>150</v>
      </c>
      <c r="N205" t="s">
        <v>113</v>
      </c>
      <c r="O205">
        <v>10</v>
      </c>
      <c r="P205">
        <v>3244.8</v>
      </c>
      <c r="Q205">
        <v>0.52</v>
      </c>
    </row>
    <row r="206" spans="1:17" x14ac:dyDescent="0.45">
      <c r="A206" t="s">
        <v>231</v>
      </c>
      <c r="C206" t="s">
        <v>390</v>
      </c>
      <c r="D206">
        <f>VLOOKUP(C206,'Program Activity May-Dec 2019'!$C$2:$E$106,3,FALSE)</f>
        <v>0</v>
      </c>
      <c r="E206">
        <f>VLOOKUP(C206,'Program Activity May-Dec 2019'!$C$2:$J$106,8,FALSE)</f>
        <v>0</v>
      </c>
      <c r="G206" t="s">
        <v>501</v>
      </c>
      <c r="I206" t="s">
        <v>147</v>
      </c>
      <c r="J206" t="s">
        <v>146</v>
      </c>
      <c r="N206" t="s">
        <v>113</v>
      </c>
      <c r="O206">
        <v>3</v>
      </c>
      <c r="P206">
        <v>2234.25</v>
      </c>
      <c r="Q206">
        <v>0.99</v>
      </c>
    </row>
    <row r="207" spans="1:17" x14ac:dyDescent="0.45">
      <c r="A207" t="s">
        <v>231</v>
      </c>
      <c r="C207" t="s">
        <v>390</v>
      </c>
      <c r="D207">
        <f>VLOOKUP(C207,'Program Activity May-Dec 2019'!$C$2:$E$106,3,FALSE)</f>
        <v>0</v>
      </c>
      <c r="E207">
        <f>VLOOKUP(C207,'Program Activity May-Dec 2019'!$C$2:$J$106,8,FALSE)</f>
        <v>0</v>
      </c>
      <c r="G207" t="s">
        <v>501</v>
      </c>
      <c r="I207" t="s">
        <v>114</v>
      </c>
      <c r="J207" t="s">
        <v>112</v>
      </c>
      <c r="N207" t="s">
        <v>113</v>
      </c>
      <c r="O207">
        <v>1</v>
      </c>
      <c r="P207">
        <v>0</v>
      </c>
      <c r="Q207">
        <v>0</v>
      </c>
    </row>
    <row r="208" spans="1:17" x14ac:dyDescent="0.45">
      <c r="A208" t="s">
        <v>231</v>
      </c>
      <c r="C208" t="s">
        <v>390</v>
      </c>
      <c r="D208">
        <f>VLOOKUP(C208,'Program Activity May-Dec 2019'!$C$2:$E$106,3,FALSE)</f>
        <v>0</v>
      </c>
      <c r="E208">
        <f>VLOOKUP(C208,'Program Activity May-Dec 2019'!$C$2:$J$106,8,FALSE)</f>
        <v>0</v>
      </c>
      <c r="G208" t="s">
        <v>501</v>
      </c>
      <c r="I208" t="s">
        <v>257</v>
      </c>
      <c r="J208" t="s">
        <v>258</v>
      </c>
      <c r="N208" t="s">
        <v>113</v>
      </c>
      <c r="O208">
        <v>1</v>
      </c>
      <c r="P208">
        <v>114.75</v>
      </c>
      <c r="Q208">
        <v>0.05</v>
      </c>
    </row>
    <row r="209" spans="1:17" x14ac:dyDescent="0.45">
      <c r="A209" t="s">
        <v>231</v>
      </c>
      <c r="C209" t="s">
        <v>390</v>
      </c>
      <c r="D209">
        <f>VLOOKUP(C209,'Program Activity May-Dec 2019'!$C$2:$E$106,3,FALSE)</f>
        <v>0</v>
      </c>
      <c r="E209">
        <f>VLOOKUP(C209,'Program Activity May-Dec 2019'!$C$2:$J$106,8,FALSE)</f>
        <v>0</v>
      </c>
      <c r="G209" t="s">
        <v>501</v>
      </c>
      <c r="I209" t="s">
        <v>145</v>
      </c>
      <c r="J209" t="s">
        <v>144</v>
      </c>
      <c r="N209" t="s">
        <v>113</v>
      </c>
      <c r="O209">
        <v>2</v>
      </c>
      <c r="P209">
        <v>130.5</v>
      </c>
      <c r="Q209">
        <v>0.06</v>
      </c>
    </row>
    <row r="210" spans="1:17" x14ac:dyDescent="0.45">
      <c r="A210" t="s">
        <v>231</v>
      </c>
      <c r="C210" t="s">
        <v>390</v>
      </c>
      <c r="D210">
        <f>VLOOKUP(C210,'Program Activity May-Dec 2019'!$C$2:$E$106,3,FALSE)</f>
        <v>0</v>
      </c>
      <c r="E210">
        <f>VLOOKUP(C210,'Program Activity May-Dec 2019'!$C$2:$J$106,8,FALSE)</f>
        <v>0</v>
      </c>
      <c r="G210" t="s">
        <v>501</v>
      </c>
      <c r="I210" t="s">
        <v>145</v>
      </c>
      <c r="J210" t="s">
        <v>144</v>
      </c>
      <c r="N210" t="s">
        <v>113</v>
      </c>
      <c r="O210">
        <v>1</v>
      </c>
      <c r="P210">
        <v>65.25</v>
      </c>
      <c r="Q210">
        <v>0.03</v>
      </c>
    </row>
    <row r="211" spans="1:17" x14ac:dyDescent="0.45">
      <c r="A211" t="s">
        <v>231</v>
      </c>
      <c r="C211" t="s">
        <v>390</v>
      </c>
      <c r="D211">
        <f>VLOOKUP(C211,'Program Activity May-Dec 2019'!$C$2:$E$106,3,FALSE)</f>
        <v>0</v>
      </c>
      <c r="E211">
        <f>VLOOKUP(C211,'Program Activity May-Dec 2019'!$C$2:$J$106,8,FALSE)</f>
        <v>0</v>
      </c>
      <c r="G211" t="s">
        <v>501</v>
      </c>
      <c r="I211" t="s">
        <v>151</v>
      </c>
      <c r="J211" t="s">
        <v>150</v>
      </c>
      <c r="N211" t="s">
        <v>113</v>
      </c>
      <c r="O211">
        <v>6</v>
      </c>
      <c r="P211">
        <v>702</v>
      </c>
      <c r="Q211">
        <v>0.31</v>
      </c>
    </row>
    <row r="212" spans="1:17" x14ac:dyDescent="0.45">
      <c r="A212" t="s">
        <v>231</v>
      </c>
      <c r="C212" t="s">
        <v>390</v>
      </c>
      <c r="D212">
        <f>VLOOKUP(C212,'Program Activity May-Dec 2019'!$C$2:$E$106,3,FALSE)</f>
        <v>0</v>
      </c>
      <c r="E212">
        <f>VLOOKUP(C212,'Program Activity May-Dec 2019'!$C$2:$J$106,8,FALSE)</f>
        <v>0</v>
      </c>
      <c r="G212" t="s">
        <v>501</v>
      </c>
      <c r="I212" t="s">
        <v>122</v>
      </c>
      <c r="J212" t="s">
        <v>121</v>
      </c>
      <c r="N212" t="s">
        <v>113</v>
      </c>
      <c r="O212">
        <v>1</v>
      </c>
      <c r="P212">
        <v>155.25</v>
      </c>
      <c r="Q212">
        <v>7.0000000000000007E-2</v>
      </c>
    </row>
    <row r="213" spans="1:17" x14ac:dyDescent="0.45">
      <c r="A213" t="s">
        <v>231</v>
      </c>
      <c r="C213" t="s">
        <v>390</v>
      </c>
      <c r="D213">
        <f>VLOOKUP(C213,'Program Activity May-Dec 2019'!$C$2:$E$106,3,FALSE)</f>
        <v>0</v>
      </c>
      <c r="E213">
        <f>VLOOKUP(C213,'Program Activity May-Dec 2019'!$C$2:$J$106,8,FALSE)</f>
        <v>0</v>
      </c>
      <c r="G213" t="s">
        <v>501</v>
      </c>
      <c r="I213" t="s">
        <v>126</v>
      </c>
      <c r="J213" t="s">
        <v>125</v>
      </c>
      <c r="N213" t="s">
        <v>113</v>
      </c>
      <c r="O213">
        <v>1</v>
      </c>
      <c r="P213">
        <v>267.75</v>
      </c>
      <c r="Q213">
        <v>0.12</v>
      </c>
    </row>
    <row r="214" spans="1:17" x14ac:dyDescent="0.45">
      <c r="A214" t="s">
        <v>231</v>
      </c>
      <c r="C214" t="s">
        <v>390</v>
      </c>
      <c r="D214">
        <f>VLOOKUP(C214,'Program Activity May-Dec 2019'!$C$2:$E$106,3,FALSE)</f>
        <v>0</v>
      </c>
      <c r="E214">
        <f>VLOOKUP(C214,'Program Activity May-Dec 2019'!$C$2:$J$106,8,FALSE)</f>
        <v>0</v>
      </c>
      <c r="G214" t="s">
        <v>501</v>
      </c>
      <c r="I214" t="s">
        <v>126</v>
      </c>
      <c r="J214" t="s">
        <v>125</v>
      </c>
      <c r="N214" t="s">
        <v>113</v>
      </c>
      <c r="O214">
        <v>8</v>
      </c>
      <c r="P214">
        <v>1602</v>
      </c>
      <c r="Q214">
        <v>0.71</v>
      </c>
    </row>
    <row r="215" spans="1:17" x14ac:dyDescent="0.45">
      <c r="A215" t="s">
        <v>231</v>
      </c>
      <c r="C215" t="s">
        <v>390</v>
      </c>
      <c r="D215">
        <f>VLOOKUP(C215,'Program Activity May-Dec 2019'!$C$2:$E$106,3,FALSE)</f>
        <v>0</v>
      </c>
      <c r="E215">
        <f>VLOOKUP(C215,'Program Activity May-Dec 2019'!$C$2:$J$106,8,FALSE)</f>
        <v>0</v>
      </c>
      <c r="G215" t="s">
        <v>501</v>
      </c>
      <c r="I215" t="s">
        <v>126</v>
      </c>
      <c r="J215" t="s">
        <v>125</v>
      </c>
      <c r="N215" t="s">
        <v>113</v>
      </c>
      <c r="O215">
        <v>13</v>
      </c>
      <c r="P215">
        <v>2603.25</v>
      </c>
      <c r="Q215">
        <v>1.1599999999999999</v>
      </c>
    </row>
    <row r="216" spans="1:17" x14ac:dyDescent="0.45">
      <c r="A216" t="s">
        <v>231</v>
      </c>
      <c r="C216" t="s">
        <v>392</v>
      </c>
      <c r="D216">
        <f>VLOOKUP(C216,'Program Activity May-Dec 2019'!$C$2:$E$106,3,FALSE)</f>
        <v>0</v>
      </c>
      <c r="E216">
        <f>VLOOKUP(C216,'Program Activity May-Dec 2019'!$C$2:$J$106,8,FALSE)</f>
        <v>0</v>
      </c>
      <c r="G216" t="s">
        <v>501</v>
      </c>
      <c r="I216" t="s">
        <v>421</v>
      </c>
      <c r="J216" t="s">
        <v>422</v>
      </c>
      <c r="N216" t="s">
        <v>113</v>
      </c>
      <c r="O216">
        <v>4</v>
      </c>
      <c r="P216">
        <v>511.68</v>
      </c>
      <c r="Q216">
        <v>0.16</v>
      </c>
    </row>
    <row r="217" spans="1:17" x14ac:dyDescent="0.45">
      <c r="A217" t="s">
        <v>231</v>
      </c>
      <c r="C217" t="s">
        <v>392</v>
      </c>
      <c r="D217">
        <f>VLOOKUP(C217,'Program Activity May-Dec 2019'!$C$2:$E$106,3,FALSE)</f>
        <v>0</v>
      </c>
      <c r="E217">
        <f>VLOOKUP(C217,'Program Activity May-Dec 2019'!$C$2:$J$106,8,FALSE)</f>
        <v>0</v>
      </c>
      <c r="G217" t="s">
        <v>501</v>
      </c>
      <c r="I217" t="s">
        <v>421</v>
      </c>
      <c r="J217" t="s">
        <v>422</v>
      </c>
      <c r="N217" t="s">
        <v>113</v>
      </c>
      <c r="O217">
        <v>13</v>
      </c>
      <c r="P217">
        <v>1662.96</v>
      </c>
      <c r="Q217">
        <v>0.53</v>
      </c>
    </row>
    <row r="218" spans="1:17" x14ac:dyDescent="0.45">
      <c r="A218" t="s">
        <v>231</v>
      </c>
      <c r="C218" t="s">
        <v>415</v>
      </c>
      <c r="D218">
        <f>VLOOKUP(C218,'Program Activity May-Dec 2019'!$C$2:$E$106,3,FALSE)</f>
        <v>0</v>
      </c>
      <c r="E218">
        <f>VLOOKUP(C218,'Program Activity May-Dec 2019'!$C$2:$J$106,8,FALSE)</f>
        <v>0</v>
      </c>
      <c r="G218" t="s">
        <v>501</v>
      </c>
      <c r="I218" t="s">
        <v>446</v>
      </c>
      <c r="J218" t="s">
        <v>447</v>
      </c>
      <c r="N218" t="s">
        <v>113</v>
      </c>
      <c r="O218">
        <v>5</v>
      </c>
      <c r="P218">
        <v>1720.44</v>
      </c>
      <c r="Q218">
        <v>0.40500000000000003</v>
      </c>
    </row>
    <row r="219" spans="1:17" x14ac:dyDescent="0.45">
      <c r="A219" t="s">
        <v>231</v>
      </c>
      <c r="C219" t="s">
        <v>415</v>
      </c>
      <c r="D219">
        <f>VLOOKUP(C219,'Program Activity May-Dec 2019'!$C$2:$E$106,3,FALSE)</f>
        <v>0</v>
      </c>
      <c r="E219">
        <f>VLOOKUP(C219,'Program Activity May-Dec 2019'!$C$2:$J$106,8,FALSE)</f>
        <v>0</v>
      </c>
      <c r="G219" t="s">
        <v>501</v>
      </c>
      <c r="I219" t="s">
        <v>446</v>
      </c>
      <c r="J219" t="s">
        <v>447</v>
      </c>
      <c r="N219" t="s">
        <v>113</v>
      </c>
      <c r="O219">
        <v>6</v>
      </c>
      <c r="P219">
        <v>2064.5279999999998</v>
      </c>
      <c r="Q219">
        <v>0.48599999999999999</v>
      </c>
    </row>
    <row r="220" spans="1:17" x14ac:dyDescent="0.45">
      <c r="A220" t="s">
        <v>231</v>
      </c>
      <c r="C220" t="s">
        <v>415</v>
      </c>
      <c r="D220">
        <f>VLOOKUP(C220,'Program Activity May-Dec 2019'!$C$2:$E$106,3,FALSE)</f>
        <v>0</v>
      </c>
      <c r="E220">
        <f>VLOOKUP(C220,'Program Activity May-Dec 2019'!$C$2:$J$106,8,FALSE)</f>
        <v>0</v>
      </c>
      <c r="G220" t="s">
        <v>501</v>
      </c>
      <c r="I220" t="s">
        <v>151</v>
      </c>
      <c r="J220" t="s">
        <v>150</v>
      </c>
      <c r="N220" t="s">
        <v>113</v>
      </c>
      <c r="O220">
        <v>7</v>
      </c>
      <c r="P220">
        <v>1546.2719999999999</v>
      </c>
      <c r="Q220">
        <v>0.36399999999999999</v>
      </c>
    </row>
    <row r="221" spans="1:17" x14ac:dyDescent="0.45">
      <c r="A221" t="s">
        <v>231</v>
      </c>
      <c r="C221" t="s">
        <v>398</v>
      </c>
      <c r="D221">
        <f>VLOOKUP(C221,'Program Activity May-Dec 2019'!$C$2:$E$106,3,FALSE)</f>
        <v>0</v>
      </c>
      <c r="E221">
        <f>VLOOKUP(C221,'Program Activity May-Dec 2019'!$C$2:$J$106,8,FALSE)</f>
        <v>0</v>
      </c>
      <c r="G221" t="s">
        <v>501</v>
      </c>
      <c r="I221" t="s">
        <v>130</v>
      </c>
      <c r="J221" t="s">
        <v>129</v>
      </c>
      <c r="N221" t="s">
        <v>113</v>
      </c>
      <c r="O221">
        <v>1</v>
      </c>
      <c r="P221">
        <v>0</v>
      </c>
      <c r="Q221">
        <v>0</v>
      </c>
    </row>
    <row r="222" spans="1:17" x14ac:dyDescent="0.45">
      <c r="A222" t="s">
        <v>231</v>
      </c>
      <c r="C222" t="s">
        <v>398</v>
      </c>
      <c r="D222">
        <f>VLOOKUP(C222,'Program Activity May-Dec 2019'!$C$2:$E$106,3,FALSE)</f>
        <v>0</v>
      </c>
      <c r="E222">
        <f>VLOOKUP(C222,'Program Activity May-Dec 2019'!$C$2:$J$106,8,FALSE)</f>
        <v>0</v>
      </c>
      <c r="G222" t="s">
        <v>501</v>
      </c>
      <c r="I222" t="s">
        <v>122</v>
      </c>
      <c r="J222" t="s">
        <v>121</v>
      </c>
      <c r="N222" t="s">
        <v>113</v>
      </c>
      <c r="O222">
        <v>3</v>
      </c>
      <c r="P222">
        <v>406.22399999999999</v>
      </c>
      <c r="Q222">
        <v>9.2999999999999999E-2</v>
      </c>
    </row>
    <row r="223" spans="1:17" x14ac:dyDescent="0.45">
      <c r="A223" t="s">
        <v>231</v>
      </c>
      <c r="C223" t="s">
        <v>396</v>
      </c>
      <c r="D223">
        <f>VLOOKUP(C223,'Program Activity May-Dec 2019'!$C$2:$E$106,3,FALSE)</f>
        <v>0</v>
      </c>
      <c r="E223">
        <f>VLOOKUP(C223,'Program Activity May-Dec 2019'!$C$2:$J$106,8,FALSE)</f>
        <v>0</v>
      </c>
      <c r="G223" t="s">
        <v>501</v>
      </c>
      <c r="I223" t="s">
        <v>130</v>
      </c>
      <c r="J223" t="s">
        <v>129</v>
      </c>
      <c r="N223" t="s">
        <v>113</v>
      </c>
      <c r="O223">
        <v>1</v>
      </c>
      <c r="P223">
        <v>0</v>
      </c>
      <c r="Q223">
        <v>0</v>
      </c>
    </row>
    <row r="224" spans="1:17" x14ac:dyDescent="0.45">
      <c r="A224" t="s">
        <v>231</v>
      </c>
      <c r="C224" t="s">
        <v>396</v>
      </c>
      <c r="D224">
        <f>VLOOKUP(C224,'Program Activity May-Dec 2019'!$C$2:$E$106,3,FALSE)</f>
        <v>0</v>
      </c>
      <c r="E224">
        <f>VLOOKUP(C224,'Program Activity May-Dec 2019'!$C$2:$J$106,8,FALSE)</f>
        <v>0</v>
      </c>
      <c r="G224" t="s">
        <v>501</v>
      </c>
      <c r="I224" t="s">
        <v>122</v>
      </c>
      <c r="J224" t="s">
        <v>121</v>
      </c>
      <c r="N224" t="s">
        <v>113</v>
      </c>
      <c r="O224">
        <v>8</v>
      </c>
      <c r="P224">
        <v>838.24</v>
      </c>
      <c r="Q224">
        <v>0.248</v>
      </c>
    </row>
    <row r="225" spans="1:17" x14ac:dyDescent="0.45">
      <c r="A225" t="s">
        <v>231</v>
      </c>
      <c r="C225" t="s">
        <v>396</v>
      </c>
      <c r="D225">
        <f>VLOOKUP(C225,'Program Activity May-Dec 2019'!$C$2:$E$106,3,FALSE)</f>
        <v>0</v>
      </c>
      <c r="E225">
        <f>VLOOKUP(C225,'Program Activity May-Dec 2019'!$C$2:$J$106,8,FALSE)</f>
        <v>0</v>
      </c>
      <c r="G225" t="s">
        <v>501</v>
      </c>
      <c r="I225" t="s">
        <v>126</v>
      </c>
      <c r="J225" t="s">
        <v>125</v>
      </c>
      <c r="N225" t="s">
        <v>113</v>
      </c>
      <c r="O225">
        <v>2</v>
      </c>
      <c r="P225">
        <v>378.56</v>
      </c>
      <c r="Q225">
        <v>0.112</v>
      </c>
    </row>
    <row r="226" spans="1:17" x14ac:dyDescent="0.45">
      <c r="A226" t="s">
        <v>231</v>
      </c>
      <c r="C226" t="s">
        <v>394</v>
      </c>
      <c r="D226">
        <f>VLOOKUP(C226,'Program Activity May-Dec 2019'!$C$2:$E$106,3,FALSE)</f>
        <v>0</v>
      </c>
      <c r="E226">
        <f>VLOOKUP(C226,'Program Activity May-Dec 2019'!$C$2:$J$106,8,FALSE)</f>
        <v>0</v>
      </c>
      <c r="G226" t="s">
        <v>501</v>
      </c>
      <c r="I226" t="s">
        <v>448</v>
      </c>
      <c r="J226" t="s">
        <v>449</v>
      </c>
      <c r="N226" t="s">
        <v>113</v>
      </c>
      <c r="O226">
        <v>18</v>
      </c>
      <c r="P226">
        <v>733.82399999999996</v>
      </c>
      <c r="Q226">
        <v>0.126</v>
      </c>
    </row>
    <row r="227" spans="1:17" x14ac:dyDescent="0.45">
      <c r="A227" t="s">
        <v>231</v>
      </c>
      <c r="C227" t="s">
        <v>394</v>
      </c>
      <c r="D227">
        <f>VLOOKUP(C227,'Program Activity May-Dec 2019'!$C$2:$E$106,3,FALSE)</f>
        <v>0</v>
      </c>
      <c r="E227">
        <f>VLOOKUP(C227,'Program Activity May-Dec 2019'!$C$2:$J$106,8,FALSE)</f>
        <v>0</v>
      </c>
      <c r="G227" t="s">
        <v>501</v>
      </c>
      <c r="I227" t="s">
        <v>130</v>
      </c>
      <c r="J227" t="s">
        <v>129</v>
      </c>
      <c r="N227" t="s">
        <v>113</v>
      </c>
      <c r="O227">
        <v>1</v>
      </c>
      <c r="P227">
        <v>0</v>
      </c>
      <c r="Q227">
        <v>0</v>
      </c>
    </row>
    <row r="228" spans="1:17" x14ac:dyDescent="0.45">
      <c r="A228" t="s">
        <v>231</v>
      </c>
      <c r="C228" t="s">
        <v>394</v>
      </c>
      <c r="D228">
        <f>VLOOKUP(C228,'Program Activity May-Dec 2019'!$C$2:$E$106,3,FALSE)</f>
        <v>0</v>
      </c>
      <c r="E228">
        <f>VLOOKUP(C228,'Program Activity May-Dec 2019'!$C$2:$J$106,8,FALSE)</f>
        <v>0</v>
      </c>
      <c r="G228" t="s">
        <v>501</v>
      </c>
      <c r="I228" t="s">
        <v>136</v>
      </c>
      <c r="J228" t="s">
        <v>135</v>
      </c>
      <c r="N228" t="s">
        <v>113</v>
      </c>
      <c r="O228">
        <v>1</v>
      </c>
      <c r="P228">
        <v>52.415999999999997</v>
      </c>
      <c r="Q228">
        <v>8.9999999999999993E-3</v>
      </c>
    </row>
    <row r="229" spans="1:17" x14ac:dyDescent="0.45">
      <c r="A229" t="s">
        <v>231</v>
      </c>
      <c r="C229" t="s">
        <v>394</v>
      </c>
      <c r="D229">
        <f>VLOOKUP(C229,'Program Activity May-Dec 2019'!$C$2:$E$106,3,FALSE)</f>
        <v>0</v>
      </c>
      <c r="E229">
        <f>VLOOKUP(C229,'Program Activity May-Dec 2019'!$C$2:$J$106,8,FALSE)</f>
        <v>0</v>
      </c>
      <c r="G229" t="s">
        <v>501</v>
      </c>
      <c r="I229" t="s">
        <v>136</v>
      </c>
      <c r="J229" t="s">
        <v>135</v>
      </c>
      <c r="N229" t="s">
        <v>113</v>
      </c>
      <c r="O229">
        <v>1</v>
      </c>
      <c r="P229">
        <v>52.415999999999997</v>
      </c>
      <c r="Q229">
        <v>8.9999999999999993E-3</v>
      </c>
    </row>
    <row r="230" spans="1:17" x14ac:dyDescent="0.45">
      <c r="A230" t="s">
        <v>231</v>
      </c>
      <c r="C230" t="s">
        <v>394</v>
      </c>
      <c r="D230">
        <f>VLOOKUP(C230,'Program Activity May-Dec 2019'!$C$2:$E$106,3,FALSE)</f>
        <v>0</v>
      </c>
      <c r="E230">
        <f>VLOOKUP(C230,'Program Activity May-Dec 2019'!$C$2:$J$106,8,FALSE)</f>
        <v>0</v>
      </c>
      <c r="G230" t="s">
        <v>501</v>
      </c>
      <c r="I230" t="s">
        <v>122</v>
      </c>
      <c r="J230" t="s">
        <v>121</v>
      </c>
      <c r="N230" t="s">
        <v>113</v>
      </c>
      <c r="O230">
        <v>1</v>
      </c>
      <c r="P230">
        <v>180.54400000000001</v>
      </c>
      <c r="Q230">
        <v>3.1E-2</v>
      </c>
    </row>
    <row r="231" spans="1:17" x14ac:dyDescent="0.45">
      <c r="A231" t="s">
        <v>231</v>
      </c>
      <c r="C231" t="s">
        <v>394</v>
      </c>
      <c r="D231">
        <f>VLOOKUP(C231,'Program Activity May-Dec 2019'!$C$2:$E$106,3,FALSE)</f>
        <v>0</v>
      </c>
      <c r="E231">
        <f>VLOOKUP(C231,'Program Activity May-Dec 2019'!$C$2:$J$106,8,FALSE)</f>
        <v>0</v>
      </c>
      <c r="G231" t="s">
        <v>501</v>
      </c>
      <c r="I231" t="s">
        <v>126</v>
      </c>
      <c r="J231" t="s">
        <v>125</v>
      </c>
      <c r="N231" t="s">
        <v>113</v>
      </c>
      <c r="O231">
        <v>1</v>
      </c>
      <c r="P231">
        <v>326.14400000000001</v>
      </c>
      <c r="Q231">
        <v>5.6000000000000001E-2</v>
      </c>
    </row>
    <row r="232" spans="1:17" x14ac:dyDescent="0.45">
      <c r="A232" t="s">
        <v>231</v>
      </c>
      <c r="C232" t="s">
        <v>394</v>
      </c>
      <c r="D232">
        <f>VLOOKUP(C232,'Program Activity May-Dec 2019'!$C$2:$E$106,3,FALSE)</f>
        <v>0</v>
      </c>
      <c r="E232">
        <f>VLOOKUP(C232,'Program Activity May-Dec 2019'!$C$2:$J$106,8,FALSE)</f>
        <v>0</v>
      </c>
      <c r="G232" t="s">
        <v>501</v>
      </c>
      <c r="I232" t="s">
        <v>126</v>
      </c>
      <c r="J232" t="s">
        <v>125</v>
      </c>
      <c r="N232" t="s">
        <v>113</v>
      </c>
      <c r="O232">
        <v>5</v>
      </c>
      <c r="P232">
        <v>1630.72</v>
      </c>
      <c r="Q232">
        <v>0.28000000000000003</v>
      </c>
    </row>
    <row r="233" spans="1:17" x14ac:dyDescent="0.45">
      <c r="A233" t="s">
        <v>231</v>
      </c>
      <c r="C233" t="s">
        <v>401</v>
      </c>
      <c r="D233">
        <f>VLOOKUP(C233,'Program Activity May-Dec 2019'!$C$2:$E$106,3,FALSE)</f>
        <v>0</v>
      </c>
      <c r="E233">
        <f>VLOOKUP(C233,'Program Activity May-Dec 2019'!$C$2:$J$106,8,FALSE)</f>
        <v>0</v>
      </c>
      <c r="G233" t="s">
        <v>501</v>
      </c>
      <c r="I233" t="s">
        <v>130</v>
      </c>
      <c r="J233" t="s">
        <v>129</v>
      </c>
      <c r="N233" t="s">
        <v>113</v>
      </c>
      <c r="O233">
        <v>1</v>
      </c>
      <c r="P233">
        <v>0</v>
      </c>
      <c r="Q233">
        <v>0</v>
      </c>
    </row>
    <row r="234" spans="1:17" x14ac:dyDescent="0.45">
      <c r="A234" t="s">
        <v>231</v>
      </c>
      <c r="C234" t="s">
        <v>401</v>
      </c>
      <c r="D234">
        <f>VLOOKUP(C234,'Program Activity May-Dec 2019'!$C$2:$E$106,3,FALSE)</f>
        <v>0</v>
      </c>
      <c r="E234">
        <f>VLOOKUP(C234,'Program Activity May-Dec 2019'!$C$2:$J$106,8,FALSE)</f>
        <v>0</v>
      </c>
      <c r="G234" t="s">
        <v>501</v>
      </c>
      <c r="I234" t="s">
        <v>145</v>
      </c>
      <c r="J234" t="s">
        <v>144</v>
      </c>
      <c r="N234" t="s">
        <v>113</v>
      </c>
      <c r="O234">
        <v>11</v>
      </c>
      <c r="P234">
        <v>1252.394</v>
      </c>
      <c r="Q234">
        <v>0.31900000000000001</v>
      </c>
    </row>
    <row r="235" spans="1:17" x14ac:dyDescent="0.45">
      <c r="A235" t="s">
        <v>231</v>
      </c>
      <c r="C235" t="s">
        <v>401</v>
      </c>
      <c r="D235">
        <f>VLOOKUP(C235,'Program Activity May-Dec 2019'!$C$2:$E$106,3,FALSE)</f>
        <v>0</v>
      </c>
      <c r="E235">
        <f>VLOOKUP(C235,'Program Activity May-Dec 2019'!$C$2:$J$106,8,FALSE)</f>
        <v>0</v>
      </c>
      <c r="G235" t="s">
        <v>501</v>
      </c>
      <c r="I235" t="s">
        <v>151</v>
      </c>
      <c r="J235" t="s">
        <v>150</v>
      </c>
      <c r="N235" t="s">
        <v>113</v>
      </c>
      <c r="O235">
        <v>3</v>
      </c>
      <c r="P235">
        <v>612.45600000000002</v>
      </c>
      <c r="Q235">
        <v>0.156</v>
      </c>
    </row>
    <row r="236" spans="1:17" x14ac:dyDescent="0.45">
      <c r="A236" t="s">
        <v>231</v>
      </c>
      <c r="C236" t="s">
        <v>401</v>
      </c>
      <c r="D236">
        <f>VLOOKUP(C236,'Program Activity May-Dec 2019'!$C$2:$E$106,3,FALSE)</f>
        <v>0</v>
      </c>
      <c r="E236">
        <f>VLOOKUP(C236,'Program Activity May-Dec 2019'!$C$2:$J$106,8,FALSE)</f>
        <v>0</v>
      </c>
      <c r="G236" t="s">
        <v>501</v>
      </c>
      <c r="I236" t="s">
        <v>126</v>
      </c>
      <c r="J236" t="s">
        <v>125</v>
      </c>
      <c r="N236" t="s">
        <v>113</v>
      </c>
      <c r="O236">
        <v>1</v>
      </c>
      <c r="P236">
        <v>349.41399999999999</v>
      </c>
      <c r="Q236">
        <v>8.8999999999999996E-2</v>
      </c>
    </row>
    <row r="237" spans="1:17" x14ac:dyDescent="0.45">
      <c r="A237" t="s">
        <v>231</v>
      </c>
      <c r="C237" t="s">
        <v>401</v>
      </c>
      <c r="D237">
        <f>VLOOKUP(C237,'Program Activity May-Dec 2019'!$C$2:$E$106,3,FALSE)</f>
        <v>0</v>
      </c>
      <c r="E237">
        <f>VLOOKUP(C237,'Program Activity May-Dec 2019'!$C$2:$J$106,8,FALSE)</f>
        <v>0</v>
      </c>
      <c r="G237" t="s">
        <v>501</v>
      </c>
      <c r="I237" t="s">
        <v>126</v>
      </c>
      <c r="J237" t="s">
        <v>125</v>
      </c>
      <c r="N237" t="s">
        <v>113</v>
      </c>
      <c r="O237">
        <v>1</v>
      </c>
      <c r="P237">
        <v>349.41399999999999</v>
      </c>
      <c r="Q237">
        <v>8.8999999999999996E-2</v>
      </c>
    </row>
    <row r="238" spans="1:17" x14ac:dyDescent="0.45">
      <c r="A238" t="s">
        <v>231</v>
      </c>
      <c r="C238" t="s">
        <v>401</v>
      </c>
      <c r="D238">
        <f>VLOOKUP(C238,'Program Activity May-Dec 2019'!$C$2:$E$106,3,FALSE)</f>
        <v>0</v>
      </c>
      <c r="E238">
        <f>VLOOKUP(C238,'Program Activity May-Dec 2019'!$C$2:$J$106,8,FALSE)</f>
        <v>0</v>
      </c>
      <c r="G238" t="s">
        <v>501</v>
      </c>
      <c r="I238" t="s">
        <v>126</v>
      </c>
      <c r="J238" t="s">
        <v>125</v>
      </c>
      <c r="N238" t="s">
        <v>113</v>
      </c>
      <c r="O238">
        <v>1</v>
      </c>
      <c r="P238">
        <v>349.41399999999999</v>
      </c>
      <c r="Q238">
        <v>8.8999999999999996E-2</v>
      </c>
    </row>
    <row r="239" spans="1:17" x14ac:dyDescent="0.45">
      <c r="A239" t="s">
        <v>231</v>
      </c>
      <c r="C239" t="s">
        <v>401</v>
      </c>
      <c r="D239">
        <f>VLOOKUP(C239,'Program Activity May-Dec 2019'!$C$2:$E$106,3,FALSE)</f>
        <v>0</v>
      </c>
      <c r="E239">
        <f>VLOOKUP(C239,'Program Activity May-Dec 2019'!$C$2:$J$106,8,FALSE)</f>
        <v>0</v>
      </c>
      <c r="G239" t="s">
        <v>501</v>
      </c>
      <c r="I239" t="s">
        <v>126</v>
      </c>
      <c r="J239" t="s">
        <v>125</v>
      </c>
      <c r="N239" t="s">
        <v>113</v>
      </c>
      <c r="O239">
        <v>1</v>
      </c>
      <c r="P239">
        <v>467.19400000000002</v>
      </c>
      <c r="Q239">
        <v>0.11899999999999999</v>
      </c>
    </row>
    <row r="240" spans="1:17" x14ac:dyDescent="0.45">
      <c r="A240" t="s">
        <v>231</v>
      </c>
      <c r="C240" t="s">
        <v>401</v>
      </c>
      <c r="D240">
        <f>VLOOKUP(C240,'Program Activity May-Dec 2019'!$C$2:$E$106,3,FALSE)</f>
        <v>0</v>
      </c>
      <c r="E240">
        <f>VLOOKUP(C240,'Program Activity May-Dec 2019'!$C$2:$J$106,8,FALSE)</f>
        <v>0</v>
      </c>
      <c r="G240" t="s">
        <v>501</v>
      </c>
      <c r="I240" t="s">
        <v>126</v>
      </c>
      <c r="J240" t="s">
        <v>125</v>
      </c>
      <c r="N240" t="s">
        <v>113</v>
      </c>
      <c r="O240">
        <v>10</v>
      </c>
      <c r="P240">
        <v>3494.14</v>
      </c>
      <c r="Q240">
        <v>0.89</v>
      </c>
    </row>
    <row r="241" spans="1:17" x14ac:dyDescent="0.45">
      <c r="A241" t="s">
        <v>231</v>
      </c>
      <c r="C241" t="s">
        <v>405</v>
      </c>
      <c r="D241">
        <f>VLOOKUP(C241,'Program Activity May-Dec 2019'!$C$2:$E$106,3,FALSE)</f>
        <v>0</v>
      </c>
      <c r="E241">
        <f>VLOOKUP(C241,'Program Activity May-Dec 2019'!$C$2:$J$106,8,FALSE)</f>
        <v>0</v>
      </c>
      <c r="G241" t="s">
        <v>501</v>
      </c>
      <c r="I241" t="s">
        <v>136</v>
      </c>
      <c r="J241" t="s">
        <v>135</v>
      </c>
      <c r="N241" t="s">
        <v>113</v>
      </c>
      <c r="O241">
        <v>4</v>
      </c>
      <c r="P241">
        <v>77.256</v>
      </c>
      <c r="Q241">
        <v>3.5999999999999997E-2</v>
      </c>
    </row>
    <row r="242" spans="1:17" x14ac:dyDescent="0.45">
      <c r="A242" t="s">
        <v>231</v>
      </c>
      <c r="C242" t="s">
        <v>405</v>
      </c>
      <c r="D242">
        <f>VLOOKUP(C242,'Program Activity May-Dec 2019'!$C$2:$E$106,3,FALSE)</f>
        <v>0</v>
      </c>
      <c r="E242">
        <f>VLOOKUP(C242,'Program Activity May-Dec 2019'!$C$2:$J$106,8,FALSE)</f>
        <v>0</v>
      </c>
      <c r="G242" t="s">
        <v>501</v>
      </c>
      <c r="I242" t="s">
        <v>426</v>
      </c>
      <c r="J242" t="s">
        <v>427</v>
      </c>
      <c r="N242" t="s">
        <v>113</v>
      </c>
      <c r="O242">
        <v>1</v>
      </c>
      <c r="P242">
        <v>90.132000000000005</v>
      </c>
      <c r="Q242">
        <v>4.2000000000000003E-2</v>
      </c>
    </row>
    <row r="243" spans="1:17" x14ac:dyDescent="0.45">
      <c r="A243" t="s">
        <v>231</v>
      </c>
      <c r="C243" t="s">
        <v>405</v>
      </c>
      <c r="D243">
        <f>VLOOKUP(C243,'Program Activity May-Dec 2019'!$C$2:$E$106,3,FALSE)</f>
        <v>0</v>
      </c>
      <c r="E243">
        <f>VLOOKUP(C243,'Program Activity May-Dec 2019'!$C$2:$J$106,8,FALSE)</f>
        <v>0</v>
      </c>
      <c r="G243" t="s">
        <v>501</v>
      </c>
      <c r="I243" t="s">
        <v>426</v>
      </c>
      <c r="J243" t="s">
        <v>427</v>
      </c>
      <c r="N243" t="s">
        <v>113</v>
      </c>
      <c r="O243">
        <v>2</v>
      </c>
      <c r="P243">
        <v>180.26400000000001</v>
      </c>
      <c r="Q243">
        <v>8.4000000000000005E-2</v>
      </c>
    </row>
    <row r="244" spans="1:17" x14ac:dyDescent="0.45">
      <c r="A244" t="s">
        <v>231</v>
      </c>
      <c r="C244" t="s">
        <v>405</v>
      </c>
      <c r="D244">
        <f>VLOOKUP(C244,'Program Activity May-Dec 2019'!$C$2:$E$106,3,FALSE)</f>
        <v>0</v>
      </c>
      <c r="E244">
        <f>VLOOKUP(C244,'Program Activity May-Dec 2019'!$C$2:$J$106,8,FALSE)</f>
        <v>0</v>
      </c>
      <c r="G244" t="s">
        <v>501</v>
      </c>
      <c r="I244" t="s">
        <v>426</v>
      </c>
      <c r="J244" t="s">
        <v>427</v>
      </c>
      <c r="N244" t="s">
        <v>113</v>
      </c>
      <c r="O244">
        <v>2</v>
      </c>
      <c r="P244">
        <v>180.26400000000001</v>
      </c>
      <c r="Q244">
        <v>8.4000000000000005E-2</v>
      </c>
    </row>
    <row r="245" spans="1:17" x14ac:dyDescent="0.45">
      <c r="A245" t="s">
        <v>231</v>
      </c>
      <c r="C245" t="s">
        <v>405</v>
      </c>
      <c r="D245">
        <f>VLOOKUP(C245,'Program Activity May-Dec 2019'!$C$2:$E$106,3,FALSE)</f>
        <v>0</v>
      </c>
      <c r="E245">
        <f>VLOOKUP(C245,'Program Activity May-Dec 2019'!$C$2:$J$106,8,FALSE)</f>
        <v>0</v>
      </c>
      <c r="G245" t="s">
        <v>501</v>
      </c>
      <c r="I245" t="s">
        <v>426</v>
      </c>
      <c r="J245" t="s">
        <v>427</v>
      </c>
      <c r="N245" t="s">
        <v>113</v>
      </c>
      <c r="O245">
        <v>2</v>
      </c>
      <c r="P245">
        <v>180.26400000000001</v>
      </c>
      <c r="Q245">
        <v>8.4000000000000005E-2</v>
      </c>
    </row>
    <row r="246" spans="1:17" x14ac:dyDescent="0.45">
      <c r="A246" t="s">
        <v>231</v>
      </c>
      <c r="C246" t="s">
        <v>405</v>
      </c>
      <c r="D246">
        <f>VLOOKUP(C246,'Program Activity May-Dec 2019'!$C$2:$E$106,3,FALSE)</f>
        <v>0</v>
      </c>
      <c r="E246">
        <f>VLOOKUP(C246,'Program Activity May-Dec 2019'!$C$2:$J$106,8,FALSE)</f>
        <v>0</v>
      </c>
      <c r="G246" t="s">
        <v>501</v>
      </c>
      <c r="I246" t="s">
        <v>426</v>
      </c>
      <c r="J246" t="s">
        <v>427</v>
      </c>
      <c r="N246" t="s">
        <v>113</v>
      </c>
      <c r="O246">
        <v>6</v>
      </c>
      <c r="P246">
        <v>540.79200000000003</v>
      </c>
      <c r="Q246">
        <v>0.252</v>
      </c>
    </row>
    <row r="247" spans="1:17" x14ac:dyDescent="0.45">
      <c r="A247" t="s">
        <v>231</v>
      </c>
      <c r="C247" t="s">
        <v>403</v>
      </c>
      <c r="D247">
        <f>VLOOKUP(C247,'Program Activity May-Dec 2019'!$C$2:$E$106,3,FALSE)</f>
        <v>0</v>
      </c>
      <c r="E247">
        <f>VLOOKUP(C247,'Program Activity May-Dec 2019'!$C$2:$J$106,8,FALSE)</f>
        <v>0</v>
      </c>
      <c r="G247" t="s">
        <v>501</v>
      </c>
      <c r="I247" t="s">
        <v>130</v>
      </c>
      <c r="J247" t="s">
        <v>129</v>
      </c>
      <c r="N247" t="s">
        <v>113</v>
      </c>
      <c r="O247">
        <v>1</v>
      </c>
      <c r="P247">
        <v>0</v>
      </c>
      <c r="Q247">
        <v>0</v>
      </c>
    </row>
    <row r="248" spans="1:17" x14ac:dyDescent="0.45">
      <c r="A248" t="s">
        <v>231</v>
      </c>
      <c r="C248" t="s">
        <v>403</v>
      </c>
      <c r="D248">
        <f>VLOOKUP(C248,'Program Activity May-Dec 2019'!$C$2:$E$106,3,FALSE)</f>
        <v>0</v>
      </c>
      <c r="E248">
        <f>VLOOKUP(C248,'Program Activity May-Dec 2019'!$C$2:$J$106,8,FALSE)</f>
        <v>0</v>
      </c>
      <c r="G248" t="s">
        <v>501</v>
      </c>
      <c r="I248" t="s">
        <v>136</v>
      </c>
      <c r="J248" t="s">
        <v>135</v>
      </c>
      <c r="N248" t="s">
        <v>113</v>
      </c>
      <c r="O248">
        <v>1</v>
      </c>
      <c r="P248">
        <v>418.923</v>
      </c>
      <c r="Q248">
        <v>8.8999999999999996E-2</v>
      </c>
    </row>
    <row r="249" spans="1:17" x14ac:dyDescent="0.45">
      <c r="A249" t="s">
        <v>231</v>
      </c>
      <c r="C249" t="s">
        <v>403</v>
      </c>
      <c r="D249">
        <f>VLOOKUP(C249,'Program Activity May-Dec 2019'!$C$2:$E$106,3,FALSE)</f>
        <v>0</v>
      </c>
      <c r="E249">
        <f>VLOOKUP(C249,'Program Activity May-Dec 2019'!$C$2:$J$106,8,FALSE)</f>
        <v>0</v>
      </c>
      <c r="G249" t="s">
        <v>501</v>
      </c>
      <c r="I249" t="s">
        <v>145</v>
      </c>
      <c r="J249" t="s">
        <v>144</v>
      </c>
      <c r="N249" t="s">
        <v>113</v>
      </c>
      <c r="O249">
        <v>2</v>
      </c>
      <c r="P249">
        <v>273.00599999999997</v>
      </c>
      <c r="Q249">
        <v>5.8000000000000003E-2</v>
      </c>
    </row>
    <row r="250" spans="1:17" x14ac:dyDescent="0.45">
      <c r="A250" t="s">
        <v>231</v>
      </c>
      <c r="C250" t="s">
        <v>403</v>
      </c>
      <c r="D250">
        <f>VLOOKUP(C250,'Program Activity May-Dec 2019'!$C$2:$E$106,3,FALSE)</f>
        <v>0</v>
      </c>
      <c r="E250">
        <f>VLOOKUP(C250,'Program Activity May-Dec 2019'!$C$2:$J$106,8,FALSE)</f>
        <v>0</v>
      </c>
      <c r="G250" t="s">
        <v>501</v>
      </c>
      <c r="I250" t="s">
        <v>145</v>
      </c>
      <c r="J250" t="s">
        <v>144</v>
      </c>
      <c r="N250" t="s">
        <v>113</v>
      </c>
      <c r="O250">
        <v>4</v>
      </c>
      <c r="P250">
        <v>546.01199999999994</v>
      </c>
      <c r="Q250">
        <v>0.11600000000000001</v>
      </c>
    </row>
    <row r="251" spans="1:17" x14ac:dyDescent="0.45">
      <c r="A251" t="s">
        <v>231</v>
      </c>
      <c r="C251" t="s">
        <v>403</v>
      </c>
      <c r="D251">
        <f>VLOOKUP(C251,'Program Activity May-Dec 2019'!$C$2:$E$106,3,FALSE)</f>
        <v>0</v>
      </c>
      <c r="E251">
        <f>VLOOKUP(C251,'Program Activity May-Dec 2019'!$C$2:$J$106,8,FALSE)</f>
        <v>0</v>
      </c>
      <c r="G251" t="s">
        <v>501</v>
      </c>
      <c r="I251" t="s">
        <v>145</v>
      </c>
      <c r="J251" t="s">
        <v>144</v>
      </c>
      <c r="N251" t="s">
        <v>113</v>
      </c>
      <c r="O251">
        <v>7</v>
      </c>
      <c r="P251">
        <v>955.52099999999996</v>
      </c>
      <c r="Q251">
        <v>0.20300000000000001</v>
      </c>
    </row>
    <row r="252" spans="1:17" x14ac:dyDescent="0.45">
      <c r="A252" t="s">
        <v>231</v>
      </c>
      <c r="C252" t="s">
        <v>403</v>
      </c>
      <c r="D252">
        <f>VLOOKUP(C252,'Program Activity May-Dec 2019'!$C$2:$E$106,3,FALSE)</f>
        <v>0</v>
      </c>
      <c r="E252">
        <f>VLOOKUP(C252,'Program Activity May-Dec 2019'!$C$2:$J$106,8,FALSE)</f>
        <v>0</v>
      </c>
      <c r="G252" t="s">
        <v>501</v>
      </c>
      <c r="I252" t="s">
        <v>145</v>
      </c>
      <c r="J252" t="s">
        <v>144</v>
      </c>
      <c r="N252" t="s">
        <v>113</v>
      </c>
      <c r="O252">
        <v>8</v>
      </c>
      <c r="P252">
        <v>1092.0239999999999</v>
      </c>
      <c r="Q252">
        <v>0.23200000000000001</v>
      </c>
    </row>
    <row r="253" spans="1:17" x14ac:dyDescent="0.45">
      <c r="A253" t="s">
        <v>231</v>
      </c>
      <c r="C253" t="s">
        <v>403</v>
      </c>
      <c r="D253">
        <f>VLOOKUP(C253,'Program Activity May-Dec 2019'!$C$2:$E$106,3,FALSE)</f>
        <v>0</v>
      </c>
      <c r="E253">
        <f>VLOOKUP(C253,'Program Activity May-Dec 2019'!$C$2:$J$106,8,FALSE)</f>
        <v>0</v>
      </c>
      <c r="G253" t="s">
        <v>501</v>
      </c>
      <c r="I253" t="s">
        <v>126</v>
      </c>
      <c r="J253" t="s">
        <v>125</v>
      </c>
      <c r="N253" t="s">
        <v>113</v>
      </c>
      <c r="O253">
        <v>3</v>
      </c>
      <c r="P253">
        <v>1256.769</v>
      </c>
      <c r="Q253">
        <v>0.26700000000000002</v>
      </c>
    </row>
    <row r="254" spans="1:17" x14ac:dyDescent="0.45">
      <c r="A254" t="s">
        <v>231</v>
      </c>
      <c r="C254" t="s">
        <v>407</v>
      </c>
      <c r="D254">
        <f>VLOOKUP(C254,'Program Activity May-Dec 2019'!$C$2:$E$106,3,FALSE)</f>
        <v>0</v>
      </c>
      <c r="E254">
        <f>VLOOKUP(C254,'Program Activity May-Dec 2019'!$C$2:$J$106,8,FALSE)</f>
        <v>0</v>
      </c>
      <c r="G254" t="s">
        <v>501</v>
      </c>
      <c r="I254" t="s">
        <v>136</v>
      </c>
      <c r="J254" t="s">
        <v>135</v>
      </c>
      <c r="N254" t="s">
        <v>113</v>
      </c>
      <c r="O254">
        <v>1</v>
      </c>
      <c r="P254">
        <v>252.048</v>
      </c>
      <c r="Q254">
        <v>8.8999999999999996E-2</v>
      </c>
    </row>
    <row r="255" spans="1:17" x14ac:dyDescent="0.45">
      <c r="A255" t="s">
        <v>231</v>
      </c>
      <c r="C255" t="s">
        <v>407</v>
      </c>
      <c r="D255">
        <f>VLOOKUP(C255,'Program Activity May-Dec 2019'!$C$2:$E$106,3,FALSE)</f>
        <v>0</v>
      </c>
      <c r="E255">
        <f>VLOOKUP(C255,'Program Activity May-Dec 2019'!$C$2:$J$106,8,FALSE)</f>
        <v>0</v>
      </c>
      <c r="G255" t="s">
        <v>501</v>
      </c>
      <c r="I255" t="s">
        <v>136</v>
      </c>
      <c r="J255" t="s">
        <v>135</v>
      </c>
      <c r="N255" t="s">
        <v>113</v>
      </c>
      <c r="O255">
        <v>4</v>
      </c>
      <c r="P255">
        <v>1008.192</v>
      </c>
      <c r="Q255">
        <v>0.35599999999999998</v>
      </c>
    </row>
    <row r="256" spans="1:17" x14ac:dyDescent="0.45">
      <c r="A256" t="s">
        <v>231</v>
      </c>
      <c r="C256" t="s">
        <v>407</v>
      </c>
      <c r="D256">
        <f>VLOOKUP(C256,'Program Activity May-Dec 2019'!$C$2:$E$106,3,FALSE)</f>
        <v>0</v>
      </c>
      <c r="E256">
        <f>VLOOKUP(C256,'Program Activity May-Dec 2019'!$C$2:$J$106,8,FALSE)</f>
        <v>0</v>
      </c>
      <c r="G256" t="s">
        <v>501</v>
      </c>
      <c r="I256" t="s">
        <v>145</v>
      </c>
      <c r="J256" t="s">
        <v>144</v>
      </c>
      <c r="N256" t="s">
        <v>113</v>
      </c>
      <c r="O256">
        <v>3</v>
      </c>
      <c r="P256">
        <v>246.38399999999999</v>
      </c>
      <c r="Q256">
        <v>8.6999999999999994E-2</v>
      </c>
    </row>
    <row r="257" spans="1:17" x14ac:dyDescent="0.45">
      <c r="A257" t="s">
        <v>231</v>
      </c>
      <c r="C257" t="s">
        <v>407</v>
      </c>
      <c r="D257">
        <f>VLOOKUP(C257,'Program Activity May-Dec 2019'!$C$2:$E$106,3,FALSE)</f>
        <v>0</v>
      </c>
      <c r="E257">
        <f>VLOOKUP(C257,'Program Activity May-Dec 2019'!$C$2:$J$106,8,FALSE)</f>
        <v>0</v>
      </c>
      <c r="G257" t="s">
        <v>501</v>
      </c>
      <c r="I257" t="s">
        <v>145</v>
      </c>
      <c r="J257" t="s">
        <v>144</v>
      </c>
      <c r="N257" t="s">
        <v>113</v>
      </c>
      <c r="O257">
        <v>8</v>
      </c>
      <c r="P257">
        <v>657.024</v>
      </c>
      <c r="Q257">
        <v>0.23200000000000001</v>
      </c>
    </row>
    <row r="258" spans="1:17" x14ac:dyDescent="0.45">
      <c r="A258" t="s">
        <v>231</v>
      </c>
      <c r="C258" t="s">
        <v>410</v>
      </c>
      <c r="D258">
        <f>VLOOKUP(C258,'Program Activity May-Dec 2019'!$C$2:$E$106,3,FALSE)</f>
        <v>0</v>
      </c>
      <c r="E258">
        <f>VLOOKUP(C258,'Program Activity May-Dec 2019'!$C$2:$J$106,8,FALSE)</f>
        <v>0</v>
      </c>
      <c r="G258" t="s">
        <v>501</v>
      </c>
      <c r="I258" t="s">
        <v>130</v>
      </c>
      <c r="J258" t="s">
        <v>129</v>
      </c>
      <c r="N258" t="s">
        <v>113</v>
      </c>
      <c r="O258">
        <v>1</v>
      </c>
      <c r="P258">
        <v>0</v>
      </c>
      <c r="Q258">
        <v>0</v>
      </c>
    </row>
    <row r="259" spans="1:17" x14ac:dyDescent="0.45">
      <c r="A259" t="s">
        <v>231</v>
      </c>
      <c r="C259" t="s">
        <v>410</v>
      </c>
      <c r="D259">
        <f>VLOOKUP(C259,'Program Activity May-Dec 2019'!$C$2:$E$106,3,FALSE)</f>
        <v>0</v>
      </c>
      <c r="E259">
        <f>VLOOKUP(C259,'Program Activity May-Dec 2019'!$C$2:$J$106,8,FALSE)</f>
        <v>0</v>
      </c>
      <c r="G259" t="s">
        <v>501</v>
      </c>
      <c r="I259" t="s">
        <v>145</v>
      </c>
      <c r="J259" t="s">
        <v>144</v>
      </c>
      <c r="N259" t="s">
        <v>113</v>
      </c>
      <c r="O259">
        <v>32</v>
      </c>
      <c r="P259">
        <v>2802.56</v>
      </c>
      <c r="Q259">
        <v>0.92800000000000005</v>
      </c>
    </row>
    <row r="260" spans="1:17" x14ac:dyDescent="0.45">
      <c r="A260" t="s">
        <v>231</v>
      </c>
      <c r="C260" t="s">
        <v>410</v>
      </c>
      <c r="D260">
        <f>VLOOKUP(C260,'Program Activity May-Dec 2019'!$C$2:$E$106,3,FALSE)</f>
        <v>0</v>
      </c>
      <c r="E260">
        <f>VLOOKUP(C260,'Program Activity May-Dec 2019'!$C$2:$J$106,8,FALSE)</f>
        <v>0</v>
      </c>
      <c r="G260" t="s">
        <v>501</v>
      </c>
      <c r="I260" t="s">
        <v>122</v>
      </c>
      <c r="J260" t="s">
        <v>121</v>
      </c>
      <c r="N260" t="s">
        <v>113</v>
      </c>
      <c r="O260">
        <v>1</v>
      </c>
      <c r="P260">
        <v>208.38</v>
      </c>
      <c r="Q260">
        <v>6.9000000000000006E-2</v>
      </c>
    </row>
    <row r="261" spans="1:17" x14ac:dyDescent="0.45">
      <c r="A261" t="s">
        <v>231</v>
      </c>
      <c r="C261" t="s">
        <v>410</v>
      </c>
      <c r="D261">
        <f>VLOOKUP(C261,'Program Activity May-Dec 2019'!$C$2:$E$106,3,FALSE)</f>
        <v>0</v>
      </c>
      <c r="E261">
        <f>VLOOKUP(C261,'Program Activity May-Dec 2019'!$C$2:$J$106,8,FALSE)</f>
        <v>0</v>
      </c>
      <c r="G261" t="s">
        <v>501</v>
      </c>
      <c r="I261" t="s">
        <v>122</v>
      </c>
      <c r="J261" t="s">
        <v>121</v>
      </c>
      <c r="N261" t="s">
        <v>113</v>
      </c>
      <c r="O261">
        <v>1</v>
      </c>
      <c r="P261">
        <v>208.38</v>
      </c>
      <c r="Q261">
        <v>6.9000000000000006E-2</v>
      </c>
    </row>
    <row r="262" spans="1:17" x14ac:dyDescent="0.45">
      <c r="A262" t="s">
        <v>231</v>
      </c>
      <c r="C262" t="s">
        <v>410</v>
      </c>
      <c r="D262">
        <f>VLOOKUP(C262,'Program Activity May-Dec 2019'!$C$2:$E$106,3,FALSE)</f>
        <v>0</v>
      </c>
      <c r="E262">
        <f>VLOOKUP(C262,'Program Activity May-Dec 2019'!$C$2:$J$106,8,FALSE)</f>
        <v>0</v>
      </c>
      <c r="G262" t="s">
        <v>501</v>
      </c>
      <c r="I262" t="s">
        <v>122</v>
      </c>
      <c r="J262" t="s">
        <v>121</v>
      </c>
      <c r="N262" t="s">
        <v>113</v>
      </c>
      <c r="O262">
        <v>1</v>
      </c>
      <c r="P262">
        <v>208.38</v>
      </c>
      <c r="Q262">
        <v>6.9000000000000006E-2</v>
      </c>
    </row>
    <row r="263" spans="1:17" x14ac:dyDescent="0.45">
      <c r="A263" t="s">
        <v>231</v>
      </c>
      <c r="C263" t="s">
        <v>410</v>
      </c>
      <c r="D263">
        <f>VLOOKUP(C263,'Program Activity May-Dec 2019'!$C$2:$E$106,3,FALSE)</f>
        <v>0</v>
      </c>
      <c r="E263">
        <f>VLOOKUP(C263,'Program Activity May-Dec 2019'!$C$2:$J$106,8,FALSE)</f>
        <v>0</v>
      </c>
      <c r="G263" t="s">
        <v>501</v>
      </c>
      <c r="I263" t="s">
        <v>126</v>
      </c>
      <c r="J263" t="s">
        <v>125</v>
      </c>
      <c r="N263" t="s">
        <v>113</v>
      </c>
      <c r="O263">
        <v>4</v>
      </c>
      <c r="P263">
        <v>1437.52</v>
      </c>
      <c r="Q263">
        <v>0.47599999999999998</v>
      </c>
    </row>
    <row r="264" spans="1:17" x14ac:dyDescent="0.45">
      <c r="A264" t="s">
        <v>231</v>
      </c>
      <c r="C264" t="s">
        <v>408</v>
      </c>
      <c r="D264">
        <f>VLOOKUP(C264,'Program Activity May-Dec 2019'!$C$2:$E$106,3,FALSE)</f>
        <v>0</v>
      </c>
      <c r="E264">
        <f>VLOOKUP(C264,'Program Activity May-Dec 2019'!$C$2:$J$106,8,FALSE)</f>
        <v>0</v>
      </c>
      <c r="G264" t="s">
        <v>501</v>
      </c>
      <c r="I264" t="s">
        <v>130</v>
      </c>
      <c r="J264" t="s">
        <v>129</v>
      </c>
      <c r="N264" t="s">
        <v>113</v>
      </c>
      <c r="O264">
        <v>1</v>
      </c>
      <c r="P264">
        <v>0</v>
      </c>
      <c r="Q264">
        <v>0</v>
      </c>
    </row>
    <row r="265" spans="1:17" x14ac:dyDescent="0.45">
      <c r="A265" t="s">
        <v>231</v>
      </c>
      <c r="C265" t="s">
        <v>408</v>
      </c>
      <c r="D265">
        <f>VLOOKUP(C265,'Program Activity May-Dec 2019'!$C$2:$E$106,3,FALSE)</f>
        <v>0</v>
      </c>
      <c r="E265">
        <f>VLOOKUP(C265,'Program Activity May-Dec 2019'!$C$2:$J$106,8,FALSE)</f>
        <v>0</v>
      </c>
      <c r="G265" t="s">
        <v>501</v>
      </c>
      <c r="I265" t="s">
        <v>257</v>
      </c>
      <c r="J265" t="s">
        <v>258</v>
      </c>
      <c r="N265" t="s">
        <v>113</v>
      </c>
      <c r="O265">
        <v>2</v>
      </c>
      <c r="P265">
        <v>417.89400000000001</v>
      </c>
      <c r="Q265">
        <v>0.10199999999999999</v>
      </c>
    </row>
    <row r="266" spans="1:17" x14ac:dyDescent="0.45">
      <c r="A266" t="s">
        <v>231</v>
      </c>
      <c r="C266" t="s">
        <v>408</v>
      </c>
      <c r="D266">
        <f>VLOOKUP(C266,'Program Activity May-Dec 2019'!$C$2:$E$106,3,FALSE)</f>
        <v>0</v>
      </c>
      <c r="E266">
        <f>VLOOKUP(C266,'Program Activity May-Dec 2019'!$C$2:$J$106,8,FALSE)</f>
        <v>0</v>
      </c>
      <c r="G266" t="s">
        <v>501</v>
      </c>
      <c r="I266" t="s">
        <v>257</v>
      </c>
      <c r="J266" t="s">
        <v>258</v>
      </c>
      <c r="N266" t="s">
        <v>113</v>
      </c>
      <c r="O266">
        <v>3</v>
      </c>
      <c r="P266">
        <v>626.84100000000001</v>
      </c>
      <c r="Q266">
        <v>0.153</v>
      </c>
    </row>
    <row r="267" spans="1:17" x14ac:dyDescent="0.45">
      <c r="A267" t="s">
        <v>231</v>
      </c>
      <c r="C267" t="s">
        <v>408</v>
      </c>
      <c r="D267">
        <f>VLOOKUP(C267,'Program Activity May-Dec 2019'!$C$2:$E$106,3,FALSE)</f>
        <v>0</v>
      </c>
      <c r="E267">
        <f>VLOOKUP(C267,'Program Activity May-Dec 2019'!$C$2:$J$106,8,FALSE)</f>
        <v>0</v>
      </c>
      <c r="G267" t="s">
        <v>501</v>
      </c>
      <c r="I267" t="s">
        <v>136</v>
      </c>
      <c r="J267" t="s">
        <v>135</v>
      </c>
      <c r="N267" t="s">
        <v>113</v>
      </c>
      <c r="O267">
        <v>2</v>
      </c>
      <c r="P267">
        <v>73.745999999999995</v>
      </c>
      <c r="Q267">
        <v>1.7999999999999999E-2</v>
      </c>
    </row>
    <row r="268" spans="1:17" x14ac:dyDescent="0.45">
      <c r="A268" t="s">
        <v>231</v>
      </c>
      <c r="C268" t="s">
        <v>408</v>
      </c>
      <c r="D268">
        <f>VLOOKUP(C268,'Program Activity May-Dec 2019'!$C$2:$E$106,3,FALSE)</f>
        <v>0</v>
      </c>
      <c r="E268">
        <f>VLOOKUP(C268,'Program Activity May-Dec 2019'!$C$2:$J$106,8,FALSE)</f>
        <v>0</v>
      </c>
      <c r="G268" t="s">
        <v>501</v>
      </c>
      <c r="I268" t="s">
        <v>136</v>
      </c>
      <c r="J268" t="s">
        <v>135</v>
      </c>
      <c r="N268" t="s">
        <v>113</v>
      </c>
      <c r="O268">
        <v>3</v>
      </c>
      <c r="P268">
        <v>110.619</v>
      </c>
      <c r="Q268">
        <v>2.7E-2</v>
      </c>
    </row>
    <row r="269" spans="1:17" x14ac:dyDescent="0.45">
      <c r="A269" t="s">
        <v>231</v>
      </c>
      <c r="C269" t="s">
        <v>408</v>
      </c>
      <c r="D269">
        <f>VLOOKUP(C269,'Program Activity May-Dec 2019'!$C$2:$E$106,3,FALSE)</f>
        <v>0</v>
      </c>
      <c r="E269">
        <f>VLOOKUP(C269,'Program Activity May-Dec 2019'!$C$2:$J$106,8,FALSE)</f>
        <v>0</v>
      </c>
      <c r="G269" t="s">
        <v>501</v>
      </c>
      <c r="I269" t="s">
        <v>136</v>
      </c>
      <c r="J269" t="s">
        <v>135</v>
      </c>
      <c r="N269" t="s">
        <v>113</v>
      </c>
      <c r="O269">
        <v>3</v>
      </c>
      <c r="P269">
        <v>110.619</v>
      </c>
      <c r="Q269">
        <v>2.7E-2</v>
      </c>
    </row>
    <row r="270" spans="1:17" x14ac:dyDescent="0.45">
      <c r="A270" t="s">
        <v>231</v>
      </c>
      <c r="C270" t="s">
        <v>408</v>
      </c>
      <c r="D270">
        <f>VLOOKUP(C270,'Program Activity May-Dec 2019'!$C$2:$E$106,3,FALSE)</f>
        <v>0</v>
      </c>
      <c r="E270">
        <f>VLOOKUP(C270,'Program Activity May-Dec 2019'!$C$2:$J$106,8,FALSE)</f>
        <v>0</v>
      </c>
      <c r="G270" t="s">
        <v>501</v>
      </c>
      <c r="I270" t="s">
        <v>450</v>
      </c>
      <c r="J270" t="s">
        <v>451</v>
      </c>
      <c r="N270" t="s">
        <v>113</v>
      </c>
      <c r="O270">
        <v>4</v>
      </c>
      <c r="P270">
        <v>475.25200000000001</v>
      </c>
      <c r="Q270">
        <v>0.11600000000000001</v>
      </c>
    </row>
    <row r="271" spans="1:17" x14ac:dyDescent="0.45">
      <c r="A271" t="s">
        <v>231</v>
      </c>
      <c r="C271" t="s">
        <v>408</v>
      </c>
      <c r="D271">
        <f>VLOOKUP(C271,'Program Activity May-Dec 2019'!$C$2:$E$106,3,FALSE)</f>
        <v>0</v>
      </c>
      <c r="E271">
        <f>VLOOKUP(C271,'Program Activity May-Dec 2019'!$C$2:$J$106,8,FALSE)</f>
        <v>0</v>
      </c>
      <c r="G271" t="s">
        <v>501</v>
      </c>
      <c r="I271" t="s">
        <v>122</v>
      </c>
      <c r="J271" t="s">
        <v>121</v>
      </c>
      <c r="N271" t="s">
        <v>113</v>
      </c>
      <c r="O271">
        <v>1</v>
      </c>
      <c r="P271">
        <v>282.69299999999998</v>
      </c>
      <c r="Q271">
        <v>6.9000000000000006E-2</v>
      </c>
    </row>
    <row r="272" spans="1:17" x14ac:dyDescent="0.45">
      <c r="A272" t="s">
        <v>231</v>
      </c>
      <c r="C272" t="s">
        <v>408</v>
      </c>
      <c r="D272">
        <f>VLOOKUP(C272,'Program Activity May-Dec 2019'!$C$2:$E$106,3,FALSE)</f>
        <v>0</v>
      </c>
      <c r="E272">
        <f>VLOOKUP(C272,'Program Activity May-Dec 2019'!$C$2:$J$106,8,FALSE)</f>
        <v>0</v>
      </c>
      <c r="G272" t="s">
        <v>501</v>
      </c>
      <c r="I272" t="s">
        <v>122</v>
      </c>
      <c r="J272" t="s">
        <v>121</v>
      </c>
      <c r="N272" t="s">
        <v>113</v>
      </c>
      <c r="O272">
        <v>4</v>
      </c>
      <c r="P272">
        <v>508.02800000000002</v>
      </c>
      <c r="Q272">
        <v>0.124</v>
      </c>
    </row>
    <row r="273" spans="1:17" x14ac:dyDescent="0.45">
      <c r="A273" t="s">
        <v>231</v>
      </c>
      <c r="C273" t="s">
        <v>408</v>
      </c>
      <c r="D273">
        <f>VLOOKUP(C273,'Program Activity May-Dec 2019'!$C$2:$E$106,3,FALSE)</f>
        <v>0</v>
      </c>
      <c r="E273">
        <f>VLOOKUP(C273,'Program Activity May-Dec 2019'!$C$2:$J$106,8,FALSE)</f>
        <v>0</v>
      </c>
      <c r="G273" t="s">
        <v>501</v>
      </c>
      <c r="I273" t="s">
        <v>126</v>
      </c>
      <c r="J273" t="s">
        <v>125</v>
      </c>
      <c r="N273" t="s">
        <v>113</v>
      </c>
      <c r="O273">
        <v>7</v>
      </c>
      <c r="P273">
        <v>1606.0239999999999</v>
      </c>
      <c r="Q273">
        <v>0.39200000000000002</v>
      </c>
    </row>
    <row r="274" spans="1:17" x14ac:dyDescent="0.45">
      <c r="A274" t="s">
        <v>231</v>
      </c>
      <c r="C274" t="s">
        <v>399</v>
      </c>
      <c r="D274">
        <f>VLOOKUP(C274,'Program Activity May-Dec 2019'!$C$2:$E$106,3,FALSE)</f>
        <v>0</v>
      </c>
      <c r="E274">
        <f>VLOOKUP(C274,'Program Activity May-Dec 2019'!$C$2:$J$106,8,FALSE)</f>
        <v>0</v>
      </c>
      <c r="G274" t="s">
        <v>501</v>
      </c>
      <c r="I274" t="s">
        <v>130</v>
      </c>
      <c r="J274" t="s">
        <v>129</v>
      </c>
      <c r="N274" t="s">
        <v>113</v>
      </c>
      <c r="O274">
        <v>1</v>
      </c>
      <c r="P274">
        <v>0</v>
      </c>
      <c r="Q274">
        <v>0</v>
      </c>
    </row>
    <row r="275" spans="1:17" x14ac:dyDescent="0.45">
      <c r="A275" t="s">
        <v>231</v>
      </c>
      <c r="C275" t="s">
        <v>399</v>
      </c>
      <c r="D275">
        <f>VLOOKUP(C275,'Program Activity May-Dec 2019'!$C$2:$E$106,3,FALSE)</f>
        <v>0</v>
      </c>
      <c r="E275">
        <f>VLOOKUP(C275,'Program Activity May-Dec 2019'!$C$2:$J$106,8,FALSE)</f>
        <v>0</v>
      </c>
      <c r="G275" t="s">
        <v>501</v>
      </c>
      <c r="I275" t="s">
        <v>122</v>
      </c>
      <c r="J275" t="s">
        <v>121</v>
      </c>
      <c r="N275" t="s">
        <v>113</v>
      </c>
      <c r="O275">
        <v>5</v>
      </c>
      <c r="P275">
        <v>787.71</v>
      </c>
      <c r="Q275">
        <v>0.155</v>
      </c>
    </row>
    <row r="276" spans="1:17" x14ac:dyDescent="0.45">
      <c r="A276" t="s">
        <v>231</v>
      </c>
      <c r="C276" t="s">
        <v>399</v>
      </c>
      <c r="D276">
        <f>VLOOKUP(C276,'Program Activity May-Dec 2019'!$C$2:$E$106,3,FALSE)</f>
        <v>0</v>
      </c>
      <c r="E276">
        <f>VLOOKUP(C276,'Program Activity May-Dec 2019'!$C$2:$J$106,8,FALSE)</f>
        <v>0</v>
      </c>
      <c r="G276" t="s">
        <v>501</v>
      </c>
      <c r="I276" t="s">
        <v>126</v>
      </c>
      <c r="J276" t="s">
        <v>125</v>
      </c>
      <c r="N276" t="s">
        <v>113</v>
      </c>
      <c r="O276">
        <v>5</v>
      </c>
      <c r="P276">
        <v>1422.96</v>
      </c>
      <c r="Q276">
        <v>0.28000000000000003</v>
      </c>
    </row>
    <row r="277" spans="1:17" x14ac:dyDescent="0.45">
      <c r="A277" t="s">
        <v>231</v>
      </c>
      <c r="C277" t="s">
        <v>413</v>
      </c>
      <c r="D277">
        <f>VLOOKUP(C277,'Program Activity May-Dec 2019'!$C$2:$E$106,3,FALSE)</f>
        <v>0</v>
      </c>
      <c r="E277">
        <f>VLOOKUP(C277,'Program Activity May-Dec 2019'!$C$2:$J$106,8,FALSE)</f>
        <v>0</v>
      </c>
      <c r="G277" t="s">
        <v>501</v>
      </c>
      <c r="I277" t="s">
        <v>130</v>
      </c>
      <c r="J277" t="s">
        <v>129</v>
      </c>
      <c r="N277" t="s">
        <v>113</v>
      </c>
      <c r="O277">
        <v>1</v>
      </c>
      <c r="P277">
        <v>0</v>
      </c>
      <c r="Q277">
        <v>0</v>
      </c>
    </row>
    <row r="278" spans="1:17" x14ac:dyDescent="0.45">
      <c r="A278" t="s">
        <v>231</v>
      </c>
      <c r="C278" t="s">
        <v>413</v>
      </c>
      <c r="D278">
        <f>VLOOKUP(C278,'Program Activity May-Dec 2019'!$C$2:$E$106,3,FALSE)</f>
        <v>0</v>
      </c>
      <c r="E278">
        <f>VLOOKUP(C278,'Program Activity May-Dec 2019'!$C$2:$J$106,8,FALSE)</f>
        <v>0</v>
      </c>
      <c r="G278" t="s">
        <v>501</v>
      </c>
      <c r="I278" t="s">
        <v>122</v>
      </c>
      <c r="J278" t="s">
        <v>121</v>
      </c>
      <c r="N278" t="s">
        <v>113</v>
      </c>
      <c r="O278">
        <v>3</v>
      </c>
      <c r="P278">
        <v>473.928</v>
      </c>
      <c r="Q278">
        <v>9.2999999999999999E-2</v>
      </c>
    </row>
    <row r="279" spans="1:17" x14ac:dyDescent="0.45">
      <c r="A279" t="s">
        <v>231</v>
      </c>
      <c r="C279" t="s">
        <v>413</v>
      </c>
      <c r="D279">
        <f>VLOOKUP(C279,'Program Activity May-Dec 2019'!$C$2:$E$106,3,FALSE)</f>
        <v>0</v>
      </c>
      <c r="E279">
        <f>VLOOKUP(C279,'Program Activity May-Dec 2019'!$C$2:$J$106,8,FALSE)</f>
        <v>0</v>
      </c>
      <c r="G279" t="s">
        <v>501</v>
      </c>
      <c r="I279" t="s">
        <v>122</v>
      </c>
      <c r="J279" t="s">
        <v>121</v>
      </c>
      <c r="N279" t="s">
        <v>113</v>
      </c>
      <c r="O279">
        <v>6</v>
      </c>
      <c r="P279">
        <v>947.85599999999999</v>
      </c>
      <c r="Q279">
        <v>0.186</v>
      </c>
    </row>
    <row r="280" spans="1:17" x14ac:dyDescent="0.45">
      <c r="A280" t="s">
        <v>231</v>
      </c>
      <c r="C280" t="s">
        <v>411</v>
      </c>
      <c r="D280">
        <f>VLOOKUP(C280,'Program Activity May-Dec 2019'!$C$2:$E$106,3,FALSE)</f>
        <v>0</v>
      </c>
      <c r="E280">
        <f>VLOOKUP(C280,'Program Activity May-Dec 2019'!$C$2:$J$106,8,FALSE)</f>
        <v>0</v>
      </c>
      <c r="G280" t="s">
        <v>501</v>
      </c>
      <c r="I280" t="s">
        <v>452</v>
      </c>
      <c r="J280" t="s">
        <v>453</v>
      </c>
      <c r="N280" t="s">
        <v>113</v>
      </c>
      <c r="O280">
        <v>1</v>
      </c>
      <c r="P280">
        <v>0</v>
      </c>
      <c r="Q280">
        <v>0</v>
      </c>
    </row>
    <row r="281" spans="1:17" x14ac:dyDescent="0.45">
      <c r="A281" t="s">
        <v>231</v>
      </c>
      <c r="C281" t="s">
        <v>411</v>
      </c>
      <c r="D281">
        <f>VLOOKUP(C281,'Program Activity May-Dec 2019'!$C$2:$E$106,3,FALSE)</f>
        <v>0</v>
      </c>
      <c r="E281">
        <f>VLOOKUP(C281,'Program Activity May-Dec 2019'!$C$2:$J$106,8,FALSE)</f>
        <v>0</v>
      </c>
      <c r="G281" t="s">
        <v>501</v>
      </c>
      <c r="I281" t="s">
        <v>136</v>
      </c>
      <c r="J281" t="s">
        <v>135</v>
      </c>
      <c r="N281" t="s">
        <v>113</v>
      </c>
      <c r="O281">
        <v>1</v>
      </c>
      <c r="P281">
        <v>20.25</v>
      </c>
      <c r="Q281">
        <v>8.9999999999999993E-3</v>
      </c>
    </row>
    <row r="282" spans="1:17" x14ac:dyDescent="0.45">
      <c r="A282" t="s">
        <v>231</v>
      </c>
      <c r="C282" t="s">
        <v>411</v>
      </c>
      <c r="D282">
        <f>VLOOKUP(C282,'Program Activity May-Dec 2019'!$C$2:$E$106,3,FALSE)</f>
        <v>0</v>
      </c>
      <c r="E282">
        <f>VLOOKUP(C282,'Program Activity May-Dec 2019'!$C$2:$J$106,8,FALSE)</f>
        <v>0</v>
      </c>
      <c r="G282" t="s">
        <v>501</v>
      </c>
      <c r="I282" t="s">
        <v>136</v>
      </c>
      <c r="J282" t="s">
        <v>135</v>
      </c>
      <c r="N282" t="s">
        <v>113</v>
      </c>
      <c r="O282">
        <v>2</v>
      </c>
      <c r="P282">
        <v>40.5</v>
      </c>
      <c r="Q282">
        <v>1.7999999999999999E-2</v>
      </c>
    </row>
    <row r="283" spans="1:17" x14ac:dyDescent="0.45">
      <c r="A283" t="s">
        <v>231</v>
      </c>
      <c r="C283" t="s">
        <v>411</v>
      </c>
      <c r="D283">
        <f>VLOOKUP(C283,'Program Activity May-Dec 2019'!$C$2:$E$106,3,FALSE)</f>
        <v>0</v>
      </c>
      <c r="E283">
        <f>VLOOKUP(C283,'Program Activity May-Dec 2019'!$C$2:$J$106,8,FALSE)</f>
        <v>0</v>
      </c>
      <c r="G283" t="s">
        <v>501</v>
      </c>
      <c r="I283" t="s">
        <v>136</v>
      </c>
      <c r="J283" t="s">
        <v>135</v>
      </c>
      <c r="N283" t="s">
        <v>113</v>
      </c>
      <c r="O283">
        <v>2</v>
      </c>
      <c r="P283">
        <v>40.5</v>
      </c>
      <c r="Q283">
        <v>1.7999999999999999E-2</v>
      </c>
    </row>
    <row r="284" spans="1:17" x14ac:dyDescent="0.45">
      <c r="A284" t="s">
        <v>231</v>
      </c>
      <c r="C284" t="s">
        <v>411</v>
      </c>
      <c r="D284">
        <f>VLOOKUP(C284,'Program Activity May-Dec 2019'!$C$2:$E$106,3,FALSE)</f>
        <v>0</v>
      </c>
      <c r="E284">
        <f>VLOOKUP(C284,'Program Activity May-Dec 2019'!$C$2:$J$106,8,FALSE)</f>
        <v>0</v>
      </c>
      <c r="G284" t="s">
        <v>501</v>
      </c>
      <c r="I284" t="s">
        <v>122</v>
      </c>
      <c r="J284" t="s">
        <v>121</v>
      </c>
      <c r="N284" t="s">
        <v>113</v>
      </c>
      <c r="O284">
        <v>13</v>
      </c>
      <c r="P284">
        <v>2018.25</v>
      </c>
      <c r="Q284">
        <v>0.89700000000000002</v>
      </c>
    </row>
    <row r="285" spans="1:17" x14ac:dyDescent="0.45">
      <c r="A285" t="s">
        <v>231</v>
      </c>
      <c r="C285" t="s">
        <v>411</v>
      </c>
      <c r="D285">
        <f>VLOOKUP(C285,'Program Activity May-Dec 2019'!$C$2:$E$106,3,FALSE)</f>
        <v>0</v>
      </c>
      <c r="E285">
        <f>VLOOKUP(C285,'Program Activity May-Dec 2019'!$C$2:$J$106,8,FALSE)</f>
        <v>0</v>
      </c>
      <c r="G285" t="s">
        <v>501</v>
      </c>
      <c r="I285" t="s">
        <v>122</v>
      </c>
      <c r="J285" t="s">
        <v>121</v>
      </c>
      <c r="N285" t="s">
        <v>113</v>
      </c>
      <c r="O285">
        <v>15</v>
      </c>
      <c r="P285">
        <v>2328.75</v>
      </c>
      <c r="Q285">
        <v>1.0349999999999999</v>
      </c>
    </row>
    <row r="286" spans="1:17" x14ac:dyDescent="0.45">
      <c r="A286" t="s">
        <v>231</v>
      </c>
      <c r="C286" t="s">
        <v>411</v>
      </c>
      <c r="D286">
        <f>VLOOKUP(C286,'Program Activity May-Dec 2019'!$C$2:$E$106,3,FALSE)</f>
        <v>0</v>
      </c>
      <c r="E286">
        <f>VLOOKUP(C286,'Program Activity May-Dec 2019'!$C$2:$J$106,8,FALSE)</f>
        <v>0</v>
      </c>
      <c r="G286" t="s">
        <v>501</v>
      </c>
      <c r="I286" t="s">
        <v>122</v>
      </c>
      <c r="J286" t="s">
        <v>121</v>
      </c>
      <c r="N286" t="s">
        <v>113</v>
      </c>
      <c r="O286">
        <v>16</v>
      </c>
      <c r="P286">
        <v>2484</v>
      </c>
      <c r="Q286">
        <v>1.1040000000000001</v>
      </c>
    </row>
    <row r="287" spans="1:17" x14ac:dyDescent="0.45">
      <c r="A287" t="s">
        <v>231</v>
      </c>
      <c r="C287" t="s">
        <v>411</v>
      </c>
      <c r="D287">
        <f>VLOOKUP(C287,'Program Activity May-Dec 2019'!$C$2:$E$106,3,FALSE)</f>
        <v>0</v>
      </c>
      <c r="E287">
        <f>VLOOKUP(C287,'Program Activity May-Dec 2019'!$C$2:$J$106,8,FALSE)</f>
        <v>0</v>
      </c>
      <c r="G287" t="s">
        <v>501</v>
      </c>
      <c r="I287" t="s">
        <v>126</v>
      </c>
      <c r="J287" t="s">
        <v>125</v>
      </c>
      <c r="N287" t="s">
        <v>113</v>
      </c>
      <c r="O287">
        <v>2</v>
      </c>
      <c r="P287">
        <v>400.5</v>
      </c>
      <c r="Q287">
        <v>0.17799999999999999</v>
      </c>
    </row>
    <row r="288" spans="1:17" x14ac:dyDescent="0.45">
      <c r="A288" t="s">
        <v>231</v>
      </c>
      <c r="C288" t="s">
        <v>411</v>
      </c>
      <c r="D288">
        <f>VLOOKUP(C288,'Program Activity May-Dec 2019'!$C$2:$E$106,3,FALSE)</f>
        <v>0</v>
      </c>
      <c r="E288">
        <f>VLOOKUP(C288,'Program Activity May-Dec 2019'!$C$2:$J$106,8,FALSE)</f>
        <v>0</v>
      </c>
      <c r="G288" t="s">
        <v>501</v>
      </c>
      <c r="I288" t="s">
        <v>126</v>
      </c>
      <c r="J288" t="s">
        <v>125</v>
      </c>
      <c r="N288" t="s">
        <v>113</v>
      </c>
      <c r="O288">
        <v>3</v>
      </c>
      <c r="P288">
        <v>803.25</v>
      </c>
      <c r="Q288">
        <v>0.35699999999999998</v>
      </c>
    </row>
    <row r="289" spans="1:18" x14ac:dyDescent="0.45">
      <c r="A289" t="s">
        <v>231</v>
      </c>
      <c r="C289" t="s">
        <v>411</v>
      </c>
      <c r="D289">
        <f>VLOOKUP(C289,'Program Activity May-Dec 2019'!$C$2:$E$106,3,FALSE)</f>
        <v>0</v>
      </c>
      <c r="E289">
        <f>VLOOKUP(C289,'Program Activity May-Dec 2019'!$C$2:$J$106,8,FALSE)</f>
        <v>0</v>
      </c>
      <c r="G289" t="s">
        <v>501</v>
      </c>
      <c r="I289" t="s">
        <v>126</v>
      </c>
      <c r="J289" t="s">
        <v>125</v>
      </c>
      <c r="N289" t="s">
        <v>113</v>
      </c>
      <c r="O289">
        <v>11</v>
      </c>
      <c r="P289">
        <v>2945.25</v>
      </c>
      <c r="Q289">
        <v>1.3089999999999999</v>
      </c>
    </row>
    <row r="290" spans="1:18" hidden="1" x14ac:dyDescent="0.45">
      <c r="A290" s="29" t="s">
        <v>416</v>
      </c>
      <c r="B290" s="29"/>
      <c r="C290" s="29">
        <v>1231</v>
      </c>
      <c r="D290" s="29">
        <f>VLOOKUP(C290,'Program Activity May-Dec 2019'!$C$2:$E$106,3,FALSE)</f>
        <v>0</v>
      </c>
      <c r="E290" s="29">
        <f>VLOOKUP(C290,'Program Activity May-Dec 2019'!$C$2:$J$106,8,FALSE)</f>
        <v>0</v>
      </c>
      <c r="F290" s="29" t="s">
        <v>551</v>
      </c>
      <c r="G290" s="29" t="s">
        <v>509</v>
      </c>
      <c r="H290" t="s">
        <v>419</v>
      </c>
      <c r="I290" t="s">
        <v>454</v>
      </c>
      <c r="J290" t="s">
        <v>454</v>
      </c>
      <c r="N290" t="s">
        <v>334</v>
      </c>
      <c r="O290">
        <v>1</v>
      </c>
      <c r="P290">
        <v>453781</v>
      </c>
      <c r="Q290">
        <v>78.2</v>
      </c>
    </row>
    <row r="291" spans="1:18" hidden="1" x14ac:dyDescent="0.45">
      <c r="A291" t="s">
        <v>355</v>
      </c>
      <c r="C291" t="s">
        <v>455</v>
      </c>
      <c r="D291">
        <f>VLOOKUP(C291,'Program Activity May-Dec 2019'!$C$2:$E$106,3,FALSE)</f>
        <v>0</v>
      </c>
      <c r="E291">
        <f>VLOOKUP(C291,'Program Activity May-Dec 2019'!$C$2:$J$106,8,FALSE)</f>
        <v>0</v>
      </c>
      <c r="F291" t="s">
        <v>523</v>
      </c>
      <c r="G291" t="s">
        <v>509</v>
      </c>
      <c r="I291" t="s">
        <v>420</v>
      </c>
      <c r="J291" t="s">
        <v>420</v>
      </c>
      <c r="N291" t="s">
        <v>113</v>
      </c>
      <c r="O291">
        <v>1</v>
      </c>
      <c r="P291">
        <v>0</v>
      </c>
      <c r="Q291">
        <v>0</v>
      </c>
    </row>
    <row r="292" spans="1:18" hidden="1" x14ac:dyDescent="0.45">
      <c r="A292" t="s">
        <v>416</v>
      </c>
      <c r="C292">
        <v>1233</v>
      </c>
      <c r="D292">
        <f>VLOOKUP(C292,'Program Activity May-Dec 2019'!$C$2:$E$106,3,FALSE)</f>
        <v>0</v>
      </c>
      <c r="E292">
        <f>VLOOKUP(C292,'Program Activity May-Dec 2019'!$C$2:$J$106,8,FALSE)</f>
        <v>0</v>
      </c>
      <c r="F292" t="s">
        <v>524</v>
      </c>
      <c r="G292" t="s">
        <v>509</v>
      </c>
      <c r="H292" t="s">
        <v>419</v>
      </c>
      <c r="I292" t="s">
        <v>462</v>
      </c>
      <c r="J292" t="s">
        <v>463</v>
      </c>
      <c r="N292" t="s">
        <v>464</v>
      </c>
      <c r="O292">
        <v>62</v>
      </c>
      <c r="P292">
        <v>19870</v>
      </c>
      <c r="Q292">
        <v>5.9</v>
      </c>
    </row>
    <row r="293" spans="1:18" hidden="1" x14ac:dyDescent="0.45">
      <c r="A293" t="s">
        <v>277</v>
      </c>
      <c r="C293" t="s">
        <v>458</v>
      </c>
      <c r="D293">
        <f>VLOOKUP(C293,'Program Activity May-Dec 2019'!$C$2:$E$106,3,FALSE)</f>
        <v>0</v>
      </c>
      <c r="E293">
        <f>VLOOKUP(C293,'Program Activity May-Dec 2019'!$C$2:$J$106,8,FALSE)</f>
        <v>0</v>
      </c>
      <c r="F293" t="s">
        <v>505</v>
      </c>
      <c r="G293" t="s">
        <v>505</v>
      </c>
      <c r="I293" t="s">
        <v>152</v>
      </c>
      <c r="J293" t="s">
        <v>152</v>
      </c>
      <c r="N293" t="s">
        <v>113</v>
      </c>
      <c r="O293">
        <v>1</v>
      </c>
      <c r="P293">
        <v>1806.14</v>
      </c>
      <c r="Q293">
        <v>0.79</v>
      </c>
      <c r="R293">
        <v>10</v>
      </c>
    </row>
    <row r="294" spans="1:18" hidden="1" x14ac:dyDescent="0.45">
      <c r="A294" t="s">
        <v>277</v>
      </c>
      <c r="C294" t="s">
        <v>460</v>
      </c>
      <c r="D294">
        <f>VLOOKUP(C294,'Program Activity May-Dec 2019'!$C$2:$E$106,3,FALSE)</f>
        <v>0</v>
      </c>
      <c r="E294">
        <f>VLOOKUP(C294,'Program Activity May-Dec 2019'!$C$2:$J$106,8,FALSE)</f>
        <v>0</v>
      </c>
      <c r="F294" t="s">
        <v>505</v>
      </c>
      <c r="G294" t="s">
        <v>505</v>
      </c>
      <c r="I294" t="s">
        <v>152</v>
      </c>
      <c r="J294" t="s">
        <v>152</v>
      </c>
      <c r="N294" t="s">
        <v>113</v>
      </c>
      <c r="O294">
        <v>1</v>
      </c>
      <c r="P294">
        <v>2692.46</v>
      </c>
      <c r="Q294">
        <v>1</v>
      </c>
      <c r="R294">
        <v>10</v>
      </c>
    </row>
    <row r="295" spans="1:18" hidden="1" x14ac:dyDescent="0.45">
      <c r="A295" s="29" t="s">
        <v>355</v>
      </c>
      <c r="B295" s="29"/>
      <c r="C295" s="29" t="s">
        <v>465</v>
      </c>
      <c r="D295" s="29">
        <f>VLOOKUP(C295,'Program Activity May-Dec 2019'!$C$2:$E$106,3,FALSE)</f>
        <v>0</v>
      </c>
      <c r="E295" s="29">
        <f>VLOOKUP(C295,'Program Activity May-Dec 2019'!$C$2:$J$106,8,FALSE)</f>
        <v>0</v>
      </c>
      <c r="F295" s="29" t="s">
        <v>528</v>
      </c>
      <c r="G295" s="29" t="s">
        <v>529</v>
      </c>
      <c r="I295" t="s">
        <v>420</v>
      </c>
      <c r="J295" t="s">
        <v>420</v>
      </c>
      <c r="N295" t="s">
        <v>113</v>
      </c>
      <c r="O295">
        <v>1</v>
      </c>
      <c r="P295">
        <v>0</v>
      </c>
      <c r="Q295">
        <v>0</v>
      </c>
    </row>
    <row r="296" spans="1:18" hidden="1" x14ac:dyDescent="0.45">
      <c r="A296" s="29" t="s">
        <v>416</v>
      </c>
      <c r="B296" s="29"/>
      <c r="C296" s="29">
        <v>1230</v>
      </c>
      <c r="D296" s="29">
        <f>VLOOKUP(C296,'Program Activity May-Dec 2019'!$C$2:$E$106,3,FALSE)</f>
        <v>0</v>
      </c>
      <c r="E296" s="29">
        <f>VLOOKUP(C296,'Program Activity May-Dec 2019'!$C$2:$J$106,8,FALSE)</f>
        <v>0</v>
      </c>
      <c r="F296" s="29" t="s">
        <v>552</v>
      </c>
      <c r="G296" t="s">
        <v>509</v>
      </c>
      <c r="H296" t="s">
        <v>419</v>
      </c>
      <c r="I296" t="s">
        <v>483</v>
      </c>
      <c r="J296" t="s">
        <v>483</v>
      </c>
      <c r="N296" t="s">
        <v>334</v>
      </c>
      <c r="O296">
        <v>1</v>
      </c>
      <c r="P296">
        <v>221644</v>
      </c>
      <c r="Q296">
        <v>53.8</v>
      </c>
    </row>
    <row r="297" spans="1:18" hidden="1" x14ac:dyDescent="0.45">
      <c r="A297" t="s">
        <v>236</v>
      </c>
      <c r="C297" t="s">
        <v>472</v>
      </c>
      <c r="D297">
        <f>VLOOKUP(C297,'Program Activity May-Dec 2019'!$C$2:$E$106,3,FALSE)</f>
        <v>0</v>
      </c>
      <c r="E297">
        <f>VLOOKUP(C297,'Program Activity May-Dec 2019'!$C$2:$J$106,8,FALSE)</f>
        <v>0</v>
      </c>
      <c r="G297" t="s">
        <v>505</v>
      </c>
      <c r="I297" t="s">
        <v>155</v>
      </c>
      <c r="J297" t="s">
        <v>155</v>
      </c>
      <c r="N297" t="s">
        <v>113</v>
      </c>
      <c r="O297">
        <v>20</v>
      </c>
      <c r="P297">
        <v>480</v>
      </c>
      <c r="Q297">
        <v>0.02</v>
      </c>
    </row>
    <row r="298" spans="1:18" hidden="1" x14ac:dyDescent="0.45">
      <c r="A298" t="s">
        <v>236</v>
      </c>
      <c r="C298" t="s">
        <v>472</v>
      </c>
      <c r="D298">
        <f>VLOOKUP(C298,'Program Activity May-Dec 2019'!$C$2:$E$106,3,FALSE)</f>
        <v>0</v>
      </c>
      <c r="E298">
        <f>VLOOKUP(C298,'Program Activity May-Dec 2019'!$C$2:$J$106,8,FALSE)</f>
        <v>0</v>
      </c>
      <c r="G298" t="s">
        <v>505</v>
      </c>
      <c r="I298" t="s">
        <v>156</v>
      </c>
      <c r="J298" t="s">
        <v>156</v>
      </c>
      <c r="N298" t="s">
        <v>113</v>
      </c>
      <c r="O298">
        <v>260</v>
      </c>
      <c r="P298">
        <v>32500</v>
      </c>
      <c r="Q298">
        <v>1.04</v>
      </c>
    </row>
    <row r="299" spans="1:18" hidden="1" x14ac:dyDescent="0.45">
      <c r="A299" t="s">
        <v>236</v>
      </c>
      <c r="C299" t="s">
        <v>472</v>
      </c>
      <c r="D299">
        <f>VLOOKUP(C299,'Program Activity May-Dec 2019'!$C$2:$E$106,3,FALSE)</f>
        <v>0</v>
      </c>
      <c r="E299">
        <f>VLOOKUP(C299,'Program Activity May-Dec 2019'!$C$2:$J$106,8,FALSE)</f>
        <v>0</v>
      </c>
      <c r="G299" t="s">
        <v>505</v>
      </c>
      <c r="I299" t="s">
        <v>157</v>
      </c>
      <c r="J299" t="s">
        <v>157</v>
      </c>
      <c r="N299" t="s">
        <v>113</v>
      </c>
      <c r="O299">
        <v>40</v>
      </c>
      <c r="P299">
        <v>10040</v>
      </c>
      <c r="Q299">
        <v>0.32</v>
      </c>
    </row>
    <row r="300" spans="1:18" hidden="1" x14ac:dyDescent="0.45">
      <c r="A300" t="s">
        <v>236</v>
      </c>
      <c r="C300" t="s">
        <v>472</v>
      </c>
      <c r="D300">
        <f>VLOOKUP(C300,'Program Activity May-Dec 2019'!$C$2:$E$106,3,FALSE)</f>
        <v>0</v>
      </c>
      <c r="E300">
        <f>VLOOKUP(C300,'Program Activity May-Dec 2019'!$C$2:$J$106,8,FALSE)</f>
        <v>0</v>
      </c>
      <c r="G300" t="s">
        <v>505</v>
      </c>
      <c r="I300" t="s">
        <v>158</v>
      </c>
      <c r="J300" t="s">
        <v>158</v>
      </c>
      <c r="N300" t="s">
        <v>159</v>
      </c>
      <c r="O300">
        <v>10</v>
      </c>
      <c r="P300">
        <v>18850</v>
      </c>
      <c r="Q300">
        <v>0.8899999999999999</v>
      </c>
    </row>
    <row r="301" spans="1:18" hidden="1" x14ac:dyDescent="0.45">
      <c r="A301" t="s">
        <v>236</v>
      </c>
      <c r="C301" t="s">
        <v>474</v>
      </c>
      <c r="D301">
        <f>VLOOKUP(C301,'Program Activity May-Dec 2019'!$C$2:$E$106,3,FALSE)</f>
        <v>0</v>
      </c>
      <c r="E301">
        <f>VLOOKUP(C301,'Program Activity May-Dec 2019'!$C$2:$J$106,8,FALSE)</f>
        <v>0</v>
      </c>
      <c r="G301" t="s">
        <v>505</v>
      </c>
      <c r="I301" t="s">
        <v>155</v>
      </c>
      <c r="J301" t="s">
        <v>155</v>
      </c>
      <c r="N301" t="s">
        <v>113</v>
      </c>
      <c r="O301">
        <v>2</v>
      </c>
      <c r="P301">
        <v>48</v>
      </c>
      <c r="Q301">
        <v>2E-3</v>
      </c>
    </row>
    <row r="302" spans="1:18" hidden="1" x14ac:dyDescent="0.45">
      <c r="A302" t="s">
        <v>236</v>
      </c>
      <c r="C302" t="s">
        <v>474</v>
      </c>
      <c r="D302">
        <f>VLOOKUP(C302,'Program Activity May-Dec 2019'!$C$2:$E$106,3,FALSE)</f>
        <v>0</v>
      </c>
      <c r="E302">
        <f>VLOOKUP(C302,'Program Activity May-Dec 2019'!$C$2:$J$106,8,FALSE)</f>
        <v>0</v>
      </c>
      <c r="G302" t="s">
        <v>505</v>
      </c>
      <c r="I302" t="s">
        <v>156</v>
      </c>
      <c r="J302" t="s">
        <v>156</v>
      </c>
      <c r="N302" t="s">
        <v>113</v>
      </c>
      <c r="O302">
        <v>19</v>
      </c>
      <c r="P302">
        <v>2375</v>
      </c>
      <c r="Q302">
        <v>7.5999999999999998E-2</v>
      </c>
    </row>
    <row r="303" spans="1:18" hidden="1" x14ac:dyDescent="0.45">
      <c r="A303" t="s">
        <v>236</v>
      </c>
      <c r="C303" t="s">
        <v>474</v>
      </c>
      <c r="D303">
        <f>VLOOKUP(C303,'Program Activity May-Dec 2019'!$C$2:$E$106,3,FALSE)</f>
        <v>0</v>
      </c>
      <c r="E303">
        <f>VLOOKUP(C303,'Program Activity May-Dec 2019'!$C$2:$J$106,8,FALSE)</f>
        <v>0</v>
      </c>
      <c r="G303" t="s">
        <v>505</v>
      </c>
      <c r="I303" t="s">
        <v>157</v>
      </c>
      <c r="J303" t="s">
        <v>157</v>
      </c>
      <c r="N303" t="s">
        <v>113</v>
      </c>
      <c r="O303">
        <v>4</v>
      </c>
      <c r="P303">
        <v>1004</v>
      </c>
      <c r="Q303">
        <v>3.2000000000000001E-2</v>
      </c>
    </row>
    <row r="304" spans="1:18" hidden="1" x14ac:dyDescent="0.45">
      <c r="A304" t="s">
        <v>236</v>
      </c>
      <c r="C304" t="s">
        <v>474</v>
      </c>
      <c r="D304">
        <f>VLOOKUP(C304,'Program Activity May-Dec 2019'!$C$2:$E$106,3,FALSE)</f>
        <v>0</v>
      </c>
      <c r="E304">
        <f>VLOOKUP(C304,'Program Activity May-Dec 2019'!$C$2:$J$106,8,FALSE)</f>
        <v>0</v>
      </c>
      <c r="G304" t="s">
        <v>505</v>
      </c>
      <c r="I304" t="s">
        <v>261</v>
      </c>
      <c r="J304" t="s">
        <v>261</v>
      </c>
      <c r="N304" t="s">
        <v>113</v>
      </c>
      <c r="O304">
        <v>50</v>
      </c>
      <c r="P304">
        <v>1600</v>
      </c>
      <c r="Q304">
        <v>0.05</v>
      </c>
    </row>
    <row r="305" spans="1:17" hidden="1" x14ac:dyDescent="0.45">
      <c r="A305" t="s">
        <v>236</v>
      </c>
      <c r="C305" t="s">
        <v>474</v>
      </c>
      <c r="D305">
        <f>VLOOKUP(C305,'Program Activity May-Dec 2019'!$C$2:$E$106,3,FALSE)</f>
        <v>0</v>
      </c>
      <c r="E305">
        <f>VLOOKUP(C305,'Program Activity May-Dec 2019'!$C$2:$J$106,8,FALSE)</f>
        <v>0</v>
      </c>
      <c r="G305" t="s">
        <v>505</v>
      </c>
      <c r="I305" t="s">
        <v>158</v>
      </c>
      <c r="J305" t="s">
        <v>158</v>
      </c>
      <c r="N305" t="s">
        <v>159</v>
      </c>
      <c r="O305">
        <v>1</v>
      </c>
      <c r="P305">
        <v>1885</v>
      </c>
      <c r="Q305">
        <v>8.8999999999999996E-2</v>
      </c>
    </row>
    <row r="306" spans="1:17" hidden="1" x14ac:dyDescent="0.45">
      <c r="A306" t="s">
        <v>236</v>
      </c>
      <c r="C306" t="s">
        <v>475</v>
      </c>
      <c r="D306">
        <f>VLOOKUP(C306,'Program Activity May-Dec 2019'!$C$2:$E$106,3,FALSE)</f>
        <v>0</v>
      </c>
      <c r="E306">
        <f>VLOOKUP(C306,'Program Activity May-Dec 2019'!$C$2:$J$106,8,FALSE)</f>
        <v>0</v>
      </c>
      <c r="G306" t="s">
        <v>505</v>
      </c>
      <c r="I306" t="s">
        <v>155</v>
      </c>
      <c r="J306" t="s">
        <v>155</v>
      </c>
      <c r="N306" t="s">
        <v>113</v>
      </c>
      <c r="O306">
        <v>2</v>
      </c>
      <c r="P306">
        <v>48</v>
      </c>
      <c r="Q306">
        <v>2E-3</v>
      </c>
    </row>
    <row r="307" spans="1:17" hidden="1" x14ac:dyDescent="0.45">
      <c r="A307" t="s">
        <v>236</v>
      </c>
      <c r="C307" t="s">
        <v>475</v>
      </c>
      <c r="D307">
        <f>VLOOKUP(C307,'Program Activity May-Dec 2019'!$C$2:$E$106,3,FALSE)</f>
        <v>0</v>
      </c>
      <c r="E307">
        <f>VLOOKUP(C307,'Program Activity May-Dec 2019'!$C$2:$J$106,8,FALSE)</f>
        <v>0</v>
      </c>
      <c r="G307" t="s">
        <v>505</v>
      </c>
      <c r="I307" t="s">
        <v>156</v>
      </c>
      <c r="J307" t="s">
        <v>156</v>
      </c>
      <c r="N307" t="s">
        <v>113</v>
      </c>
      <c r="O307">
        <v>32</v>
      </c>
      <c r="P307">
        <v>4000</v>
      </c>
      <c r="Q307">
        <v>0.128</v>
      </c>
    </row>
    <row r="308" spans="1:17" hidden="1" x14ac:dyDescent="0.45">
      <c r="A308" t="s">
        <v>236</v>
      </c>
      <c r="C308" t="s">
        <v>475</v>
      </c>
      <c r="D308">
        <f>VLOOKUP(C308,'Program Activity May-Dec 2019'!$C$2:$E$106,3,FALSE)</f>
        <v>0</v>
      </c>
      <c r="E308">
        <f>VLOOKUP(C308,'Program Activity May-Dec 2019'!$C$2:$J$106,8,FALSE)</f>
        <v>0</v>
      </c>
      <c r="G308" t="s">
        <v>505</v>
      </c>
      <c r="I308" t="s">
        <v>157</v>
      </c>
      <c r="J308" t="s">
        <v>157</v>
      </c>
      <c r="N308" t="s">
        <v>113</v>
      </c>
      <c r="O308">
        <v>4</v>
      </c>
      <c r="P308">
        <v>1004</v>
      </c>
      <c r="Q308">
        <v>3.2000000000000001E-2</v>
      </c>
    </row>
    <row r="309" spans="1:17" hidden="1" x14ac:dyDescent="0.45">
      <c r="A309" t="s">
        <v>236</v>
      </c>
      <c r="C309" t="s">
        <v>475</v>
      </c>
      <c r="D309">
        <f>VLOOKUP(C309,'Program Activity May-Dec 2019'!$C$2:$E$106,3,FALSE)</f>
        <v>0</v>
      </c>
      <c r="E309">
        <f>VLOOKUP(C309,'Program Activity May-Dec 2019'!$C$2:$J$106,8,FALSE)</f>
        <v>0</v>
      </c>
      <c r="G309" t="s">
        <v>505</v>
      </c>
      <c r="I309" t="s">
        <v>261</v>
      </c>
      <c r="J309" t="s">
        <v>261</v>
      </c>
      <c r="N309" t="s">
        <v>113</v>
      </c>
      <c r="O309">
        <v>76</v>
      </c>
      <c r="P309">
        <v>2432</v>
      </c>
      <c r="Q309">
        <v>7.5999999999999998E-2</v>
      </c>
    </row>
    <row r="310" spans="1:17" hidden="1" x14ac:dyDescent="0.45">
      <c r="A310" t="s">
        <v>236</v>
      </c>
      <c r="C310" t="s">
        <v>475</v>
      </c>
      <c r="D310">
        <f>VLOOKUP(C310,'Program Activity May-Dec 2019'!$C$2:$E$106,3,FALSE)</f>
        <v>0</v>
      </c>
      <c r="E310">
        <f>VLOOKUP(C310,'Program Activity May-Dec 2019'!$C$2:$J$106,8,FALSE)</f>
        <v>0</v>
      </c>
      <c r="G310" t="s">
        <v>505</v>
      </c>
      <c r="I310" t="s">
        <v>158</v>
      </c>
      <c r="J310" t="s">
        <v>158</v>
      </c>
      <c r="N310" t="s">
        <v>159</v>
      </c>
      <c r="O310">
        <v>1</v>
      </c>
      <c r="P310">
        <v>1885</v>
      </c>
      <c r="Q310">
        <v>8.8999999999999996E-2</v>
      </c>
    </row>
    <row r="311" spans="1:17" hidden="1" x14ac:dyDescent="0.45">
      <c r="A311" t="s">
        <v>236</v>
      </c>
      <c r="C311" t="s">
        <v>476</v>
      </c>
      <c r="D311">
        <f>VLOOKUP(C311,'Program Activity May-Dec 2019'!$C$2:$E$106,3,FALSE)</f>
        <v>0</v>
      </c>
      <c r="E311">
        <f>VLOOKUP(C311,'Program Activity May-Dec 2019'!$C$2:$J$106,8,FALSE)</f>
        <v>0</v>
      </c>
      <c r="G311" t="s">
        <v>505</v>
      </c>
      <c r="I311" t="s">
        <v>155</v>
      </c>
      <c r="J311" t="s">
        <v>155</v>
      </c>
      <c r="N311" t="s">
        <v>113</v>
      </c>
      <c r="O311">
        <v>4</v>
      </c>
      <c r="P311">
        <v>96</v>
      </c>
      <c r="Q311">
        <v>4.0000000000000001E-3</v>
      </c>
    </row>
    <row r="312" spans="1:17" hidden="1" x14ac:dyDescent="0.45">
      <c r="A312" t="s">
        <v>236</v>
      </c>
      <c r="C312" t="s">
        <v>476</v>
      </c>
      <c r="D312">
        <f>VLOOKUP(C312,'Program Activity May-Dec 2019'!$C$2:$E$106,3,FALSE)</f>
        <v>0</v>
      </c>
      <c r="E312">
        <f>VLOOKUP(C312,'Program Activity May-Dec 2019'!$C$2:$J$106,8,FALSE)</f>
        <v>0</v>
      </c>
      <c r="G312" t="s">
        <v>505</v>
      </c>
      <c r="I312" t="s">
        <v>156</v>
      </c>
      <c r="J312" t="s">
        <v>156</v>
      </c>
      <c r="N312" t="s">
        <v>113</v>
      </c>
      <c r="O312">
        <v>64</v>
      </c>
      <c r="P312">
        <v>8000</v>
      </c>
      <c r="Q312">
        <v>0.25600000000000001</v>
      </c>
    </row>
    <row r="313" spans="1:17" hidden="1" x14ac:dyDescent="0.45">
      <c r="A313" t="s">
        <v>236</v>
      </c>
      <c r="C313" t="s">
        <v>476</v>
      </c>
      <c r="D313">
        <f>VLOOKUP(C313,'Program Activity May-Dec 2019'!$C$2:$E$106,3,FALSE)</f>
        <v>0</v>
      </c>
      <c r="E313">
        <f>VLOOKUP(C313,'Program Activity May-Dec 2019'!$C$2:$J$106,8,FALSE)</f>
        <v>0</v>
      </c>
      <c r="G313" t="s">
        <v>505</v>
      </c>
      <c r="I313" t="s">
        <v>157</v>
      </c>
      <c r="J313" t="s">
        <v>157</v>
      </c>
      <c r="N313" t="s">
        <v>113</v>
      </c>
      <c r="O313">
        <v>8</v>
      </c>
      <c r="P313">
        <v>2008</v>
      </c>
      <c r="Q313">
        <v>6.4000000000000001E-2</v>
      </c>
    </row>
    <row r="314" spans="1:17" hidden="1" x14ac:dyDescent="0.45">
      <c r="A314" t="s">
        <v>236</v>
      </c>
      <c r="C314" t="s">
        <v>476</v>
      </c>
      <c r="D314">
        <f>VLOOKUP(C314,'Program Activity May-Dec 2019'!$C$2:$E$106,3,FALSE)</f>
        <v>0</v>
      </c>
      <c r="E314">
        <f>VLOOKUP(C314,'Program Activity May-Dec 2019'!$C$2:$J$106,8,FALSE)</f>
        <v>0</v>
      </c>
      <c r="G314" t="s">
        <v>505</v>
      </c>
      <c r="I314" t="s">
        <v>261</v>
      </c>
      <c r="J314" t="s">
        <v>261</v>
      </c>
      <c r="N314" t="s">
        <v>113</v>
      </c>
      <c r="O314">
        <v>152</v>
      </c>
      <c r="P314">
        <v>4864</v>
      </c>
      <c r="Q314">
        <v>0.152</v>
      </c>
    </row>
    <row r="315" spans="1:17" hidden="1" x14ac:dyDescent="0.45">
      <c r="A315" t="s">
        <v>236</v>
      </c>
      <c r="C315" t="s">
        <v>476</v>
      </c>
      <c r="D315">
        <f>VLOOKUP(C315,'Program Activity May-Dec 2019'!$C$2:$E$106,3,FALSE)</f>
        <v>0</v>
      </c>
      <c r="E315">
        <f>VLOOKUP(C315,'Program Activity May-Dec 2019'!$C$2:$J$106,8,FALSE)</f>
        <v>0</v>
      </c>
      <c r="G315" t="s">
        <v>505</v>
      </c>
      <c r="I315" t="s">
        <v>158</v>
      </c>
      <c r="J315" t="s">
        <v>158</v>
      </c>
      <c r="N315" t="s">
        <v>159</v>
      </c>
      <c r="O315">
        <v>2</v>
      </c>
      <c r="P315">
        <v>3770</v>
      </c>
      <c r="Q315">
        <v>0.17799999999999999</v>
      </c>
    </row>
    <row r="316" spans="1:17" hidden="1" x14ac:dyDescent="0.45">
      <c r="A316" t="s">
        <v>236</v>
      </c>
      <c r="C316" t="s">
        <v>477</v>
      </c>
      <c r="D316">
        <f>VLOOKUP(C316,'Program Activity May-Dec 2019'!$C$2:$E$106,3,FALSE)</f>
        <v>0</v>
      </c>
      <c r="E316">
        <f>VLOOKUP(C316,'Program Activity May-Dec 2019'!$C$2:$J$106,8,FALSE)</f>
        <v>0</v>
      </c>
      <c r="G316" t="s">
        <v>505</v>
      </c>
      <c r="I316" t="s">
        <v>155</v>
      </c>
      <c r="J316" t="s">
        <v>155</v>
      </c>
      <c r="N316" t="s">
        <v>113</v>
      </c>
      <c r="O316">
        <v>44</v>
      </c>
      <c r="P316">
        <v>1056</v>
      </c>
      <c r="Q316">
        <v>4.3999999999999997E-2</v>
      </c>
    </row>
    <row r="317" spans="1:17" hidden="1" x14ac:dyDescent="0.45">
      <c r="A317" t="s">
        <v>236</v>
      </c>
      <c r="C317" t="s">
        <v>477</v>
      </c>
      <c r="D317">
        <f>VLOOKUP(C317,'Program Activity May-Dec 2019'!$C$2:$E$106,3,FALSE)</f>
        <v>0</v>
      </c>
      <c r="E317">
        <f>VLOOKUP(C317,'Program Activity May-Dec 2019'!$C$2:$J$106,8,FALSE)</f>
        <v>0</v>
      </c>
      <c r="G317" t="s">
        <v>505</v>
      </c>
      <c r="I317" t="s">
        <v>156</v>
      </c>
      <c r="J317" t="s">
        <v>156</v>
      </c>
      <c r="N317" t="s">
        <v>113</v>
      </c>
      <c r="O317">
        <v>418</v>
      </c>
      <c r="P317">
        <v>52250</v>
      </c>
      <c r="Q317">
        <v>1.6719999999999999</v>
      </c>
    </row>
    <row r="318" spans="1:17" hidden="1" x14ac:dyDescent="0.45">
      <c r="A318" t="s">
        <v>236</v>
      </c>
      <c r="C318" t="s">
        <v>477</v>
      </c>
      <c r="D318">
        <f>VLOOKUP(C318,'Program Activity May-Dec 2019'!$C$2:$E$106,3,FALSE)</f>
        <v>0</v>
      </c>
      <c r="E318">
        <f>VLOOKUP(C318,'Program Activity May-Dec 2019'!$C$2:$J$106,8,FALSE)</f>
        <v>0</v>
      </c>
      <c r="G318" t="s">
        <v>505</v>
      </c>
      <c r="I318" t="s">
        <v>157</v>
      </c>
      <c r="J318" t="s">
        <v>157</v>
      </c>
      <c r="N318" t="s">
        <v>113</v>
      </c>
      <c r="O318">
        <v>88</v>
      </c>
      <c r="P318">
        <v>22088</v>
      </c>
      <c r="Q318">
        <v>0.70399999999999996</v>
      </c>
    </row>
    <row r="319" spans="1:17" hidden="1" x14ac:dyDescent="0.45">
      <c r="A319" t="s">
        <v>236</v>
      </c>
      <c r="C319" t="s">
        <v>477</v>
      </c>
      <c r="D319">
        <f>VLOOKUP(C319,'Program Activity May-Dec 2019'!$C$2:$E$106,3,FALSE)</f>
        <v>0</v>
      </c>
      <c r="E319">
        <f>VLOOKUP(C319,'Program Activity May-Dec 2019'!$C$2:$J$106,8,FALSE)</f>
        <v>0</v>
      </c>
      <c r="G319" t="s">
        <v>505</v>
      </c>
      <c r="I319" t="s">
        <v>261</v>
      </c>
      <c r="J319" t="s">
        <v>261</v>
      </c>
      <c r="N319" t="s">
        <v>113</v>
      </c>
      <c r="O319">
        <v>1100</v>
      </c>
      <c r="P319">
        <v>35200</v>
      </c>
      <c r="Q319">
        <v>1.1000000000000001</v>
      </c>
    </row>
    <row r="320" spans="1:17" hidden="1" x14ac:dyDescent="0.45">
      <c r="A320" t="s">
        <v>236</v>
      </c>
      <c r="C320" t="s">
        <v>477</v>
      </c>
      <c r="D320">
        <f>VLOOKUP(C320,'Program Activity May-Dec 2019'!$C$2:$E$106,3,FALSE)</f>
        <v>0</v>
      </c>
      <c r="E320">
        <f>VLOOKUP(C320,'Program Activity May-Dec 2019'!$C$2:$J$106,8,FALSE)</f>
        <v>0</v>
      </c>
      <c r="G320" t="s">
        <v>505</v>
      </c>
      <c r="I320" t="s">
        <v>158</v>
      </c>
      <c r="J320" t="s">
        <v>158</v>
      </c>
      <c r="N320" t="s">
        <v>159</v>
      </c>
      <c r="O320">
        <v>22</v>
      </c>
      <c r="P320">
        <v>41470</v>
      </c>
      <c r="Q320">
        <v>1.958</v>
      </c>
    </row>
    <row r="321" spans="1:17" hidden="1" x14ac:dyDescent="0.45">
      <c r="A321" t="s">
        <v>236</v>
      </c>
      <c r="C321" t="s">
        <v>478</v>
      </c>
      <c r="D321">
        <f>VLOOKUP(C321,'Program Activity May-Dec 2019'!$C$2:$E$106,3,FALSE)</f>
        <v>0</v>
      </c>
      <c r="E321">
        <f>VLOOKUP(C321,'Program Activity May-Dec 2019'!$C$2:$J$106,8,FALSE)</f>
        <v>0</v>
      </c>
      <c r="G321" t="s">
        <v>505</v>
      </c>
      <c r="I321" t="s">
        <v>261</v>
      </c>
      <c r="J321" t="s">
        <v>261</v>
      </c>
      <c r="N321" t="s">
        <v>113</v>
      </c>
      <c r="O321">
        <v>441</v>
      </c>
      <c r="P321">
        <v>14112</v>
      </c>
      <c r="Q321">
        <v>0.441</v>
      </c>
    </row>
    <row r="322" spans="1:17" hidden="1" x14ac:dyDescent="0.45">
      <c r="A322" t="s">
        <v>236</v>
      </c>
      <c r="C322" t="s">
        <v>478</v>
      </c>
      <c r="D322">
        <f>VLOOKUP(C322,'Program Activity May-Dec 2019'!$C$2:$E$106,3,FALSE)</f>
        <v>0</v>
      </c>
      <c r="E322">
        <f>VLOOKUP(C322,'Program Activity May-Dec 2019'!$C$2:$J$106,8,FALSE)</f>
        <v>0</v>
      </c>
      <c r="G322" t="s">
        <v>505</v>
      </c>
      <c r="I322" t="s">
        <v>158</v>
      </c>
      <c r="J322" t="s">
        <v>158</v>
      </c>
      <c r="N322" t="s">
        <v>159</v>
      </c>
      <c r="O322">
        <v>7</v>
      </c>
      <c r="P322">
        <v>13195</v>
      </c>
      <c r="Q322">
        <v>0.623</v>
      </c>
    </row>
    <row r="323" spans="1:17" hidden="1" x14ac:dyDescent="0.45">
      <c r="A323" t="s">
        <v>236</v>
      </c>
      <c r="C323" t="s">
        <v>479</v>
      </c>
      <c r="D323">
        <f>VLOOKUP(C323,'Program Activity May-Dec 2019'!$C$2:$E$106,3,FALSE)</f>
        <v>0</v>
      </c>
      <c r="E323">
        <f>VLOOKUP(C323,'Program Activity May-Dec 2019'!$C$2:$J$106,8,FALSE)</f>
        <v>0</v>
      </c>
      <c r="G323" t="s">
        <v>505</v>
      </c>
      <c r="I323" t="s">
        <v>261</v>
      </c>
      <c r="J323" t="s">
        <v>261</v>
      </c>
      <c r="N323" t="s">
        <v>113</v>
      </c>
      <c r="O323">
        <v>275</v>
      </c>
      <c r="P323">
        <v>8800</v>
      </c>
      <c r="Q323">
        <v>0.27500000000000002</v>
      </c>
    </row>
    <row r="324" spans="1:17" hidden="1" x14ac:dyDescent="0.45">
      <c r="A324" t="s">
        <v>236</v>
      </c>
      <c r="C324" t="s">
        <v>479</v>
      </c>
      <c r="D324">
        <f>VLOOKUP(C324,'Program Activity May-Dec 2019'!$C$2:$E$106,3,FALSE)</f>
        <v>0</v>
      </c>
      <c r="E324">
        <f>VLOOKUP(C324,'Program Activity May-Dec 2019'!$C$2:$J$106,8,FALSE)</f>
        <v>0</v>
      </c>
      <c r="G324" t="s">
        <v>505</v>
      </c>
      <c r="I324" t="s">
        <v>158</v>
      </c>
      <c r="J324" t="s">
        <v>158</v>
      </c>
      <c r="N324" t="s">
        <v>159</v>
      </c>
      <c r="O324">
        <v>5</v>
      </c>
      <c r="P324">
        <v>9425</v>
      </c>
      <c r="Q324">
        <v>0.44499999999999995</v>
      </c>
    </row>
    <row r="325" spans="1:17" hidden="1" x14ac:dyDescent="0.45">
      <c r="A325" t="s">
        <v>236</v>
      </c>
      <c r="C325" t="s">
        <v>480</v>
      </c>
      <c r="D325">
        <f>VLOOKUP(C325,'Program Activity May-Dec 2019'!$C$2:$E$106,3,FALSE)</f>
        <v>0</v>
      </c>
      <c r="E325">
        <f>VLOOKUP(C325,'Program Activity May-Dec 2019'!$C$2:$J$106,8,FALSE)</f>
        <v>0</v>
      </c>
      <c r="G325" t="s">
        <v>505</v>
      </c>
      <c r="I325" t="s">
        <v>158</v>
      </c>
      <c r="J325" t="s">
        <v>158</v>
      </c>
      <c r="N325" t="s">
        <v>159</v>
      </c>
      <c r="O325">
        <v>9</v>
      </c>
      <c r="P325">
        <v>16965</v>
      </c>
      <c r="Q325">
        <v>0.80099999999999993</v>
      </c>
    </row>
    <row r="326" spans="1:17" hidden="1" x14ac:dyDescent="0.45">
      <c r="A326" t="s">
        <v>236</v>
      </c>
      <c r="C326" t="s">
        <v>481</v>
      </c>
      <c r="D326">
        <f>VLOOKUP(C326,'Program Activity May-Dec 2019'!$C$2:$E$106,3,FALSE)</f>
        <v>0</v>
      </c>
      <c r="E326">
        <f>VLOOKUP(C326,'Program Activity May-Dec 2019'!$C$2:$J$106,8,FALSE)</f>
        <v>0</v>
      </c>
      <c r="G326" t="s">
        <v>505</v>
      </c>
      <c r="I326" t="s">
        <v>155</v>
      </c>
      <c r="J326" t="s">
        <v>155</v>
      </c>
      <c r="N326" t="s">
        <v>113</v>
      </c>
      <c r="O326">
        <v>78</v>
      </c>
      <c r="P326">
        <v>1872</v>
      </c>
      <c r="Q326">
        <v>7.8E-2</v>
      </c>
    </row>
    <row r="327" spans="1:17" hidden="1" x14ac:dyDescent="0.45">
      <c r="A327" t="s">
        <v>236</v>
      </c>
      <c r="C327" t="s">
        <v>481</v>
      </c>
      <c r="D327">
        <f>VLOOKUP(C327,'Program Activity May-Dec 2019'!$C$2:$E$106,3,FALSE)</f>
        <v>0</v>
      </c>
      <c r="E327">
        <f>VLOOKUP(C327,'Program Activity May-Dec 2019'!$C$2:$J$106,8,FALSE)</f>
        <v>0</v>
      </c>
      <c r="G327" t="s">
        <v>505</v>
      </c>
      <c r="I327" t="s">
        <v>156</v>
      </c>
      <c r="J327" t="s">
        <v>156</v>
      </c>
      <c r="N327" t="s">
        <v>113</v>
      </c>
      <c r="O327">
        <v>741</v>
      </c>
      <c r="P327">
        <v>92625</v>
      </c>
      <c r="Q327">
        <v>2.964</v>
      </c>
    </row>
    <row r="328" spans="1:17" hidden="1" x14ac:dyDescent="0.45">
      <c r="A328" t="s">
        <v>236</v>
      </c>
      <c r="C328" t="s">
        <v>481</v>
      </c>
      <c r="D328">
        <f>VLOOKUP(C328,'Program Activity May-Dec 2019'!$C$2:$E$106,3,FALSE)</f>
        <v>0</v>
      </c>
      <c r="E328">
        <f>VLOOKUP(C328,'Program Activity May-Dec 2019'!$C$2:$J$106,8,FALSE)</f>
        <v>0</v>
      </c>
      <c r="G328" t="s">
        <v>505</v>
      </c>
      <c r="I328" t="s">
        <v>157</v>
      </c>
      <c r="J328" t="s">
        <v>157</v>
      </c>
      <c r="N328" t="s">
        <v>113</v>
      </c>
      <c r="O328">
        <v>156</v>
      </c>
      <c r="P328">
        <v>39156</v>
      </c>
      <c r="Q328">
        <v>1.248</v>
      </c>
    </row>
    <row r="329" spans="1:17" hidden="1" x14ac:dyDescent="0.45">
      <c r="A329" t="s">
        <v>236</v>
      </c>
      <c r="C329" t="s">
        <v>481</v>
      </c>
      <c r="D329">
        <f>VLOOKUP(C329,'Program Activity May-Dec 2019'!$C$2:$E$106,3,FALSE)</f>
        <v>0</v>
      </c>
      <c r="E329">
        <f>VLOOKUP(C329,'Program Activity May-Dec 2019'!$C$2:$J$106,8,FALSE)</f>
        <v>0</v>
      </c>
      <c r="G329" t="s">
        <v>505</v>
      </c>
      <c r="I329" t="s">
        <v>261</v>
      </c>
      <c r="J329" t="s">
        <v>261</v>
      </c>
      <c r="N329" t="s">
        <v>113</v>
      </c>
      <c r="O329">
        <v>1950</v>
      </c>
      <c r="P329">
        <v>62400</v>
      </c>
      <c r="Q329">
        <v>1.95</v>
      </c>
    </row>
    <row r="330" spans="1:17" hidden="1" x14ac:dyDescent="0.45">
      <c r="A330" t="s">
        <v>236</v>
      </c>
      <c r="C330" t="s">
        <v>481</v>
      </c>
      <c r="D330">
        <f>VLOOKUP(C330,'Program Activity May-Dec 2019'!$C$2:$E$106,3,FALSE)</f>
        <v>0</v>
      </c>
      <c r="E330">
        <f>VLOOKUP(C330,'Program Activity May-Dec 2019'!$C$2:$J$106,8,FALSE)</f>
        <v>0</v>
      </c>
      <c r="G330" t="s">
        <v>505</v>
      </c>
      <c r="I330" t="s">
        <v>158</v>
      </c>
      <c r="J330" t="s">
        <v>158</v>
      </c>
      <c r="N330" t="s">
        <v>159</v>
      </c>
      <c r="O330">
        <v>39</v>
      </c>
      <c r="P330">
        <v>73515</v>
      </c>
      <c r="Q330">
        <v>3.4709999999999996</v>
      </c>
    </row>
    <row r="331" spans="1:17" hidden="1" x14ac:dyDescent="0.45">
      <c r="A331" t="s">
        <v>236</v>
      </c>
      <c r="C331" t="s">
        <v>482</v>
      </c>
      <c r="D331">
        <f>VLOOKUP(C331,'Program Activity May-Dec 2019'!$C$2:$E$106,3,FALSE)</f>
        <v>0</v>
      </c>
      <c r="E331">
        <f>VLOOKUP(C331,'Program Activity May-Dec 2019'!$C$2:$J$106,8,FALSE)</f>
        <v>0</v>
      </c>
      <c r="G331" t="s">
        <v>505</v>
      </c>
      <c r="I331" t="s">
        <v>155</v>
      </c>
      <c r="J331" t="s">
        <v>155</v>
      </c>
      <c r="N331" t="s">
        <v>113</v>
      </c>
      <c r="O331">
        <v>38</v>
      </c>
      <c r="P331">
        <v>912</v>
      </c>
      <c r="Q331">
        <v>3.7999999999999999E-2</v>
      </c>
    </row>
    <row r="332" spans="1:17" hidden="1" x14ac:dyDescent="0.45">
      <c r="A332" t="s">
        <v>236</v>
      </c>
      <c r="C332" t="s">
        <v>482</v>
      </c>
      <c r="D332">
        <f>VLOOKUP(C332,'Program Activity May-Dec 2019'!$C$2:$E$106,3,FALSE)</f>
        <v>0</v>
      </c>
      <c r="E332">
        <f>VLOOKUP(C332,'Program Activity May-Dec 2019'!$C$2:$J$106,8,FALSE)</f>
        <v>0</v>
      </c>
      <c r="G332" t="s">
        <v>505</v>
      </c>
      <c r="I332" t="s">
        <v>156</v>
      </c>
      <c r="J332" t="s">
        <v>156</v>
      </c>
      <c r="N332" t="s">
        <v>113</v>
      </c>
      <c r="O332">
        <v>608</v>
      </c>
      <c r="P332">
        <v>76000</v>
      </c>
      <c r="Q332">
        <v>2.4319999999999999</v>
      </c>
    </row>
    <row r="333" spans="1:17" hidden="1" x14ac:dyDescent="0.45">
      <c r="A333" t="s">
        <v>236</v>
      </c>
      <c r="C333" t="s">
        <v>482</v>
      </c>
      <c r="D333">
        <f>VLOOKUP(C333,'Program Activity May-Dec 2019'!$C$2:$E$106,3,FALSE)</f>
        <v>0</v>
      </c>
      <c r="E333">
        <f>VLOOKUP(C333,'Program Activity May-Dec 2019'!$C$2:$J$106,8,FALSE)</f>
        <v>0</v>
      </c>
      <c r="G333" t="s">
        <v>505</v>
      </c>
      <c r="I333" t="s">
        <v>157</v>
      </c>
      <c r="J333" t="s">
        <v>157</v>
      </c>
      <c r="N333" t="s">
        <v>113</v>
      </c>
      <c r="O333">
        <v>76</v>
      </c>
      <c r="P333">
        <v>19076</v>
      </c>
      <c r="Q333">
        <v>0.60799999999999998</v>
      </c>
    </row>
    <row r="334" spans="1:17" hidden="1" x14ac:dyDescent="0.45">
      <c r="A334" t="s">
        <v>236</v>
      </c>
      <c r="C334" t="s">
        <v>482</v>
      </c>
      <c r="D334">
        <f>VLOOKUP(C334,'Program Activity May-Dec 2019'!$C$2:$E$106,3,FALSE)</f>
        <v>0</v>
      </c>
      <c r="E334">
        <f>VLOOKUP(C334,'Program Activity May-Dec 2019'!$C$2:$J$106,8,FALSE)</f>
        <v>0</v>
      </c>
      <c r="G334" t="s">
        <v>505</v>
      </c>
      <c r="I334" t="s">
        <v>261</v>
      </c>
      <c r="J334" t="s">
        <v>261</v>
      </c>
      <c r="N334" t="s">
        <v>113</v>
      </c>
      <c r="O334">
        <v>1444</v>
      </c>
      <c r="P334">
        <v>46208</v>
      </c>
      <c r="Q334">
        <v>1.444</v>
      </c>
    </row>
    <row r="335" spans="1:17" hidden="1" x14ac:dyDescent="0.45">
      <c r="A335" t="s">
        <v>236</v>
      </c>
      <c r="C335" t="s">
        <v>482</v>
      </c>
      <c r="D335">
        <f>VLOOKUP(C335,'Program Activity May-Dec 2019'!$C$2:$E$106,3,FALSE)</f>
        <v>0</v>
      </c>
      <c r="E335">
        <f>VLOOKUP(C335,'Program Activity May-Dec 2019'!$C$2:$J$106,8,FALSE)</f>
        <v>0</v>
      </c>
      <c r="G335" t="s">
        <v>505</v>
      </c>
      <c r="I335" t="s">
        <v>158</v>
      </c>
      <c r="J335" t="s">
        <v>158</v>
      </c>
      <c r="N335" t="s">
        <v>159</v>
      </c>
      <c r="O335">
        <v>19</v>
      </c>
      <c r="P335">
        <v>35815</v>
      </c>
      <c r="Q335">
        <v>1.6909999999999998</v>
      </c>
    </row>
    <row r="336" spans="1:17" hidden="1" x14ac:dyDescent="0.45">
      <c r="A336" t="s">
        <v>355</v>
      </c>
      <c r="C336" t="s">
        <v>484</v>
      </c>
      <c r="D336">
        <f>VLOOKUP(C336,'Program Activity May-Dec 2019'!$C$2:$E$106,3,FALSE)</f>
        <v>0</v>
      </c>
      <c r="E336">
        <f>VLOOKUP(C336,'Program Activity May-Dec 2019'!$C$2:$J$106,8,FALSE)</f>
        <v>0</v>
      </c>
      <c r="F336" t="s">
        <v>525</v>
      </c>
      <c r="G336" t="s">
        <v>509</v>
      </c>
      <c r="I336" t="s">
        <v>420</v>
      </c>
      <c r="J336" t="s">
        <v>420</v>
      </c>
      <c r="N336" t="s">
        <v>113</v>
      </c>
      <c r="O336">
        <v>1</v>
      </c>
      <c r="P336">
        <v>0</v>
      </c>
      <c r="Q336">
        <v>0</v>
      </c>
    </row>
    <row r="337" spans="1:17" hidden="1" x14ac:dyDescent="0.45">
      <c r="A337" t="s">
        <v>304</v>
      </c>
      <c r="C337" t="s">
        <v>487</v>
      </c>
      <c r="D337">
        <f>VLOOKUP(C337,'Program Activity May-Dec 2019'!$C$2:$E$106,3,FALSE)</f>
        <v>0</v>
      </c>
      <c r="E337">
        <f>VLOOKUP(C337,'Program Activity May-Dec 2019'!$C$2:$J$106,8,FALSE)</f>
        <v>0</v>
      </c>
      <c r="F337" t="s">
        <v>526</v>
      </c>
      <c r="G337" t="s">
        <v>509</v>
      </c>
      <c r="H337" t="s">
        <v>306</v>
      </c>
      <c r="I337" t="s">
        <v>115</v>
      </c>
      <c r="J337" t="s">
        <v>115</v>
      </c>
      <c r="N337" t="s">
        <v>334</v>
      </c>
      <c r="O337">
        <v>1</v>
      </c>
      <c r="P337">
        <v>0</v>
      </c>
      <c r="Q337">
        <v>0</v>
      </c>
    </row>
    <row r="338" spans="1:17" hidden="1" x14ac:dyDescent="0.45">
      <c r="A338" t="s">
        <v>236</v>
      </c>
      <c r="C338" t="s">
        <v>492</v>
      </c>
      <c r="D338">
        <f>VLOOKUP(C338,'Program Activity May-Dec 2019'!$C$2:$E$106,3,FALSE)</f>
        <v>0</v>
      </c>
      <c r="E338">
        <f>VLOOKUP(C338,'Program Activity May-Dec 2019'!$C$2:$J$106,8,FALSE)</f>
        <v>0</v>
      </c>
      <c r="G338" t="s">
        <v>505</v>
      </c>
      <c r="I338" s="28" t="s">
        <v>158</v>
      </c>
      <c r="J338" t="s">
        <v>158</v>
      </c>
      <c r="N338" t="s">
        <v>159</v>
      </c>
      <c r="O338">
        <v>16</v>
      </c>
      <c r="P338">
        <v>30160</v>
      </c>
      <c r="Q338">
        <v>1.4239999999999999</v>
      </c>
    </row>
  </sheetData>
  <autoFilter ref="A1:R338" xr:uid="{F3A18D48-526E-4D92-92C7-AB08B0E70322}">
    <filterColumn colId="0">
      <filters>
        <filter val="SAVE ON ENERGY SMALL BUSINESS LIGHTING PROGRAM"/>
      </filters>
    </filterColumn>
  </autoFilter>
  <phoneticPr fontId="1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5638C-7CB9-46FE-95C7-505D3D8DA502}">
  <dimension ref="A1:C5"/>
  <sheetViews>
    <sheetView workbookViewId="0">
      <selection activeCell="A2" sqref="A2"/>
    </sheetView>
  </sheetViews>
  <sheetFormatPr defaultRowHeight="14.25" x14ac:dyDescent="0.45"/>
  <cols>
    <col min="1" max="1" width="26.59765625" bestFit="1" customWidth="1"/>
    <col min="2" max="2" width="33.265625" bestFit="1" customWidth="1"/>
    <col min="3" max="3" width="33.53125" bestFit="1" customWidth="1"/>
  </cols>
  <sheetData>
    <row r="1" spans="1:3" x14ac:dyDescent="0.45">
      <c r="A1" s="69" t="s">
        <v>582</v>
      </c>
    </row>
    <row r="3" spans="1:3" x14ac:dyDescent="0.45">
      <c r="A3" s="30" t="s">
        <v>530</v>
      </c>
      <c r="B3" t="s">
        <v>538</v>
      </c>
      <c r="C3" t="s">
        <v>558</v>
      </c>
    </row>
    <row r="4" spans="1:3" x14ac:dyDescent="0.45">
      <c r="A4" s="31" t="s">
        <v>24</v>
      </c>
      <c r="B4" s="33">
        <v>57468</v>
      </c>
      <c r="C4" s="26">
        <v>7.4700000000000015</v>
      </c>
    </row>
    <row r="5" spans="1:3" x14ac:dyDescent="0.45">
      <c r="A5" s="31" t="s">
        <v>531</v>
      </c>
      <c r="B5" s="26">
        <v>57468</v>
      </c>
      <c r="C5" s="26">
        <v>7.4700000000000015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26EA-E7EE-4AA0-AFC3-E6C21334E36C}">
  <dimension ref="A1:C7"/>
  <sheetViews>
    <sheetView workbookViewId="0"/>
  </sheetViews>
  <sheetFormatPr defaultRowHeight="14.25" x14ac:dyDescent="0.45"/>
  <cols>
    <col min="1" max="1" width="54.1328125" bestFit="1" customWidth="1"/>
    <col min="2" max="2" width="29.73046875" bestFit="1" customWidth="1"/>
    <col min="3" max="3" width="30" bestFit="1" customWidth="1"/>
  </cols>
  <sheetData>
    <row r="1" spans="1:3" x14ac:dyDescent="0.45">
      <c r="A1" t="s">
        <v>581</v>
      </c>
    </row>
    <row r="3" spans="1:3" x14ac:dyDescent="0.45">
      <c r="A3" s="30" t="s">
        <v>530</v>
      </c>
      <c r="B3" t="s">
        <v>532</v>
      </c>
      <c r="C3" t="s">
        <v>559</v>
      </c>
    </row>
    <row r="4" spans="1:3" x14ac:dyDescent="0.45">
      <c r="A4" s="31" t="s">
        <v>189</v>
      </c>
      <c r="B4" s="33">
        <v>149845</v>
      </c>
      <c r="C4" s="33">
        <v>19.539999999999992</v>
      </c>
    </row>
    <row r="5" spans="1:3" x14ac:dyDescent="0.45">
      <c r="A5" s="31" t="s">
        <v>236</v>
      </c>
      <c r="B5" s="33">
        <v>70981</v>
      </c>
      <c r="C5" s="33">
        <v>2.7379999999999995</v>
      </c>
    </row>
    <row r="6" spans="1:3" x14ac:dyDescent="0.45">
      <c r="A6" s="31" t="s">
        <v>231</v>
      </c>
      <c r="B6" s="33">
        <v>5195.9859999999999</v>
      </c>
      <c r="C6" s="33">
        <v>1.6120000000000003</v>
      </c>
    </row>
    <row r="7" spans="1:3" x14ac:dyDescent="0.45">
      <c r="A7" s="31" t="s">
        <v>531</v>
      </c>
      <c r="B7" s="33">
        <v>226021.986</v>
      </c>
      <c r="C7" s="33">
        <v>23.889999999999993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4AE09-210A-4B92-BDE4-681E5FB5ED23}">
  <dimension ref="A1:C26"/>
  <sheetViews>
    <sheetView workbookViewId="0">
      <selection activeCell="A2" sqref="A2"/>
    </sheetView>
  </sheetViews>
  <sheetFormatPr defaultRowHeight="14.25" x14ac:dyDescent="0.45"/>
  <cols>
    <col min="1" max="1" width="62.6640625" bestFit="1" customWidth="1"/>
    <col min="2" max="2" width="29.73046875" bestFit="1" customWidth="1"/>
    <col min="3" max="3" width="30" bestFit="1" customWidth="1"/>
  </cols>
  <sheetData>
    <row r="1" spans="1:3" x14ac:dyDescent="0.45">
      <c r="A1" t="s">
        <v>583</v>
      </c>
    </row>
    <row r="3" spans="1:3" x14ac:dyDescent="0.45">
      <c r="A3" s="30" t="s">
        <v>530</v>
      </c>
      <c r="B3" t="s">
        <v>532</v>
      </c>
      <c r="C3" t="s">
        <v>559</v>
      </c>
    </row>
    <row r="4" spans="1:3" x14ac:dyDescent="0.45">
      <c r="A4" s="31" t="s">
        <v>501</v>
      </c>
      <c r="B4" s="17"/>
      <c r="C4" s="26"/>
    </row>
    <row r="5" spans="1:3" x14ac:dyDescent="0.45">
      <c r="A5" s="32" t="s">
        <v>339</v>
      </c>
      <c r="B5" s="17">
        <v>18596.586625623971</v>
      </c>
      <c r="C5" s="33">
        <v>4.0398275643955017</v>
      </c>
    </row>
    <row r="6" spans="1:3" x14ac:dyDescent="0.45">
      <c r="A6" s="32" t="s">
        <v>189</v>
      </c>
      <c r="B6" s="17">
        <v>62002</v>
      </c>
      <c r="C6" s="33">
        <v>8.0299999999999994</v>
      </c>
    </row>
    <row r="7" spans="1:3" x14ac:dyDescent="0.45">
      <c r="A7" s="32" t="s">
        <v>231</v>
      </c>
      <c r="B7" s="17">
        <v>120255.53900000002</v>
      </c>
      <c r="C7" s="33">
        <v>37.038999999999987</v>
      </c>
    </row>
    <row r="8" spans="1:3" x14ac:dyDescent="0.45">
      <c r="A8" s="31" t="s">
        <v>533</v>
      </c>
      <c r="B8" s="17">
        <v>200854.12562562397</v>
      </c>
      <c r="C8" s="33">
        <v>49.10882756439549</v>
      </c>
    </row>
    <row r="9" spans="1:3" x14ac:dyDescent="0.45">
      <c r="A9" s="31" t="s">
        <v>509</v>
      </c>
      <c r="B9" s="17"/>
      <c r="C9" s="33"/>
    </row>
    <row r="10" spans="1:3" x14ac:dyDescent="0.45">
      <c r="A10" s="32" t="s">
        <v>355</v>
      </c>
      <c r="B10" s="17">
        <v>0</v>
      </c>
      <c r="C10" s="33">
        <v>0</v>
      </c>
    </row>
    <row r="11" spans="1:3" x14ac:dyDescent="0.45">
      <c r="A11" s="32" t="s">
        <v>189</v>
      </c>
      <c r="B11" s="17">
        <v>6306</v>
      </c>
      <c r="C11" s="33">
        <v>0.80999999999999994</v>
      </c>
    </row>
    <row r="12" spans="1:3" x14ac:dyDescent="0.45">
      <c r="A12" s="32" t="s">
        <v>304</v>
      </c>
      <c r="B12" s="17">
        <v>0</v>
      </c>
      <c r="C12" s="33">
        <v>0</v>
      </c>
    </row>
    <row r="13" spans="1:3" x14ac:dyDescent="0.45">
      <c r="A13" s="32" t="s">
        <v>416</v>
      </c>
      <c r="B13" s="17">
        <v>695295</v>
      </c>
      <c r="C13" s="33">
        <v>137.9</v>
      </c>
    </row>
    <row r="14" spans="1:3" x14ac:dyDescent="0.45">
      <c r="A14" s="31" t="s">
        <v>534</v>
      </c>
      <c r="B14" s="17">
        <v>701601</v>
      </c>
      <c r="C14" s="33">
        <v>138.71</v>
      </c>
    </row>
    <row r="15" spans="1:3" x14ac:dyDescent="0.45">
      <c r="A15" s="31" t="s">
        <v>507</v>
      </c>
      <c r="B15" s="17"/>
      <c r="C15" s="33"/>
    </row>
    <row r="16" spans="1:3" x14ac:dyDescent="0.45">
      <c r="A16" s="32" t="s">
        <v>316</v>
      </c>
      <c r="B16" s="17">
        <v>889000</v>
      </c>
      <c r="C16" s="33">
        <v>107</v>
      </c>
    </row>
    <row r="17" spans="1:3" x14ac:dyDescent="0.45">
      <c r="A17" s="31" t="s">
        <v>535</v>
      </c>
      <c r="B17" s="17">
        <v>889000</v>
      </c>
      <c r="C17" s="33">
        <v>107</v>
      </c>
    </row>
    <row r="18" spans="1:3" x14ac:dyDescent="0.45">
      <c r="A18" s="31" t="s">
        <v>528</v>
      </c>
      <c r="B18" s="17"/>
      <c r="C18" s="33"/>
    </row>
    <row r="19" spans="1:3" x14ac:dyDescent="0.45">
      <c r="A19" s="32" t="s">
        <v>355</v>
      </c>
      <c r="B19" s="17">
        <v>0</v>
      </c>
      <c r="C19" s="33">
        <v>0</v>
      </c>
    </row>
    <row r="20" spans="1:3" x14ac:dyDescent="0.45">
      <c r="A20" s="32" t="s">
        <v>304</v>
      </c>
      <c r="B20" s="17">
        <v>0</v>
      </c>
      <c r="C20" s="33">
        <v>0</v>
      </c>
    </row>
    <row r="21" spans="1:3" x14ac:dyDescent="0.45">
      <c r="A21" s="31" t="s">
        <v>536</v>
      </c>
      <c r="B21" s="17">
        <v>0</v>
      </c>
      <c r="C21" s="33">
        <v>0</v>
      </c>
    </row>
    <row r="22" spans="1:3" x14ac:dyDescent="0.45">
      <c r="A22" s="31" t="s">
        <v>505</v>
      </c>
      <c r="B22" s="17"/>
      <c r="C22" s="33"/>
    </row>
    <row r="23" spans="1:3" x14ac:dyDescent="0.45">
      <c r="A23" s="32" t="s">
        <v>236</v>
      </c>
      <c r="B23" s="17">
        <v>1855309</v>
      </c>
      <c r="C23" s="33">
        <v>67.378</v>
      </c>
    </row>
    <row r="24" spans="1:3" x14ac:dyDescent="0.45">
      <c r="A24" s="32" t="s">
        <v>277</v>
      </c>
      <c r="B24" s="17">
        <v>40215.431567913016</v>
      </c>
      <c r="C24" s="33">
        <v>12.494825431028836</v>
      </c>
    </row>
    <row r="25" spans="1:3" x14ac:dyDescent="0.45">
      <c r="A25" s="31" t="s">
        <v>537</v>
      </c>
      <c r="B25" s="17">
        <v>1895524.4315679129</v>
      </c>
      <c r="C25" s="33">
        <v>79.872825431028843</v>
      </c>
    </row>
    <row r="26" spans="1:3" x14ac:dyDescent="0.45">
      <c r="A26" s="31" t="s">
        <v>531</v>
      </c>
      <c r="B26" s="17">
        <v>3686979.5571935368</v>
      </c>
      <c r="C26" s="33">
        <v>374.69165299542436</v>
      </c>
    </row>
  </sheetData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D854C-E659-40CF-A881-8DCD4BA40345}">
  <dimension ref="A1:Y20"/>
  <sheetViews>
    <sheetView topLeftCell="D1" workbookViewId="0">
      <selection activeCell="G11" sqref="G11"/>
    </sheetView>
  </sheetViews>
  <sheetFormatPr defaultRowHeight="14.25" x14ac:dyDescent="0.45"/>
  <cols>
    <col min="2" max="2" width="21.59765625" bestFit="1" customWidth="1"/>
    <col min="3" max="3" width="10.9296875" bestFit="1" customWidth="1"/>
    <col min="4" max="4" width="12.6640625" bestFit="1" customWidth="1"/>
    <col min="5" max="5" width="14.796875" bestFit="1" customWidth="1"/>
    <col min="8" max="10" width="9.06640625" customWidth="1"/>
    <col min="11" max="11" width="11.06640625" customWidth="1"/>
    <col min="15" max="15" width="28.06640625" bestFit="1" customWidth="1"/>
  </cols>
  <sheetData>
    <row r="1" spans="1:25" ht="52.5" x14ac:dyDescent="0.4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5" t="s">
        <v>499</v>
      </c>
      <c r="R1" s="5" t="s">
        <v>527</v>
      </c>
      <c r="S1" s="5" t="s">
        <v>16</v>
      </c>
      <c r="T1" s="5" t="s">
        <v>17</v>
      </c>
      <c r="U1" s="5" t="s">
        <v>18</v>
      </c>
      <c r="V1" s="6" t="s">
        <v>19</v>
      </c>
      <c r="W1" s="6" t="s">
        <v>20</v>
      </c>
      <c r="X1" s="7" t="s">
        <v>21</v>
      </c>
      <c r="Y1" s="8" t="s">
        <v>22</v>
      </c>
    </row>
    <row r="2" spans="1:25" x14ac:dyDescent="0.45">
      <c r="A2" s="9" t="s">
        <v>23</v>
      </c>
      <c r="B2" s="9" t="s">
        <v>24</v>
      </c>
      <c r="C2" s="9" t="s">
        <v>25</v>
      </c>
      <c r="D2" s="9" t="s">
        <v>26</v>
      </c>
      <c r="E2" s="9"/>
      <c r="F2" s="9"/>
      <c r="G2" s="9"/>
      <c r="H2" s="9"/>
      <c r="I2" s="9"/>
      <c r="J2" s="10">
        <v>43423</v>
      </c>
      <c r="K2" s="9" t="s">
        <v>27</v>
      </c>
      <c r="L2" s="9" t="s">
        <v>23</v>
      </c>
      <c r="M2" s="9"/>
      <c r="N2" s="9" t="s">
        <v>28</v>
      </c>
      <c r="O2" s="9"/>
      <c r="P2" s="9"/>
      <c r="Q2" s="9"/>
      <c r="R2" s="9" t="s">
        <v>501</v>
      </c>
      <c r="S2" s="9"/>
      <c r="T2" s="9" t="s">
        <v>29</v>
      </c>
      <c r="U2" s="9" t="s">
        <v>30</v>
      </c>
      <c r="V2" s="10">
        <v>43423</v>
      </c>
      <c r="W2" s="10">
        <v>43472</v>
      </c>
      <c r="X2" s="11">
        <v>640</v>
      </c>
      <c r="Y2" s="9" t="s">
        <v>31</v>
      </c>
    </row>
    <row r="3" spans="1:25" x14ac:dyDescent="0.45">
      <c r="A3" s="9" t="s">
        <v>23</v>
      </c>
      <c r="B3" s="9" t="s">
        <v>24</v>
      </c>
      <c r="C3" s="9" t="s">
        <v>25</v>
      </c>
      <c r="D3" s="9" t="s">
        <v>32</v>
      </c>
      <c r="E3" s="9"/>
      <c r="F3" s="9"/>
      <c r="G3" s="9"/>
      <c r="H3" s="9"/>
      <c r="I3" s="9"/>
      <c r="J3" s="10">
        <v>43298</v>
      </c>
      <c r="K3" s="9" t="s">
        <v>27</v>
      </c>
      <c r="L3" s="9" t="s">
        <v>23</v>
      </c>
      <c r="M3" s="9"/>
      <c r="N3" s="9" t="s">
        <v>28</v>
      </c>
      <c r="O3" s="9"/>
      <c r="P3" s="9"/>
      <c r="Q3" s="9"/>
      <c r="R3" s="9" t="s">
        <v>501</v>
      </c>
      <c r="S3" s="9"/>
      <c r="T3" s="9" t="s">
        <v>29</v>
      </c>
      <c r="U3" s="9" t="s">
        <v>33</v>
      </c>
      <c r="V3" s="10">
        <v>43298</v>
      </c>
      <c r="W3" s="10">
        <v>43496</v>
      </c>
      <c r="X3" s="11">
        <v>2105</v>
      </c>
      <c r="Y3" s="9" t="s">
        <v>31</v>
      </c>
    </row>
    <row r="4" spans="1:25" x14ac:dyDescent="0.45">
      <c r="A4" s="9" t="s">
        <v>23</v>
      </c>
      <c r="B4" s="9" t="s">
        <v>24</v>
      </c>
      <c r="C4" s="9" t="s">
        <v>25</v>
      </c>
      <c r="D4" s="9" t="s">
        <v>34</v>
      </c>
      <c r="E4" s="9"/>
      <c r="F4" s="9"/>
      <c r="G4" s="9"/>
      <c r="H4" s="9"/>
      <c r="I4" s="9"/>
      <c r="J4" s="10">
        <v>43490</v>
      </c>
      <c r="K4" s="9" t="s">
        <v>27</v>
      </c>
      <c r="L4" s="9" t="s">
        <v>23</v>
      </c>
      <c r="M4" s="9"/>
      <c r="N4" s="9" t="s">
        <v>28</v>
      </c>
      <c r="O4" s="9"/>
      <c r="P4" s="9"/>
      <c r="Q4" s="9"/>
      <c r="R4" s="9" t="s">
        <v>501</v>
      </c>
      <c r="S4" s="9"/>
      <c r="T4" s="9" t="s">
        <v>29</v>
      </c>
      <c r="U4" s="9" t="s">
        <v>35</v>
      </c>
      <c r="V4" s="10">
        <v>43490</v>
      </c>
      <c r="W4" s="10">
        <v>43495</v>
      </c>
      <c r="X4" s="11">
        <v>1900</v>
      </c>
      <c r="Y4" s="9" t="s">
        <v>31</v>
      </c>
    </row>
    <row r="5" spans="1:25" x14ac:dyDescent="0.45">
      <c r="A5" s="9" t="s">
        <v>23</v>
      </c>
      <c r="B5" s="9" t="s">
        <v>24</v>
      </c>
      <c r="C5" s="9" t="s">
        <v>25</v>
      </c>
      <c r="D5" s="9" t="s">
        <v>36</v>
      </c>
      <c r="E5" s="9"/>
      <c r="F5" s="9"/>
      <c r="G5" s="9"/>
      <c r="H5" s="9"/>
      <c r="I5" s="9"/>
      <c r="J5" s="10">
        <v>43490</v>
      </c>
      <c r="K5" s="9" t="s">
        <v>27</v>
      </c>
      <c r="L5" s="9" t="s">
        <v>23</v>
      </c>
      <c r="M5" s="9"/>
      <c r="N5" s="9" t="s">
        <v>28</v>
      </c>
      <c r="O5" s="9"/>
      <c r="P5" s="9"/>
      <c r="Q5" s="9"/>
      <c r="R5" s="9" t="s">
        <v>501</v>
      </c>
      <c r="S5" s="9"/>
      <c r="T5" s="9" t="s">
        <v>29</v>
      </c>
      <c r="U5" s="9" t="s">
        <v>37</v>
      </c>
      <c r="V5" s="10">
        <v>43490</v>
      </c>
      <c r="W5" s="10">
        <v>43494</v>
      </c>
      <c r="X5" s="11">
        <v>1172</v>
      </c>
      <c r="Y5" s="9" t="s">
        <v>31</v>
      </c>
    </row>
    <row r="6" spans="1:25" x14ac:dyDescent="0.45">
      <c r="A6" s="9" t="s">
        <v>23</v>
      </c>
      <c r="B6" s="9" t="s">
        <v>24</v>
      </c>
      <c r="C6" s="9" t="s">
        <v>25</v>
      </c>
      <c r="D6" s="9" t="s">
        <v>38</v>
      </c>
      <c r="E6" s="9"/>
      <c r="F6" s="9"/>
      <c r="G6" s="9"/>
      <c r="H6" s="9"/>
      <c r="I6" s="9"/>
      <c r="J6" s="10">
        <v>43490</v>
      </c>
      <c r="K6" s="9" t="s">
        <v>27</v>
      </c>
      <c r="L6" s="9" t="s">
        <v>23</v>
      </c>
      <c r="M6" s="9"/>
      <c r="N6" s="9" t="s">
        <v>28</v>
      </c>
      <c r="O6" s="9"/>
      <c r="P6" s="9"/>
      <c r="Q6" s="9"/>
      <c r="R6" s="9" t="s">
        <v>501</v>
      </c>
      <c r="S6" s="9"/>
      <c r="T6" s="9" t="s">
        <v>29</v>
      </c>
      <c r="U6" s="9" t="s">
        <v>39</v>
      </c>
      <c r="V6" s="10">
        <v>43490</v>
      </c>
      <c r="W6" s="10">
        <v>43493</v>
      </c>
      <c r="X6" s="11">
        <v>1617</v>
      </c>
      <c r="Y6" s="9" t="s">
        <v>31</v>
      </c>
    </row>
    <row r="7" spans="1:25" x14ac:dyDescent="0.45">
      <c r="A7" s="9" t="s">
        <v>23</v>
      </c>
      <c r="B7" s="9" t="s">
        <v>24</v>
      </c>
      <c r="C7" s="9" t="s">
        <v>25</v>
      </c>
      <c r="D7" s="9" t="s">
        <v>40</v>
      </c>
      <c r="E7" s="9"/>
      <c r="F7" s="9"/>
      <c r="G7" s="9"/>
      <c r="H7" s="9"/>
      <c r="I7" s="9"/>
      <c r="J7" s="10">
        <v>43490</v>
      </c>
      <c r="K7" s="9" t="s">
        <v>27</v>
      </c>
      <c r="L7" s="9" t="s">
        <v>23</v>
      </c>
      <c r="M7" s="9"/>
      <c r="N7" s="9" t="s">
        <v>28</v>
      </c>
      <c r="O7" s="9"/>
      <c r="P7" s="9"/>
      <c r="Q7" s="9"/>
      <c r="R7" s="9" t="s">
        <v>501</v>
      </c>
      <c r="S7" s="9"/>
      <c r="T7" s="9" t="s">
        <v>29</v>
      </c>
      <c r="U7" s="9" t="s">
        <v>41</v>
      </c>
      <c r="V7" s="10">
        <v>43490</v>
      </c>
      <c r="W7" s="10">
        <v>43495</v>
      </c>
      <c r="X7" s="11">
        <v>1872</v>
      </c>
      <c r="Y7" s="9" t="s">
        <v>31</v>
      </c>
    </row>
    <row r="8" spans="1:25" x14ac:dyDescent="0.45">
      <c r="A8" s="9" t="s">
        <v>23</v>
      </c>
      <c r="B8" s="9" t="s">
        <v>42</v>
      </c>
      <c r="C8" s="9" t="s">
        <v>25</v>
      </c>
      <c r="D8" s="9" t="s">
        <v>43</v>
      </c>
      <c r="E8" s="9"/>
      <c r="F8" s="9"/>
      <c r="G8" s="9"/>
      <c r="H8" s="9"/>
      <c r="I8" s="9"/>
      <c r="J8" s="10">
        <v>43432.458333333299</v>
      </c>
      <c r="K8" s="9" t="s">
        <v>44</v>
      </c>
      <c r="L8" s="9" t="s">
        <v>23</v>
      </c>
      <c r="M8" s="9" t="s">
        <v>45</v>
      </c>
      <c r="N8" s="9" t="s">
        <v>46</v>
      </c>
      <c r="O8" s="9"/>
      <c r="P8" s="9"/>
      <c r="Q8" s="9"/>
      <c r="R8" s="9" t="s">
        <v>501</v>
      </c>
      <c r="S8" s="9" t="s">
        <v>44</v>
      </c>
      <c r="T8" s="9" t="s">
        <v>29</v>
      </c>
      <c r="U8" s="9" t="s">
        <v>47</v>
      </c>
      <c r="V8" s="10">
        <v>43432.458333333299</v>
      </c>
      <c r="W8" s="10">
        <v>43465</v>
      </c>
      <c r="X8" s="11">
        <v>1989.2</v>
      </c>
      <c r="Y8" s="9" t="s">
        <v>31</v>
      </c>
    </row>
    <row r="9" spans="1:25" x14ac:dyDescent="0.45">
      <c r="A9" s="9" t="s">
        <v>23</v>
      </c>
      <c r="B9" s="9" t="s">
        <v>42</v>
      </c>
      <c r="C9" s="9" t="s">
        <v>25</v>
      </c>
      <c r="D9" s="9" t="s">
        <v>48</v>
      </c>
      <c r="E9" s="9"/>
      <c r="F9" s="9"/>
      <c r="G9" s="9"/>
      <c r="H9" s="9"/>
      <c r="I9" s="9"/>
      <c r="J9" s="10">
        <v>43404.520833333299</v>
      </c>
      <c r="K9" s="9" t="s">
        <v>44</v>
      </c>
      <c r="L9" s="9" t="s">
        <v>23</v>
      </c>
      <c r="M9" s="9" t="s">
        <v>45</v>
      </c>
      <c r="N9" s="9" t="s">
        <v>49</v>
      </c>
      <c r="O9" s="9"/>
      <c r="P9" s="9"/>
      <c r="Q9" s="9"/>
      <c r="R9" s="9" t="s">
        <v>501</v>
      </c>
      <c r="S9" s="9" t="s">
        <v>44</v>
      </c>
      <c r="T9" s="9" t="s">
        <v>29</v>
      </c>
      <c r="U9" s="9" t="s">
        <v>50</v>
      </c>
      <c r="V9" s="10">
        <v>43404.520833333299</v>
      </c>
      <c r="W9" s="10">
        <v>43468</v>
      </c>
      <c r="X9" s="11">
        <v>555.20000000000005</v>
      </c>
      <c r="Y9" s="9" t="s">
        <v>31</v>
      </c>
    </row>
    <row r="10" spans="1:25" x14ac:dyDescent="0.45">
      <c r="A10" s="9" t="s">
        <v>23</v>
      </c>
      <c r="B10" s="9" t="s">
        <v>42</v>
      </c>
      <c r="C10" s="9" t="s">
        <v>25</v>
      </c>
      <c r="D10" s="9" t="s">
        <v>51</v>
      </c>
      <c r="E10" s="9"/>
      <c r="F10" s="9"/>
      <c r="G10" s="9"/>
      <c r="H10" s="9"/>
      <c r="I10" s="9"/>
      <c r="J10" s="10">
        <v>43453.583333333299</v>
      </c>
      <c r="K10" s="9" t="s">
        <v>44</v>
      </c>
      <c r="L10" s="9" t="s">
        <v>23</v>
      </c>
      <c r="M10" s="9" t="s">
        <v>45</v>
      </c>
      <c r="N10" s="9" t="s">
        <v>49</v>
      </c>
      <c r="O10" s="9"/>
      <c r="P10" s="9"/>
      <c r="Q10" s="9"/>
      <c r="R10" s="9" t="s">
        <v>501</v>
      </c>
      <c r="S10" s="9" t="s">
        <v>44</v>
      </c>
      <c r="T10" s="9" t="s">
        <v>29</v>
      </c>
      <c r="U10" s="9" t="s">
        <v>52</v>
      </c>
      <c r="V10" s="10">
        <v>43453.583333333299</v>
      </c>
      <c r="W10" s="10">
        <v>43472</v>
      </c>
      <c r="X10" s="11">
        <v>344.4</v>
      </c>
      <c r="Y10" s="9" t="s">
        <v>31</v>
      </c>
    </row>
    <row r="11" spans="1:25" x14ac:dyDescent="0.45">
      <c r="A11" s="9" t="s">
        <v>23</v>
      </c>
      <c r="B11" s="9" t="s">
        <v>42</v>
      </c>
      <c r="C11" s="9" t="s">
        <v>25</v>
      </c>
      <c r="D11" s="9" t="s">
        <v>53</v>
      </c>
      <c r="E11" s="9"/>
      <c r="F11" s="9"/>
      <c r="G11" s="9"/>
      <c r="H11" s="9"/>
      <c r="I11" s="9"/>
      <c r="J11" s="10">
        <v>43397.479166666701</v>
      </c>
      <c r="K11" s="9" t="s">
        <v>44</v>
      </c>
      <c r="L11" s="9" t="s">
        <v>23</v>
      </c>
      <c r="M11" s="9" t="s">
        <v>45</v>
      </c>
      <c r="N11" s="9" t="s">
        <v>49</v>
      </c>
      <c r="O11" s="9"/>
      <c r="P11" s="9"/>
      <c r="Q11" s="9"/>
      <c r="R11" s="9" t="s">
        <v>501</v>
      </c>
      <c r="S11" s="9" t="s">
        <v>44</v>
      </c>
      <c r="T11" s="9" t="s">
        <v>29</v>
      </c>
      <c r="U11" s="9" t="s">
        <v>54</v>
      </c>
      <c r="V11" s="10">
        <v>43397.479166666701</v>
      </c>
      <c r="W11" s="10">
        <v>43475</v>
      </c>
      <c r="X11" s="11">
        <v>1746</v>
      </c>
      <c r="Y11" s="9" t="s">
        <v>31</v>
      </c>
    </row>
    <row r="12" spans="1:25" x14ac:dyDescent="0.45">
      <c r="A12" s="9" t="s">
        <v>23</v>
      </c>
      <c r="B12" s="9" t="s">
        <v>42</v>
      </c>
      <c r="C12" s="9" t="s">
        <v>25</v>
      </c>
      <c r="D12" s="9" t="s">
        <v>55</v>
      </c>
      <c r="E12" s="9"/>
      <c r="F12" s="9"/>
      <c r="G12" s="9"/>
      <c r="H12" s="9"/>
      <c r="I12" s="9"/>
      <c r="J12" s="10">
        <v>43410.416666666701</v>
      </c>
      <c r="K12" s="9" t="s">
        <v>44</v>
      </c>
      <c r="L12" s="9" t="s">
        <v>23</v>
      </c>
      <c r="M12" s="9" t="s">
        <v>45</v>
      </c>
      <c r="N12" s="9" t="s">
        <v>56</v>
      </c>
      <c r="O12" s="9"/>
      <c r="P12" s="9"/>
      <c r="Q12" s="9"/>
      <c r="R12" s="9" t="s">
        <v>501</v>
      </c>
      <c r="S12" s="9" t="s">
        <v>44</v>
      </c>
      <c r="T12" s="9" t="s">
        <v>29</v>
      </c>
      <c r="U12" s="9" t="s">
        <v>57</v>
      </c>
      <c r="V12" s="10">
        <v>43410.416666666701</v>
      </c>
      <c r="W12" s="10">
        <v>43480</v>
      </c>
      <c r="X12" s="11">
        <v>1838</v>
      </c>
      <c r="Y12" s="9" t="s">
        <v>31</v>
      </c>
    </row>
    <row r="13" spans="1:25" x14ac:dyDescent="0.45">
      <c r="A13" s="9" t="s">
        <v>23</v>
      </c>
      <c r="B13" s="9" t="s">
        <v>42</v>
      </c>
      <c r="C13" s="9" t="s">
        <v>25</v>
      </c>
      <c r="D13" s="9" t="s">
        <v>58</v>
      </c>
      <c r="E13" s="9"/>
      <c r="F13" s="9"/>
      <c r="G13" s="9"/>
      <c r="H13" s="9"/>
      <c r="I13" s="9"/>
      <c r="J13" s="10">
        <v>43441.541666666701</v>
      </c>
      <c r="K13" s="9" t="s">
        <v>44</v>
      </c>
      <c r="L13" s="9" t="s">
        <v>23</v>
      </c>
      <c r="M13" s="9" t="s">
        <v>45</v>
      </c>
      <c r="N13" s="9" t="s">
        <v>59</v>
      </c>
      <c r="O13" s="9"/>
      <c r="P13" s="9"/>
      <c r="Q13" s="9"/>
      <c r="R13" s="9" t="s">
        <v>501</v>
      </c>
      <c r="S13" s="9" t="s">
        <v>44</v>
      </c>
      <c r="T13" s="9" t="s">
        <v>29</v>
      </c>
      <c r="U13" s="9" t="s">
        <v>60</v>
      </c>
      <c r="V13" s="10">
        <v>43441.541666666701</v>
      </c>
      <c r="W13" s="10">
        <v>43484</v>
      </c>
      <c r="X13" s="11">
        <v>1380</v>
      </c>
      <c r="Y13" s="9" t="s">
        <v>31</v>
      </c>
    </row>
    <row r="14" spans="1:25" x14ac:dyDescent="0.45">
      <c r="A14" s="9" t="s">
        <v>23</v>
      </c>
      <c r="B14" s="9" t="s">
        <v>61</v>
      </c>
      <c r="C14" s="9" t="s">
        <v>25</v>
      </c>
      <c r="D14" s="9" t="s">
        <v>62</v>
      </c>
      <c r="E14" s="9"/>
      <c r="F14" s="9"/>
      <c r="G14" s="9"/>
      <c r="H14" s="9"/>
      <c r="I14" s="9"/>
      <c r="J14" s="10">
        <v>43432</v>
      </c>
      <c r="K14" s="9"/>
      <c r="L14" s="9" t="s">
        <v>23</v>
      </c>
      <c r="M14" s="9" t="s">
        <v>63</v>
      </c>
      <c r="N14" s="9" t="s">
        <v>64</v>
      </c>
      <c r="O14" s="9"/>
      <c r="P14" s="9"/>
      <c r="Q14" s="9"/>
      <c r="R14" s="9" t="s">
        <v>63</v>
      </c>
      <c r="S14" s="9"/>
      <c r="T14" s="9" t="s">
        <v>65</v>
      </c>
      <c r="U14" s="9" t="s">
        <v>66</v>
      </c>
      <c r="V14" s="10">
        <v>43312</v>
      </c>
      <c r="W14" s="10">
        <v>43432</v>
      </c>
      <c r="X14" s="11">
        <v>400</v>
      </c>
      <c r="Y14" s="9" t="s">
        <v>31</v>
      </c>
    </row>
    <row r="15" spans="1:25" x14ac:dyDescent="0.45">
      <c r="A15" s="9" t="s">
        <v>23</v>
      </c>
      <c r="B15" s="9" t="s">
        <v>61</v>
      </c>
      <c r="C15" s="9" t="s">
        <v>25</v>
      </c>
      <c r="D15" s="9" t="s">
        <v>67</v>
      </c>
      <c r="E15" s="9"/>
      <c r="F15" s="9"/>
      <c r="G15" s="9"/>
      <c r="H15" s="9"/>
      <c r="I15" s="9"/>
      <c r="J15" s="10">
        <v>43433</v>
      </c>
      <c r="K15" s="9"/>
      <c r="L15" s="9" t="s">
        <v>23</v>
      </c>
      <c r="M15" s="9" t="s">
        <v>63</v>
      </c>
      <c r="N15" s="9" t="s">
        <v>64</v>
      </c>
      <c r="O15" s="9"/>
      <c r="P15" s="9"/>
      <c r="Q15" s="9"/>
      <c r="R15" s="9" t="s">
        <v>63</v>
      </c>
      <c r="S15" s="9"/>
      <c r="T15" s="9" t="s">
        <v>65</v>
      </c>
      <c r="U15" s="9" t="s">
        <v>68</v>
      </c>
      <c r="V15" s="10">
        <v>43222</v>
      </c>
      <c r="W15" s="10">
        <v>43306</v>
      </c>
      <c r="X15" s="11">
        <v>400</v>
      </c>
      <c r="Y15" s="9" t="s">
        <v>31</v>
      </c>
    </row>
    <row r="16" spans="1:25" x14ac:dyDescent="0.45">
      <c r="A16" s="9" t="s">
        <v>23</v>
      </c>
      <c r="B16" s="9" t="s">
        <v>61</v>
      </c>
      <c r="C16" s="9" t="s">
        <v>25</v>
      </c>
      <c r="D16" s="9" t="s">
        <v>69</v>
      </c>
      <c r="E16" s="9"/>
      <c r="F16" s="9"/>
      <c r="G16" s="9"/>
      <c r="H16" s="9"/>
      <c r="I16" s="9"/>
      <c r="J16" s="10">
        <v>43432</v>
      </c>
      <c r="K16" s="9"/>
      <c r="L16" s="9" t="s">
        <v>23</v>
      </c>
      <c r="M16" s="9" t="s">
        <v>63</v>
      </c>
      <c r="N16" s="9" t="s">
        <v>64</v>
      </c>
      <c r="O16" s="9"/>
      <c r="P16" s="9"/>
      <c r="Q16" s="9"/>
      <c r="R16" s="9" t="s">
        <v>63</v>
      </c>
      <c r="S16" s="9"/>
      <c r="T16" s="9" t="s">
        <v>65</v>
      </c>
      <c r="U16" s="9" t="s">
        <v>70</v>
      </c>
      <c r="V16" s="10">
        <v>43357</v>
      </c>
      <c r="W16" s="10">
        <v>43432</v>
      </c>
      <c r="X16" s="11">
        <v>400</v>
      </c>
      <c r="Y16" s="9" t="s">
        <v>31</v>
      </c>
    </row>
    <row r="17" spans="1:25" x14ac:dyDescent="0.45">
      <c r="A17" s="9" t="s">
        <v>23</v>
      </c>
      <c r="B17" s="9" t="s">
        <v>61</v>
      </c>
      <c r="C17" s="9" t="s">
        <v>25</v>
      </c>
      <c r="D17" s="9" t="s">
        <v>71</v>
      </c>
      <c r="E17" s="9"/>
      <c r="F17" s="9"/>
      <c r="G17" s="9"/>
      <c r="H17" s="9"/>
      <c r="I17" s="9"/>
      <c r="J17" s="10">
        <v>43455</v>
      </c>
      <c r="K17" s="9"/>
      <c r="L17" s="9" t="s">
        <v>23</v>
      </c>
      <c r="M17" s="9" t="s">
        <v>63</v>
      </c>
      <c r="N17" s="9" t="s">
        <v>64</v>
      </c>
      <c r="O17" s="9"/>
      <c r="P17" s="9"/>
      <c r="Q17" s="9"/>
      <c r="R17" s="9" t="s">
        <v>63</v>
      </c>
      <c r="S17" s="9"/>
      <c r="T17" s="9" t="s">
        <v>65</v>
      </c>
      <c r="U17" s="9" t="s">
        <v>72</v>
      </c>
      <c r="V17" s="10">
        <v>43284</v>
      </c>
      <c r="W17" s="10">
        <v>43319</v>
      </c>
      <c r="X17" s="11">
        <v>400</v>
      </c>
      <c r="Y17" s="9" t="s">
        <v>31</v>
      </c>
    </row>
    <row r="18" spans="1:25" x14ac:dyDescent="0.45">
      <c r="A18" s="9" t="s">
        <v>23</v>
      </c>
      <c r="B18" s="9" t="s">
        <v>61</v>
      </c>
      <c r="C18" s="9" t="s">
        <v>25</v>
      </c>
      <c r="D18" s="9" t="s">
        <v>73</v>
      </c>
      <c r="E18" s="9"/>
      <c r="F18" s="9"/>
      <c r="G18" s="9"/>
      <c r="H18" s="9"/>
      <c r="I18" s="9"/>
      <c r="J18" s="10">
        <v>43429</v>
      </c>
      <c r="K18" s="9"/>
      <c r="L18" s="9" t="s">
        <v>23</v>
      </c>
      <c r="M18" s="9" t="s">
        <v>63</v>
      </c>
      <c r="N18" s="9" t="s">
        <v>64</v>
      </c>
      <c r="O18" s="9"/>
      <c r="P18" s="9"/>
      <c r="Q18" s="9"/>
      <c r="R18" s="9" t="s">
        <v>63</v>
      </c>
      <c r="S18" s="9"/>
      <c r="T18" s="9" t="s">
        <v>65</v>
      </c>
      <c r="U18" s="9" t="s">
        <v>74</v>
      </c>
      <c r="V18" s="10">
        <v>43211</v>
      </c>
      <c r="W18" s="10">
        <v>43429</v>
      </c>
      <c r="X18" s="11">
        <v>400</v>
      </c>
      <c r="Y18" s="9" t="s">
        <v>31</v>
      </c>
    </row>
    <row r="19" spans="1:25" x14ac:dyDescent="0.45">
      <c r="A19" s="9" t="s">
        <v>23</v>
      </c>
      <c r="B19" s="9" t="s">
        <v>75</v>
      </c>
      <c r="C19" s="9" t="s">
        <v>25</v>
      </c>
      <c r="D19" s="9" t="s">
        <v>76</v>
      </c>
      <c r="E19" s="9"/>
      <c r="F19" s="9"/>
      <c r="G19" s="9"/>
      <c r="H19" s="9"/>
      <c r="I19" s="9"/>
      <c r="J19" s="10">
        <v>42445</v>
      </c>
      <c r="K19" s="9"/>
      <c r="L19" s="9" t="s">
        <v>23</v>
      </c>
      <c r="M19" s="9"/>
      <c r="N19" s="9" t="s">
        <v>77</v>
      </c>
      <c r="O19" s="9"/>
      <c r="P19" s="9"/>
      <c r="Q19" s="9"/>
      <c r="R19" s="9" t="s">
        <v>63</v>
      </c>
      <c r="S19" s="9"/>
      <c r="T19" s="9" t="s">
        <v>29</v>
      </c>
      <c r="U19" s="9" t="s">
        <v>78</v>
      </c>
      <c r="V19" s="10">
        <v>43189</v>
      </c>
      <c r="W19" s="10">
        <v>43447</v>
      </c>
      <c r="X19" s="11">
        <v>5136</v>
      </c>
      <c r="Y19" s="9" t="s">
        <v>31</v>
      </c>
    </row>
    <row r="20" spans="1:25" x14ac:dyDescent="0.45">
      <c r="A20" s="9" t="s">
        <v>23</v>
      </c>
      <c r="B20" s="9" t="s">
        <v>75</v>
      </c>
      <c r="C20" s="9" t="s">
        <v>25</v>
      </c>
      <c r="D20" s="9" t="s">
        <v>79</v>
      </c>
      <c r="E20" s="9"/>
      <c r="F20" s="9"/>
      <c r="G20" s="9"/>
      <c r="H20" s="9"/>
      <c r="I20" s="9"/>
      <c r="J20" s="10">
        <v>42445</v>
      </c>
      <c r="K20" s="9"/>
      <c r="L20" s="9" t="s">
        <v>23</v>
      </c>
      <c r="M20" s="9"/>
      <c r="N20" s="9" t="s">
        <v>77</v>
      </c>
      <c r="O20" s="9"/>
      <c r="P20" s="9"/>
      <c r="Q20" s="9"/>
      <c r="R20" s="9" t="s">
        <v>63</v>
      </c>
      <c r="S20" s="9"/>
      <c r="T20" s="9" t="s">
        <v>29</v>
      </c>
      <c r="U20" s="9" t="s">
        <v>78</v>
      </c>
      <c r="V20" s="10">
        <v>43189</v>
      </c>
      <c r="W20" s="10">
        <v>43454</v>
      </c>
      <c r="X20" s="11">
        <v>1284</v>
      </c>
      <c r="Y20" s="9" t="s">
        <v>31</v>
      </c>
    </row>
  </sheetData>
  <dataValidations count="7">
    <dataValidation type="list" allowBlank="1" showInputMessage="1" showErrorMessage="1" sqref="Y2:Y20" xr:uid="{0A752974-208A-4254-96F4-81F7D196154C}">
      <formula1>Taxable</formula1>
    </dataValidation>
    <dataValidation type="list" allowBlank="1" showInputMessage="1" showErrorMessage="1" sqref="N2:N20" xr:uid="{C874DE78-7AC0-403E-B236-F904971732DB}">
      <formula1>Building_Type</formula1>
    </dataValidation>
    <dataValidation type="list" allowBlank="1" showInputMessage="1" showErrorMessage="1" sqref="M2:M20" xr:uid="{548A64AC-3CA0-4D13-BB24-64CB170B277F}">
      <formula1>Rate_Class</formula1>
    </dataValidation>
    <dataValidation type="list" allowBlank="1" showInputMessage="1" showErrorMessage="1" sqref="K2:K20" xr:uid="{91A1D6AA-5BF2-446D-AE23-4D6D4AEAE827}">
      <formula1>Market_Research</formula1>
    </dataValidation>
    <dataValidation type="list" allowBlank="1" showInputMessage="1" showErrorMessage="1" sqref="C2:C20" xr:uid="{B3A79357-91C1-4BC2-8356-72288F3791A7}">
      <formula1>Funding_Mechanism</formula1>
    </dataValidation>
    <dataValidation type="list" allowBlank="1" showInputMessage="1" showErrorMessage="1" sqref="B2:B20" xr:uid="{ECC91BF4-86F0-4B32-96D8-CF7E3177FF7B}">
      <formula1>Program_Name</formula1>
    </dataValidation>
    <dataValidation type="list" allowBlank="1" showInputMessage="1" showErrorMessage="1" sqref="L2:L20 A2:A20" xr:uid="{D218B570-11D7-4919-A021-69679D675585}">
      <formula1>LDC_Name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F91A0-91FD-4D1B-817B-4D9792A67C1F}">
  <sheetPr filterMode="1"/>
  <dimension ref="A1:V66"/>
  <sheetViews>
    <sheetView topLeftCell="H1" workbookViewId="0">
      <selection activeCell="U17" sqref="U17"/>
    </sheetView>
  </sheetViews>
  <sheetFormatPr defaultRowHeight="14.25" x14ac:dyDescent="0.45"/>
  <cols>
    <col min="1" max="1" width="24.46484375" bestFit="1" customWidth="1"/>
    <col min="2" max="2" width="21.59765625" bestFit="1" customWidth="1"/>
    <col min="3" max="3" width="10.9296875" bestFit="1" customWidth="1"/>
    <col min="4" max="4" width="12.6640625" bestFit="1" customWidth="1"/>
    <col min="5" max="5" width="24.46484375" bestFit="1" customWidth="1"/>
    <col min="6" max="6" width="4.6640625" bestFit="1" customWidth="1"/>
    <col min="7" max="7" width="56.6640625" bestFit="1" customWidth="1"/>
    <col min="8" max="8" width="7.86328125" bestFit="1" customWidth="1"/>
    <col min="9" max="9" width="8.86328125" bestFit="1" customWidth="1"/>
    <col min="10" max="10" width="23.06640625" bestFit="1" customWidth="1"/>
    <col min="11" max="11" width="7.9296875" bestFit="1" customWidth="1"/>
    <col min="12" max="12" width="15.53125" bestFit="1" customWidth="1"/>
    <col min="13" max="13" width="6.33203125" bestFit="1" customWidth="1"/>
    <col min="14" max="14" width="6" bestFit="1" customWidth="1"/>
    <col min="15" max="15" width="42.33203125" bestFit="1" customWidth="1"/>
    <col min="16" max="16" width="8.46484375" bestFit="1" customWidth="1"/>
    <col min="17" max="17" width="6.3984375" bestFit="1" customWidth="1"/>
    <col min="18" max="18" width="8.265625" bestFit="1" customWidth="1"/>
    <col min="19" max="19" width="6.3984375" bestFit="1" customWidth="1"/>
    <col min="20" max="20" width="6.1328125" bestFit="1" customWidth="1"/>
    <col min="21" max="21" width="6.6640625" bestFit="1" customWidth="1"/>
    <col min="22" max="22" width="6.796875" bestFit="1" customWidth="1"/>
  </cols>
  <sheetData>
    <row r="1" spans="1:22" ht="63" x14ac:dyDescent="0.45">
      <c r="A1" s="1" t="s">
        <v>0</v>
      </c>
      <c r="B1" s="1" t="s">
        <v>1</v>
      </c>
      <c r="C1" s="1" t="s">
        <v>2</v>
      </c>
      <c r="D1" s="12" t="s">
        <v>3</v>
      </c>
      <c r="E1" s="4" t="s">
        <v>11</v>
      </c>
      <c r="F1" s="13" t="s">
        <v>80</v>
      </c>
      <c r="G1" s="4" t="s">
        <v>81</v>
      </c>
      <c r="H1" s="4" t="s">
        <v>82</v>
      </c>
      <c r="I1" s="13" t="s">
        <v>83</v>
      </c>
      <c r="J1" s="13" t="s">
        <v>84</v>
      </c>
      <c r="K1" s="13" t="s">
        <v>85</v>
      </c>
      <c r="L1" s="5" t="s">
        <v>86</v>
      </c>
      <c r="M1" s="13" t="s">
        <v>87</v>
      </c>
      <c r="N1" s="5" t="s">
        <v>88</v>
      </c>
      <c r="O1" s="13" t="s">
        <v>89</v>
      </c>
      <c r="P1" s="6" t="s">
        <v>20</v>
      </c>
      <c r="Q1" s="7" t="s">
        <v>90</v>
      </c>
      <c r="R1" s="7" t="s">
        <v>91</v>
      </c>
      <c r="S1" s="7" t="s">
        <v>92</v>
      </c>
      <c r="T1" s="7" t="s">
        <v>93</v>
      </c>
      <c r="U1" s="7" t="s">
        <v>94</v>
      </c>
      <c r="V1" s="7" t="s">
        <v>95</v>
      </c>
    </row>
    <row r="2" spans="1:22" x14ac:dyDescent="0.45">
      <c r="A2" s="9" t="s">
        <v>23</v>
      </c>
      <c r="B2" s="9" t="s">
        <v>24</v>
      </c>
      <c r="C2" s="9" t="s">
        <v>25</v>
      </c>
      <c r="D2" s="9" t="s">
        <v>40</v>
      </c>
      <c r="E2" s="9" t="s">
        <v>23</v>
      </c>
      <c r="F2" s="9"/>
      <c r="G2" s="9" t="s">
        <v>96</v>
      </c>
      <c r="H2" s="9"/>
      <c r="I2" s="9">
        <v>28</v>
      </c>
      <c r="J2" s="9" t="s">
        <v>97</v>
      </c>
      <c r="K2" s="9" t="s">
        <v>98</v>
      </c>
      <c r="L2" s="9"/>
      <c r="M2" s="14">
        <v>15</v>
      </c>
      <c r="N2" s="14">
        <v>6</v>
      </c>
      <c r="O2" s="9" t="s">
        <v>99</v>
      </c>
      <c r="P2" s="10">
        <v>43495</v>
      </c>
      <c r="Q2" s="11">
        <v>1872</v>
      </c>
      <c r="R2" s="11">
        <v>210</v>
      </c>
      <c r="S2" s="14">
        <v>6042</v>
      </c>
      <c r="T2" s="14">
        <v>0.72</v>
      </c>
      <c r="U2" s="11">
        <v>1260</v>
      </c>
      <c r="V2" s="9"/>
    </row>
    <row r="3" spans="1:22" x14ac:dyDescent="0.45">
      <c r="A3" s="9" t="s">
        <v>23</v>
      </c>
      <c r="B3" s="9" t="s">
        <v>24</v>
      </c>
      <c r="C3" s="9" t="s">
        <v>25</v>
      </c>
      <c r="D3" s="9" t="s">
        <v>40</v>
      </c>
      <c r="E3" s="9" t="s">
        <v>23</v>
      </c>
      <c r="F3" s="9"/>
      <c r="G3" s="9" t="s">
        <v>100</v>
      </c>
      <c r="H3" s="9"/>
      <c r="I3" s="9">
        <v>7</v>
      </c>
      <c r="J3" s="9" t="s">
        <v>97</v>
      </c>
      <c r="K3" s="9" t="s">
        <v>98</v>
      </c>
      <c r="L3" s="9"/>
      <c r="M3" s="14">
        <v>1</v>
      </c>
      <c r="N3" s="14">
        <v>1</v>
      </c>
      <c r="O3" s="9" t="s">
        <v>101</v>
      </c>
      <c r="P3" s="10">
        <v>43495</v>
      </c>
      <c r="Q3" s="11">
        <v>1872</v>
      </c>
      <c r="R3" s="11">
        <v>20</v>
      </c>
      <c r="S3" s="14">
        <v>243</v>
      </c>
      <c r="T3" s="14">
        <v>0.04</v>
      </c>
      <c r="U3" s="11">
        <v>20</v>
      </c>
      <c r="V3" s="9"/>
    </row>
    <row r="4" spans="1:22" x14ac:dyDescent="0.45">
      <c r="A4" s="9" t="s">
        <v>23</v>
      </c>
      <c r="B4" s="9" t="s">
        <v>24</v>
      </c>
      <c r="C4" s="9" t="s">
        <v>25</v>
      </c>
      <c r="D4" s="9" t="s">
        <v>40</v>
      </c>
      <c r="E4" s="9" t="s">
        <v>23</v>
      </c>
      <c r="F4" s="9"/>
      <c r="G4" s="9" t="s">
        <v>102</v>
      </c>
      <c r="H4" s="9"/>
      <c r="I4" s="9">
        <v>8</v>
      </c>
      <c r="J4" s="9" t="s">
        <v>97</v>
      </c>
      <c r="K4" s="9" t="s">
        <v>98</v>
      </c>
      <c r="L4" s="9"/>
      <c r="M4" s="14">
        <v>1</v>
      </c>
      <c r="N4" s="14">
        <v>1</v>
      </c>
      <c r="O4" s="9" t="s">
        <v>103</v>
      </c>
      <c r="P4" s="10">
        <v>43495</v>
      </c>
      <c r="Q4" s="11">
        <v>1872</v>
      </c>
      <c r="R4" s="11">
        <v>27</v>
      </c>
      <c r="S4" s="14">
        <v>289</v>
      </c>
      <c r="T4" s="14">
        <v>0.05</v>
      </c>
      <c r="U4" s="11">
        <v>27</v>
      </c>
      <c r="V4" s="9"/>
    </row>
    <row r="5" spans="1:22" x14ac:dyDescent="0.45">
      <c r="A5" s="9" t="s">
        <v>23</v>
      </c>
      <c r="B5" s="9" t="s">
        <v>24</v>
      </c>
      <c r="C5" s="9" t="s">
        <v>25</v>
      </c>
      <c r="D5" s="9" t="s">
        <v>40</v>
      </c>
      <c r="E5" s="9" t="s">
        <v>23</v>
      </c>
      <c r="F5" s="9"/>
      <c r="G5" s="9" t="s">
        <v>104</v>
      </c>
      <c r="H5" s="9"/>
      <c r="I5" s="9">
        <v>10</v>
      </c>
      <c r="J5" s="9" t="s">
        <v>97</v>
      </c>
      <c r="K5" s="9" t="s">
        <v>98</v>
      </c>
      <c r="L5" s="9"/>
      <c r="M5" s="14">
        <v>15</v>
      </c>
      <c r="N5" s="14">
        <v>1</v>
      </c>
      <c r="O5" s="9" t="s">
        <v>99</v>
      </c>
      <c r="P5" s="10">
        <v>43495</v>
      </c>
      <c r="Q5" s="11">
        <v>1872</v>
      </c>
      <c r="R5" s="11">
        <v>175</v>
      </c>
      <c r="S5" s="14">
        <v>1007</v>
      </c>
      <c r="T5" s="14">
        <v>0.12</v>
      </c>
      <c r="U5" s="11">
        <v>175</v>
      </c>
      <c r="V5" s="9"/>
    </row>
    <row r="6" spans="1:22" x14ac:dyDescent="0.45">
      <c r="A6" s="9" t="s">
        <v>23</v>
      </c>
      <c r="B6" s="9" t="s">
        <v>24</v>
      </c>
      <c r="C6" s="9" t="s">
        <v>25</v>
      </c>
      <c r="D6" s="9" t="s">
        <v>40</v>
      </c>
      <c r="E6" s="9" t="s">
        <v>23</v>
      </c>
      <c r="F6" s="9"/>
      <c r="G6" s="9" t="s">
        <v>105</v>
      </c>
      <c r="H6" s="9"/>
      <c r="I6" s="9">
        <v>4</v>
      </c>
      <c r="J6" s="9" t="s">
        <v>97</v>
      </c>
      <c r="K6" s="9" t="s">
        <v>98</v>
      </c>
      <c r="L6" s="9"/>
      <c r="M6" s="14">
        <v>5</v>
      </c>
      <c r="N6" s="14">
        <v>1</v>
      </c>
      <c r="O6" s="9" t="s">
        <v>106</v>
      </c>
      <c r="P6" s="10">
        <v>43495</v>
      </c>
      <c r="Q6" s="11">
        <v>1872</v>
      </c>
      <c r="R6" s="11">
        <v>195</v>
      </c>
      <c r="S6" s="14">
        <v>548</v>
      </c>
      <c r="T6" s="14">
        <v>0.09</v>
      </c>
      <c r="U6" s="11">
        <v>195</v>
      </c>
      <c r="V6" s="9"/>
    </row>
    <row r="7" spans="1:22" x14ac:dyDescent="0.45">
      <c r="A7" s="9" t="s">
        <v>23</v>
      </c>
      <c r="B7" s="9" t="s">
        <v>24</v>
      </c>
      <c r="C7" s="9" t="s">
        <v>25</v>
      </c>
      <c r="D7" s="9" t="s">
        <v>40</v>
      </c>
      <c r="E7" s="9" t="s">
        <v>23</v>
      </c>
      <c r="F7" s="9"/>
      <c r="G7" s="9" t="s">
        <v>107</v>
      </c>
      <c r="H7" s="9"/>
      <c r="I7" s="9">
        <v>3</v>
      </c>
      <c r="J7" s="9" t="s">
        <v>97</v>
      </c>
      <c r="K7" s="9" t="s">
        <v>98</v>
      </c>
      <c r="L7" s="9"/>
      <c r="M7" s="14">
        <v>5</v>
      </c>
      <c r="N7" s="14">
        <v>1</v>
      </c>
      <c r="O7" s="9" t="s">
        <v>108</v>
      </c>
      <c r="P7" s="10">
        <v>43495</v>
      </c>
      <c r="Q7" s="11">
        <v>1872</v>
      </c>
      <c r="R7" s="11">
        <v>195</v>
      </c>
      <c r="S7" s="14">
        <v>480</v>
      </c>
      <c r="T7" s="14">
        <v>0.08</v>
      </c>
      <c r="U7" s="11">
        <v>195</v>
      </c>
      <c r="V7" s="9"/>
    </row>
    <row r="8" spans="1:22" x14ac:dyDescent="0.45">
      <c r="A8" s="9" t="s">
        <v>23</v>
      </c>
      <c r="B8" s="9" t="s">
        <v>24</v>
      </c>
      <c r="C8" s="9" t="s">
        <v>25</v>
      </c>
      <c r="D8" s="9" t="s">
        <v>38</v>
      </c>
      <c r="E8" s="9" t="s">
        <v>23</v>
      </c>
      <c r="F8" s="9"/>
      <c r="G8" s="9" t="s">
        <v>109</v>
      </c>
      <c r="H8" s="9"/>
      <c r="I8" s="9">
        <v>9</v>
      </c>
      <c r="J8" s="9" t="s">
        <v>97</v>
      </c>
      <c r="K8" s="9" t="s">
        <v>98</v>
      </c>
      <c r="L8" s="9"/>
      <c r="M8" s="14">
        <v>15</v>
      </c>
      <c r="N8" s="14">
        <v>5</v>
      </c>
      <c r="O8" s="9" t="s">
        <v>99</v>
      </c>
      <c r="P8" s="10">
        <v>43493</v>
      </c>
      <c r="Q8" s="11">
        <v>1617</v>
      </c>
      <c r="R8" s="11">
        <v>135</v>
      </c>
      <c r="S8" s="14">
        <v>5035</v>
      </c>
      <c r="T8" s="14">
        <v>0.6</v>
      </c>
      <c r="U8" s="11">
        <v>675</v>
      </c>
      <c r="V8" s="9"/>
    </row>
    <row r="9" spans="1:22" x14ac:dyDescent="0.45">
      <c r="A9" s="9" t="s">
        <v>23</v>
      </c>
      <c r="B9" s="9" t="s">
        <v>24</v>
      </c>
      <c r="C9" s="9" t="s">
        <v>25</v>
      </c>
      <c r="D9" s="9" t="s">
        <v>38</v>
      </c>
      <c r="E9" s="9" t="s">
        <v>23</v>
      </c>
      <c r="F9" s="9"/>
      <c r="G9" s="9" t="s">
        <v>100</v>
      </c>
      <c r="H9" s="9"/>
      <c r="I9" s="9">
        <v>7</v>
      </c>
      <c r="J9" s="9" t="s">
        <v>97</v>
      </c>
      <c r="K9" s="9" t="s">
        <v>98</v>
      </c>
      <c r="L9" s="9"/>
      <c r="M9" s="14">
        <v>1</v>
      </c>
      <c r="N9" s="14">
        <v>3</v>
      </c>
      <c r="O9" s="9" t="s">
        <v>101</v>
      </c>
      <c r="P9" s="10">
        <v>43493</v>
      </c>
      <c r="Q9" s="11">
        <v>1617</v>
      </c>
      <c r="R9" s="11">
        <v>20</v>
      </c>
      <c r="S9" s="14">
        <v>729</v>
      </c>
      <c r="T9" s="14">
        <v>0.12</v>
      </c>
      <c r="U9" s="11">
        <v>60</v>
      </c>
      <c r="V9" s="9"/>
    </row>
    <row r="10" spans="1:22" x14ac:dyDescent="0.45">
      <c r="A10" s="9" t="s">
        <v>23</v>
      </c>
      <c r="B10" s="9" t="s">
        <v>24</v>
      </c>
      <c r="C10" s="9" t="s">
        <v>25</v>
      </c>
      <c r="D10" s="9" t="s">
        <v>38</v>
      </c>
      <c r="E10" s="9" t="s">
        <v>23</v>
      </c>
      <c r="F10" s="9"/>
      <c r="G10" s="9" t="s">
        <v>105</v>
      </c>
      <c r="H10" s="9"/>
      <c r="I10" s="9">
        <v>4</v>
      </c>
      <c r="J10" s="9" t="s">
        <v>97</v>
      </c>
      <c r="K10" s="9" t="s">
        <v>98</v>
      </c>
      <c r="L10" s="9"/>
      <c r="M10" s="14">
        <v>5</v>
      </c>
      <c r="N10" s="14">
        <v>1</v>
      </c>
      <c r="O10" s="9" t="s">
        <v>106</v>
      </c>
      <c r="P10" s="10">
        <v>43493</v>
      </c>
      <c r="Q10" s="11">
        <v>1617</v>
      </c>
      <c r="R10" s="11">
        <v>195</v>
      </c>
      <c r="S10" s="14">
        <v>548</v>
      </c>
      <c r="T10" s="14">
        <v>0.09</v>
      </c>
      <c r="U10" s="11">
        <v>195</v>
      </c>
      <c r="V10" s="9"/>
    </row>
    <row r="11" spans="1:22" x14ac:dyDescent="0.45">
      <c r="A11" s="9" t="s">
        <v>23</v>
      </c>
      <c r="B11" s="9" t="s">
        <v>24</v>
      </c>
      <c r="C11" s="9" t="s">
        <v>25</v>
      </c>
      <c r="D11" s="9" t="s">
        <v>38</v>
      </c>
      <c r="E11" s="9" t="s">
        <v>23</v>
      </c>
      <c r="F11" s="9"/>
      <c r="G11" s="9" t="s">
        <v>107</v>
      </c>
      <c r="H11" s="9"/>
      <c r="I11" s="9">
        <v>3</v>
      </c>
      <c r="J11" s="9" t="s">
        <v>97</v>
      </c>
      <c r="K11" s="9" t="s">
        <v>98</v>
      </c>
      <c r="L11" s="9"/>
      <c r="M11" s="14">
        <v>5</v>
      </c>
      <c r="N11" s="14">
        <v>1</v>
      </c>
      <c r="O11" s="9" t="s">
        <v>108</v>
      </c>
      <c r="P11" s="10">
        <v>43493</v>
      </c>
      <c r="Q11" s="11">
        <v>1617</v>
      </c>
      <c r="R11" s="11">
        <v>195</v>
      </c>
      <c r="S11" s="14">
        <v>480</v>
      </c>
      <c r="T11" s="14">
        <v>0.08</v>
      </c>
      <c r="U11" s="11">
        <v>195</v>
      </c>
      <c r="V11" s="9"/>
    </row>
    <row r="12" spans="1:22" x14ac:dyDescent="0.45">
      <c r="A12" s="9" t="s">
        <v>23</v>
      </c>
      <c r="B12" s="9" t="s">
        <v>24</v>
      </c>
      <c r="C12" s="9" t="s">
        <v>25</v>
      </c>
      <c r="D12" s="9" t="s">
        <v>38</v>
      </c>
      <c r="E12" s="9" t="s">
        <v>23</v>
      </c>
      <c r="F12" s="9"/>
      <c r="G12" s="9" t="s">
        <v>102</v>
      </c>
      <c r="H12" s="9"/>
      <c r="I12" s="9">
        <v>8</v>
      </c>
      <c r="J12" s="9" t="s">
        <v>97</v>
      </c>
      <c r="K12" s="9" t="s">
        <v>98</v>
      </c>
      <c r="L12" s="9"/>
      <c r="M12" s="14">
        <v>1</v>
      </c>
      <c r="N12" s="14">
        <v>1</v>
      </c>
      <c r="O12" s="9" t="s">
        <v>103</v>
      </c>
      <c r="P12" s="10">
        <v>43493</v>
      </c>
      <c r="Q12" s="11">
        <v>1617</v>
      </c>
      <c r="R12" s="11">
        <v>27</v>
      </c>
      <c r="S12" s="14">
        <v>289</v>
      </c>
      <c r="T12" s="14">
        <v>0.05</v>
      </c>
      <c r="U12" s="11">
        <v>27</v>
      </c>
      <c r="V12" s="9"/>
    </row>
    <row r="13" spans="1:22" x14ac:dyDescent="0.45">
      <c r="A13" s="9" t="s">
        <v>23</v>
      </c>
      <c r="B13" s="9" t="s">
        <v>24</v>
      </c>
      <c r="C13" s="9" t="s">
        <v>25</v>
      </c>
      <c r="D13" s="9" t="s">
        <v>38</v>
      </c>
      <c r="E13" s="9" t="s">
        <v>23</v>
      </c>
      <c r="F13" s="9"/>
      <c r="G13" s="9" t="s">
        <v>110</v>
      </c>
      <c r="H13" s="9"/>
      <c r="I13" s="9">
        <v>22</v>
      </c>
      <c r="J13" s="9" t="s">
        <v>97</v>
      </c>
      <c r="K13" s="9" t="s">
        <v>98</v>
      </c>
      <c r="L13" s="9"/>
      <c r="M13" s="14">
        <v>15</v>
      </c>
      <c r="N13" s="14">
        <v>3</v>
      </c>
      <c r="O13" s="9" t="s">
        <v>99</v>
      </c>
      <c r="P13" s="10">
        <v>43493</v>
      </c>
      <c r="Q13" s="11">
        <v>1617</v>
      </c>
      <c r="R13" s="11">
        <v>155</v>
      </c>
      <c r="S13" s="14">
        <v>3021</v>
      </c>
      <c r="T13" s="14">
        <v>0.36</v>
      </c>
      <c r="U13" s="11">
        <v>465</v>
      </c>
      <c r="V13" s="9"/>
    </row>
    <row r="14" spans="1:22" x14ac:dyDescent="0.45">
      <c r="A14" s="9" t="s">
        <v>23</v>
      </c>
      <c r="B14" s="9" t="s">
        <v>24</v>
      </c>
      <c r="C14" s="9" t="s">
        <v>25</v>
      </c>
      <c r="D14" s="9" t="s">
        <v>36</v>
      </c>
      <c r="E14" s="9" t="s">
        <v>23</v>
      </c>
      <c r="F14" s="9"/>
      <c r="G14" s="9" t="s">
        <v>102</v>
      </c>
      <c r="H14" s="9"/>
      <c r="I14" s="9">
        <v>8</v>
      </c>
      <c r="J14" s="9" t="s">
        <v>97</v>
      </c>
      <c r="K14" s="9" t="s">
        <v>98</v>
      </c>
      <c r="L14" s="9"/>
      <c r="M14" s="14">
        <v>1</v>
      </c>
      <c r="N14" s="14">
        <v>1</v>
      </c>
      <c r="O14" s="9" t="s">
        <v>103</v>
      </c>
      <c r="P14" s="10">
        <v>43494</v>
      </c>
      <c r="Q14" s="11">
        <v>1172</v>
      </c>
      <c r="R14" s="11">
        <v>27</v>
      </c>
      <c r="S14" s="14">
        <v>289</v>
      </c>
      <c r="T14" s="14">
        <v>0.05</v>
      </c>
      <c r="U14" s="11">
        <v>27</v>
      </c>
      <c r="V14" s="9"/>
    </row>
    <row r="15" spans="1:22" x14ac:dyDescent="0.45">
      <c r="A15" s="9" t="s">
        <v>23</v>
      </c>
      <c r="B15" s="9" t="s">
        <v>24</v>
      </c>
      <c r="C15" s="9" t="s">
        <v>25</v>
      </c>
      <c r="D15" s="9" t="s">
        <v>36</v>
      </c>
      <c r="E15" s="9" t="s">
        <v>23</v>
      </c>
      <c r="F15" s="9"/>
      <c r="G15" s="9" t="s">
        <v>111</v>
      </c>
      <c r="H15" s="9"/>
      <c r="I15" s="9">
        <v>12</v>
      </c>
      <c r="J15" s="9" t="s">
        <v>97</v>
      </c>
      <c r="K15" s="9" t="s">
        <v>98</v>
      </c>
      <c r="L15" s="9"/>
      <c r="M15" s="14">
        <v>15</v>
      </c>
      <c r="N15" s="14">
        <v>1</v>
      </c>
      <c r="O15" s="9" t="s">
        <v>99</v>
      </c>
      <c r="P15" s="10">
        <v>43494</v>
      </c>
      <c r="Q15" s="11">
        <v>1172</v>
      </c>
      <c r="R15" s="11">
        <v>135</v>
      </c>
      <c r="S15" s="14">
        <v>1007</v>
      </c>
      <c r="T15" s="14">
        <v>0.12</v>
      </c>
      <c r="U15" s="11">
        <v>135</v>
      </c>
      <c r="V15" s="9"/>
    </row>
    <row r="16" spans="1:22" x14ac:dyDescent="0.45">
      <c r="A16" s="9" t="s">
        <v>23</v>
      </c>
      <c r="B16" s="9" t="s">
        <v>24</v>
      </c>
      <c r="C16" s="9" t="s">
        <v>25</v>
      </c>
      <c r="D16" s="9" t="s">
        <v>36</v>
      </c>
      <c r="E16" s="9" t="s">
        <v>23</v>
      </c>
      <c r="F16" s="9"/>
      <c r="G16" s="9" t="s">
        <v>104</v>
      </c>
      <c r="H16" s="9"/>
      <c r="I16" s="9">
        <v>10</v>
      </c>
      <c r="J16" s="9" t="s">
        <v>97</v>
      </c>
      <c r="K16" s="9" t="s">
        <v>98</v>
      </c>
      <c r="L16" s="9"/>
      <c r="M16" s="14">
        <v>15</v>
      </c>
      <c r="N16" s="14">
        <v>2</v>
      </c>
      <c r="O16" s="9" t="s">
        <v>99</v>
      </c>
      <c r="P16" s="10">
        <v>43494</v>
      </c>
      <c r="Q16" s="11">
        <v>1172</v>
      </c>
      <c r="R16" s="11">
        <v>175</v>
      </c>
      <c r="S16" s="14">
        <v>2014</v>
      </c>
      <c r="T16" s="14">
        <v>0.24</v>
      </c>
      <c r="U16" s="11">
        <v>350</v>
      </c>
      <c r="V16" s="9"/>
    </row>
    <row r="17" spans="1:22" x14ac:dyDescent="0.45">
      <c r="A17" s="9" t="s">
        <v>23</v>
      </c>
      <c r="B17" s="9" t="s">
        <v>24</v>
      </c>
      <c r="C17" s="9" t="s">
        <v>25</v>
      </c>
      <c r="D17" s="9" t="s">
        <v>36</v>
      </c>
      <c r="E17" s="9" t="s">
        <v>23</v>
      </c>
      <c r="F17" s="9"/>
      <c r="G17" s="9" t="s">
        <v>109</v>
      </c>
      <c r="H17" s="9"/>
      <c r="I17" s="9">
        <v>9</v>
      </c>
      <c r="J17" s="9" t="s">
        <v>97</v>
      </c>
      <c r="K17" s="9" t="s">
        <v>98</v>
      </c>
      <c r="L17" s="9"/>
      <c r="M17" s="14">
        <v>15</v>
      </c>
      <c r="N17" s="14">
        <v>3</v>
      </c>
      <c r="O17" s="9" t="s">
        <v>99</v>
      </c>
      <c r="P17" s="10">
        <v>43494</v>
      </c>
      <c r="Q17" s="11">
        <v>1172</v>
      </c>
      <c r="R17" s="11">
        <v>135</v>
      </c>
      <c r="S17" s="14">
        <v>3021</v>
      </c>
      <c r="T17" s="14">
        <v>0.36</v>
      </c>
      <c r="U17" s="11">
        <v>405</v>
      </c>
      <c r="V17" s="9"/>
    </row>
    <row r="18" spans="1:22" x14ac:dyDescent="0.45">
      <c r="A18" s="9" t="s">
        <v>23</v>
      </c>
      <c r="B18" s="9" t="s">
        <v>24</v>
      </c>
      <c r="C18" s="9" t="s">
        <v>25</v>
      </c>
      <c r="D18" s="9" t="s">
        <v>36</v>
      </c>
      <c r="E18" s="9" t="s">
        <v>23</v>
      </c>
      <c r="F18" s="9"/>
      <c r="G18" s="9" t="s">
        <v>100</v>
      </c>
      <c r="H18" s="9"/>
      <c r="I18" s="9">
        <v>7</v>
      </c>
      <c r="J18" s="9" t="s">
        <v>97</v>
      </c>
      <c r="K18" s="9" t="s">
        <v>98</v>
      </c>
      <c r="L18" s="9"/>
      <c r="M18" s="14">
        <v>1</v>
      </c>
      <c r="N18" s="14">
        <v>3</v>
      </c>
      <c r="O18" s="9" t="s">
        <v>101</v>
      </c>
      <c r="P18" s="10">
        <v>43494</v>
      </c>
      <c r="Q18" s="11">
        <v>1172</v>
      </c>
      <c r="R18" s="11">
        <v>20</v>
      </c>
      <c r="S18" s="14">
        <v>729</v>
      </c>
      <c r="T18" s="14">
        <v>0.12</v>
      </c>
      <c r="U18" s="11">
        <v>60</v>
      </c>
      <c r="V18" s="9"/>
    </row>
    <row r="19" spans="1:22" x14ac:dyDescent="0.45">
      <c r="A19" s="9" t="s">
        <v>23</v>
      </c>
      <c r="B19" s="9" t="s">
        <v>24</v>
      </c>
      <c r="C19" s="9" t="s">
        <v>25</v>
      </c>
      <c r="D19" s="9" t="s">
        <v>36</v>
      </c>
      <c r="E19" s="9" t="s">
        <v>23</v>
      </c>
      <c r="F19" s="9"/>
      <c r="G19" s="9" t="s">
        <v>107</v>
      </c>
      <c r="H19" s="9"/>
      <c r="I19" s="9">
        <v>3</v>
      </c>
      <c r="J19" s="9" t="s">
        <v>97</v>
      </c>
      <c r="K19" s="9" t="s">
        <v>98</v>
      </c>
      <c r="L19" s="9"/>
      <c r="M19" s="14">
        <v>5</v>
      </c>
      <c r="N19" s="14">
        <v>1</v>
      </c>
      <c r="O19" s="9" t="s">
        <v>108</v>
      </c>
      <c r="P19" s="10">
        <v>43494</v>
      </c>
      <c r="Q19" s="11">
        <v>1172</v>
      </c>
      <c r="R19" s="11">
        <v>195</v>
      </c>
      <c r="S19" s="14">
        <v>480</v>
      </c>
      <c r="T19" s="14">
        <v>0.08</v>
      </c>
      <c r="U19" s="11">
        <v>195</v>
      </c>
      <c r="V19" s="9"/>
    </row>
    <row r="20" spans="1:22" x14ac:dyDescent="0.45">
      <c r="A20" s="9" t="s">
        <v>23</v>
      </c>
      <c r="B20" s="9" t="s">
        <v>24</v>
      </c>
      <c r="C20" s="9" t="s">
        <v>25</v>
      </c>
      <c r="D20" s="9" t="s">
        <v>34</v>
      </c>
      <c r="E20" s="9" t="s">
        <v>23</v>
      </c>
      <c r="F20" s="9"/>
      <c r="G20" s="9" t="s">
        <v>107</v>
      </c>
      <c r="H20" s="9"/>
      <c r="I20" s="9">
        <v>3</v>
      </c>
      <c r="J20" s="9" t="s">
        <v>97</v>
      </c>
      <c r="K20" s="9" t="s">
        <v>98</v>
      </c>
      <c r="L20" s="9"/>
      <c r="M20" s="14">
        <v>5</v>
      </c>
      <c r="N20" s="14">
        <v>1</v>
      </c>
      <c r="O20" s="9" t="s">
        <v>108</v>
      </c>
      <c r="P20" s="10">
        <v>43495</v>
      </c>
      <c r="Q20" s="11">
        <v>1900</v>
      </c>
      <c r="R20" s="11">
        <v>195</v>
      </c>
      <c r="S20" s="14">
        <v>480</v>
      </c>
      <c r="T20" s="14">
        <v>0.08</v>
      </c>
      <c r="U20" s="11">
        <v>195</v>
      </c>
      <c r="V20" s="9"/>
    </row>
    <row r="21" spans="1:22" x14ac:dyDescent="0.45">
      <c r="A21" s="9" t="s">
        <v>23</v>
      </c>
      <c r="B21" s="9" t="s">
        <v>24</v>
      </c>
      <c r="C21" s="9" t="s">
        <v>25</v>
      </c>
      <c r="D21" s="9" t="s">
        <v>34</v>
      </c>
      <c r="E21" s="9" t="s">
        <v>23</v>
      </c>
      <c r="F21" s="9"/>
      <c r="G21" s="9" t="s">
        <v>110</v>
      </c>
      <c r="H21" s="9"/>
      <c r="I21" s="9">
        <v>22</v>
      </c>
      <c r="J21" s="9" t="s">
        <v>97</v>
      </c>
      <c r="K21" s="9" t="s">
        <v>98</v>
      </c>
      <c r="L21" s="9"/>
      <c r="M21" s="14">
        <v>15</v>
      </c>
      <c r="N21" s="14">
        <v>5</v>
      </c>
      <c r="O21" s="9" t="s">
        <v>99</v>
      </c>
      <c r="P21" s="10">
        <v>43495</v>
      </c>
      <c r="Q21" s="11">
        <v>1900</v>
      </c>
      <c r="R21" s="11">
        <v>155</v>
      </c>
      <c r="S21" s="14">
        <v>5035</v>
      </c>
      <c r="T21" s="14">
        <v>0.6</v>
      </c>
      <c r="U21" s="11">
        <v>775</v>
      </c>
      <c r="V21" s="9"/>
    </row>
    <row r="22" spans="1:22" x14ac:dyDescent="0.45">
      <c r="A22" s="9" t="s">
        <v>23</v>
      </c>
      <c r="B22" s="9" t="s">
        <v>24</v>
      </c>
      <c r="C22" s="9" t="s">
        <v>25</v>
      </c>
      <c r="D22" s="9" t="s">
        <v>34</v>
      </c>
      <c r="E22" s="9" t="s">
        <v>23</v>
      </c>
      <c r="F22" s="9"/>
      <c r="G22" s="9" t="s">
        <v>100</v>
      </c>
      <c r="H22" s="9"/>
      <c r="I22" s="9">
        <v>7</v>
      </c>
      <c r="J22" s="9" t="s">
        <v>97</v>
      </c>
      <c r="K22" s="9" t="s">
        <v>98</v>
      </c>
      <c r="L22" s="9"/>
      <c r="M22" s="14">
        <v>1</v>
      </c>
      <c r="N22" s="14">
        <v>6</v>
      </c>
      <c r="O22" s="9" t="s">
        <v>101</v>
      </c>
      <c r="P22" s="10">
        <v>43495</v>
      </c>
      <c r="Q22" s="11">
        <v>1900</v>
      </c>
      <c r="R22" s="11">
        <v>20</v>
      </c>
      <c r="S22" s="14">
        <v>1458</v>
      </c>
      <c r="T22" s="14">
        <v>0.24</v>
      </c>
      <c r="U22" s="11">
        <v>120</v>
      </c>
      <c r="V22" s="9"/>
    </row>
    <row r="23" spans="1:22" x14ac:dyDescent="0.45">
      <c r="A23" s="9" t="s">
        <v>23</v>
      </c>
      <c r="B23" s="9" t="s">
        <v>24</v>
      </c>
      <c r="C23" s="9" t="s">
        <v>25</v>
      </c>
      <c r="D23" s="9" t="s">
        <v>34</v>
      </c>
      <c r="E23" s="9" t="s">
        <v>23</v>
      </c>
      <c r="F23" s="9"/>
      <c r="G23" s="9" t="s">
        <v>109</v>
      </c>
      <c r="H23" s="9"/>
      <c r="I23" s="9">
        <v>9</v>
      </c>
      <c r="J23" s="9" t="s">
        <v>97</v>
      </c>
      <c r="K23" s="9" t="s">
        <v>98</v>
      </c>
      <c r="L23" s="9"/>
      <c r="M23" s="14">
        <v>15</v>
      </c>
      <c r="N23" s="14">
        <v>6</v>
      </c>
      <c r="O23" s="9" t="s">
        <v>99</v>
      </c>
      <c r="P23" s="10">
        <v>43495</v>
      </c>
      <c r="Q23" s="11">
        <v>1900</v>
      </c>
      <c r="R23" s="11">
        <v>135</v>
      </c>
      <c r="S23" s="14">
        <v>6042</v>
      </c>
      <c r="T23" s="14">
        <v>0.72</v>
      </c>
      <c r="U23" s="11">
        <v>810</v>
      </c>
      <c r="V23" s="9"/>
    </row>
    <row r="24" spans="1:22" x14ac:dyDescent="0.45">
      <c r="A24" s="9" t="s">
        <v>23</v>
      </c>
      <c r="B24" s="9" t="s">
        <v>24</v>
      </c>
      <c r="C24" s="9" t="s">
        <v>25</v>
      </c>
      <c r="D24" s="9" t="s">
        <v>32</v>
      </c>
      <c r="E24" s="9" t="s">
        <v>23</v>
      </c>
      <c r="F24" s="9"/>
      <c r="G24" s="9" t="s">
        <v>96</v>
      </c>
      <c r="H24" s="9"/>
      <c r="I24" s="9">
        <v>28</v>
      </c>
      <c r="J24" s="9" t="s">
        <v>97</v>
      </c>
      <c r="K24" s="9" t="s">
        <v>98</v>
      </c>
      <c r="L24" s="9"/>
      <c r="M24" s="14">
        <v>15</v>
      </c>
      <c r="N24" s="14">
        <v>4</v>
      </c>
      <c r="O24" s="9" t="s">
        <v>99</v>
      </c>
      <c r="P24" s="10">
        <v>43496</v>
      </c>
      <c r="Q24" s="11">
        <v>2105</v>
      </c>
      <c r="R24" s="11">
        <v>210</v>
      </c>
      <c r="S24" s="14">
        <v>4028</v>
      </c>
      <c r="T24" s="14">
        <v>0.48</v>
      </c>
      <c r="U24" s="11">
        <v>840</v>
      </c>
      <c r="V24" s="9"/>
    </row>
    <row r="25" spans="1:22" x14ac:dyDescent="0.45">
      <c r="A25" s="9" t="s">
        <v>23</v>
      </c>
      <c r="B25" s="9" t="s">
        <v>24</v>
      </c>
      <c r="C25" s="9" t="s">
        <v>25</v>
      </c>
      <c r="D25" s="9" t="s">
        <v>32</v>
      </c>
      <c r="E25" s="9" t="s">
        <v>23</v>
      </c>
      <c r="F25" s="9"/>
      <c r="G25" s="9" t="s">
        <v>109</v>
      </c>
      <c r="H25" s="9"/>
      <c r="I25" s="9">
        <v>9</v>
      </c>
      <c r="J25" s="9" t="s">
        <v>97</v>
      </c>
      <c r="K25" s="9" t="s">
        <v>98</v>
      </c>
      <c r="L25" s="9"/>
      <c r="M25" s="14">
        <v>15</v>
      </c>
      <c r="N25" s="14">
        <v>4</v>
      </c>
      <c r="O25" s="9" t="s">
        <v>99</v>
      </c>
      <c r="P25" s="10">
        <v>43496</v>
      </c>
      <c r="Q25" s="11">
        <v>2105</v>
      </c>
      <c r="R25" s="11">
        <v>135</v>
      </c>
      <c r="S25" s="14">
        <v>4028</v>
      </c>
      <c r="T25" s="14">
        <v>0.48</v>
      </c>
      <c r="U25" s="11">
        <v>540</v>
      </c>
      <c r="V25" s="9"/>
    </row>
    <row r="26" spans="1:22" x14ac:dyDescent="0.45">
      <c r="A26" s="9" t="s">
        <v>23</v>
      </c>
      <c r="B26" s="9" t="s">
        <v>24</v>
      </c>
      <c r="C26" s="9" t="s">
        <v>25</v>
      </c>
      <c r="D26" s="9" t="s">
        <v>32</v>
      </c>
      <c r="E26" s="9" t="s">
        <v>23</v>
      </c>
      <c r="F26" s="9"/>
      <c r="G26" s="9" t="s">
        <v>102</v>
      </c>
      <c r="H26" s="9"/>
      <c r="I26" s="9">
        <v>8</v>
      </c>
      <c r="J26" s="9" t="s">
        <v>97</v>
      </c>
      <c r="K26" s="9" t="s">
        <v>98</v>
      </c>
      <c r="L26" s="9"/>
      <c r="M26" s="14">
        <v>1</v>
      </c>
      <c r="N26" s="14">
        <v>5</v>
      </c>
      <c r="O26" s="9" t="s">
        <v>103</v>
      </c>
      <c r="P26" s="10">
        <v>43496</v>
      </c>
      <c r="Q26" s="11">
        <v>2105</v>
      </c>
      <c r="R26" s="11">
        <v>27</v>
      </c>
      <c r="S26" s="14">
        <v>1445</v>
      </c>
      <c r="T26" s="14">
        <v>0.25</v>
      </c>
      <c r="U26" s="11">
        <v>135</v>
      </c>
      <c r="V26" s="9"/>
    </row>
    <row r="27" spans="1:22" x14ac:dyDescent="0.45">
      <c r="A27" s="9" t="s">
        <v>23</v>
      </c>
      <c r="B27" s="9" t="s">
        <v>24</v>
      </c>
      <c r="C27" s="9" t="s">
        <v>25</v>
      </c>
      <c r="D27" s="9" t="s">
        <v>32</v>
      </c>
      <c r="E27" s="9" t="s">
        <v>23</v>
      </c>
      <c r="F27" s="9"/>
      <c r="G27" s="9" t="s">
        <v>100</v>
      </c>
      <c r="H27" s="9"/>
      <c r="I27" s="9">
        <v>7</v>
      </c>
      <c r="J27" s="9" t="s">
        <v>97</v>
      </c>
      <c r="K27" s="9" t="s">
        <v>98</v>
      </c>
      <c r="L27" s="9"/>
      <c r="M27" s="14">
        <v>1</v>
      </c>
      <c r="N27" s="14">
        <v>10</v>
      </c>
      <c r="O27" s="9" t="s">
        <v>101</v>
      </c>
      <c r="P27" s="10">
        <v>43496</v>
      </c>
      <c r="Q27" s="11">
        <v>2105</v>
      </c>
      <c r="R27" s="11">
        <v>20</v>
      </c>
      <c r="S27" s="14">
        <v>2430</v>
      </c>
      <c r="T27" s="14">
        <v>0.4</v>
      </c>
      <c r="U27" s="11">
        <v>200</v>
      </c>
      <c r="V27" s="9"/>
    </row>
    <row r="28" spans="1:22" x14ac:dyDescent="0.45">
      <c r="A28" s="9" t="s">
        <v>23</v>
      </c>
      <c r="B28" s="9" t="s">
        <v>24</v>
      </c>
      <c r="C28" s="9" t="s">
        <v>25</v>
      </c>
      <c r="D28" s="9" t="s">
        <v>32</v>
      </c>
      <c r="E28" s="9" t="s">
        <v>23</v>
      </c>
      <c r="F28" s="9"/>
      <c r="G28" s="9" t="s">
        <v>107</v>
      </c>
      <c r="H28" s="9"/>
      <c r="I28" s="9">
        <v>3</v>
      </c>
      <c r="J28" s="9" t="s">
        <v>97</v>
      </c>
      <c r="K28" s="9" t="s">
        <v>98</v>
      </c>
      <c r="L28" s="9"/>
      <c r="M28" s="14">
        <v>5</v>
      </c>
      <c r="N28" s="14">
        <v>1</v>
      </c>
      <c r="O28" s="9" t="s">
        <v>108</v>
      </c>
      <c r="P28" s="10">
        <v>43496</v>
      </c>
      <c r="Q28" s="11">
        <v>2105</v>
      </c>
      <c r="R28" s="11">
        <v>195</v>
      </c>
      <c r="S28" s="14">
        <v>480</v>
      </c>
      <c r="T28" s="14">
        <v>0.08</v>
      </c>
      <c r="U28" s="11">
        <v>195</v>
      </c>
      <c r="V28" s="9"/>
    </row>
    <row r="29" spans="1:22" x14ac:dyDescent="0.45">
      <c r="A29" s="9" t="s">
        <v>23</v>
      </c>
      <c r="B29" s="9" t="s">
        <v>24</v>
      </c>
      <c r="C29" s="9" t="s">
        <v>25</v>
      </c>
      <c r="D29" s="9" t="s">
        <v>32</v>
      </c>
      <c r="E29" s="9" t="s">
        <v>23</v>
      </c>
      <c r="F29" s="9"/>
      <c r="G29" s="9" t="s">
        <v>105</v>
      </c>
      <c r="H29" s="9"/>
      <c r="I29" s="9">
        <v>4</v>
      </c>
      <c r="J29" s="9" t="s">
        <v>97</v>
      </c>
      <c r="K29" s="9" t="s">
        <v>98</v>
      </c>
      <c r="L29" s="9"/>
      <c r="M29" s="14">
        <v>5</v>
      </c>
      <c r="N29" s="14">
        <v>1</v>
      </c>
      <c r="O29" s="9" t="s">
        <v>106</v>
      </c>
      <c r="P29" s="10">
        <v>43496</v>
      </c>
      <c r="Q29" s="11">
        <v>2105</v>
      </c>
      <c r="R29" s="11">
        <v>195</v>
      </c>
      <c r="S29" s="14">
        <v>548</v>
      </c>
      <c r="T29" s="14">
        <v>0.09</v>
      </c>
      <c r="U29" s="11">
        <v>195</v>
      </c>
      <c r="V29" s="9"/>
    </row>
    <row r="30" spans="1:22" x14ac:dyDescent="0.45">
      <c r="A30" s="9" t="s">
        <v>23</v>
      </c>
      <c r="B30" s="9" t="s">
        <v>24</v>
      </c>
      <c r="C30" s="9" t="s">
        <v>25</v>
      </c>
      <c r="D30" s="9" t="s">
        <v>26</v>
      </c>
      <c r="E30" s="9" t="s">
        <v>23</v>
      </c>
      <c r="F30" s="9"/>
      <c r="G30" s="9" t="s">
        <v>109</v>
      </c>
      <c r="H30" s="9"/>
      <c r="I30" s="9">
        <v>9</v>
      </c>
      <c r="J30" s="9" t="s">
        <v>97</v>
      </c>
      <c r="K30" s="9" t="s">
        <v>98</v>
      </c>
      <c r="L30" s="9"/>
      <c r="M30" s="14">
        <v>15</v>
      </c>
      <c r="N30" s="14">
        <v>4</v>
      </c>
      <c r="O30" s="9" t="s">
        <v>99</v>
      </c>
      <c r="P30" s="10">
        <v>43472</v>
      </c>
      <c r="Q30" s="11">
        <v>640</v>
      </c>
      <c r="R30" s="11">
        <v>135</v>
      </c>
      <c r="S30" s="14">
        <v>4028</v>
      </c>
      <c r="T30" s="14">
        <v>0.48</v>
      </c>
      <c r="U30" s="11">
        <v>540</v>
      </c>
      <c r="V30" s="9"/>
    </row>
    <row r="31" spans="1:22" x14ac:dyDescent="0.45">
      <c r="A31" s="9" t="s">
        <v>23</v>
      </c>
      <c r="B31" s="9" t="s">
        <v>24</v>
      </c>
      <c r="C31" s="9" t="s">
        <v>25</v>
      </c>
      <c r="D31" s="9" t="s">
        <v>26</v>
      </c>
      <c r="E31" s="9" t="s">
        <v>23</v>
      </c>
      <c r="F31" s="9"/>
      <c r="G31" s="9" t="s">
        <v>100</v>
      </c>
      <c r="H31" s="9"/>
      <c r="I31" s="9">
        <v>7</v>
      </c>
      <c r="J31" s="9" t="s">
        <v>97</v>
      </c>
      <c r="K31" s="9" t="s">
        <v>98</v>
      </c>
      <c r="L31" s="9"/>
      <c r="M31" s="14">
        <v>1</v>
      </c>
      <c r="N31" s="14">
        <v>5</v>
      </c>
      <c r="O31" s="9" t="s">
        <v>101</v>
      </c>
      <c r="P31" s="10">
        <v>43472</v>
      </c>
      <c r="Q31" s="11">
        <v>640</v>
      </c>
      <c r="R31" s="11">
        <v>20</v>
      </c>
      <c r="S31" s="14">
        <v>1215</v>
      </c>
      <c r="T31" s="14">
        <v>0.2</v>
      </c>
      <c r="U31" s="11">
        <v>100</v>
      </c>
      <c r="V31" s="9"/>
    </row>
    <row r="32" spans="1:22" hidden="1" x14ac:dyDescent="0.45">
      <c r="A32" s="9" t="s">
        <v>23</v>
      </c>
      <c r="B32" s="9" t="s">
        <v>42</v>
      </c>
      <c r="C32" s="9" t="s">
        <v>25</v>
      </c>
      <c r="D32" s="9" t="s">
        <v>55</v>
      </c>
      <c r="E32" s="9" t="s">
        <v>23</v>
      </c>
      <c r="F32" s="9"/>
      <c r="G32" s="9" t="s">
        <v>112</v>
      </c>
      <c r="H32" s="9" t="s">
        <v>113</v>
      </c>
      <c r="I32" s="9" t="s">
        <v>114</v>
      </c>
      <c r="J32" s="9" t="s">
        <v>115</v>
      </c>
      <c r="K32" s="9" t="e">
        <v>#N/A</v>
      </c>
      <c r="L32" s="9" t="s">
        <v>44</v>
      </c>
      <c r="M32" s="14">
        <v>1</v>
      </c>
      <c r="N32" s="14">
        <v>1</v>
      </c>
      <c r="O32" s="9" t="s">
        <v>116</v>
      </c>
      <c r="P32" s="10">
        <v>43480</v>
      </c>
      <c r="Q32" s="11">
        <v>1838</v>
      </c>
      <c r="R32" s="11">
        <v>0</v>
      </c>
      <c r="S32" s="14">
        <v>0</v>
      </c>
      <c r="T32" s="14">
        <v>0</v>
      </c>
      <c r="U32" s="11">
        <v>58</v>
      </c>
      <c r="V32" s="9"/>
    </row>
    <row r="33" spans="1:22" hidden="1" x14ac:dyDescent="0.45">
      <c r="A33" s="9" t="s">
        <v>23</v>
      </c>
      <c r="B33" s="9" t="s">
        <v>42</v>
      </c>
      <c r="C33" s="9" t="s">
        <v>25</v>
      </c>
      <c r="D33" s="9" t="s">
        <v>55</v>
      </c>
      <c r="E33" s="9" t="s">
        <v>23</v>
      </c>
      <c r="F33" s="9"/>
      <c r="G33" s="9" t="s">
        <v>117</v>
      </c>
      <c r="H33" s="9" t="s">
        <v>113</v>
      </c>
      <c r="I33" s="9" t="s">
        <v>118</v>
      </c>
      <c r="J33" s="9" t="s">
        <v>119</v>
      </c>
      <c r="K33" s="9" t="e">
        <v>#N/A</v>
      </c>
      <c r="L33" s="9" t="s">
        <v>44</v>
      </c>
      <c r="M33" s="14">
        <v>1</v>
      </c>
      <c r="N33" s="14">
        <v>1</v>
      </c>
      <c r="O33" s="9" t="s">
        <v>120</v>
      </c>
      <c r="P33" s="10">
        <v>43480</v>
      </c>
      <c r="Q33" s="11">
        <v>1838</v>
      </c>
      <c r="R33" s="11">
        <v>0</v>
      </c>
      <c r="S33" s="14">
        <v>67.5</v>
      </c>
      <c r="T33" s="14">
        <v>2.7E-2</v>
      </c>
      <c r="U33" s="11">
        <v>22</v>
      </c>
      <c r="V33" s="9"/>
    </row>
    <row r="34" spans="1:22" hidden="1" x14ac:dyDescent="0.45">
      <c r="A34" s="9" t="s">
        <v>23</v>
      </c>
      <c r="B34" s="9" t="s">
        <v>42</v>
      </c>
      <c r="C34" s="9" t="s">
        <v>25</v>
      </c>
      <c r="D34" s="9" t="s">
        <v>55</v>
      </c>
      <c r="E34" s="9" t="s">
        <v>23</v>
      </c>
      <c r="F34" s="9"/>
      <c r="G34" s="9" t="s">
        <v>121</v>
      </c>
      <c r="H34" s="9" t="s">
        <v>113</v>
      </c>
      <c r="I34" s="9" t="s">
        <v>122</v>
      </c>
      <c r="J34" s="9" t="s">
        <v>119</v>
      </c>
      <c r="K34" s="9" t="e">
        <v>#N/A</v>
      </c>
      <c r="L34" s="9" t="s">
        <v>44</v>
      </c>
      <c r="M34" s="14">
        <v>1</v>
      </c>
      <c r="N34" s="14">
        <v>1</v>
      </c>
      <c r="O34" s="9" t="s">
        <v>123</v>
      </c>
      <c r="P34" s="10">
        <v>43480</v>
      </c>
      <c r="Q34" s="11">
        <v>1838</v>
      </c>
      <c r="R34" s="11">
        <v>0</v>
      </c>
      <c r="S34" s="14">
        <v>172.5</v>
      </c>
      <c r="T34" s="14">
        <v>6.9000000000000006E-2</v>
      </c>
      <c r="U34" s="11">
        <v>51</v>
      </c>
      <c r="V34" s="9"/>
    </row>
    <row r="35" spans="1:22" hidden="1" x14ac:dyDescent="0.45">
      <c r="A35" s="9" t="s">
        <v>23</v>
      </c>
      <c r="B35" s="9" t="s">
        <v>42</v>
      </c>
      <c r="C35" s="9" t="s">
        <v>25</v>
      </c>
      <c r="D35" s="9" t="s">
        <v>55</v>
      </c>
      <c r="E35" s="9" t="s">
        <v>23</v>
      </c>
      <c r="F35" s="9"/>
      <c r="G35" s="9" t="s">
        <v>121</v>
      </c>
      <c r="H35" s="9" t="s">
        <v>113</v>
      </c>
      <c r="I35" s="9" t="s">
        <v>122</v>
      </c>
      <c r="J35" s="9" t="s">
        <v>119</v>
      </c>
      <c r="K35" s="9" t="e">
        <v>#N/A</v>
      </c>
      <c r="L35" s="9" t="s">
        <v>44</v>
      </c>
      <c r="M35" s="14">
        <v>1</v>
      </c>
      <c r="N35" s="14">
        <v>16</v>
      </c>
      <c r="O35" s="9" t="s">
        <v>124</v>
      </c>
      <c r="P35" s="10">
        <v>43480</v>
      </c>
      <c r="Q35" s="11">
        <v>1838</v>
      </c>
      <c r="R35" s="11">
        <v>0</v>
      </c>
      <c r="S35" s="14">
        <v>1240</v>
      </c>
      <c r="T35" s="14">
        <v>0.496</v>
      </c>
      <c r="U35" s="11">
        <v>816</v>
      </c>
      <c r="V35" s="9"/>
    </row>
    <row r="36" spans="1:22" hidden="1" x14ac:dyDescent="0.45">
      <c r="A36" s="9" t="s">
        <v>23</v>
      </c>
      <c r="B36" s="9" t="s">
        <v>42</v>
      </c>
      <c r="C36" s="9" t="s">
        <v>25</v>
      </c>
      <c r="D36" s="9" t="s">
        <v>55</v>
      </c>
      <c r="E36" s="9" t="s">
        <v>23</v>
      </c>
      <c r="F36" s="9"/>
      <c r="G36" s="9" t="s">
        <v>125</v>
      </c>
      <c r="H36" s="9" t="s">
        <v>113</v>
      </c>
      <c r="I36" s="9" t="s">
        <v>126</v>
      </c>
      <c r="J36" s="9" t="s">
        <v>119</v>
      </c>
      <c r="K36" s="9" t="e">
        <v>#N/A</v>
      </c>
      <c r="L36" s="9" t="s">
        <v>44</v>
      </c>
      <c r="M36" s="14">
        <v>1</v>
      </c>
      <c r="N36" s="14">
        <v>4</v>
      </c>
      <c r="O36" s="9" t="s">
        <v>127</v>
      </c>
      <c r="P36" s="10">
        <v>43480</v>
      </c>
      <c r="Q36" s="11">
        <v>1838</v>
      </c>
      <c r="R36" s="11">
        <v>0</v>
      </c>
      <c r="S36" s="14">
        <v>1190</v>
      </c>
      <c r="T36" s="14">
        <v>0.47599999999999998</v>
      </c>
      <c r="U36" s="11">
        <v>324</v>
      </c>
      <c r="V36" s="9"/>
    </row>
    <row r="37" spans="1:22" hidden="1" x14ac:dyDescent="0.45">
      <c r="A37" s="9" t="s">
        <v>23</v>
      </c>
      <c r="B37" s="9" t="s">
        <v>42</v>
      </c>
      <c r="C37" s="9" t="s">
        <v>25</v>
      </c>
      <c r="D37" s="9" t="s">
        <v>55</v>
      </c>
      <c r="E37" s="9" t="s">
        <v>23</v>
      </c>
      <c r="F37" s="9"/>
      <c r="G37" s="9" t="s">
        <v>125</v>
      </c>
      <c r="H37" s="9" t="s">
        <v>113</v>
      </c>
      <c r="I37" s="9" t="s">
        <v>126</v>
      </c>
      <c r="J37" s="9" t="s">
        <v>119</v>
      </c>
      <c r="K37" s="9" t="e">
        <v>#N/A</v>
      </c>
      <c r="L37" s="9" t="s">
        <v>44</v>
      </c>
      <c r="M37" s="14">
        <v>1</v>
      </c>
      <c r="N37" s="14">
        <v>7</v>
      </c>
      <c r="O37" s="9" t="s">
        <v>128</v>
      </c>
      <c r="P37" s="10">
        <v>43480</v>
      </c>
      <c r="Q37" s="11">
        <v>1838</v>
      </c>
      <c r="R37" s="11">
        <v>0</v>
      </c>
      <c r="S37" s="14">
        <v>1557.5</v>
      </c>
      <c r="T37" s="14">
        <v>0.623</v>
      </c>
      <c r="U37" s="11">
        <v>567</v>
      </c>
      <c r="V37" s="9"/>
    </row>
    <row r="38" spans="1:22" hidden="1" x14ac:dyDescent="0.45">
      <c r="A38" s="9" t="s">
        <v>23</v>
      </c>
      <c r="B38" s="9" t="s">
        <v>42</v>
      </c>
      <c r="C38" s="9" t="s">
        <v>25</v>
      </c>
      <c r="D38" s="9" t="s">
        <v>58</v>
      </c>
      <c r="E38" s="9" t="s">
        <v>23</v>
      </c>
      <c r="F38" s="9"/>
      <c r="G38" s="9" t="s">
        <v>129</v>
      </c>
      <c r="H38" s="9" t="s">
        <v>113</v>
      </c>
      <c r="I38" s="9" t="s">
        <v>130</v>
      </c>
      <c r="J38" s="9" t="s">
        <v>115</v>
      </c>
      <c r="K38" s="9" t="e">
        <v>#N/A</v>
      </c>
      <c r="L38" s="9" t="s">
        <v>44</v>
      </c>
      <c r="M38" s="14">
        <v>1</v>
      </c>
      <c r="N38" s="14">
        <v>1</v>
      </c>
      <c r="O38" s="9" t="s">
        <v>116</v>
      </c>
      <c r="P38" s="10">
        <v>43484</v>
      </c>
      <c r="Q38" s="11">
        <v>1380</v>
      </c>
      <c r="R38" s="11">
        <v>0</v>
      </c>
      <c r="S38" s="14">
        <v>0</v>
      </c>
      <c r="T38" s="14">
        <v>0</v>
      </c>
      <c r="U38" s="11">
        <v>30</v>
      </c>
      <c r="V38" s="9"/>
    </row>
    <row r="39" spans="1:22" hidden="1" x14ac:dyDescent="0.45">
      <c r="A39" s="9" t="s">
        <v>23</v>
      </c>
      <c r="B39" s="9" t="s">
        <v>42</v>
      </c>
      <c r="C39" s="9" t="s">
        <v>25</v>
      </c>
      <c r="D39" s="9" t="s">
        <v>58</v>
      </c>
      <c r="E39" s="9" t="s">
        <v>23</v>
      </c>
      <c r="F39" s="9"/>
      <c r="G39" s="9" t="s">
        <v>121</v>
      </c>
      <c r="H39" s="9" t="s">
        <v>113</v>
      </c>
      <c r="I39" s="9" t="s">
        <v>122</v>
      </c>
      <c r="J39" s="9" t="s">
        <v>119</v>
      </c>
      <c r="K39" s="9" t="e">
        <v>#N/A</v>
      </c>
      <c r="L39" s="9" t="s">
        <v>44</v>
      </c>
      <c r="M39" s="14">
        <v>1</v>
      </c>
      <c r="N39" s="14">
        <v>9</v>
      </c>
      <c r="O39" s="9" t="s">
        <v>124</v>
      </c>
      <c r="P39" s="10">
        <v>43484</v>
      </c>
      <c r="Q39" s="11">
        <v>1380</v>
      </c>
      <c r="R39" s="11">
        <v>0</v>
      </c>
      <c r="S39" s="14">
        <v>1044.576</v>
      </c>
      <c r="T39" s="14">
        <v>0.27900000000000003</v>
      </c>
      <c r="U39" s="11">
        <v>459</v>
      </c>
      <c r="V39" s="9"/>
    </row>
    <row r="40" spans="1:22" hidden="1" x14ac:dyDescent="0.45">
      <c r="A40" s="9" t="s">
        <v>23</v>
      </c>
      <c r="B40" s="9" t="s">
        <v>42</v>
      </c>
      <c r="C40" s="9" t="s">
        <v>25</v>
      </c>
      <c r="D40" s="9" t="s">
        <v>58</v>
      </c>
      <c r="E40" s="9" t="s">
        <v>23</v>
      </c>
      <c r="F40" s="9"/>
      <c r="G40" s="9" t="s">
        <v>125</v>
      </c>
      <c r="H40" s="9" t="s">
        <v>113</v>
      </c>
      <c r="I40" s="9" t="s">
        <v>126</v>
      </c>
      <c r="J40" s="9" t="s">
        <v>119</v>
      </c>
      <c r="K40" s="9" t="e">
        <v>#N/A</v>
      </c>
      <c r="L40" s="9" t="s">
        <v>44</v>
      </c>
      <c r="M40" s="14">
        <v>1</v>
      </c>
      <c r="N40" s="14">
        <v>11</v>
      </c>
      <c r="O40" s="9" t="s">
        <v>131</v>
      </c>
      <c r="P40" s="10">
        <v>43484</v>
      </c>
      <c r="Q40" s="11">
        <v>1380</v>
      </c>
      <c r="R40" s="11">
        <v>0</v>
      </c>
      <c r="S40" s="14">
        <v>2306.3040000000001</v>
      </c>
      <c r="T40" s="14">
        <v>0.61599999999999999</v>
      </c>
      <c r="U40" s="11">
        <v>891</v>
      </c>
      <c r="V40" s="9"/>
    </row>
    <row r="41" spans="1:22" hidden="1" x14ac:dyDescent="0.45">
      <c r="A41" s="9" t="s">
        <v>23</v>
      </c>
      <c r="B41" s="9" t="s">
        <v>42</v>
      </c>
      <c r="C41" s="9" t="s">
        <v>25</v>
      </c>
      <c r="D41" s="9" t="s">
        <v>53</v>
      </c>
      <c r="E41" s="9" t="s">
        <v>23</v>
      </c>
      <c r="F41" s="9"/>
      <c r="G41" s="9" t="s">
        <v>129</v>
      </c>
      <c r="H41" s="9" t="s">
        <v>113</v>
      </c>
      <c r="I41" s="9" t="s">
        <v>130</v>
      </c>
      <c r="J41" s="9" t="s">
        <v>115</v>
      </c>
      <c r="K41" s="9" t="e">
        <v>#N/A</v>
      </c>
      <c r="L41" s="9" t="s">
        <v>44</v>
      </c>
      <c r="M41" s="14">
        <v>1</v>
      </c>
      <c r="N41" s="14">
        <v>1</v>
      </c>
      <c r="O41" s="9" t="s">
        <v>116</v>
      </c>
      <c r="P41" s="10">
        <v>43475</v>
      </c>
      <c r="Q41" s="11">
        <v>1746</v>
      </c>
      <c r="R41" s="11">
        <v>0</v>
      </c>
      <c r="S41" s="14">
        <v>0</v>
      </c>
      <c r="T41" s="14">
        <v>0</v>
      </c>
      <c r="U41" s="11">
        <v>30</v>
      </c>
      <c r="V41" s="9"/>
    </row>
    <row r="42" spans="1:22" hidden="1" x14ac:dyDescent="0.45">
      <c r="A42" s="9" t="s">
        <v>23</v>
      </c>
      <c r="B42" s="9" t="s">
        <v>42</v>
      </c>
      <c r="C42" s="9" t="s">
        <v>25</v>
      </c>
      <c r="D42" s="9" t="s">
        <v>53</v>
      </c>
      <c r="E42" s="9" t="s">
        <v>23</v>
      </c>
      <c r="F42" s="9"/>
      <c r="G42" s="9" t="s">
        <v>132</v>
      </c>
      <c r="H42" s="9" t="s">
        <v>113</v>
      </c>
      <c r="I42" s="9" t="s">
        <v>133</v>
      </c>
      <c r="J42" s="9" t="s">
        <v>119</v>
      </c>
      <c r="K42" s="9" t="e">
        <v>#N/A</v>
      </c>
      <c r="L42" s="9" t="s">
        <v>44</v>
      </c>
      <c r="M42" s="14">
        <v>1</v>
      </c>
      <c r="N42" s="14">
        <v>2</v>
      </c>
      <c r="O42" s="9" t="s">
        <v>134</v>
      </c>
      <c r="P42" s="10">
        <v>43475</v>
      </c>
      <c r="Q42" s="11">
        <v>1746</v>
      </c>
      <c r="R42" s="11">
        <v>0</v>
      </c>
      <c r="S42" s="14">
        <v>494.20800000000003</v>
      </c>
      <c r="T42" s="14">
        <v>8.7999999999999995E-2</v>
      </c>
      <c r="U42" s="11">
        <v>132</v>
      </c>
      <c r="V42" s="9"/>
    </row>
    <row r="43" spans="1:22" hidden="1" x14ac:dyDescent="0.45">
      <c r="A43" s="9" t="s">
        <v>23</v>
      </c>
      <c r="B43" s="9" t="s">
        <v>42</v>
      </c>
      <c r="C43" s="9" t="s">
        <v>25</v>
      </c>
      <c r="D43" s="9" t="s">
        <v>53</v>
      </c>
      <c r="E43" s="9" t="s">
        <v>23</v>
      </c>
      <c r="F43" s="9"/>
      <c r="G43" s="9" t="s">
        <v>132</v>
      </c>
      <c r="H43" s="9" t="s">
        <v>113</v>
      </c>
      <c r="I43" s="9" t="s">
        <v>133</v>
      </c>
      <c r="J43" s="9" t="s">
        <v>119</v>
      </c>
      <c r="K43" s="9" t="e">
        <v>#N/A</v>
      </c>
      <c r="L43" s="9" t="s">
        <v>44</v>
      </c>
      <c r="M43" s="14">
        <v>1</v>
      </c>
      <c r="N43" s="14">
        <v>24</v>
      </c>
      <c r="O43" s="9" t="s">
        <v>134</v>
      </c>
      <c r="P43" s="10">
        <v>43475</v>
      </c>
      <c r="Q43" s="11">
        <v>1746</v>
      </c>
      <c r="R43" s="11">
        <v>0</v>
      </c>
      <c r="S43" s="14">
        <v>5930.4960000000001</v>
      </c>
      <c r="T43" s="14">
        <v>1.056</v>
      </c>
      <c r="U43" s="11">
        <v>1584</v>
      </c>
      <c r="V43" s="9"/>
    </row>
    <row r="44" spans="1:22" hidden="1" x14ac:dyDescent="0.45">
      <c r="A44" s="9" t="s">
        <v>23</v>
      </c>
      <c r="B44" s="9" t="s">
        <v>42</v>
      </c>
      <c r="C44" s="9" t="s">
        <v>25</v>
      </c>
      <c r="D44" s="9" t="s">
        <v>48</v>
      </c>
      <c r="E44" s="9" t="s">
        <v>23</v>
      </c>
      <c r="F44" s="9"/>
      <c r="G44" s="9" t="s">
        <v>135</v>
      </c>
      <c r="H44" s="9" t="s">
        <v>113</v>
      </c>
      <c r="I44" s="9" t="s">
        <v>136</v>
      </c>
      <c r="J44" s="9" t="s">
        <v>119</v>
      </c>
      <c r="K44" s="9" t="e">
        <v>#N/A</v>
      </c>
      <c r="L44" s="9" t="s">
        <v>44</v>
      </c>
      <c r="M44" s="14">
        <v>1</v>
      </c>
      <c r="N44" s="14">
        <v>1</v>
      </c>
      <c r="O44" s="9" t="s">
        <v>137</v>
      </c>
      <c r="P44" s="10">
        <v>43468</v>
      </c>
      <c r="Q44" s="11">
        <v>555.20000000000005</v>
      </c>
      <c r="R44" s="11">
        <v>0</v>
      </c>
      <c r="S44" s="14">
        <v>267.54000000000002</v>
      </c>
      <c r="T44" s="14">
        <v>4.9000000000000002E-2</v>
      </c>
      <c r="U44" s="11">
        <v>10</v>
      </c>
      <c r="V44" s="9"/>
    </row>
    <row r="45" spans="1:22" hidden="1" x14ac:dyDescent="0.45">
      <c r="A45" s="9" t="s">
        <v>23</v>
      </c>
      <c r="B45" s="9" t="s">
        <v>42</v>
      </c>
      <c r="C45" s="9" t="s">
        <v>25</v>
      </c>
      <c r="D45" s="9" t="s">
        <v>48</v>
      </c>
      <c r="E45" s="9" t="s">
        <v>23</v>
      </c>
      <c r="F45" s="9"/>
      <c r="G45" s="9" t="s">
        <v>135</v>
      </c>
      <c r="H45" s="9" t="s">
        <v>113</v>
      </c>
      <c r="I45" s="9" t="s">
        <v>136</v>
      </c>
      <c r="J45" s="9" t="s">
        <v>119</v>
      </c>
      <c r="K45" s="9" t="e">
        <v>#N/A</v>
      </c>
      <c r="L45" s="9" t="s">
        <v>44</v>
      </c>
      <c r="M45" s="14">
        <v>1</v>
      </c>
      <c r="N45" s="14">
        <v>1</v>
      </c>
      <c r="O45" s="9" t="s">
        <v>137</v>
      </c>
      <c r="P45" s="10">
        <v>43468</v>
      </c>
      <c r="Q45" s="11">
        <v>555.20000000000005</v>
      </c>
      <c r="R45" s="11">
        <v>0</v>
      </c>
      <c r="S45" s="14">
        <v>267.54000000000002</v>
      </c>
      <c r="T45" s="14">
        <v>4.9000000000000002E-2</v>
      </c>
      <c r="U45" s="11">
        <v>10</v>
      </c>
      <c r="V45" s="9"/>
    </row>
    <row r="46" spans="1:22" hidden="1" x14ac:dyDescent="0.45">
      <c r="A46" s="9" t="s">
        <v>23</v>
      </c>
      <c r="B46" s="9" t="s">
        <v>42</v>
      </c>
      <c r="C46" s="9" t="s">
        <v>25</v>
      </c>
      <c r="D46" s="9" t="s">
        <v>48</v>
      </c>
      <c r="E46" s="9" t="s">
        <v>23</v>
      </c>
      <c r="F46" s="9"/>
      <c r="G46" s="9" t="s">
        <v>138</v>
      </c>
      <c r="H46" s="9" t="s">
        <v>113</v>
      </c>
      <c r="I46" s="9" t="s">
        <v>139</v>
      </c>
      <c r="J46" s="9" t="s">
        <v>119</v>
      </c>
      <c r="K46" s="9" t="e">
        <v>#N/A</v>
      </c>
      <c r="L46" s="9" t="s">
        <v>44</v>
      </c>
      <c r="M46" s="14">
        <v>1</v>
      </c>
      <c r="N46" s="14">
        <v>1</v>
      </c>
      <c r="O46" s="9" t="s">
        <v>140</v>
      </c>
      <c r="P46" s="10">
        <v>43468</v>
      </c>
      <c r="Q46" s="11">
        <v>555.20000000000005</v>
      </c>
      <c r="R46" s="11">
        <v>0</v>
      </c>
      <c r="S46" s="14">
        <v>371.28</v>
      </c>
      <c r="T46" s="14">
        <v>6.8000000000000005E-2</v>
      </c>
      <c r="U46" s="11">
        <v>13</v>
      </c>
      <c r="V46" s="9"/>
    </row>
    <row r="47" spans="1:22" hidden="1" x14ac:dyDescent="0.45">
      <c r="A47" s="9" t="s">
        <v>23</v>
      </c>
      <c r="B47" s="9" t="s">
        <v>42</v>
      </c>
      <c r="C47" s="9" t="s">
        <v>25</v>
      </c>
      <c r="D47" s="9" t="s">
        <v>48</v>
      </c>
      <c r="E47" s="9" t="s">
        <v>23</v>
      </c>
      <c r="F47" s="9"/>
      <c r="G47" s="9" t="s">
        <v>138</v>
      </c>
      <c r="H47" s="9" t="s">
        <v>113</v>
      </c>
      <c r="I47" s="9" t="s">
        <v>139</v>
      </c>
      <c r="J47" s="9" t="s">
        <v>119</v>
      </c>
      <c r="K47" s="9" t="e">
        <v>#N/A</v>
      </c>
      <c r="L47" s="9" t="s">
        <v>44</v>
      </c>
      <c r="M47" s="14">
        <v>1</v>
      </c>
      <c r="N47" s="14">
        <v>3</v>
      </c>
      <c r="O47" s="9" t="s">
        <v>141</v>
      </c>
      <c r="P47" s="10">
        <v>43468</v>
      </c>
      <c r="Q47" s="11">
        <v>555.20000000000005</v>
      </c>
      <c r="R47" s="11">
        <v>0</v>
      </c>
      <c r="S47" s="14">
        <v>131.04</v>
      </c>
      <c r="T47" s="14">
        <v>2.4E-2</v>
      </c>
      <c r="U47" s="11">
        <v>39</v>
      </c>
      <c r="V47" s="9"/>
    </row>
    <row r="48" spans="1:22" hidden="1" x14ac:dyDescent="0.45">
      <c r="A48" s="9" t="s">
        <v>23</v>
      </c>
      <c r="B48" s="9" t="s">
        <v>42</v>
      </c>
      <c r="C48" s="9" t="s">
        <v>25</v>
      </c>
      <c r="D48" s="9" t="s">
        <v>48</v>
      </c>
      <c r="E48" s="9" t="s">
        <v>23</v>
      </c>
      <c r="F48" s="9"/>
      <c r="G48" s="9" t="s">
        <v>142</v>
      </c>
      <c r="H48" s="9" t="s">
        <v>113</v>
      </c>
      <c r="I48" s="9" t="s">
        <v>143</v>
      </c>
      <c r="J48" s="9" t="s">
        <v>119</v>
      </c>
      <c r="K48" s="9" t="e">
        <v>#N/A</v>
      </c>
      <c r="L48" s="9" t="s">
        <v>44</v>
      </c>
      <c r="M48" s="14">
        <v>1</v>
      </c>
      <c r="N48" s="14">
        <v>16</v>
      </c>
      <c r="O48" s="9" t="s">
        <v>124</v>
      </c>
      <c r="P48" s="10">
        <v>43468</v>
      </c>
      <c r="Q48" s="11">
        <v>555.20000000000005</v>
      </c>
      <c r="R48" s="11">
        <v>0</v>
      </c>
      <c r="S48" s="14">
        <v>2009.28</v>
      </c>
      <c r="T48" s="14">
        <v>0.36799999999999999</v>
      </c>
      <c r="U48" s="11">
        <v>483.2</v>
      </c>
      <c r="V48" s="9"/>
    </row>
    <row r="49" spans="1:22" hidden="1" x14ac:dyDescent="0.45">
      <c r="A49" s="9" t="s">
        <v>23</v>
      </c>
      <c r="B49" s="9" t="s">
        <v>42</v>
      </c>
      <c r="C49" s="9" t="s">
        <v>25</v>
      </c>
      <c r="D49" s="9" t="s">
        <v>51</v>
      </c>
      <c r="E49" s="9" t="s">
        <v>23</v>
      </c>
      <c r="F49" s="9"/>
      <c r="G49" s="9" t="s">
        <v>144</v>
      </c>
      <c r="H49" s="9" t="s">
        <v>113</v>
      </c>
      <c r="I49" s="9" t="s">
        <v>145</v>
      </c>
      <c r="J49" s="9" t="s">
        <v>119</v>
      </c>
      <c r="K49" s="9" t="e">
        <v>#N/A</v>
      </c>
      <c r="L49" s="9" t="s">
        <v>44</v>
      </c>
      <c r="M49" s="14">
        <v>1</v>
      </c>
      <c r="N49" s="14">
        <v>12</v>
      </c>
      <c r="O49" s="9" t="s">
        <v>124</v>
      </c>
      <c r="P49" s="10">
        <v>43472</v>
      </c>
      <c r="Q49" s="11">
        <v>344.4</v>
      </c>
      <c r="R49" s="11">
        <v>0</v>
      </c>
      <c r="S49" s="14">
        <v>1538.16</v>
      </c>
      <c r="T49" s="14">
        <v>0.34799999999999998</v>
      </c>
      <c r="U49" s="11">
        <v>344.4</v>
      </c>
      <c r="V49" s="9"/>
    </row>
    <row r="50" spans="1:22" hidden="1" x14ac:dyDescent="0.45">
      <c r="A50" s="9" t="s">
        <v>23</v>
      </c>
      <c r="B50" s="9" t="s">
        <v>42</v>
      </c>
      <c r="C50" s="9" t="s">
        <v>25</v>
      </c>
      <c r="D50" s="9" t="s">
        <v>43</v>
      </c>
      <c r="E50" s="9" t="s">
        <v>23</v>
      </c>
      <c r="F50" s="9"/>
      <c r="G50" s="9" t="s">
        <v>146</v>
      </c>
      <c r="H50" s="9" t="s">
        <v>113</v>
      </c>
      <c r="I50" s="9" t="s">
        <v>147</v>
      </c>
      <c r="J50" s="9" t="s">
        <v>148</v>
      </c>
      <c r="K50" s="9" t="e">
        <v>#N/A</v>
      </c>
      <c r="L50" s="9" t="s">
        <v>44</v>
      </c>
      <c r="M50" s="14">
        <v>1</v>
      </c>
      <c r="N50" s="14">
        <v>6</v>
      </c>
      <c r="O50" s="9" t="s">
        <v>149</v>
      </c>
      <c r="P50" s="10">
        <v>43465</v>
      </c>
      <c r="Q50" s="11">
        <v>1989.2</v>
      </c>
      <c r="R50" s="11">
        <v>0</v>
      </c>
      <c r="S50" s="14">
        <v>5266.8119999999999</v>
      </c>
      <c r="T50" s="14">
        <v>2.0760000000000001</v>
      </c>
      <c r="U50" s="11">
        <v>1500</v>
      </c>
      <c r="V50" s="9"/>
    </row>
    <row r="51" spans="1:22" hidden="1" x14ac:dyDescent="0.45">
      <c r="A51" s="9" t="s">
        <v>23</v>
      </c>
      <c r="B51" s="9" t="s">
        <v>42</v>
      </c>
      <c r="C51" s="9" t="s">
        <v>25</v>
      </c>
      <c r="D51" s="9" t="s">
        <v>43</v>
      </c>
      <c r="E51" s="9" t="s">
        <v>23</v>
      </c>
      <c r="F51" s="9"/>
      <c r="G51" s="9" t="s">
        <v>129</v>
      </c>
      <c r="H51" s="9" t="s">
        <v>113</v>
      </c>
      <c r="I51" s="9" t="s">
        <v>130</v>
      </c>
      <c r="J51" s="9" t="s">
        <v>115</v>
      </c>
      <c r="K51" s="9" t="e">
        <v>#N/A</v>
      </c>
      <c r="L51" s="9" t="s">
        <v>44</v>
      </c>
      <c r="M51" s="14">
        <v>1</v>
      </c>
      <c r="N51" s="14">
        <v>1</v>
      </c>
      <c r="O51" s="9" t="s">
        <v>116</v>
      </c>
      <c r="P51" s="10">
        <v>43465</v>
      </c>
      <c r="Q51" s="11">
        <v>1989.2</v>
      </c>
      <c r="R51" s="11">
        <v>0</v>
      </c>
      <c r="S51" s="14">
        <v>0</v>
      </c>
      <c r="T51" s="14">
        <v>0</v>
      </c>
      <c r="U51" s="11">
        <v>30</v>
      </c>
      <c r="V51" s="9"/>
    </row>
    <row r="52" spans="1:22" hidden="1" x14ac:dyDescent="0.45">
      <c r="A52" s="9" t="s">
        <v>23</v>
      </c>
      <c r="B52" s="9" t="s">
        <v>42</v>
      </c>
      <c r="C52" s="9" t="s">
        <v>25</v>
      </c>
      <c r="D52" s="9" t="s">
        <v>43</v>
      </c>
      <c r="E52" s="9" t="s">
        <v>23</v>
      </c>
      <c r="F52" s="9"/>
      <c r="G52" s="9" t="s">
        <v>144</v>
      </c>
      <c r="H52" s="9" t="s">
        <v>113</v>
      </c>
      <c r="I52" s="9" t="s">
        <v>145</v>
      </c>
      <c r="J52" s="9" t="s">
        <v>119</v>
      </c>
      <c r="K52" s="9" t="e">
        <v>#N/A</v>
      </c>
      <c r="L52" s="9" t="s">
        <v>44</v>
      </c>
      <c r="M52" s="14">
        <v>1</v>
      </c>
      <c r="N52" s="14">
        <v>12</v>
      </c>
      <c r="O52" s="9" t="s">
        <v>124</v>
      </c>
      <c r="P52" s="10">
        <v>43465</v>
      </c>
      <c r="Q52" s="11">
        <v>1989.2</v>
      </c>
      <c r="R52" s="11">
        <v>0</v>
      </c>
      <c r="S52" s="14">
        <v>882.87599999999998</v>
      </c>
      <c r="T52" s="14">
        <v>0.34799999999999998</v>
      </c>
      <c r="U52" s="11">
        <v>344.4</v>
      </c>
      <c r="V52" s="9"/>
    </row>
    <row r="53" spans="1:22" hidden="1" x14ac:dyDescent="0.45">
      <c r="A53" s="9" t="s">
        <v>23</v>
      </c>
      <c r="B53" s="9" t="s">
        <v>42</v>
      </c>
      <c r="C53" s="9" t="s">
        <v>25</v>
      </c>
      <c r="D53" s="9" t="s">
        <v>43</v>
      </c>
      <c r="E53" s="9" t="s">
        <v>23</v>
      </c>
      <c r="F53" s="9"/>
      <c r="G53" s="9" t="s">
        <v>150</v>
      </c>
      <c r="H53" s="9" t="s">
        <v>113</v>
      </c>
      <c r="I53" s="9" t="s">
        <v>151</v>
      </c>
      <c r="J53" s="9" t="s">
        <v>119</v>
      </c>
      <c r="K53" s="9" t="e">
        <v>#N/A</v>
      </c>
      <c r="L53" s="9" t="s">
        <v>44</v>
      </c>
      <c r="M53" s="14">
        <v>1</v>
      </c>
      <c r="N53" s="14">
        <v>2</v>
      </c>
      <c r="O53" s="9" t="s">
        <v>131</v>
      </c>
      <c r="P53" s="10">
        <v>43465</v>
      </c>
      <c r="Q53" s="11">
        <v>1989.2</v>
      </c>
      <c r="R53" s="11">
        <v>0</v>
      </c>
      <c r="S53" s="14">
        <v>263.84800000000001</v>
      </c>
      <c r="T53" s="14">
        <v>0.104</v>
      </c>
      <c r="U53" s="11">
        <v>114.8</v>
      </c>
      <c r="V53" s="9"/>
    </row>
    <row r="54" spans="1:22" hidden="1" x14ac:dyDescent="0.45">
      <c r="A54" s="9" t="s">
        <v>23</v>
      </c>
      <c r="B54" s="9" t="s">
        <v>61</v>
      </c>
      <c r="C54" s="9" t="s">
        <v>25</v>
      </c>
      <c r="D54" s="9" t="s">
        <v>62</v>
      </c>
      <c r="E54" s="9" t="s">
        <v>23</v>
      </c>
      <c r="F54" s="9"/>
      <c r="G54" s="9" t="s">
        <v>152</v>
      </c>
      <c r="H54" s="9" t="s">
        <v>113</v>
      </c>
      <c r="I54" s="9"/>
      <c r="J54" s="9" t="s">
        <v>153</v>
      </c>
      <c r="K54" s="9"/>
      <c r="L54" s="9"/>
      <c r="M54" s="14">
        <v>10</v>
      </c>
      <c r="N54" s="14">
        <v>1</v>
      </c>
      <c r="O54" s="9" t="s">
        <v>154</v>
      </c>
      <c r="P54" s="10">
        <v>43432</v>
      </c>
      <c r="Q54" s="11">
        <v>1379.95</v>
      </c>
      <c r="R54" s="11"/>
      <c r="S54" s="14">
        <v>4724.9845476923083</v>
      </c>
      <c r="T54" s="14">
        <v>1.0758161538461539</v>
      </c>
      <c r="U54" s="11">
        <v>400</v>
      </c>
      <c r="V54" s="9"/>
    </row>
    <row r="55" spans="1:22" hidden="1" x14ac:dyDescent="0.45">
      <c r="A55" s="9" t="s">
        <v>23</v>
      </c>
      <c r="B55" s="9" t="s">
        <v>61</v>
      </c>
      <c r="C55" s="9" t="s">
        <v>25</v>
      </c>
      <c r="D55" s="9" t="s">
        <v>67</v>
      </c>
      <c r="E55" s="9" t="s">
        <v>23</v>
      </c>
      <c r="F55" s="9"/>
      <c r="G55" s="9" t="s">
        <v>152</v>
      </c>
      <c r="H55" s="9" t="s">
        <v>113</v>
      </c>
      <c r="I55" s="9"/>
      <c r="J55" s="9" t="s">
        <v>153</v>
      </c>
      <c r="K55" s="9"/>
      <c r="L55" s="9"/>
      <c r="M55" s="14">
        <v>10</v>
      </c>
      <c r="N55" s="14">
        <v>1</v>
      </c>
      <c r="O55" s="9" t="s">
        <v>154</v>
      </c>
      <c r="P55" s="10">
        <v>43306</v>
      </c>
      <c r="Q55" s="11">
        <v>1129.95</v>
      </c>
      <c r="R55" s="11"/>
      <c r="S55" s="14">
        <v>3889.2878141144806</v>
      </c>
      <c r="T55" s="14">
        <v>0.88553911978927169</v>
      </c>
      <c r="U55" s="11">
        <v>400</v>
      </c>
      <c r="V55" s="9"/>
    </row>
    <row r="56" spans="1:22" hidden="1" x14ac:dyDescent="0.45">
      <c r="A56" s="9" t="s">
        <v>23</v>
      </c>
      <c r="B56" s="9" t="s">
        <v>61</v>
      </c>
      <c r="C56" s="9" t="s">
        <v>25</v>
      </c>
      <c r="D56" s="9" t="s">
        <v>69</v>
      </c>
      <c r="E56" s="9" t="s">
        <v>23</v>
      </c>
      <c r="F56" s="9"/>
      <c r="G56" s="9" t="s">
        <v>152</v>
      </c>
      <c r="H56" s="9" t="s">
        <v>113</v>
      </c>
      <c r="I56" s="9"/>
      <c r="J56" s="9" t="s">
        <v>153</v>
      </c>
      <c r="K56" s="9"/>
      <c r="L56" s="9"/>
      <c r="M56" s="14">
        <v>10</v>
      </c>
      <c r="N56" s="14">
        <v>1</v>
      </c>
      <c r="O56" s="9" t="s">
        <v>154</v>
      </c>
      <c r="P56" s="10">
        <v>43432</v>
      </c>
      <c r="Q56" s="11">
        <v>1179.95</v>
      </c>
      <c r="R56" s="11"/>
      <c r="S56" s="14">
        <v>3808.0358141144807</v>
      </c>
      <c r="T56" s="14">
        <v>0.86703911978927173</v>
      </c>
      <c r="U56" s="11">
        <v>400</v>
      </c>
      <c r="V56" s="9"/>
    </row>
    <row r="57" spans="1:22" hidden="1" x14ac:dyDescent="0.45">
      <c r="A57" s="9" t="s">
        <v>23</v>
      </c>
      <c r="B57" s="9" t="s">
        <v>61</v>
      </c>
      <c r="C57" s="9" t="s">
        <v>25</v>
      </c>
      <c r="D57" s="9" t="s">
        <v>71</v>
      </c>
      <c r="E57" s="9" t="s">
        <v>23</v>
      </c>
      <c r="F57" s="9"/>
      <c r="G57" s="9"/>
      <c r="H57" s="9" t="s">
        <v>113</v>
      </c>
      <c r="I57" s="9"/>
      <c r="J57" s="9" t="s">
        <v>153</v>
      </c>
      <c r="K57" s="9"/>
      <c r="L57" s="9" t="s">
        <v>152</v>
      </c>
      <c r="M57" s="14">
        <v>10</v>
      </c>
      <c r="N57" s="14">
        <v>1</v>
      </c>
      <c r="O57" s="9" t="s">
        <v>154</v>
      </c>
      <c r="P57" s="10">
        <v>43319</v>
      </c>
      <c r="Q57" s="11">
        <v>1629.99</v>
      </c>
      <c r="R57" s="11"/>
      <c r="S57" s="14">
        <v>2994.0231784287334</v>
      </c>
      <c r="T57" s="14">
        <v>0.81803911978927157</v>
      </c>
      <c r="U57" s="11">
        <v>400</v>
      </c>
      <c r="V57" s="9"/>
    </row>
    <row r="58" spans="1:22" hidden="1" x14ac:dyDescent="0.45">
      <c r="A58" s="9" t="s">
        <v>23</v>
      </c>
      <c r="B58" s="9" t="s">
        <v>61</v>
      </c>
      <c r="C58" s="9" t="s">
        <v>25</v>
      </c>
      <c r="D58" s="9" t="s">
        <v>73</v>
      </c>
      <c r="E58" s="9" t="s">
        <v>23</v>
      </c>
      <c r="F58" s="9"/>
      <c r="G58" s="9"/>
      <c r="H58" s="9" t="s">
        <v>113</v>
      </c>
      <c r="I58" s="9"/>
      <c r="J58" s="9" t="s">
        <v>153</v>
      </c>
      <c r="K58" s="9"/>
      <c r="L58" s="9" t="s">
        <v>152</v>
      </c>
      <c r="M58" s="14">
        <v>10</v>
      </c>
      <c r="N58" s="14">
        <v>1</v>
      </c>
      <c r="O58" s="9" t="s">
        <v>154</v>
      </c>
      <c r="P58" s="10">
        <v>43429</v>
      </c>
      <c r="Q58" s="11">
        <v>1699</v>
      </c>
      <c r="R58" s="11"/>
      <c r="S58" s="14">
        <v>2028.088178428734</v>
      </c>
      <c r="T58" s="14">
        <v>0.554122453122605</v>
      </c>
      <c r="U58" s="11">
        <v>400</v>
      </c>
      <c r="V58" s="9"/>
    </row>
    <row r="59" spans="1:22" hidden="1" x14ac:dyDescent="0.45">
      <c r="A59" s="9" t="s">
        <v>23</v>
      </c>
      <c r="B59" s="9" t="s">
        <v>75</v>
      </c>
      <c r="C59" s="9" t="s">
        <v>25</v>
      </c>
      <c r="D59" s="9" t="s">
        <v>76</v>
      </c>
      <c r="E59" s="9" t="s">
        <v>23</v>
      </c>
      <c r="F59" s="9"/>
      <c r="G59" s="9" t="s">
        <v>155</v>
      </c>
      <c r="H59" s="9" t="s">
        <v>113</v>
      </c>
      <c r="I59" s="9"/>
      <c r="J59" s="9"/>
      <c r="K59" s="9"/>
      <c r="L59" s="9"/>
      <c r="M59" s="14"/>
      <c r="N59" s="14">
        <v>16</v>
      </c>
      <c r="O59" s="9"/>
      <c r="P59" s="10">
        <v>43447</v>
      </c>
      <c r="Q59" s="11">
        <v>96</v>
      </c>
      <c r="R59" s="11"/>
      <c r="S59" s="14">
        <v>384</v>
      </c>
      <c r="T59" s="14">
        <v>1.6E-2</v>
      </c>
      <c r="U59" s="11">
        <v>48</v>
      </c>
      <c r="V59" s="9"/>
    </row>
    <row r="60" spans="1:22" hidden="1" x14ac:dyDescent="0.45">
      <c r="A60" s="9" t="s">
        <v>23</v>
      </c>
      <c r="B60" s="9" t="s">
        <v>75</v>
      </c>
      <c r="C60" s="9" t="s">
        <v>25</v>
      </c>
      <c r="D60" s="9" t="s">
        <v>76</v>
      </c>
      <c r="E60" s="9" t="s">
        <v>23</v>
      </c>
      <c r="F60" s="9"/>
      <c r="G60" s="9" t="s">
        <v>156</v>
      </c>
      <c r="H60" s="9" t="s">
        <v>113</v>
      </c>
      <c r="I60" s="9"/>
      <c r="J60" s="9"/>
      <c r="K60" s="9"/>
      <c r="L60" s="9"/>
      <c r="M60" s="14"/>
      <c r="N60" s="14">
        <v>256</v>
      </c>
      <c r="O60" s="9"/>
      <c r="P60" s="10">
        <v>43447</v>
      </c>
      <c r="Q60" s="11">
        <v>1536</v>
      </c>
      <c r="R60" s="11"/>
      <c r="S60" s="14">
        <v>32000</v>
      </c>
      <c r="T60" s="14">
        <v>1.024</v>
      </c>
      <c r="U60" s="11">
        <v>768</v>
      </c>
      <c r="V60" s="9"/>
    </row>
    <row r="61" spans="1:22" hidden="1" x14ac:dyDescent="0.45">
      <c r="A61" s="9" t="s">
        <v>23</v>
      </c>
      <c r="B61" s="9" t="s">
        <v>75</v>
      </c>
      <c r="C61" s="9" t="s">
        <v>25</v>
      </c>
      <c r="D61" s="9" t="s">
        <v>76</v>
      </c>
      <c r="E61" s="9" t="s">
        <v>23</v>
      </c>
      <c r="F61" s="9"/>
      <c r="G61" s="9" t="s">
        <v>157</v>
      </c>
      <c r="H61" s="9" t="s">
        <v>113</v>
      </c>
      <c r="I61" s="9"/>
      <c r="J61" s="9"/>
      <c r="K61" s="9"/>
      <c r="L61" s="9"/>
      <c r="M61" s="14"/>
      <c r="N61" s="14">
        <v>32</v>
      </c>
      <c r="O61" s="9"/>
      <c r="P61" s="10">
        <v>43447</v>
      </c>
      <c r="Q61" s="11">
        <v>640</v>
      </c>
      <c r="R61" s="11"/>
      <c r="S61" s="14">
        <v>8032</v>
      </c>
      <c r="T61" s="14">
        <v>0.25600000000000001</v>
      </c>
      <c r="U61" s="11">
        <v>320</v>
      </c>
      <c r="V61" s="9"/>
    </row>
    <row r="62" spans="1:22" hidden="1" x14ac:dyDescent="0.45">
      <c r="A62" s="9" t="s">
        <v>23</v>
      </c>
      <c r="B62" s="9" t="s">
        <v>75</v>
      </c>
      <c r="C62" s="9" t="s">
        <v>25</v>
      </c>
      <c r="D62" s="9" t="s">
        <v>76</v>
      </c>
      <c r="E62" s="9" t="s">
        <v>23</v>
      </c>
      <c r="F62" s="9"/>
      <c r="G62" s="9" t="s">
        <v>158</v>
      </c>
      <c r="H62" s="9" t="s">
        <v>159</v>
      </c>
      <c r="I62" s="9"/>
      <c r="J62" s="9"/>
      <c r="K62" s="9"/>
      <c r="L62" s="9"/>
      <c r="M62" s="14"/>
      <c r="N62" s="14">
        <v>8</v>
      </c>
      <c r="O62" s="9"/>
      <c r="P62" s="10">
        <v>43447</v>
      </c>
      <c r="Q62" s="11">
        <v>8000</v>
      </c>
      <c r="R62" s="11"/>
      <c r="S62" s="14">
        <v>15080</v>
      </c>
      <c r="T62" s="14">
        <v>0.71199999999999997</v>
      </c>
      <c r="U62" s="11">
        <v>4000</v>
      </c>
      <c r="V62" s="9"/>
    </row>
    <row r="63" spans="1:22" hidden="1" x14ac:dyDescent="0.45">
      <c r="A63" s="9" t="s">
        <v>23</v>
      </c>
      <c r="B63" s="9" t="s">
        <v>75</v>
      </c>
      <c r="C63" s="9" t="s">
        <v>25</v>
      </c>
      <c r="D63" s="9" t="s">
        <v>79</v>
      </c>
      <c r="E63" s="9" t="s">
        <v>23</v>
      </c>
      <c r="F63" s="9"/>
      <c r="G63" s="9" t="s">
        <v>155</v>
      </c>
      <c r="H63" s="9" t="s">
        <v>113</v>
      </c>
      <c r="I63" s="9"/>
      <c r="J63" s="9"/>
      <c r="K63" s="9"/>
      <c r="L63" s="9"/>
      <c r="M63" s="14"/>
      <c r="N63" s="14">
        <v>4</v>
      </c>
      <c r="O63" s="9"/>
      <c r="P63" s="10">
        <v>43454</v>
      </c>
      <c r="Q63" s="11">
        <v>24</v>
      </c>
      <c r="R63" s="11"/>
      <c r="S63" s="14">
        <v>96</v>
      </c>
      <c r="T63" s="14">
        <v>4.0000000000000001E-3</v>
      </c>
      <c r="U63" s="11">
        <v>12</v>
      </c>
      <c r="V63" s="9"/>
    </row>
    <row r="64" spans="1:22" hidden="1" x14ac:dyDescent="0.45">
      <c r="A64" s="9" t="s">
        <v>23</v>
      </c>
      <c r="B64" s="9" t="s">
        <v>75</v>
      </c>
      <c r="C64" s="9" t="s">
        <v>25</v>
      </c>
      <c r="D64" s="9" t="s">
        <v>79</v>
      </c>
      <c r="E64" s="9" t="s">
        <v>23</v>
      </c>
      <c r="F64" s="9"/>
      <c r="G64" s="9" t="s">
        <v>156</v>
      </c>
      <c r="H64" s="9" t="s">
        <v>113</v>
      </c>
      <c r="I64" s="9"/>
      <c r="J64" s="9"/>
      <c r="K64" s="9"/>
      <c r="L64" s="9"/>
      <c r="M64" s="14"/>
      <c r="N64" s="14">
        <v>64</v>
      </c>
      <c r="O64" s="9"/>
      <c r="P64" s="10">
        <v>43454</v>
      </c>
      <c r="Q64" s="11">
        <v>384</v>
      </c>
      <c r="R64" s="11"/>
      <c r="S64" s="14">
        <v>8000</v>
      </c>
      <c r="T64" s="14">
        <v>0.25600000000000001</v>
      </c>
      <c r="U64" s="11">
        <v>192</v>
      </c>
      <c r="V64" s="9"/>
    </row>
    <row r="65" spans="1:22" hidden="1" x14ac:dyDescent="0.45">
      <c r="A65" s="9" t="s">
        <v>23</v>
      </c>
      <c r="B65" s="9" t="s">
        <v>75</v>
      </c>
      <c r="C65" s="9" t="s">
        <v>25</v>
      </c>
      <c r="D65" s="9" t="s">
        <v>79</v>
      </c>
      <c r="E65" s="9" t="s">
        <v>23</v>
      </c>
      <c r="F65" s="9"/>
      <c r="G65" s="9" t="s">
        <v>157</v>
      </c>
      <c r="H65" s="9" t="s">
        <v>113</v>
      </c>
      <c r="I65" s="9"/>
      <c r="J65" s="9"/>
      <c r="K65" s="9"/>
      <c r="L65" s="9"/>
      <c r="M65" s="14"/>
      <c r="N65" s="14">
        <v>8</v>
      </c>
      <c r="O65" s="9"/>
      <c r="P65" s="10">
        <v>43454</v>
      </c>
      <c r="Q65" s="11">
        <v>160</v>
      </c>
      <c r="R65" s="11"/>
      <c r="S65" s="14">
        <v>2008</v>
      </c>
      <c r="T65" s="14">
        <v>6.4000000000000001E-2</v>
      </c>
      <c r="U65" s="11">
        <v>80</v>
      </c>
      <c r="V65" s="9"/>
    </row>
    <row r="66" spans="1:22" hidden="1" x14ac:dyDescent="0.45">
      <c r="A66" s="9" t="s">
        <v>23</v>
      </c>
      <c r="B66" s="9" t="s">
        <v>75</v>
      </c>
      <c r="C66" s="9" t="s">
        <v>25</v>
      </c>
      <c r="D66" s="9" t="s">
        <v>79</v>
      </c>
      <c r="E66" s="9" t="s">
        <v>23</v>
      </c>
      <c r="F66" s="9"/>
      <c r="G66" s="9" t="s">
        <v>158</v>
      </c>
      <c r="H66" s="9" t="s">
        <v>159</v>
      </c>
      <c r="I66" s="9"/>
      <c r="J66" s="9"/>
      <c r="K66" s="9"/>
      <c r="L66" s="9"/>
      <c r="M66" s="14"/>
      <c r="N66" s="14">
        <v>2</v>
      </c>
      <c r="O66" s="9"/>
      <c r="P66" s="10">
        <v>43454</v>
      </c>
      <c r="Q66" s="11">
        <v>2000</v>
      </c>
      <c r="R66" s="11"/>
      <c r="S66" s="14">
        <v>3770</v>
      </c>
      <c r="T66" s="14">
        <v>0.17799999999999999</v>
      </c>
      <c r="U66" s="11">
        <v>1000</v>
      </c>
      <c r="V66" s="9"/>
    </row>
  </sheetData>
  <autoFilter ref="A1:V66" xr:uid="{2ECC031B-541E-4CF8-9895-A88621A24DDD}">
    <filterColumn colId="1">
      <filters>
        <filter val="Business_Refrigeration_Program"/>
      </filters>
    </filterColumn>
  </autoFilter>
  <dataValidations count="6">
    <dataValidation type="list" allowBlank="1" showInputMessage="1" showErrorMessage="1" sqref="G2:G66" xr:uid="{1DDCC217-3B8D-47DB-ABA1-CBFE988D1D88}">
      <formula1>INDIRECT($B2)</formula1>
    </dataValidation>
    <dataValidation type="list" allowBlank="1" showInputMessage="1" showErrorMessage="1" sqref="H2:H66" xr:uid="{405389EC-3CF6-485B-A0DB-494D142E93D1}">
      <formula1>Track</formula1>
    </dataValidation>
    <dataValidation type="list" allowBlank="1" showInputMessage="1" showErrorMessage="1" sqref="F2:F66" xr:uid="{A009499A-3654-4B65-827C-4B62093F64C6}">
      <formula1>Phase_ID</formula1>
    </dataValidation>
    <dataValidation type="list" allowBlank="1" showInputMessage="1" showErrorMessage="1" sqref="C2:C66" xr:uid="{22CF7F63-59A1-46B2-82BF-14B93442E9E6}">
      <formula1>Funding_Mechanism</formula1>
    </dataValidation>
    <dataValidation type="list" allowBlank="1" showInputMessage="1" showErrorMessage="1" sqref="B2:B66" xr:uid="{8EF4A1CF-DF61-426C-8421-D42AF504D8D0}">
      <formula1>Program_Name</formula1>
    </dataValidation>
    <dataValidation type="list" allowBlank="1" showInputMessage="1" showErrorMessage="1" sqref="E2:E66 A2:A66" xr:uid="{A277569C-228C-41B5-9CF4-0B0045B7D4D8}">
      <formula1>LDC_Name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F2CC-08CB-493A-B733-211542E44410}">
  <dimension ref="A1:AE32"/>
  <sheetViews>
    <sheetView topLeftCell="P1" workbookViewId="0">
      <selection activeCell="AD13" sqref="AD13"/>
    </sheetView>
  </sheetViews>
  <sheetFormatPr defaultRowHeight="14.25" x14ac:dyDescent="0.45"/>
  <cols>
    <col min="15" max="15" width="26.46484375" bestFit="1" customWidth="1"/>
    <col min="16" max="16" width="6.796875" bestFit="1" customWidth="1"/>
    <col min="17" max="17" width="25" bestFit="1" customWidth="1"/>
    <col min="18" max="18" width="8.33203125" bestFit="1" customWidth="1"/>
    <col min="19" max="20" width="16.6640625" bestFit="1" customWidth="1"/>
  </cols>
  <sheetData>
    <row r="1" spans="1:31" ht="52.5" x14ac:dyDescent="0.45">
      <c r="A1" s="15" t="s">
        <v>160</v>
      </c>
      <c r="B1" s="15" t="s">
        <v>161</v>
      </c>
      <c r="C1" s="15" t="s">
        <v>162</v>
      </c>
      <c r="D1" s="15" t="s">
        <v>163</v>
      </c>
      <c r="E1" s="15" t="s">
        <v>164</v>
      </c>
      <c r="F1" s="15" t="s">
        <v>165</v>
      </c>
      <c r="G1" s="15" t="s">
        <v>166</v>
      </c>
      <c r="H1" s="15" t="s">
        <v>167</v>
      </c>
      <c r="I1" s="15" t="s">
        <v>168</v>
      </c>
      <c r="J1" s="15" t="s">
        <v>169</v>
      </c>
      <c r="K1" s="15" t="s">
        <v>170</v>
      </c>
      <c r="L1" s="15" t="s">
        <v>171</v>
      </c>
      <c r="M1" s="15" t="s">
        <v>172</v>
      </c>
      <c r="N1" s="15" t="s">
        <v>173</v>
      </c>
      <c r="O1" s="15" t="s">
        <v>174</v>
      </c>
      <c r="P1" s="15" t="s">
        <v>175</v>
      </c>
      <c r="Q1" s="15" t="s">
        <v>176</v>
      </c>
      <c r="R1" s="15" t="s">
        <v>177</v>
      </c>
      <c r="S1" s="15" t="s">
        <v>499</v>
      </c>
      <c r="T1" s="15" t="s">
        <v>527</v>
      </c>
      <c r="U1" s="15" t="s">
        <v>178</v>
      </c>
      <c r="V1" s="15" t="s">
        <v>179</v>
      </c>
      <c r="W1" s="15" t="s">
        <v>180</v>
      </c>
      <c r="X1" s="15" t="s">
        <v>181</v>
      </c>
      <c r="Y1" s="15" t="s">
        <v>182</v>
      </c>
      <c r="Z1" s="15" t="s">
        <v>183</v>
      </c>
      <c r="AA1" s="15" t="s">
        <v>184</v>
      </c>
      <c r="AB1" s="15" t="s">
        <v>185</v>
      </c>
      <c r="AC1" s="15" t="s">
        <v>186</v>
      </c>
      <c r="AD1" s="15" t="s">
        <v>187</v>
      </c>
      <c r="AE1" s="15" t="s">
        <v>188</v>
      </c>
    </row>
    <row r="2" spans="1:31" x14ac:dyDescent="0.45">
      <c r="A2" t="s">
        <v>189</v>
      </c>
      <c r="C2" t="s">
        <v>190</v>
      </c>
      <c r="V2" t="s">
        <v>29</v>
      </c>
      <c r="W2" t="s">
        <v>191</v>
      </c>
      <c r="X2" s="16">
        <v>43322</v>
      </c>
      <c r="Y2" s="16">
        <v>43517</v>
      </c>
      <c r="AC2">
        <v>547</v>
      </c>
      <c r="AD2">
        <v>547</v>
      </c>
      <c r="AE2" t="s">
        <v>31</v>
      </c>
    </row>
    <row r="3" spans="1:31" x14ac:dyDescent="0.45">
      <c r="A3" t="s">
        <v>189</v>
      </c>
      <c r="C3" t="s">
        <v>192</v>
      </c>
      <c r="V3" t="s">
        <v>29</v>
      </c>
      <c r="W3" t="s">
        <v>193</v>
      </c>
      <c r="X3" s="16">
        <v>43516</v>
      </c>
      <c r="Y3" s="16">
        <v>43518</v>
      </c>
      <c r="AC3">
        <v>1575</v>
      </c>
      <c r="AD3">
        <v>1575</v>
      </c>
      <c r="AE3" t="s">
        <v>31</v>
      </c>
    </row>
    <row r="4" spans="1:31" x14ac:dyDescent="0.45">
      <c r="A4" t="s">
        <v>189</v>
      </c>
      <c r="C4" t="s">
        <v>194</v>
      </c>
      <c r="V4" t="s">
        <v>29</v>
      </c>
      <c r="W4" t="s">
        <v>195</v>
      </c>
      <c r="X4" s="16">
        <v>43516</v>
      </c>
      <c r="Y4" s="16">
        <v>43521</v>
      </c>
      <c r="AC4">
        <v>1287</v>
      </c>
      <c r="AD4">
        <v>1287</v>
      </c>
      <c r="AE4" t="s">
        <v>31</v>
      </c>
    </row>
    <row r="5" spans="1:31" x14ac:dyDescent="0.45">
      <c r="A5" t="s">
        <v>189</v>
      </c>
      <c r="C5" t="s">
        <v>196</v>
      </c>
      <c r="V5" t="s">
        <v>29</v>
      </c>
      <c r="W5" t="s">
        <v>197</v>
      </c>
      <c r="X5" s="16">
        <v>43516</v>
      </c>
      <c r="Y5" s="16">
        <v>43522</v>
      </c>
      <c r="AC5">
        <v>1112</v>
      </c>
      <c r="AD5">
        <v>1112</v>
      </c>
      <c r="AE5" t="s">
        <v>31</v>
      </c>
    </row>
    <row r="6" spans="1:31" x14ac:dyDescent="0.45">
      <c r="A6" t="s">
        <v>189</v>
      </c>
      <c r="C6" t="s">
        <v>198</v>
      </c>
      <c r="V6" t="s">
        <v>29</v>
      </c>
      <c r="W6" t="s">
        <v>199</v>
      </c>
      <c r="X6" s="16">
        <v>43517</v>
      </c>
      <c r="Y6" s="16">
        <v>43523</v>
      </c>
      <c r="AC6">
        <v>565</v>
      </c>
      <c r="AD6">
        <v>565</v>
      </c>
      <c r="AE6" t="s">
        <v>31</v>
      </c>
    </row>
    <row r="7" spans="1:31" x14ac:dyDescent="0.45">
      <c r="A7" t="s">
        <v>189</v>
      </c>
      <c r="C7" t="s">
        <v>200</v>
      </c>
      <c r="V7" t="s">
        <v>29</v>
      </c>
      <c r="W7" t="s">
        <v>199</v>
      </c>
      <c r="X7" s="16">
        <v>43517</v>
      </c>
      <c r="Y7" s="16">
        <v>43524</v>
      </c>
      <c r="AC7">
        <v>1455</v>
      </c>
      <c r="AD7">
        <v>1455</v>
      </c>
      <c r="AE7" t="s">
        <v>31</v>
      </c>
    </row>
    <row r="8" spans="1:31" x14ac:dyDescent="0.45">
      <c r="A8" t="s">
        <v>189</v>
      </c>
      <c r="C8" t="s">
        <v>201</v>
      </c>
      <c r="V8" t="s">
        <v>29</v>
      </c>
      <c r="W8" t="s">
        <v>202</v>
      </c>
      <c r="X8" s="16">
        <v>43517</v>
      </c>
      <c r="Y8" s="16">
        <v>43522</v>
      </c>
      <c r="AC8">
        <v>1180</v>
      </c>
      <c r="AD8">
        <v>1180</v>
      </c>
      <c r="AE8" t="s">
        <v>31</v>
      </c>
    </row>
    <row r="9" spans="1:31" x14ac:dyDescent="0.45">
      <c r="A9" t="s">
        <v>189</v>
      </c>
      <c r="C9" t="s">
        <v>203</v>
      </c>
      <c r="V9" t="s">
        <v>29</v>
      </c>
      <c r="W9" t="s">
        <v>202</v>
      </c>
      <c r="X9" s="16">
        <v>43517</v>
      </c>
      <c r="Y9" s="16">
        <v>43522</v>
      </c>
      <c r="AC9">
        <v>1310</v>
      </c>
      <c r="AD9">
        <v>1310</v>
      </c>
      <c r="AE9" t="s">
        <v>31</v>
      </c>
    </row>
    <row r="10" spans="1:31" x14ac:dyDescent="0.45">
      <c r="A10" t="s">
        <v>189</v>
      </c>
      <c r="C10" t="s">
        <v>204</v>
      </c>
      <c r="V10" t="s">
        <v>29</v>
      </c>
      <c r="W10" t="s">
        <v>202</v>
      </c>
      <c r="X10" s="16">
        <v>43517</v>
      </c>
      <c r="Y10" s="16">
        <v>43518</v>
      </c>
      <c r="AC10">
        <v>437</v>
      </c>
      <c r="AD10">
        <v>437</v>
      </c>
      <c r="AE10" t="s">
        <v>31</v>
      </c>
    </row>
    <row r="11" spans="1:31" x14ac:dyDescent="0.45">
      <c r="A11" t="s">
        <v>189</v>
      </c>
      <c r="C11" t="s">
        <v>205</v>
      </c>
      <c r="V11" t="s">
        <v>29</v>
      </c>
      <c r="W11" t="s">
        <v>202</v>
      </c>
      <c r="X11" s="16">
        <v>43517</v>
      </c>
      <c r="Y11" s="16">
        <v>43523</v>
      </c>
      <c r="AC11">
        <v>1215</v>
      </c>
      <c r="AD11">
        <v>1215</v>
      </c>
      <c r="AE11" t="s">
        <v>31</v>
      </c>
    </row>
    <row r="12" spans="1:31" x14ac:dyDescent="0.45">
      <c r="A12" t="s">
        <v>189</v>
      </c>
      <c r="C12" t="s">
        <v>206</v>
      </c>
      <c r="V12" t="s">
        <v>29</v>
      </c>
      <c r="W12" t="s">
        <v>207</v>
      </c>
      <c r="X12" s="16">
        <v>43518</v>
      </c>
      <c r="Y12" s="16">
        <v>43522</v>
      </c>
      <c r="AC12">
        <v>1065</v>
      </c>
      <c r="AD12">
        <v>1065</v>
      </c>
      <c r="AE12" t="s">
        <v>31</v>
      </c>
    </row>
    <row r="13" spans="1:31" x14ac:dyDescent="0.45">
      <c r="A13" t="s">
        <v>189</v>
      </c>
      <c r="C13" t="s">
        <v>208</v>
      </c>
      <c r="V13" t="s">
        <v>29</v>
      </c>
      <c r="W13" t="s">
        <v>193</v>
      </c>
      <c r="X13" s="16">
        <v>43522</v>
      </c>
      <c r="Y13" s="16">
        <v>43524</v>
      </c>
      <c r="AC13">
        <v>662</v>
      </c>
      <c r="AD13">
        <v>662</v>
      </c>
      <c r="AE13" t="s">
        <v>31</v>
      </c>
    </row>
    <row r="14" spans="1:31" x14ac:dyDescent="0.45">
      <c r="A14" t="s">
        <v>189</v>
      </c>
      <c r="C14" t="s">
        <v>209</v>
      </c>
      <c r="V14" t="s">
        <v>29</v>
      </c>
      <c r="W14" t="s">
        <v>210</v>
      </c>
      <c r="X14" s="16">
        <v>43500</v>
      </c>
      <c r="Y14" s="16">
        <v>43511</v>
      </c>
      <c r="AC14">
        <v>695</v>
      </c>
      <c r="AD14">
        <v>695</v>
      </c>
      <c r="AE14" t="s">
        <v>31</v>
      </c>
    </row>
    <row r="15" spans="1:31" x14ac:dyDescent="0.45">
      <c r="A15" t="s">
        <v>189</v>
      </c>
      <c r="C15" t="s">
        <v>211</v>
      </c>
      <c r="V15" t="s">
        <v>29</v>
      </c>
      <c r="W15" t="s">
        <v>212</v>
      </c>
      <c r="X15" s="16">
        <v>43500</v>
      </c>
      <c r="Y15" s="16">
        <v>43507</v>
      </c>
      <c r="AC15">
        <v>1310</v>
      </c>
      <c r="AD15">
        <v>1310</v>
      </c>
      <c r="AE15" t="s">
        <v>31</v>
      </c>
    </row>
    <row r="16" spans="1:31" x14ac:dyDescent="0.45">
      <c r="A16" t="s">
        <v>189</v>
      </c>
      <c r="C16" t="s">
        <v>213</v>
      </c>
      <c r="V16" t="s">
        <v>29</v>
      </c>
      <c r="W16" t="s">
        <v>210</v>
      </c>
      <c r="X16" s="16">
        <v>43500</v>
      </c>
      <c r="Y16" s="16">
        <v>43509</v>
      </c>
      <c r="AC16">
        <v>1310</v>
      </c>
      <c r="AD16">
        <v>1310</v>
      </c>
      <c r="AE16" t="s">
        <v>31</v>
      </c>
    </row>
    <row r="17" spans="1:31" x14ac:dyDescent="0.45">
      <c r="A17" t="s">
        <v>189</v>
      </c>
      <c r="C17" t="s">
        <v>214</v>
      </c>
      <c r="V17" t="s">
        <v>29</v>
      </c>
      <c r="W17" t="s">
        <v>215</v>
      </c>
      <c r="X17" s="16">
        <v>43500</v>
      </c>
      <c r="Y17" s="16">
        <v>43507</v>
      </c>
      <c r="AC17">
        <v>1966</v>
      </c>
      <c r="AD17">
        <v>1966</v>
      </c>
      <c r="AE17" t="s">
        <v>31</v>
      </c>
    </row>
    <row r="18" spans="1:31" x14ac:dyDescent="0.45">
      <c r="A18" t="s">
        <v>189</v>
      </c>
      <c r="C18" t="s">
        <v>216</v>
      </c>
      <c r="V18" t="s">
        <v>29</v>
      </c>
      <c r="W18" t="s">
        <v>35</v>
      </c>
      <c r="X18" s="16">
        <v>43509</v>
      </c>
      <c r="Y18" s="16">
        <v>43509</v>
      </c>
      <c r="AC18">
        <v>1590</v>
      </c>
      <c r="AD18">
        <v>1590</v>
      </c>
      <c r="AE18" t="s">
        <v>31</v>
      </c>
    </row>
    <row r="19" spans="1:31" x14ac:dyDescent="0.45">
      <c r="A19" t="s">
        <v>189</v>
      </c>
      <c r="C19" t="s">
        <v>217</v>
      </c>
      <c r="V19" t="s">
        <v>29</v>
      </c>
      <c r="W19" t="s">
        <v>218</v>
      </c>
      <c r="X19" s="16">
        <v>43508</v>
      </c>
      <c r="Y19" s="16">
        <v>43508</v>
      </c>
      <c r="AC19">
        <v>688</v>
      </c>
      <c r="AD19">
        <v>688</v>
      </c>
      <c r="AE19" t="s">
        <v>31</v>
      </c>
    </row>
    <row r="20" spans="1:31" x14ac:dyDescent="0.45">
      <c r="A20" t="s">
        <v>189</v>
      </c>
      <c r="C20" t="s">
        <v>219</v>
      </c>
      <c r="V20" t="s">
        <v>29</v>
      </c>
      <c r="W20" t="s">
        <v>220</v>
      </c>
      <c r="X20" s="16">
        <v>43515</v>
      </c>
      <c r="Y20" s="16">
        <v>43515</v>
      </c>
      <c r="AC20">
        <v>2145</v>
      </c>
      <c r="AD20">
        <v>2145</v>
      </c>
      <c r="AE20" t="s">
        <v>31</v>
      </c>
    </row>
    <row r="21" spans="1:31" x14ac:dyDescent="0.45">
      <c r="A21" t="s">
        <v>189</v>
      </c>
      <c r="C21" t="s">
        <v>221</v>
      </c>
      <c r="V21" t="s">
        <v>29</v>
      </c>
      <c r="W21" t="s">
        <v>222</v>
      </c>
      <c r="X21" s="16">
        <v>43510</v>
      </c>
      <c r="Y21" s="16">
        <v>43510</v>
      </c>
      <c r="AC21">
        <v>1675</v>
      </c>
      <c r="AD21">
        <v>1675</v>
      </c>
      <c r="AE21" t="s">
        <v>31</v>
      </c>
    </row>
    <row r="22" spans="1:31" x14ac:dyDescent="0.45">
      <c r="A22" t="s">
        <v>189</v>
      </c>
      <c r="C22" t="s">
        <v>223</v>
      </c>
      <c r="V22" t="s">
        <v>29</v>
      </c>
      <c r="W22" t="s">
        <v>224</v>
      </c>
      <c r="X22" s="16">
        <v>43515</v>
      </c>
      <c r="Y22" s="16">
        <v>43515</v>
      </c>
      <c r="AC22">
        <v>1500</v>
      </c>
      <c r="AD22">
        <v>1500</v>
      </c>
      <c r="AE22" t="s">
        <v>31</v>
      </c>
    </row>
    <row r="23" spans="1:31" x14ac:dyDescent="0.45">
      <c r="A23" t="s">
        <v>189</v>
      </c>
      <c r="C23" t="s">
        <v>225</v>
      </c>
      <c r="V23" t="s">
        <v>29</v>
      </c>
      <c r="W23" t="s">
        <v>226</v>
      </c>
      <c r="X23" s="16">
        <v>43515</v>
      </c>
      <c r="Y23" s="16">
        <v>43515</v>
      </c>
      <c r="AC23">
        <v>1371</v>
      </c>
      <c r="AD23">
        <v>1371</v>
      </c>
      <c r="AE23" t="s">
        <v>31</v>
      </c>
    </row>
    <row r="24" spans="1:31" x14ac:dyDescent="0.45">
      <c r="A24" t="s">
        <v>189</v>
      </c>
      <c r="C24" t="s">
        <v>227</v>
      </c>
      <c r="V24" t="s">
        <v>29</v>
      </c>
      <c r="W24" t="s">
        <v>191</v>
      </c>
      <c r="X24" s="16">
        <v>43516</v>
      </c>
      <c r="Y24" s="16">
        <v>43516</v>
      </c>
      <c r="AC24">
        <v>1270</v>
      </c>
      <c r="AD24">
        <v>1270</v>
      </c>
      <c r="AE24" t="s">
        <v>31</v>
      </c>
    </row>
    <row r="25" spans="1:31" x14ac:dyDescent="0.45">
      <c r="A25" t="s">
        <v>189</v>
      </c>
      <c r="C25" t="s">
        <v>228</v>
      </c>
      <c r="V25" t="s">
        <v>29</v>
      </c>
      <c r="W25" t="s">
        <v>191</v>
      </c>
      <c r="X25" s="16">
        <v>43516</v>
      </c>
      <c r="Y25" s="16">
        <v>43516</v>
      </c>
      <c r="AC25">
        <v>620</v>
      </c>
      <c r="AD25">
        <v>620</v>
      </c>
      <c r="AE25" t="s">
        <v>31</v>
      </c>
    </row>
    <row r="26" spans="1:31" x14ac:dyDescent="0.45">
      <c r="A26" t="s">
        <v>189</v>
      </c>
      <c r="C26" t="s">
        <v>229</v>
      </c>
      <c r="V26" t="s">
        <v>29</v>
      </c>
      <c r="W26" t="s">
        <v>230</v>
      </c>
      <c r="X26" s="16">
        <v>43517</v>
      </c>
      <c r="Y26" s="16">
        <v>43517</v>
      </c>
      <c r="AC26">
        <v>1695</v>
      </c>
      <c r="AD26">
        <v>1695</v>
      </c>
      <c r="AE26" t="s">
        <v>31</v>
      </c>
    </row>
    <row r="27" spans="1:31" x14ac:dyDescent="0.45">
      <c r="A27" t="s">
        <v>231</v>
      </c>
      <c r="C27" t="s">
        <v>232</v>
      </c>
      <c r="U27" t="s">
        <v>44</v>
      </c>
      <c r="V27" t="s">
        <v>29</v>
      </c>
      <c r="W27" t="s">
        <v>233</v>
      </c>
      <c r="X27" s="16">
        <v>43360.520833333299</v>
      </c>
      <c r="Y27" s="16">
        <v>43511</v>
      </c>
      <c r="AC27">
        <v>800</v>
      </c>
      <c r="AD27">
        <v>800</v>
      </c>
      <c r="AE27" t="s">
        <v>31</v>
      </c>
    </row>
    <row r="28" spans="1:31" x14ac:dyDescent="0.45">
      <c r="A28" t="s">
        <v>231</v>
      </c>
      <c r="C28" t="s">
        <v>234</v>
      </c>
      <c r="U28" t="s">
        <v>44</v>
      </c>
      <c r="V28" t="s">
        <v>29</v>
      </c>
      <c r="W28" t="s">
        <v>235</v>
      </c>
      <c r="X28" s="16">
        <v>43453.395833333299</v>
      </c>
      <c r="Y28" s="16">
        <v>43511</v>
      </c>
      <c r="AC28">
        <v>848.2</v>
      </c>
      <c r="AD28">
        <v>848.2</v>
      </c>
      <c r="AE28" t="s">
        <v>31</v>
      </c>
    </row>
    <row r="29" spans="1:31" x14ac:dyDescent="0.45">
      <c r="A29" t="s">
        <v>236</v>
      </c>
      <c r="C29" t="s">
        <v>237</v>
      </c>
      <c r="V29" t="s">
        <v>29</v>
      </c>
      <c r="W29" t="s">
        <v>238</v>
      </c>
      <c r="X29" s="16">
        <v>43133</v>
      </c>
      <c r="Y29" s="16">
        <v>43451</v>
      </c>
      <c r="AC29">
        <v>1284</v>
      </c>
      <c r="AD29">
        <v>2568</v>
      </c>
      <c r="AE29" t="s">
        <v>31</v>
      </c>
    </row>
    <row r="30" spans="1:31" x14ac:dyDescent="0.45">
      <c r="A30" t="s">
        <v>236</v>
      </c>
      <c r="C30" t="s">
        <v>239</v>
      </c>
      <c r="V30" t="s">
        <v>29</v>
      </c>
      <c r="W30" t="s">
        <v>240</v>
      </c>
      <c r="X30" s="16">
        <v>42898</v>
      </c>
      <c r="Y30" s="16">
        <v>43497</v>
      </c>
      <c r="AC30">
        <v>1570</v>
      </c>
      <c r="AD30">
        <v>3140</v>
      </c>
      <c r="AE30" t="s">
        <v>31</v>
      </c>
    </row>
    <row r="31" spans="1:31" x14ac:dyDescent="0.45">
      <c r="A31" t="s">
        <v>236</v>
      </c>
      <c r="C31" t="s">
        <v>241</v>
      </c>
      <c r="V31" t="s">
        <v>29</v>
      </c>
      <c r="W31" t="s">
        <v>242</v>
      </c>
      <c r="X31" s="16">
        <v>42879</v>
      </c>
      <c r="Y31" s="16">
        <v>43508</v>
      </c>
      <c r="AC31">
        <v>7215</v>
      </c>
      <c r="AD31">
        <v>14430</v>
      </c>
      <c r="AE31" t="s">
        <v>31</v>
      </c>
    </row>
    <row r="32" spans="1:31" x14ac:dyDescent="0.45">
      <c r="A32" t="s">
        <v>236</v>
      </c>
      <c r="C32" t="s">
        <v>243</v>
      </c>
      <c r="V32" t="s">
        <v>29</v>
      </c>
      <c r="W32" t="s">
        <v>242</v>
      </c>
      <c r="X32" s="16">
        <v>42879</v>
      </c>
      <c r="Y32" s="16">
        <v>43508</v>
      </c>
      <c r="AC32">
        <v>3220</v>
      </c>
      <c r="AD32">
        <v>6440</v>
      </c>
      <c r="AE32" t="s">
        <v>31</v>
      </c>
    </row>
  </sheetData>
  <autoFilter ref="A1:AE32" xr:uid="{ECA83453-AC83-46EB-BA52-28BD734F1DEA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4BE2-F0B7-411F-860A-4979E156936B}">
  <dimension ref="A1:O124"/>
  <sheetViews>
    <sheetView workbookViewId="0">
      <selection activeCell="A21" sqref="A21"/>
    </sheetView>
  </sheetViews>
  <sheetFormatPr defaultRowHeight="14.25" x14ac:dyDescent="0.45"/>
  <cols>
    <col min="1" max="1" width="54.1328125" bestFit="1" customWidth="1"/>
    <col min="2" max="2" width="6.86328125" bestFit="1" customWidth="1"/>
    <col min="3" max="3" width="17.796875" bestFit="1" customWidth="1"/>
    <col min="4" max="4" width="8.46484375" bestFit="1" customWidth="1"/>
    <col min="5" max="5" width="11.46484375" customWidth="1"/>
    <col min="6" max="6" width="49.3984375" customWidth="1"/>
    <col min="7" max="7" width="8.3984375" bestFit="1" customWidth="1"/>
    <col min="8" max="8" width="11.06640625" bestFit="1" customWidth="1"/>
    <col min="9" max="9" width="32.06640625" bestFit="1" customWidth="1"/>
    <col min="10" max="10" width="10.796875" bestFit="1" customWidth="1"/>
    <col min="11" max="11" width="7.265625" bestFit="1" customWidth="1"/>
    <col min="12" max="12" width="8.796875" bestFit="1" customWidth="1"/>
    <col min="13" max="13" width="8.73046875" bestFit="1" customWidth="1"/>
    <col min="14" max="14" width="7" bestFit="1" customWidth="1"/>
    <col min="15" max="15" width="3.53125" bestFit="1" customWidth="1"/>
  </cols>
  <sheetData>
    <row r="1" spans="1:15" ht="52.5" x14ac:dyDescent="0.45">
      <c r="A1" s="15" t="s">
        <v>160</v>
      </c>
      <c r="B1" s="15" t="s">
        <v>161</v>
      </c>
      <c r="C1" s="15" t="s">
        <v>162</v>
      </c>
      <c r="D1" s="15" t="s">
        <v>163</v>
      </c>
      <c r="E1" s="15" t="s">
        <v>244</v>
      </c>
      <c r="F1" s="15" t="s">
        <v>245</v>
      </c>
      <c r="G1" s="15" t="s">
        <v>246</v>
      </c>
      <c r="H1" s="15" t="s">
        <v>247</v>
      </c>
      <c r="I1" s="15" t="s">
        <v>248</v>
      </c>
      <c r="J1" s="15" t="s">
        <v>249</v>
      </c>
      <c r="K1" s="15" t="s">
        <v>250</v>
      </c>
      <c r="L1" s="15" t="s">
        <v>251</v>
      </c>
      <c r="M1" s="15" t="s">
        <v>252</v>
      </c>
      <c r="N1" s="15" t="s">
        <v>253</v>
      </c>
      <c r="O1" s="15" t="s">
        <v>254</v>
      </c>
    </row>
    <row r="2" spans="1:15" x14ac:dyDescent="0.45">
      <c r="A2" t="s">
        <v>189</v>
      </c>
      <c r="C2" t="s">
        <v>190</v>
      </c>
      <c r="E2">
        <v>28</v>
      </c>
      <c r="F2" t="s">
        <v>96</v>
      </c>
      <c r="H2" t="s">
        <v>98</v>
      </c>
      <c r="I2" t="s">
        <v>97</v>
      </c>
      <c r="J2" t="s">
        <v>113</v>
      </c>
      <c r="K2">
        <v>1</v>
      </c>
      <c r="L2">
        <v>210</v>
      </c>
      <c r="M2">
        <v>1007</v>
      </c>
      <c r="N2">
        <v>0.12</v>
      </c>
      <c r="O2">
        <v>15</v>
      </c>
    </row>
    <row r="3" spans="1:15" x14ac:dyDescent="0.45">
      <c r="A3" t="s">
        <v>189</v>
      </c>
      <c r="C3" t="s">
        <v>190</v>
      </c>
      <c r="E3">
        <v>8</v>
      </c>
      <c r="F3" t="s">
        <v>102</v>
      </c>
      <c r="H3" t="s">
        <v>98</v>
      </c>
      <c r="I3" t="s">
        <v>97</v>
      </c>
      <c r="J3" t="s">
        <v>113</v>
      </c>
      <c r="K3">
        <v>1</v>
      </c>
      <c r="L3">
        <v>27</v>
      </c>
      <c r="M3">
        <v>289</v>
      </c>
      <c r="N3">
        <v>0.05</v>
      </c>
      <c r="O3">
        <v>1</v>
      </c>
    </row>
    <row r="4" spans="1:15" x14ac:dyDescent="0.45">
      <c r="A4" t="s">
        <v>189</v>
      </c>
      <c r="C4" t="s">
        <v>190</v>
      </c>
      <c r="E4">
        <v>22</v>
      </c>
      <c r="F4" t="s">
        <v>110</v>
      </c>
      <c r="H4" t="s">
        <v>98</v>
      </c>
      <c r="I4" t="s">
        <v>97</v>
      </c>
      <c r="J4" t="s">
        <v>113</v>
      </c>
      <c r="K4">
        <v>1</v>
      </c>
      <c r="L4">
        <v>155</v>
      </c>
      <c r="M4">
        <v>1007</v>
      </c>
      <c r="N4">
        <v>0.12</v>
      </c>
      <c r="O4">
        <v>15</v>
      </c>
    </row>
    <row r="5" spans="1:15" x14ac:dyDescent="0.45">
      <c r="A5" t="s">
        <v>189</v>
      </c>
      <c r="C5" t="s">
        <v>190</v>
      </c>
      <c r="E5">
        <v>7</v>
      </c>
      <c r="F5" t="s">
        <v>100</v>
      </c>
      <c r="H5" t="s">
        <v>98</v>
      </c>
      <c r="I5" t="s">
        <v>97</v>
      </c>
      <c r="J5" t="s">
        <v>113</v>
      </c>
      <c r="K5">
        <v>1</v>
      </c>
      <c r="L5">
        <v>20</v>
      </c>
      <c r="M5">
        <v>243</v>
      </c>
      <c r="N5">
        <v>0.04</v>
      </c>
      <c r="O5">
        <v>1</v>
      </c>
    </row>
    <row r="6" spans="1:15" x14ac:dyDescent="0.45">
      <c r="A6" t="s">
        <v>189</v>
      </c>
      <c r="C6" t="s">
        <v>190</v>
      </c>
      <c r="E6">
        <v>9</v>
      </c>
      <c r="F6" t="s">
        <v>109</v>
      </c>
      <c r="H6" t="s">
        <v>98</v>
      </c>
      <c r="I6" t="s">
        <v>97</v>
      </c>
      <c r="J6" t="s">
        <v>113</v>
      </c>
      <c r="K6">
        <v>1</v>
      </c>
      <c r="L6">
        <v>135</v>
      </c>
      <c r="M6">
        <v>1007</v>
      </c>
      <c r="N6">
        <v>0.12</v>
      </c>
      <c r="O6">
        <v>15</v>
      </c>
    </row>
    <row r="7" spans="1:15" x14ac:dyDescent="0.45">
      <c r="A7" t="s">
        <v>189</v>
      </c>
      <c r="C7" t="s">
        <v>192</v>
      </c>
      <c r="E7">
        <v>3</v>
      </c>
      <c r="F7" t="s">
        <v>107</v>
      </c>
      <c r="H7" t="s">
        <v>98</v>
      </c>
      <c r="I7" t="s">
        <v>97</v>
      </c>
      <c r="J7" t="s">
        <v>113</v>
      </c>
      <c r="K7">
        <v>1</v>
      </c>
      <c r="L7">
        <v>195</v>
      </c>
      <c r="M7">
        <v>480</v>
      </c>
      <c r="N7">
        <v>0.08</v>
      </c>
      <c r="O7">
        <v>5</v>
      </c>
    </row>
    <row r="8" spans="1:15" x14ac:dyDescent="0.45">
      <c r="A8" t="s">
        <v>189</v>
      </c>
      <c r="C8" t="s">
        <v>192</v>
      </c>
      <c r="E8">
        <v>28</v>
      </c>
      <c r="F8" t="s">
        <v>96</v>
      </c>
      <c r="H8" t="s">
        <v>98</v>
      </c>
      <c r="I8" t="s">
        <v>97</v>
      </c>
      <c r="J8" t="s">
        <v>113</v>
      </c>
      <c r="K8">
        <v>6</v>
      </c>
      <c r="L8">
        <v>210</v>
      </c>
      <c r="M8">
        <v>6042</v>
      </c>
      <c r="N8">
        <v>0.72</v>
      </c>
      <c r="O8">
        <v>15</v>
      </c>
    </row>
    <row r="9" spans="1:15" x14ac:dyDescent="0.45">
      <c r="A9" t="s">
        <v>189</v>
      </c>
      <c r="C9" t="s">
        <v>192</v>
      </c>
      <c r="E9">
        <v>7</v>
      </c>
      <c r="F9" t="s">
        <v>100</v>
      </c>
      <c r="H9" t="s">
        <v>98</v>
      </c>
      <c r="I9" t="s">
        <v>97</v>
      </c>
      <c r="J9" t="s">
        <v>113</v>
      </c>
      <c r="K9">
        <v>6</v>
      </c>
      <c r="L9">
        <v>20</v>
      </c>
      <c r="M9">
        <v>1458</v>
      </c>
      <c r="N9">
        <v>0.24</v>
      </c>
      <c r="O9">
        <v>1</v>
      </c>
    </row>
    <row r="10" spans="1:15" x14ac:dyDescent="0.45">
      <c r="A10" t="s">
        <v>189</v>
      </c>
      <c r="C10" t="s">
        <v>194</v>
      </c>
      <c r="E10">
        <v>10</v>
      </c>
      <c r="F10" t="s">
        <v>104</v>
      </c>
      <c r="H10" t="s">
        <v>98</v>
      </c>
      <c r="I10" t="s">
        <v>97</v>
      </c>
      <c r="J10" t="s">
        <v>113</v>
      </c>
      <c r="K10">
        <v>2</v>
      </c>
      <c r="L10">
        <v>175</v>
      </c>
      <c r="M10">
        <v>2014</v>
      </c>
      <c r="N10">
        <v>0.24</v>
      </c>
      <c r="O10">
        <v>15</v>
      </c>
    </row>
    <row r="11" spans="1:15" x14ac:dyDescent="0.45">
      <c r="A11" t="s">
        <v>189</v>
      </c>
      <c r="C11" t="s">
        <v>194</v>
      </c>
      <c r="E11">
        <v>8</v>
      </c>
      <c r="F11" t="s">
        <v>102</v>
      </c>
      <c r="H11" t="s">
        <v>98</v>
      </c>
      <c r="I11" t="s">
        <v>97</v>
      </c>
      <c r="J11" t="s">
        <v>113</v>
      </c>
      <c r="K11">
        <v>1</v>
      </c>
      <c r="L11">
        <v>27</v>
      </c>
      <c r="M11">
        <v>289</v>
      </c>
      <c r="N11">
        <v>0.05</v>
      </c>
      <c r="O11">
        <v>1</v>
      </c>
    </row>
    <row r="12" spans="1:15" x14ac:dyDescent="0.45">
      <c r="A12" t="s">
        <v>189</v>
      </c>
      <c r="C12" t="s">
        <v>194</v>
      </c>
      <c r="E12">
        <v>28</v>
      </c>
      <c r="F12" t="s">
        <v>96</v>
      </c>
      <c r="H12" t="s">
        <v>98</v>
      </c>
      <c r="I12" t="s">
        <v>97</v>
      </c>
      <c r="J12" t="s">
        <v>113</v>
      </c>
      <c r="K12">
        <v>1</v>
      </c>
      <c r="L12">
        <v>210</v>
      </c>
      <c r="M12">
        <v>1007</v>
      </c>
      <c r="N12">
        <v>0.12</v>
      </c>
      <c r="O12">
        <v>15</v>
      </c>
    </row>
    <row r="13" spans="1:15" x14ac:dyDescent="0.45">
      <c r="A13" t="s">
        <v>189</v>
      </c>
      <c r="C13" t="s">
        <v>194</v>
      </c>
      <c r="E13">
        <v>3</v>
      </c>
      <c r="F13" t="s">
        <v>107</v>
      </c>
      <c r="H13" t="s">
        <v>98</v>
      </c>
      <c r="I13" t="s">
        <v>97</v>
      </c>
      <c r="J13" t="s">
        <v>113</v>
      </c>
      <c r="K13">
        <v>1</v>
      </c>
      <c r="L13">
        <v>195</v>
      </c>
      <c r="M13">
        <v>480</v>
      </c>
      <c r="N13">
        <v>0.08</v>
      </c>
      <c r="O13">
        <v>5</v>
      </c>
    </row>
    <row r="14" spans="1:15" x14ac:dyDescent="0.45">
      <c r="A14" t="s">
        <v>189</v>
      </c>
      <c r="C14" t="s">
        <v>194</v>
      </c>
      <c r="E14">
        <v>9</v>
      </c>
      <c r="F14" t="s">
        <v>109</v>
      </c>
      <c r="H14" t="s">
        <v>98</v>
      </c>
      <c r="I14" t="s">
        <v>97</v>
      </c>
      <c r="J14" t="s">
        <v>113</v>
      </c>
      <c r="K14">
        <v>3</v>
      </c>
      <c r="L14">
        <v>135</v>
      </c>
      <c r="M14">
        <v>3021</v>
      </c>
      <c r="N14">
        <v>0.36</v>
      </c>
      <c r="O14">
        <v>15</v>
      </c>
    </row>
    <row r="15" spans="1:15" x14ac:dyDescent="0.45">
      <c r="A15" t="s">
        <v>189</v>
      </c>
      <c r="C15" t="s">
        <v>194</v>
      </c>
      <c r="E15">
        <v>7</v>
      </c>
      <c r="F15" t="s">
        <v>100</v>
      </c>
      <c r="H15" t="s">
        <v>98</v>
      </c>
      <c r="I15" t="s">
        <v>97</v>
      </c>
      <c r="J15" t="s">
        <v>113</v>
      </c>
      <c r="K15">
        <v>5</v>
      </c>
      <c r="L15">
        <v>20</v>
      </c>
      <c r="M15">
        <v>1215</v>
      </c>
      <c r="N15">
        <v>0.2</v>
      </c>
      <c r="O15">
        <v>1</v>
      </c>
    </row>
    <row r="16" spans="1:15" x14ac:dyDescent="0.45">
      <c r="A16" t="s">
        <v>189</v>
      </c>
      <c r="C16" t="s">
        <v>196</v>
      </c>
      <c r="E16">
        <v>28</v>
      </c>
      <c r="F16" t="s">
        <v>96</v>
      </c>
      <c r="H16" t="s">
        <v>98</v>
      </c>
      <c r="I16" t="s">
        <v>97</v>
      </c>
      <c r="J16" t="s">
        <v>113</v>
      </c>
      <c r="K16">
        <v>2</v>
      </c>
      <c r="L16">
        <v>210</v>
      </c>
      <c r="M16">
        <v>2014</v>
      </c>
      <c r="N16">
        <v>0.24</v>
      </c>
      <c r="O16">
        <v>15</v>
      </c>
    </row>
    <row r="17" spans="1:15" x14ac:dyDescent="0.45">
      <c r="A17" t="s">
        <v>189</v>
      </c>
      <c r="C17" t="s">
        <v>196</v>
      </c>
      <c r="E17">
        <v>7</v>
      </c>
      <c r="F17" t="s">
        <v>100</v>
      </c>
      <c r="H17" t="s">
        <v>98</v>
      </c>
      <c r="I17" t="s">
        <v>97</v>
      </c>
      <c r="J17" t="s">
        <v>113</v>
      </c>
      <c r="K17">
        <v>7</v>
      </c>
      <c r="L17">
        <v>20</v>
      </c>
      <c r="M17">
        <v>1701</v>
      </c>
      <c r="N17">
        <v>0.28000000000000003</v>
      </c>
      <c r="O17">
        <v>1</v>
      </c>
    </row>
    <row r="18" spans="1:15" x14ac:dyDescent="0.45">
      <c r="A18" t="s">
        <v>189</v>
      </c>
      <c r="C18" t="s">
        <v>196</v>
      </c>
      <c r="E18">
        <v>4</v>
      </c>
      <c r="F18" t="s">
        <v>105</v>
      </c>
      <c r="H18" t="s">
        <v>98</v>
      </c>
      <c r="I18" t="s">
        <v>97</v>
      </c>
      <c r="J18" t="s">
        <v>113</v>
      </c>
      <c r="K18">
        <v>1</v>
      </c>
      <c r="L18">
        <v>195</v>
      </c>
      <c r="M18">
        <v>548</v>
      </c>
      <c r="N18">
        <v>0.09</v>
      </c>
      <c r="O18">
        <v>5</v>
      </c>
    </row>
    <row r="19" spans="1:15" x14ac:dyDescent="0.45">
      <c r="A19" t="s">
        <v>189</v>
      </c>
      <c r="C19" t="s">
        <v>196</v>
      </c>
      <c r="E19">
        <v>3</v>
      </c>
      <c r="F19" t="s">
        <v>107</v>
      </c>
      <c r="H19" t="s">
        <v>98</v>
      </c>
      <c r="I19" t="s">
        <v>97</v>
      </c>
      <c r="J19" t="s">
        <v>113</v>
      </c>
      <c r="K19">
        <v>1</v>
      </c>
      <c r="L19">
        <v>195</v>
      </c>
      <c r="M19">
        <v>480</v>
      </c>
      <c r="N19">
        <v>0.08</v>
      </c>
      <c r="O19">
        <v>5</v>
      </c>
    </row>
    <row r="20" spans="1:15" x14ac:dyDescent="0.45">
      <c r="A20" t="s">
        <v>189</v>
      </c>
      <c r="C20" t="s">
        <v>196</v>
      </c>
      <c r="E20">
        <v>8</v>
      </c>
      <c r="F20" t="s">
        <v>102</v>
      </c>
      <c r="H20" t="s">
        <v>98</v>
      </c>
      <c r="I20" t="s">
        <v>97</v>
      </c>
      <c r="J20" t="s">
        <v>113</v>
      </c>
      <c r="K20">
        <v>1</v>
      </c>
      <c r="L20">
        <v>27</v>
      </c>
      <c r="M20">
        <v>289</v>
      </c>
      <c r="N20">
        <v>0.05</v>
      </c>
      <c r="O20">
        <v>1</v>
      </c>
    </row>
    <row r="21" spans="1:15" x14ac:dyDescent="0.45">
      <c r="A21" t="s">
        <v>189</v>
      </c>
      <c r="C21" t="s">
        <v>196</v>
      </c>
      <c r="E21">
        <v>9</v>
      </c>
      <c r="F21" t="s">
        <v>109</v>
      </c>
      <c r="H21" t="s">
        <v>98</v>
      </c>
      <c r="I21" t="s">
        <v>97</v>
      </c>
      <c r="J21" t="s">
        <v>113</v>
      </c>
      <c r="K21">
        <v>1</v>
      </c>
      <c r="L21">
        <v>135</v>
      </c>
      <c r="M21">
        <v>1007</v>
      </c>
      <c r="N21">
        <v>0.12</v>
      </c>
      <c r="O21">
        <v>15</v>
      </c>
    </row>
    <row r="22" spans="1:15" x14ac:dyDescent="0.45">
      <c r="A22" t="s">
        <v>189</v>
      </c>
      <c r="C22" t="s">
        <v>198</v>
      </c>
      <c r="E22">
        <v>9</v>
      </c>
      <c r="F22" t="s">
        <v>109</v>
      </c>
      <c r="H22" t="s">
        <v>98</v>
      </c>
      <c r="I22" t="s">
        <v>97</v>
      </c>
      <c r="J22" t="s">
        <v>113</v>
      </c>
      <c r="K22">
        <v>1</v>
      </c>
      <c r="L22">
        <v>135</v>
      </c>
      <c r="M22">
        <v>1007</v>
      </c>
      <c r="N22">
        <v>0.12</v>
      </c>
      <c r="O22">
        <v>15</v>
      </c>
    </row>
    <row r="23" spans="1:15" x14ac:dyDescent="0.45">
      <c r="A23" t="s">
        <v>189</v>
      </c>
      <c r="C23" t="s">
        <v>198</v>
      </c>
      <c r="E23">
        <v>3</v>
      </c>
      <c r="F23" t="s">
        <v>107</v>
      </c>
      <c r="H23" t="s">
        <v>98</v>
      </c>
      <c r="I23" t="s">
        <v>97</v>
      </c>
      <c r="J23" t="s">
        <v>113</v>
      </c>
      <c r="K23">
        <v>1</v>
      </c>
      <c r="L23">
        <v>195</v>
      </c>
      <c r="M23">
        <v>480</v>
      </c>
      <c r="N23">
        <v>0.08</v>
      </c>
      <c r="O23">
        <v>5</v>
      </c>
    </row>
    <row r="24" spans="1:15" x14ac:dyDescent="0.45">
      <c r="A24" t="s">
        <v>189</v>
      </c>
      <c r="C24" t="s">
        <v>198</v>
      </c>
      <c r="E24">
        <v>4</v>
      </c>
      <c r="F24" t="s">
        <v>105</v>
      </c>
      <c r="H24" t="s">
        <v>98</v>
      </c>
      <c r="I24" t="s">
        <v>97</v>
      </c>
      <c r="J24" t="s">
        <v>113</v>
      </c>
      <c r="K24">
        <v>1</v>
      </c>
      <c r="L24">
        <v>195</v>
      </c>
      <c r="M24">
        <v>548</v>
      </c>
      <c r="N24">
        <v>0.09</v>
      </c>
      <c r="O24">
        <v>5</v>
      </c>
    </row>
    <row r="25" spans="1:15" x14ac:dyDescent="0.45">
      <c r="A25" t="s">
        <v>189</v>
      </c>
      <c r="C25" t="s">
        <v>198</v>
      </c>
      <c r="E25">
        <v>7</v>
      </c>
      <c r="F25" t="s">
        <v>100</v>
      </c>
      <c r="H25" t="s">
        <v>98</v>
      </c>
      <c r="I25" t="s">
        <v>97</v>
      </c>
      <c r="J25" t="s">
        <v>113</v>
      </c>
      <c r="K25">
        <v>2</v>
      </c>
      <c r="L25">
        <v>20</v>
      </c>
      <c r="M25">
        <v>486</v>
      </c>
      <c r="N25">
        <v>0.08</v>
      </c>
      <c r="O25">
        <v>1</v>
      </c>
    </row>
    <row r="26" spans="1:15" x14ac:dyDescent="0.45">
      <c r="A26" t="s">
        <v>189</v>
      </c>
      <c r="C26" t="s">
        <v>200</v>
      </c>
      <c r="E26">
        <v>28</v>
      </c>
      <c r="F26" t="s">
        <v>96</v>
      </c>
      <c r="H26" t="s">
        <v>98</v>
      </c>
      <c r="I26" t="s">
        <v>97</v>
      </c>
      <c r="J26" t="s">
        <v>113</v>
      </c>
      <c r="K26">
        <v>6</v>
      </c>
      <c r="L26">
        <v>210</v>
      </c>
      <c r="M26">
        <v>6042</v>
      </c>
      <c r="N26">
        <v>0.72</v>
      </c>
      <c r="O26">
        <v>15</v>
      </c>
    </row>
    <row r="27" spans="1:15" x14ac:dyDescent="0.45">
      <c r="A27" t="s">
        <v>189</v>
      </c>
      <c r="C27" t="s">
        <v>200</v>
      </c>
      <c r="E27">
        <v>3</v>
      </c>
      <c r="F27" t="s">
        <v>107</v>
      </c>
      <c r="H27" t="s">
        <v>98</v>
      </c>
      <c r="I27" t="s">
        <v>97</v>
      </c>
      <c r="J27" t="s">
        <v>113</v>
      </c>
      <c r="K27">
        <v>1</v>
      </c>
      <c r="L27">
        <v>195</v>
      </c>
      <c r="M27">
        <v>480</v>
      </c>
      <c r="N27">
        <v>0.08</v>
      </c>
      <c r="O27">
        <v>5</v>
      </c>
    </row>
    <row r="28" spans="1:15" x14ac:dyDescent="0.45">
      <c r="A28" t="s">
        <v>189</v>
      </c>
      <c r="C28" t="s">
        <v>201</v>
      </c>
      <c r="E28">
        <v>7</v>
      </c>
      <c r="F28" t="s">
        <v>100</v>
      </c>
      <c r="H28" t="s">
        <v>98</v>
      </c>
      <c r="I28" t="s">
        <v>97</v>
      </c>
      <c r="J28" t="s">
        <v>113</v>
      </c>
      <c r="K28">
        <v>5</v>
      </c>
      <c r="L28">
        <v>20</v>
      </c>
      <c r="M28">
        <v>1215</v>
      </c>
      <c r="N28">
        <v>0.2</v>
      </c>
      <c r="O28">
        <v>1</v>
      </c>
    </row>
    <row r="29" spans="1:15" x14ac:dyDescent="0.45">
      <c r="A29" t="s">
        <v>189</v>
      </c>
      <c r="C29" t="s">
        <v>201</v>
      </c>
      <c r="E29">
        <v>9</v>
      </c>
      <c r="F29" t="s">
        <v>109</v>
      </c>
      <c r="H29" t="s">
        <v>98</v>
      </c>
      <c r="I29" t="s">
        <v>97</v>
      </c>
      <c r="J29" t="s">
        <v>113</v>
      </c>
      <c r="K29">
        <v>3</v>
      </c>
      <c r="L29">
        <v>135</v>
      </c>
      <c r="M29">
        <v>3021</v>
      </c>
      <c r="N29">
        <v>0.36</v>
      </c>
      <c r="O29">
        <v>15</v>
      </c>
    </row>
    <row r="30" spans="1:15" x14ac:dyDescent="0.45">
      <c r="A30" t="s">
        <v>189</v>
      </c>
      <c r="C30" t="s">
        <v>201</v>
      </c>
      <c r="E30">
        <v>22</v>
      </c>
      <c r="F30" t="s">
        <v>110</v>
      </c>
      <c r="H30" t="s">
        <v>98</v>
      </c>
      <c r="I30" t="s">
        <v>97</v>
      </c>
      <c r="J30" t="s">
        <v>113</v>
      </c>
      <c r="K30">
        <v>3</v>
      </c>
      <c r="L30">
        <v>155</v>
      </c>
      <c r="M30">
        <v>3021</v>
      </c>
      <c r="N30">
        <v>0.36</v>
      </c>
      <c r="O30">
        <v>15</v>
      </c>
    </row>
    <row r="31" spans="1:15" x14ac:dyDescent="0.45">
      <c r="A31" t="s">
        <v>189</v>
      </c>
      <c r="C31" t="s">
        <v>201</v>
      </c>
      <c r="E31">
        <v>28</v>
      </c>
      <c r="F31" t="s">
        <v>96</v>
      </c>
      <c r="H31" t="s">
        <v>98</v>
      </c>
      <c r="I31" t="s">
        <v>97</v>
      </c>
      <c r="J31" t="s">
        <v>113</v>
      </c>
      <c r="K31">
        <v>1</v>
      </c>
      <c r="L31">
        <v>210</v>
      </c>
      <c r="M31">
        <v>1007</v>
      </c>
      <c r="N31">
        <v>0.12</v>
      </c>
      <c r="O31">
        <v>15</v>
      </c>
    </row>
    <row r="32" spans="1:15" x14ac:dyDescent="0.45">
      <c r="A32" t="s">
        <v>189</v>
      </c>
      <c r="C32" t="s">
        <v>203</v>
      </c>
      <c r="E32">
        <v>3</v>
      </c>
      <c r="F32" t="s">
        <v>107</v>
      </c>
      <c r="H32" t="s">
        <v>98</v>
      </c>
      <c r="I32" t="s">
        <v>97</v>
      </c>
      <c r="J32" t="s">
        <v>113</v>
      </c>
      <c r="K32">
        <v>1</v>
      </c>
      <c r="L32">
        <v>195</v>
      </c>
      <c r="M32">
        <v>480</v>
      </c>
      <c r="N32">
        <v>0.08</v>
      </c>
      <c r="O32">
        <v>5</v>
      </c>
    </row>
    <row r="33" spans="1:15" x14ac:dyDescent="0.45">
      <c r="A33" t="s">
        <v>189</v>
      </c>
      <c r="C33" t="s">
        <v>203</v>
      </c>
      <c r="E33">
        <v>9</v>
      </c>
      <c r="F33" t="s">
        <v>109</v>
      </c>
      <c r="H33" t="s">
        <v>98</v>
      </c>
      <c r="I33" t="s">
        <v>97</v>
      </c>
      <c r="J33" t="s">
        <v>113</v>
      </c>
      <c r="K33">
        <v>1</v>
      </c>
      <c r="L33">
        <v>135</v>
      </c>
      <c r="M33">
        <v>1007</v>
      </c>
      <c r="N33">
        <v>0.12</v>
      </c>
      <c r="O33">
        <v>15</v>
      </c>
    </row>
    <row r="34" spans="1:15" x14ac:dyDescent="0.45">
      <c r="A34" t="s">
        <v>189</v>
      </c>
      <c r="C34" t="s">
        <v>203</v>
      </c>
      <c r="E34">
        <v>28</v>
      </c>
      <c r="F34" t="s">
        <v>96</v>
      </c>
      <c r="H34" t="s">
        <v>98</v>
      </c>
      <c r="I34" t="s">
        <v>97</v>
      </c>
      <c r="J34" t="s">
        <v>113</v>
      </c>
      <c r="K34">
        <v>4</v>
      </c>
      <c r="L34">
        <v>210</v>
      </c>
      <c r="M34">
        <v>4028</v>
      </c>
      <c r="N34">
        <v>0.48</v>
      </c>
      <c r="O34">
        <v>15</v>
      </c>
    </row>
    <row r="35" spans="1:15" x14ac:dyDescent="0.45">
      <c r="A35" t="s">
        <v>189</v>
      </c>
      <c r="C35" t="s">
        <v>203</v>
      </c>
      <c r="E35">
        <v>7</v>
      </c>
      <c r="F35" t="s">
        <v>100</v>
      </c>
      <c r="H35" t="s">
        <v>98</v>
      </c>
      <c r="I35" t="s">
        <v>97</v>
      </c>
      <c r="J35" t="s">
        <v>113</v>
      </c>
      <c r="K35">
        <v>7</v>
      </c>
      <c r="L35">
        <v>20</v>
      </c>
      <c r="M35">
        <v>1701</v>
      </c>
      <c r="N35">
        <v>0.28000000000000003</v>
      </c>
      <c r="O35">
        <v>1</v>
      </c>
    </row>
    <row r="36" spans="1:15" x14ac:dyDescent="0.45">
      <c r="A36" t="s">
        <v>189</v>
      </c>
      <c r="C36" t="s">
        <v>204</v>
      </c>
      <c r="E36">
        <v>7</v>
      </c>
      <c r="F36" t="s">
        <v>100</v>
      </c>
      <c r="H36" t="s">
        <v>98</v>
      </c>
      <c r="I36" t="s">
        <v>97</v>
      </c>
      <c r="J36" t="s">
        <v>113</v>
      </c>
      <c r="K36">
        <v>1</v>
      </c>
      <c r="L36">
        <v>20</v>
      </c>
      <c r="M36">
        <v>243</v>
      </c>
      <c r="N36">
        <v>0.04</v>
      </c>
      <c r="O36">
        <v>1</v>
      </c>
    </row>
    <row r="37" spans="1:15" x14ac:dyDescent="0.45">
      <c r="A37" t="s">
        <v>189</v>
      </c>
      <c r="C37" t="s">
        <v>204</v>
      </c>
      <c r="E37">
        <v>3</v>
      </c>
      <c r="F37" t="s">
        <v>107</v>
      </c>
      <c r="H37" t="s">
        <v>98</v>
      </c>
      <c r="I37" t="s">
        <v>97</v>
      </c>
      <c r="J37" t="s">
        <v>113</v>
      </c>
      <c r="K37">
        <v>1</v>
      </c>
      <c r="L37">
        <v>195</v>
      </c>
      <c r="M37">
        <v>480</v>
      </c>
      <c r="N37">
        <v>0.08</v>
      </c>
      <c r="O37">
        <v>5</v>
      </c>
    </row>
    <row r="38" spans="1:15" x14ac:dyDescent="0.45">
      <c r="A38" t="s">
        <v>189</v>
      </c>
      <c r="C38" t="s">
        <v>204</v>
      </c>
      <c r="E38">
        <v>8</v>
      </c>
      <c r="F38" t="s">
        <v>102</v>
      </c>
      <c r="H38" t="s">
        <v>98</v>
      </c>
      <c r="I38" t="s">
        <v>97</v>
      </c>
      <c r="J38" t="s">
        <v>113</v>
      </c>
      <c r="K38">
        <v>1</v>
      </c>
      <c r="L38">
        <v>27</v>
      </c>
      <c r="M38">
        <v>289</v>
      </c>
      <c r="N38">
        <v>0.05</v>
      </c>
      <c r="O38">
        <v>1</v>
      </c>
    </row>
    <row r="39" spans="1:15" x14ac:dyDescent="0.45">
      <c r="A39" t="s">
        <v>189</v>
      </c>
      <c r="C39" t="s">
        <v>204</v>
      </c>
      <c r="E39">
        <v>4</v>
      </c>
      <c r="F39" t="s">
        <v>105</v>
      </c>
      <c r="H39" t="s">
        <v>98</v>
      </c>
      <c r="I39" t="s">
        <v>97</v>
      </c>
      <c r="J39" t="s">
        <v>113</v>
      </c>
      <c r="K39">
        <v>1</v>
      </c>
      <c r="L39">
        <v>195</v>
      </c>
      <c r="M39">
        <v>548</v>
      </c>
      <c r="N39">
        <v>0.09</v>
      </c>
      <c r="O39">
        <v>5</v>
      </c>
    </row>
    <row r="40" spans="1:15" x14ac:dyDescent="0.45">
      <c r="A40" t="s">
        <v>189</v>
      </c>
      <c r="C40" t="s">
        <v>205</v>
      </c>
      <c r="E40">
        <v>3</v>
      </c>
      <c r="F40" t="s">
        <v>107</v>
      </c>
      <c r="H40" t="s">
        <v>98</v>
      </c>
      <c r="I40" t="s">
        <v>97</v>
      </c>
      <c r="J40" t="s">
        <v>113</v>
      </c>
      <c r="K40">
        <v>1</v>
      </c>
      <c r="L40">
        <v>195</v>
      </c>
      <c r="M40">
        <v>480</v>
      </c>
      <c r="N40">
        <v>0.08</v>
      </c>
      <c r="O40">
        <v>5</v>
      </c>
    </row>
    <row r="41" spans="1:15" x14ac:dyDescent="0.45">
      <c r="A41" t="s">
        <v>189</v>
      </c>
      <c r="C41" t="s">
        <v>205</v>
      </c>
      <c r="E41">
        <v>28</v>
      </c>
      <c r="F41" t="s">
        <v>96</v>
      </c>
      <c r="H41" t="s">
        <v>98</v>
      </c>
      <c r="I41" t="s">
        <v>97</v>
      </c>
      <c r="J41" t="s">
        <v>113</v>
      </c>
      <c r="K41">
        <v>3</v>
      </c>
      <c r="L41">
        <v>210</v>
      </c>
      <c r="M41">
        <v>3021</v>
      </c>
      <c r="N41">
        <v>0.36</v>
      </c>
      <c r="O41">
        <v>15</v>
      </c>
    </row>
    <row r="42" spans="1:15" x14ac:dyDescent="0.45">
      <c r="A42" t="s">
        <v>189</v>
      </c>
      <c r="C42" t="s">
        <v>205</v>
      </c>
      <c r="E42">
        <v>9</v>
      </c>
      <c r="F42" t="s">
        <v>109</v>
      </c>
      <c r="H42" t="s">
        <v>98</v>
      </c>
      <c r="I42" t="s">
        <v>97</v>
      </c>
      <c r="J42" t="s">
        <v>113</v>
      </c>
      <c r="K42">
        <v>1</v>
      </c>
      <c r="L42">
        <v>135</v>
      </c>
      <c r="M42">
        <v>1007</v>
      </c>
      <c r="N42">
        <v>0.12</v>
      </c>
      <c r="O42">
        <v>15</v>
      </c>
    </row>
    <row r="43" spans="1:15" x14ac:dyDescent="0.45">
      <c r="A43" t="s">
        <v>189</v>
      </c>
      <c r="C43" t="s">
        <v>205</v>
      </c>
      <c r="E43">
        <v>7</v>
      </c>
      <c r="F43" t="s">
        <v>100</v>
      </c>
      <c r="H43" t="s">
        <v>98</v>
      </c>
      <c r="I43" t="s">
        <v>97</v>
      </c>
      <c r="J43" t="s">
        <v>113</v>
      </c>
      <c r="K43">
        <v>3</v>
      </c>
      <c r="L43">
        <v>20</v>
      </c>
      <c r="M43">
        <v>729</v>
      </c>
      <c r="N43">
        <v>0.12</v>
      </c>
      <c r="O43">
        <v>1</v>
      </c>
    </row>
    <row r="44" spans="1:15" x14ac:dyDescent="0.45">
      <c r="A44" t="s">
        <v>189</v>
      </c>
      <c r="C44" t="s">
        <v>205</v>
      </c>
      <c r="E44">
        <v>4</v>
      </c>
      <c r="F44" t="s">
        <v>105</v>
      </c>
      <c r="H44" t="s">
        <v>98</v>
      </c>
      <c r="I44" t="s">
        <v>97</v>
      </c>
      <c r="J44" t="s">
        <v>113</v>
      </c>
      <c r="K44">
        <v>1</v>
      </c>
      <c r="L44">
        <v>195</v>
      </c>
      <c r="M44">
        <v>548</v>
      </c>
      <c r="N44">
        <v>0.09</v>
      </c>
      <c r="O44">
        <v>5</v>
      </c>
    </row>
    <row r="45" spans="1:15" x14ac:dyDescent="0.45">
      <c r="A45" t="s">
        <v>189</v>
      </c>
      <c r="C45" t="s">
        <v>206</v>
      </c>
      <c r="E45">
        <v>3</v>
      </c>
      <c r="F45" t="s">
        <v>107</v>
      </c>
      <c r="H45" t="s">
        <v>98</v>
      </c>
      <c r="I45" t="s">
        <v>97</v>
      </c>
      <c r="J45" t="s">
        <v>113</v>
      </c>
      <c r="K45">
        <v>1</v>
      </c>
      <c r="L45">
        <v>195</v>
      </c>
      <c r="M45">
        <v>480</v>
      </c>
      <c r="N45">
        <v>0.08</v>
      </c>
      <c r="O45">
        <v>5</v>
      </c>
    </row>
    <row r="46" spans="1:15" x14ac:dyDescent="0.45">
      <c r="A46" t="s">
        <v>189</v>
      </c>
      <c r="C46" t="s">
        <v>206</v>
      </c>
      <c r="E46">
        <v>9</v>
      </c>
      <c r="F46" t="s">
        <v>109</v>
      </c>
      <c r="H46" t="s">
        <v>98</v>
      </c>
      <c r="I46" t="s">
        <v>97</v>
      </c>
      <c r="J46" t="s">
        <v>113</v>
      </c>
      <c r="K46">
        <v>6</v>
      </c>
      <c r="L46">
        <v>135</v>
      </c>
      <c r="M46">
        <v>6042</v>
      </c>
      <c r="N46">
        <v>0.72</v>
      </c>
      <c r="O46">
        <v>15</v>
      </c>
    </row>
    <row r="47" spans="1:15" x14ac:dyDescent="0.45">
      <c r="A47" t="s">
        <v>189</v>
      </c>
      <c r="C47" t="s">
        <v>206</v>
      </c>
      <c r="E47">
        <v>7</v>
      </c>
      <c r="F47" t="s">
        <v>100</v>
      </c>
      <c r="H47" t="s">
        <v>98</v>
      </c>
      <c r="I47" t="s">
        <v>97</v>
      </c>
      <c r="J47" t="s">
        <v>113</v>
      </c>
      <c r="K47">
        <v>3</v>
      </c>
      <c r="L47">
        <v>20</v>
      </c>
      <c r="M47">
        <v>729</v>
      </c>
      <c r="N47">
        <v>0.12</v>
      </c>
      <c r="O47">
        <v>1</v>
      </c>
    </row>
    <row r="48" spans="1:15" x14ac:dyDescent="0.45">
      <c r="A48" t="s">
        <v>189</v>
      </c>
      <c r="C48" t="s">
        <v>208</v>
      </c>
      <c r="E48">
        <v>8</v>
      </c>
      <c r="F48" t="s">
        <v>102</v>
      </c>
      <c r="H48" t="s">
        <v>98</v>
      </c>
      <c r="I48" t="s">
        <v>97</v>
      </c>
      <c r="J48" t="s">
        <v>113</v>
      </c>
      <c r="K48">
        <v>1</v>
      </c>
      <c r="L48">
        <v>27</v>
      </c>
      <c r="M48">
        <v>289</v>
      </c>
      <c r="N48">
        <v>0.05</v>
      </c>
      <c r="O48">
        <v>1</v>
      </c>
    </row>
    <row r="49" spans="1:15" x14ac:dyDescent="0.45">
      <c r="A49" t="s">
        <v>189</v>
      </c>
      <c r="C49" t="s">
        <v>208</v>
      </c>
      <c r="E49">
        <v>7</v>
      </c>
      <c r="F49" t="s">
        <v>100</v>
      </c>
      <c r="H49" t="s">
        <v>98</v>
      </c>
      <c r="I49" t="s">
        <v>97</v>
      </c>
      <c r="J49" t="s">
        <v>113</v>
      </c>
      <c r="K49">
        <v>1</v>
      </c>
      <c r="L49">
        <v>20</v>
      </c>
      <c r="M49">
        <v>243</v>
      </c>
      <c r="N49">
        <v>0.04</v>
      </c>
      <c r="O49">
        <v>1</v>
      </c>
    </row>
    <row r="50" spans="1:15" x14ac:dyDescent="0.45">
      <c r="A50" t="s">
        <v>189</v>
      </c>
      <c r="C50" t="s">
        <v>208</v>
      </c>
      <c r="E50">
        <v>28</v>
      </c>
      <c r="F50" t="s">
        <v>96</v>
      </c>
      <c r="H50" t="s">
        <v>98</v>
      </c>
      <c r="I50" t="s">
        <v>97</v>
      </c>
      <c r="J50" t="s">
        <v>113</v>
      </c>
      <c r="K50">
        <v>2</v>
      </c>
      <c r="L50">
        <v>210</v>
      </c>
      <c r="M50">
        <v>2014</v>
      </c>
      <c r="N50">
        <v>0.24</v>
      </c>
      <c r="O50">
        <v>15</v>
      </c>
    </row>
    <row r="51" spans="1:15" x14ac:dyDescent="0.45">
      <c r="A51" t="s">
        <v>189</v>
      </c>
      <c r="C51" t="s">
        <v>208</v>
      </c>
      <c r="E51">
        <v>3</v>
      </c>
      <c r="F51" t="s">
        <v>107</v>
      </c>
      <c r="H51" t="s">
        <v>98</v>
      </c>
      <c r="I51" t="s">
        <v>97</v>
      </c>
      <c r="J51" t="s">
        <v>113</v>
      </c>
      <c r="K51">
        <v>1</v>
      </c>
      <c r="L51">
        <v>195</v>
      </c>
      <c r="M51">
        <v>480</v>
      </c>
      <c r="N51">
        <v>0.08</v>
      </c>
      <c r="O51">
        <v>5</v>
      </c>
    </row>
    <row r="52" spans="1:15" x14ac:dyDescent="0.45">
      <c r="A52" t="s">
        <v>189</v>
      </c>
      <c r="C52" t="s">
        <v>209</v>
      </c>
      <c r="E52">
        <v>28</v>
      </c>
      <c r="F52" t="s">
        <v>96</v>
      </c>
      <c r="H52" t="s">
        <v>98</v>
      </c>
      <c r="I52" t="s">
        <v>97</v>
      </c>
      <c r="J52" t="s">
        <v>113</v>
      </c>
      <c r="K52">
        <v>2</v>
      </c>
      <c r="L52">
        <v>210</v>
      </c>
      <c r="M52">
        <v>2014</v>
      </c>
      <c r="N52">
        <v>0.24</v>
      </c>
      <c r="O52">
        <v>15</v>
      </c>
    </row>
    <row r="53" spans="1:15" x14ac:dyDescent="0.45">
      <c r="A53" t="s">
        <v>189</v>
      </c>
      <c r="C53" t="s">
        <v>209</v>
      </c>
      <c r="E53">
        <v>3</v>
      </c>
      <c r="F53" t="s">
        <v>107</v>
      </c>
      <c r="H53" t="s">
        <v>98</v>
      </c>
      <c r="I53" t="s">
        <v>97</v>
      </c>
      <c r="J53" t="s">
        <v>113</v>
      </c>
      <c r="K53">
        <v>1</v>
      </c>
      <c r="L53">
        <v>195</v>
      </c>
      <c r="M53">
        <v>480</v>
      </c>
      <c r="N53">
        <v>0.08</v>
      </c>
      <c r="O53">
        <v>5</v>
      </c>
    </row>
    <row r="54" spans="1:15" x14ac:dyDescent="0.45">
      <c r="A54" t="s">
        <v>189</v>
      </c>
      <c r="C54" t="s">
        <v>209</v>
      </c>
      <c r="E54">
        <v>7</v>
      </c>
      <c r="F54" t="s">
        <v>100</v>
      </c>
      <c r="H54" t="s">
        <v>98</v>
      </c>
      <c r="I54" t="s">
        <v>97</v>
      </c>
      <c r="J54" t="s">
        <v>113</v>
      </c>
      <c r="K54">
        <v>4</v>
      </c>
      <c r="L54">
        <v>20</v>
      </c>
      <c r="M54">
        <v>972</v>
      </c>
      <c r="N54">
        <v>0.16</v>
      </c>
      <c r="O54">
        <v>1</v>
      </c>
    </row>
    <row r="55" spans="1:15" x14ac:dyDescent="0.45">
      <c r="A55" t="s">
        <v>189</v>
      </c>
      <c r="C55" t="s">
        <v>211</v>
      </c>
      <c r="E55">
        <v>28</v>
      </c>
      <c r="F55" t="s">
        <v>96</v>
      </c>
      <c r="H55" t="s">
        <v>98</v>
      </c>
      <c r="I55" t="s">
        <v>97</v>
      </c>
      <c r="J55" t="s">
        <v>113</v>
      </c>
      <c r="K55">
        <v>4</v>
      </c>
      <c r="L55">
        <v>210</v>
      </c>
      <c r="M55">
        <v>4028</v>
      </c>
      <c r="N55">
        <v>0.48</v>
      </c>
      <c r="O55">
        <v>15</v>
      </c>
    </row>
    <row r="56" spans="1:15" x14ac:dyDescent="0.45">
      <c r="A56" t="s">
        <v>189</v>
      </c>
      <c r="C56" t="s">
        <v>211</v>
      </c>
      <c r="E56">
        <v>7</v>
      </c>
      <c r="F56" t="s">
        <v>100</v>
      </c>
      <c r="H56" t="s">
        <v>98</v>
      </c>
      <c r="I56" t="s">
        <v>97</v>
      </c>
      <c r="J56" t="s">
        <v>113</v>
      </c>
      <c r="K56">
        <v>4</v>
      </c>
      <c r="L56">
        <v>20</v>
      </c>
      <c r="M56">
        <v>972</v>
      </c>
      <c r="N56">
        <v>0.16</v>
      </c>
      <c r="O56">
        <v>1</v>
      </c>
    </row>
    <row r="57" spans="1:15" x14ac:dyDescent="0.45">
      <c r="A57" t="s">
        <v>189</v>
      </c>
      <c r="C57" t="s">
        <v>211</v>
      </c>
      <c r="E57">
        <v>3</v>
      </c>
      <c r="F57" t="s">
        <v>107</v>
      </c>
      <c r="H57" t="s">
        <v>98</v>
      </c>
      <c r="I57" t="s">
        <v>97</v>
      </c>
      <c r="J57" t="s">
        <v>113</v>
      </c>
      <c r="K57">
        <v>2</v>
      </c>
      <c r="L57">
        <v>195</v>
      </c>
      <c r="M57">
        <v>960</v>
      </c>
      <c r="N57">
        <v>0.16</v>
      </c>
      <c r="O57">
        <v>5</v>
      </c>
    </row>
    <row r="58" spans="1:15" x14ac:dyDescent="0.45">
      <c r="A58" t="s">
        <v>189</v>
      </c>
      <c r="C58" t="s">
        <v>213</v>
      </c>
      <c r="E58">
        <v>7</v>
      </c>
      <c r="F58" t="s">
        <v>100</v>
      </c>
      <c r="H58" t="s">
        <v>98</v>
      </c>
      <c r="I58" t="s">
        <v>97</v>
      </c>
      <c r="J58" t="s">
        <v>113</v>
      </c>
      <c r="K58">
        <v>4</v>
      </c>
      <c r="L58">
        <v>20</v>
      </c>
      <c r="M58">
        <v>972</v>
      </c>
      <c r="N58">
        <v>0.16</v>
      </c>
      <c r="O58">
        <v>1</v>
      </c>
    </row>
    <row r="59" spans="1:15" x14ac:dyDescent="0.45">
      <c r="A59" t="s">
        <v>189</v>
      </c>
      <c r="C59" t="s">
        <v>213</v>
      </c>
      <c r="E59">
        <v>28</v>
      </c>
      <c r="F59" t="s">
        <v>96</v>
      </c>
      <c r="H59" t="s">
        <v>98</v>
      </c>
      <c r="I59" t="s">
        <v>97</v>
      </c>
      <c r="J59" t="s">
        <v>113</v>
      </c>
      <c r="K59">
        <v>3</v>
      </c>
      <c r="L59">
        <v>210</v>
      </c>
      <c r="M59">
        <v>3021</v>
      </c>
      <c r="N59">
        <v>0.36</v>
      </c>
      <c r="O59">
        <v>15</v>
      </c>
    </row>
    <row r="60" spans="1:15" x14ac:dyDescent="0.45">
      <c r="A60" t="s">
        <v>189</v>
      </c>
      <c r="C60" t="s">
        <v>213</v>
      </c>
      <c r="E60">
        <v>3</v>
      </c>
      <c r="F60" t="s">
        <v>107</v>
      </c>
      <c r="H60" t="s">
        <v>98</v>
      </c>
      <c r="I60" t="s">
        <v>97</v>
      </c>
      <c r="J60" t="s">
        <v>113</v>
      </c>
      <c r="K60">
        <v>1</v>
      </c>
      <c r="L60">
        <v>195</v>
      </c>
      <c r="M60">
        <v>480</v>
      </c>
      <c r="N60">
        <v>0.08</v>
      </c>
      <c r="O60">
        <v>5</v>
      </c>
    </row>
    <row r="61" spans="1:15" x14ac:dyDescent="0.45">
      <c r="A61" t="s">
        <v>189</v>
      </c>
      <c r="C61" t="s">
        <v>213</v>
      </c>
      <c r="E61">
        <v>9</v>
      </c>
      <c r="F61" t="s">
        <v>109</v>
      </c>
      <c r="H61" t="s">
        <v>98</v>
      </c>
      <c r="I61" t="s">
        <v>97</v>
      </c>
      <c r="J61" t="s">
        <v>113</v>
      </c>
      <c r="K61">
        <v>3</v>
      </c>
      <c r="L61">
        <v>135</v>
      </c>
      <c r="M61">
        <v>3021</v>
      </c>
      <c r="N61">
        <v>0.36</v>
      </c>
      <c r="O61">
        <v>15</v>
      </c>
    </row>
    <row r="62" spans="1:15" x14ac:dyDescent="0.45">
      <c r="A62" t="s">
        <v>189</v>
      </c>
      <c r="C62" t="s">
        <v>214</v>
      </c>
      <c r="E62">
        <v>3</v>
      </c>
      <c r="F62" t="s">
        <v>107</v>
      </c>
      <c r="H62" t="s">
        <v>98</v>
      </c>
      <c r="I62" t="s">
        <v>97</v>
      </c>
      <c r="J62" t="s">
        <v>113</v>
      </c>
      <c r="K62">
        <v>1</v>
      </c>
      <c r="L62">
        <v>195</v>
      </c>
      <c r="M62">
        <v>480</v>
      </c>
      <c r="N62">
        <v>0.08</v>
      </c>
      <c r="O62">
        <v>5</v>
      </c>
    </row>
    <row r="63" spans="1:15" x14ac:dyDescent="0.45">
      <c r="A63" t="s">
        <v>189</v>
      </c>
      <c r="C63" t="s">
        <v>214</v>
      </c>
      <c r="E63">
        <v>7</v>
      </c>
      <c r="F63" t="s">
        <v>100</v>
      </c>
      <c r="H63" t="s">
        <v>98</v>
      </c>
      <c r="I63" t="s">
        <v>97</v>
      </c>
      <c r="J63" t="s">
        <v>113</v>
      </c>
      <c r="K63">
        <v>2</v>
      </c>
      <c r="L63">
        <v>20</v>
      </c>
      <c r="M63">
        <v>486</v>
      </c>
      <c r="N63">
        <v>0.08</v>
      </c>
      <c r="O63">
        <v>1</v>
      </c>
    </row>
    <row r="64" spans="1:15" x14ac:dyDescent="0.45">
      <c r="A64" t="s">
        <v>189</v>
      </c>
      <c r="C64" t="s">
        <v>214</v>
      </c>
      <c r="E64">
        <v>8</v>
      </c>
      <c r="F64" t="s">
        <v>102</v>
      </c>
      <c r="H64" t="s">
        <v>98</v>
      </c>
      <c r="I64" t="s">
        <v>97</v>
      </c>
      <c r="J64" t="s">
        <v>113</v>
      </c>
      <c r="K64">
        <v>3</v>
      </c>
      <c r="L64">
        <v>27</v>
      </c>
      <c r="M64">
        <v>867</v>
      </c>
      <c r="N64">
        <v>0.15</v>
      </c>
      <c r="O64">
        <v>1</v>
      </c>
    </row>
    <row r="65" spans="1:15" x14ac:dyDescent="0.45">
      <c r="A65" t="s">
        <v>189</v>
      </c>
      <c r="C65" t="s">
        <v>214</v>
      </c>
      <c r="E65">
        <v>4</v>
      </c>
      <c r="F65" t="s">
        <v>105</v>
      </c>
      <c r="H65" t="s">
        <v>98</v>
      </c>
      <c r="I65" t="s">
        <v>97</v>
      </c>
      <c r="J65" t="s">
        <v>113</v>
      </c>
      <c r="K65">
        <v>1</v>
      </c>
      <c r="L65">
        <v>195</v>
      </c>
      <c r="M65">
        <v>548</v>
      </c>
      <c r="N65">
        <v>0.09</v>
      </c>
      <c r="O65">
        <v>5</v>
      </c>
    </row>
    <row r="66" spans="1:15" x14ac:dyDescent="0.45">
      <c r="A66" t="s">
        <v>189</v>
      </c>
      <c r="C66" t="s">
        <v>214</v>
      </c>
      <c r="E66">
        <v>9</v>
      </c>
      <c r="F66" t="s">
        <v>109</v>
      </c>
      <c r="H66" t="s">
        <v>98</v>
      </c>
      <c r="I66" t="s">
        <v>97</v>
      </c>
      <c r="J66" t="s">
        <v>113</v>
      </c>
      <c r="K66">
        <v>3</v>
      </c>
      <c r="L66">
        <v>135</v>
      </c>
      <c r="M66">
        <v>3021</v>
      </c>
      <c r="N66">
        <v>0.36</v>
      </c>
      <c r="O66">
        <v>15</v>
      </c>
    </row>
    <row r="67" spans="1:15" x14ac:dyDescent="0.45">
      <c r="A67" t="s">
        <v>189</v>
      </c>
      <c r="C67" t="s">
        <v>214</v>
      </c>
      <c r="E67">
        <v>28</v>
      </c>
      <c r="F67" t="s">
        <v>96</v>
      </c>
      <c r="H67" t="s">
        <v>98</v>
      </c>
      <c r="I67" t="s">
        <v>97</v>
      </c>
      <c r="J67" t="s">
        <v>113</v>
      </c>
      <c r="K67">
        <v>5</v>
      </c>
      <c r="L67">
        <v>210</v>
      </c>
      <c r="M67">
        <v>5035</v>
      </c>
      <c r="N67">
        <v>0.6</v>
      </c>
      <c r="O67">
        <v>15</v>
      </c>
    </row>
    <row r="68" spans="1:15" x14ac:dyDescent="0.45">
      <c r="A68" t="s">
        <v>189</v>
      </c>
      <c r="C68" t="s">
        <v>216</v>
      </c>
      <c r="E68">
        <v>20</v>
      </c>
      <c r="F68" t="s">
        <v>255</v>
      </c>
      <c r="H68" t="s">
        <v>98</v>
      </c>
      <c r="I68" t="s">
        <v>97</v>
      </c>
      <c r="J68" t="s">
        <v>113</v>
      </c>
      <c r="K68">
        <v>5</v>
      </c>
      <c r="L68">
        <v>318</v>
      </c>
      <c r="M68">
        <v>5035</v>
      </c>
      <c r="N68">
        <v>0.6</v>
      </c>
      <c r="O68">
        <v>15</v>
      </c>
    </row>
    <row r="69" spans="1:15" x14ac:dyDescent="0.45">
      <c r="A69" t="s">
        <v>189</v>
      </c>
      <c r="C69" t="s">
        <v>217</v>
      </c>
      <c r="E69">
        <v>15</v>
      </c>
      <c r="F69" t="s">
        <v>256</v>
      </c>
      <c r="H69" t="s">
        <v>98</v>
      </c>
      <c r="I69" t="s">
        <v>97</v>
      </c>
      <c r="J69" t="s">
        <v>113</v>
      </c>
      <c r="K69">
        <v>2</v>
      </c>
      <c r="L69">
        <v>185</v>
      </c>
      <c r="M69">
        <v>2014</v>
      </c>
      <c r="N69">
        <v>0.24</v>
      </c>
      <c r="O69">
        <v>15</v>
      </c>
    </row>
    <row r="70" spans="1:15" x14ac:dyDescent="0.45">
      <c r="A70" t="s">
        <v>189</v>
      </c>
      <c r="C70" t="s">
        <v>217</v>
      </c>
      <c r="E70">
        <v>20</v>
      </c>
      <c r="F70" t="s">
        <v>255</v>
      </c>
      <c r="H70" t="s">
        <v>98</v>
      </c>
      <c r="I70" t="s">
        <v>97</v>
      </c>
      <c r="J70" t="s">
        <v>113</v>
      </c>
      <c r="K70">
        <v>1</v>
      </c>
      <c r="L70">
        <v>318</v>
      </c>
      <c r="M70">
        <v>1007</v>
      </c>
      <c r="N70">
        <v>0.12</v>
      </c>
      <c r="O70">
        <v>15</v>
      </c>
    </row>
    <row r="71" spans="1:15" x14ac:dyDescent="0.45">
      <c r="A71" t="s">
        <v>189</v>
      </c>
      <c r="C71" t="s">
        <v>219</v>
      </c>
      <c r="E71">
        <v>20</v>
      </c>
      <c r="F71" t="s">
        <v>255</v>
      </c>
      <c r="H71" t="s">
        <v>98</v>
      </c>
      <c r="I71" t="s">
        <v>97</v>
      </c>
      <c r="J71" t="s">
        <v>113</v>
      </c>
      <c r="K71">
        <v>5</v>
      </c>
      <c r="L71">
        <v>318</v>
      </c>
      <c r="M71">
        <v>5035</v>
      </c>
      <c r="N71">
        <v>0.6</v>
      </c>
      <c r="O71">
        <v>15</v>
      </c>
    </row>
    <row r="72" spans="1:15" x14ac:dyDescent="0.45">
      <c r="A72" t="s">
        <v>189</v>
      </c>
      <c r="C72" t="s">
        <v>219</v>
      </c>
      <c r="E72">
        <v>15</v>
      </c>
      <c r="F72" t="s">
        <v>256</v>
      </c>
      <c r="H72" t="s">
        <v>98</v>
      </c>
      <c r="I72" t="s">
        <v>97</v>
      </c>
      <c r="J72" t="s">
        <v>113</v>
      </c>
      <c r="K72">
        <v>3</v>
      </c>
      <c r="L72">
        <v>185</v>
      </c>
      <c r="M72">
        <v>3021</v>
      </c>
      <c r="N72">
        <v>0.36</v>
      </c>
      <c r="O72">
        <v>15</v>
      </c>
    </row>
    <row r="73" spans="1:15" x14ac:dyDescent="0.45">
      <c r="A73" t="s">
        <v>189</v>
      </c>
      <c r="C73" t="s">
        <v>221</v>
      </c>
      <c r="E73">
        <v>28</v>
      </c>
      <c r="F73" t="s">
        <v>96</v>
      </c>
      <c r="H73" t="s">
        <v>98</v>
      </c>
      <c r="I73" t="s">
        <v>97</v>
      </c>
      <c r="J73" t="s">
        <v>113</v>
      </c>
      <c r="K73">
        <v>4</v>
      </c>
      <c r="L73">
        <v>210</v>
      </c>
      <c r="M73">
        <v>4028</v>
      </c>
      <c r="N73">
        <v>0.48</v>
      </c>
      <c r="O73">
        <v>15</v>
      </c>
    </row>
    <row r="74" spans="1:15" x14ac:dyDescent="0.45">
      <c r="A74" t="s">
        <v>189</v>
      </c>
      <c r="C74" t="s">
        <v>221</v>
      </c>
      <c r="E74">
        <v>3</v>
      </c>
      <c r="F74" t="s">
        <v>107</v>
      </c>
      <c r="H74" t="s">
        <v>98</v>
      </c>
      <c r="I74" t="s">
        <v>97</v>
      </c>
      <c r="J74" t="s">
        <v>113</v>
      </c>
      <c r="K74">
        <v>1</v>
      </c>
      <c r="L74">
        <v>195</v>
      </c>
      <c r="M74">
        <v>480</v>
      </c>
      <c r="N74">
        <v>0.08</v>
      </c>
      <c r="O74">
        <v>5</v>
      </c>
    </row>
    <row r="75" spans="1:15" x14ac:dyDescent="0.45">
      <c r="A75" t="s">
        <v>189</v>
      </c>
      <c r="C75" t="s">
        <v>221</v>
      </c>
      <c r="E75">
        <v>4</v>
      </c>
      <c r="F75" t="s">
        <v>105</v>
      </c>
      <c r="H75" t="s">
        <v>98</v>
      </c>
      <c r="I75" t="s">
        <v>97</v>
      </c>
      <c r="J75" t="s">
        <v>113</v>
      </c>
      <c r="K75">
        <v>1</v>
      </c>
      <c r="L75">
        <v>195</v>
      </c>
      <c r="M75">
        <v>548</v>
      </c>
      <c r="N75">
        <v>0.09</v>
      </c>
      <c r="O75">
        <v>5</v>
      </c>
    </row>
    <row r="76" spans="1:15" x14ac:dyDescent="0.45">
      <c r="A76" t="s">
        <v>189</v>
      </c>
      <c r="C76" t="s">
        <v>221</v>
      </c>
      <c r="E76">
        <v>7</v>
      </c>
      <c r="F76" t="s">
        <v>100</v>
      </c>
      <c r="H76" t="s">
        <v>98</v>
      </c>
      <c r="I76" t="s">
        <v>97</v>
      </c>
      <c r="J76" t="s">
        <v>113</v>
      </c>
      <c r="K76">
        <v>2</v>
      </c>
      <c r="L76">
        <v>20</v>
      </c>
      <c r="M76">
        <v>486</v>
      </c>
      <c r="N76">
        <v>0.08</v>
      </c>
      <c r="O76">
        <v>1</v>
      </c>
    </row>
    <row r="77" spans="1:15" x14ac:dyDescent="0.45">
      <c r="A77" t="s">
        <v>189</v>
      </c>
      <c r="C77" t="s">
        <v>221</v>
      </c>
      <c r="E77">
        <v>9</v>
      </c>
      <c r="F77" t="s">
        <v>109</v>
      </c>
      <c r="H77" t="s">
        <v>98</v>
      </c>
      <c r="I77" t="s">
        <v>97</v>
      </c>
      <c r="J77" t="s">
        <v>113</v>
      </c>
      <c r="K77">
        <v>2</v>
      </c>
      <c r="L77">
        <v>135</v>
      </c>
      <c r="M77">
        <v>2014</v>
      </c>
      <c r="N77">
        <v>0.24</v>
      </c>
      <c r="O77">
        <v>15</v>
      </c>
    </row>
    <row r="78" spans="1:15" x14ac:dyDescent="0.45">
      <c r="A78" t="s">
        <v>189</v>
      </c>
      <c r="C78" t="s">
        <v>221</v>
      </c>
      <c r="E78">
        <v>12</v>
      </c>
      <c r="F78" t="s">
        <v>111</v>
      </c>
      <c r="H78" t="s">
        <v>98</v>
      </c>
      <c r="I78" t="s">
        <v>97</v>
      </c>
      <c r="J78" t="s">
        <v>113</v>
      </c>
      <c r="K78">
        <v>1</v>
      </c>
      <c r="L78">
        <v>135</v>
      </c>
      <c r="M78">
        <v>1007</v>
      </c>
      <c r="N78">
        <v>0.12</v>
      </c>
      <c r="O78">
        <v>15</v>
      </c>
    </row>
    <row r="79" spans="1:15" x14ac:dyDescent="0.45">
      <c r="A79" t="s">
        <v>189</v>
      </c>
      <c r="C79" t="s">
        <v>223</v>
      </c>
      <c r="E79">
        <v>3</v>
      </c>
      <c r="F79" t="s">
        <v>107</v>
      </c>
      <c r="H79" t="s">
        <v>98</v>
      </c>
      <c r="I79" t="s">
        <v>97</v>
      </c>
      <c r="J79" t="s">
        <v>113</v>
      </c>
      <c r="K79">
        <v>1</v>
      </c>
      <c r="L79">
        <v>195</v>
      </c>
      <c r="M79">
        <v>480</v>
      </c>
      <c r="N79">
        <v>0.08</v>
      </c>
      <c r="O79">
        <v>5</v>
      </c>
    </row>
    <row r="80" spans="1:15" x14ac:dyDescent="0.45">
      <c r="A80" t="s">
        <v>189</v>
      </c>
      <c r="C80" t="s">
        <v>223</v>
      </c>
      <c r="E80">
        <v>4</v>
      </c>
      <c r="F80" t="s">
        <v>105</v>
      </c>
      <c r="H80" t="s">
        <v>98</v>
      </c>
      <c r="I80" t="s">
        <v>97</v>
      </c>
      <c r="J80" t="s">
        <v>113</v>
      </c>
      <c r="K80">
        <v>1</v>
      </c>
      <c r="L80">
        <v>195</v>
      </c>
      <c r="M80">
        <v>548</v>
      </c>
      <c r="N80">
        <v>0.09</v>
      </c>
      <c r="O80">
        <v>5</v>
      </c>
    </row>
    <row r="81" spans="1:15" x14ac:dyDescent="0.45">
      <c r="A81" t="s">
        <v>189</v>
      </c>
      <c r="C81" t="s">
        <v>223</v>
      </c>
      <c r="E81">
        <v>28</v>
      </c>
      <c r="F81" t="s">
        <v>96</v>
      </c>
      <c r="H81" t="s">
        <v>98</v>
      </c>
      <c r="I81" t="s">
        <v>97</v>
      </c>
      <c r="J81" t="s">
        <v>113</v>
      </c>
      <c r="K81">
        <v>5</v>
      </c>
      <c r="L81">
        <v>210</v>
      </c>
      <c r="M81">
        <v>5035</v>
      </c>
      <c r="N81">
        <v>0.6</v>
      </c>
      <c r="O81">
        <v>15</v>
      </c>
    </row>
    <row r="82" spans="1:15" x14ac:dyDescent="0.45">
      <c r="A82" t="s">
        <v>189</v>
      </c>
      <c r="C82" t="s">
        <v>223</v>
      </c>
      <c r="E82">
        <v>7</v>
      </c>
      <c r="F82" t="s">
        <v>100</v>
      </c>
      <c r="H82" t="s">
        <v>98</v>
      </c>
      <c r="I82" t="s">
        <v>97</v>
      </c>
      <c r="J82" t="s">
        <v>113</v>
      </c>
      <c r="K82">
        <v>3</v>
      </c>
      <c r="L82">
        <v>20</v>
      </c>
      <c r="M82">
        <v>729</v>
      </c>
      <c r="N82">
        <v>0.12</v>
      </c>
      <c r="O82">
        <v>1</v>
      </c>
    </row>
    <row r="83" spans="1:15" x14ac:dyDescent="0.45">
      <c r="A83" t="s">
        <v>189</v>
      </c>
      <c r="C83" t="s">
        <v>225</v>
      </c>
      <c r="E83">
        <v>3</v>
      </c>
      <c r="F83" t="s">
        <v>107</v>
      </c>
      <c r="H83" t="s">
        <v>98</v>
      </c>
      <c r="I83" t="s">
        <v>97</v>
      </c>
      <c r="J83" t="s">
        <v>113</v>
      </c>
      <c r="K83">
        <v>1</v>
      </c>
      <c r="L83">
        <v>195</v>
      </c>
      <c r="M83">
        <v>480</v>
      </c>
      <c r="N83">
        <v>0.08</v>
      </c>
      <c r="O83">
        <v>5</v>
      </c>
    </row>
    <row r="84" spans="1:15" x14ac:dyDescent="0.45">
      <c r="A84" t="s">
        <v>189</v>
      </c>
      <c r="C84" t="s">
        <v>225</v>
      </c>
      <c r="E84">
        <v>8</v>
      </c>
      <c r="F84" t="s">
        <v>102</v>
      </c>
      <c r="H84" t="s">
        <v>98</v>
      </c>
      <c r="I84" t="s">
        <v>97</v>
      </c>
      <c r="J84" t="s">
        <v>113</v>
      </c>
      <c r="K84">
        <v>3</v>
      </c>
      <c r="L84">
        <v>27</v>
      </c>
      <c r="M84">
        <v>867</v>
      </c>
      <c r="N84">
        <v>0.15</v>
      </c>
      <c r="O84">
        <v>1</v>
      </c>
    </row>
    <row r="85" spans="1:15" x14ac:dyDescent="0.45">
      <c r="A85" t="s">
        <v>189</v>
      </c>
      <c r="C85" t="s">
        <v>225</v>
      </c>
      <c r="E85">
        <v>28</v>
      </c>
      <c r="F85" t="s">
        <v>96</v>
      </c>
      <c r="H85" t="s">
        <v>98</v>
      </c>
      <c r="I85" t="s">
        <v>97</v>
      </c>
      <c r="J85" t="s">
        <v>113</v>
      </c>
      <c r="K85">
        <v>4</v>
      </c>
      <c r="L85">
        <v>210</v>
      </c>
      <c r="M85">
        <v>4028</v>
      </c>
      <c r="N85">
        <v>0.48</v>
      </c>
      <c r="O85">
        <v>15</v>
      </c>
    </row>
    <row r="86" spans="1:15" x14ac:dyDescent="0.45">
      <c r="A86" t="s">
        <v>189</v>
      </c>
      <c r="C86" t="s">
        <v>225</v>
      </c>
      <c r="E86">
        <v>7</v>
      </c>
      <c r="F86" t="s">
        <v>100</v>
      </c>
      <c r="H86" t="s">
        <v>98</v>
      </c>
      <c r="I86" t="s">
        <v>97</v>
      </c>
      <c r="J86" t="s">
        <v>113</v>
      </c>
      <c r="K86">
        <v>3</v>
      </c>
      <c r="L86">
        <v>20</v>
      </c>
      <c r="M86">
        <v>729</v>
      </c>
      <c r="N86">
        <v>0.12</v>
      </c>
      <c r="O86">
        <v>1</v>
      </c>
    </row>
    <row r="87" spans="1:15" x14ac:dyDescent="0.45">
      <c r="A87" t="s">
        <v>189</v>
      </c>
      <c r="C87" t="s">
        <v>225</v>
      </c>
      <c r="E87">
        <v>4</v>
      </c>
      <c r="F87" t="s">
        <v>105</v>
      </c>
      <c r="H87" t="s">
        <v>98</v>
      </c>
      <c r="I87" t="s">
        <v>97</v>
      </c>
      <c r="J87" t="s">
        <v>113</v>
      </c>
      <c r="K87">
        <v>1</v>
      </c>
      <c r="L87">
        <v>195</v>
      </c>
      <c r="M87">
        <v>548</v>
      </c>
      <c r="N87">
        <v>0.09</v>
      </c>
      <c r="O87">
        <v>5</v>
      </c>
    </row>
    <row r="88" spans="1:15" x14ac:dyDescent="0.45">
      <c r="A88" t="s">
        <v>189</v>
      </c>
      <c r="C88" t="s">
        <v>227</v>
      </c>
      <c r="E88">
        <v>3</v>
      </c>
      <c r="F88" t="s">
        <v>107</v>
      </c>
      <c r="H88" t="s">
        <v>98</v>
      </c>
      <c r="I88" t="s">
        <v>97</v>
      </c>
      <c r="J88" t="s">
        <v>113</v>
      </c>
      <c r="K88">
        <v>1</v>
      </c>
      <c r="L88">
        <v>195</v>
      </c>
      <c r="M88">
        <v>480</v>
      </c>
      <c r="N88">
        <v>0.08</v>
      </c>
      <c r="O88">
        <v>5</v>
      </c>
    </row>
    <row r="89" spans="1:15" x14ac:dyDescent="0.45">
      <c r="A89" t="s">
        <v>189</v>
      </c>
      <c r="C89" t="s">
        <v>227</v>
      </c>
      <c r="E89">
        <v>28</v>
      </c>
      <c r="F89" t="s">
        <v>96</v>
      </c>
      <c r="H89" t="s">
        <v>98</v>
      </c>
      <c r="I89" t="s">
        <v>97</v>
      </c>
      <c r="J89" t="s">
        <v>113</v>
      </c>
      <c r="K89">
        <v>4</v>
      </c>
      <c r="L89">
        <v>210</v>
      </c>
      <c r="M89">
        <v>4028</v>
      </c>
      <c r="N89">
        <v>0.48</v>
      </c>
      <c r="O89">
        <v>15</v>
      </c>
    </row>
    <row r="90" spans="1:15" x14ac:dyDescent="0.45">
      <c r="A90" t="s">
        <v>189</v>
      </c>
      <c r="C90" t="s">
        <v>227</v>
      </c>
      <c r="E90">
        <v>7</v>
      </c>
      <c r="F90" t="s">
        <v>100</v>
      </c>
      <c r="H90" t="s">
        <v>98</v>
      </c>
      <c r="I90" t="s">
        <v>97</v>
      </c>
      <c r="J90" t="s">
        <v>113</v>
      </c>
      <c r="K90">
        <v>2</v>
      </c>
      <c r="L90">
        <v>20</v>
      </c>
      <c r="M90">
        <v>486</v>
      </c>
      <c r="N90">
        <v>0.08</v>
      </c>
      <c r="O90">
        <v>1</v>
      </c>
    </row>
    <row r="91" spans="1:15" x14ac:dyDescent="0.45">
      <c r="A91" t="s">
        <v>189</v>
      </c>
      <c r="C91" t="s">
        <v>227</v>
      </c>
      <c r="E91">
        <v>4</v>
      </c>
      <c r="F91" t="s">
        <v>105</v>
      </c>
      <c r="H91" t="s">
        <v>98</v>
      </c>
      <c r="I91" t="s">
        <v>97</v>
      </c>
      <c r="J91" t="s">
        <v>113</v>
      </c>
      <c r="K91">
        <v>1</v>
      </c>
      <c r="L91">
        <v>195</v>
      </c>
      <c r="M91">
        <v>548</v>
      </c>
      <c r="N91">
        <v>0.09</v>
      </c>
      <c r="O91">
        <v>5</v>
      </c>
    </row>
    <row r="92" spans="1:15" x14ac:dyDescent="0.45">
      <c r="A92" t="s">
        <v>189</v>
      </c>
      <c r="C92" t="s">
        <v>228</v>
      </c>
      <c r="E92">
        <v>28</v>
      </c>
      <c r="F92" t="s">
        <v>96</v>
      </c>
      <c r="H92" t="s">
        <v>98</v>
      </c>
      <c r="I92" t="s">
        <v>97</v>
      </c>
      <c r="J92" t="s">
        <v>113</v>
      </c>
      <c r="K92">
        <v>1</v>
      </c>
      <c r="L92">
        <v>210</v>
      </c>
      <c r="M92">
        <v>1007</v>
      </c>
      <c r="N92">
        <v>0.12</v>
      </c>
      <c r="O92">
        <v>15</v>
      </c>
    </row>
    <row r="93" spans="1:15" x14ac:dyDescent="0.45">
      <c r="A93" t="s">
        <v>189</v>
      </c>
      <c r="C93" t="s">
        <v>228</v>
      </c>
      <c r="E93">
        <v>3</v>
      </c>
      <c r="F93" t="s">
        <v>107</v>
      </c>
      <c r="H93" t="s">
        <v>98</v>
      </c>
      <c r="I93" t="s">
        <v>97</v>
      </c>
      <c r="J93" t="s">
        <v>113</v>
      </c>
      <c r="K93">
        <v>1</v>
      </c>
      <c r="L93">
        <v>195</v>
      </c>
      <c r="M93">
        <v>480</v>
      </c>
      <c r="N93">
        <v>0.08</v>
      </c>
      <c r="O93">
        <v>5</v>
      </c>
    </row>
    <row r="94" spans="1:15" x14ac:dyDescent="0.45">
      <c r="A94" t="s">
        <v>189</v>
      </c>
      <c r="C94" t="s">
        <v>228</v>
      </c>
      <c r="E94">
        <v>4</v>
      </c>
      <c r="F94" t="s">
        <v>105</v>
      </c>
      <c r="H94" t="s">
        <v>98</v>
      </c>
      <c r="I94" t="s">
        <v>97</v>
      </c>
      <c r="J94" t="s">
        <v>113</v>
      </c>
      <c r="K94">
        <v>1</v>
      </c>
      <c r="L94">
        <v>195</v>
      </c>
      <c r="M94">
        <v>548</v>
      </c>
      <c r="N94">
        <v>0.09</v>
      </c>
      <c r="O94">
        <v>5</v>
      </c>
    </row>
    <row r="95" spans="1:15" x14ac:dyDescent="0.45">
      <c r="A95" t="s">
        <v>189</v>
      </c>
      <c r="C95" t="s">
        <v>228</v>
      </c>
      <c r="E95">
        <v>7</v>
      </c>
      <c r="F95" t="s">
        <v>100</v>
      </c>
      <c r="H95" t="s">
        <v>98</v>
      </c>
      <c r="I95" t="s">
        <v>97</v>
      </c>
      <c r="J95" t="s">
        <v>113</v>
      </c>
      <c r="K95">
        <v>1</v>
      </c>
      <c r="L95">
        <v>20</v>
      </c>
      <c r="M95">
        <v>243</v>
      </c>
      <c r="N95">
        <v>0.04</v>
      </c>
      <c r="O95">
        <v>1</v>
      </c>
    </row>
    <row r="96" spans="1:15" x14ac:dyDescent="0.45">
      <c r="A96" t="s">
        <v>189</v>
      </c>
      <c r="C96" t="s">
        <v>229</v>
      </c>
      <c r="E96">
        <v>9</v>
      </c>
      <c r="F96" t="s">
        <v>109</v>
      </c>
      <c r="H96" t="s">
        <v>98</v>
      </c>
      <c r="I96" t="s">
        <v>97</v>
      </c>
      <c r="J96" t="s">
        <v>113</v>
      </c>
      <c r="K96">
        <v>3</v>
      </c>
      <c r="L96">
        <v>135</v>
      </c>
      <c r="M96">
        <v>3021</v>
      </c>
      <c r="N96">
        <v>0.36</v>
      </c>
      <c r="O96">
        <v>15</v>
      </c>
    </row>
    <row r="97" spans="1:15" x14ac:dyDescent="0.45">
      <c r="A97" t="s">
        <v>189</v>
      </c>
      <c r="C97" t="s">
        <v>229</v>
      </c>
      <c r="E97">
        <v>4</v>
      </c>
      <c r="F97" t="s">
        <v>105</v>
      </c>
      <c r="H97" t="s">
        <v>98</v>
      </c>
      <c r="I97" t="s">
        <v>97</v>
      </c>
      <c r="J97" t="s">
        <v>113</v>
      </c>
      <c r="K97">
        <v>1</v>
      </c>
      <c r="L97">
        <v>195</v>
      </c>
      <c r="M97">
        <v>548</v>
      </c>
      <c r="N97">
        <v>0.09</v>
      </c>
      <c r="O97">
        <v>5</v>
      </c>
    </row>
    <row r="98" spans="1:15" x14ac:dyDescent="0.45">
      <c r="A98" t="s">
        <v>189</v>
      </c>
      <c r="C98" t="s">
        <v>229</v>
      </c>
      <c r="E98">
        <v>7</v>
      </c>
      <c r="F98" t="s">
        <v>100</v>
      </c>
      <c r="H98" t="s">
        <v>98</v>
      </c>
      <c r="I98" t="s">
        <v>97</v>
      </c>
      <c r="J98" t="s">
        <v>113</v>
      </c>
      <c r="K98">
        <v>3</v>
      </c>
      <c r="L98">
        <v>20</v>
      </c>
      <c r="M98">
        <v>729</v>
      </c>
      <c r="N98">
        <v>0.12</v>
      </c>
      <c r="O98">
        <v>1</v>
      </c>
    </row>
    <row r="99" spans="1:15" x14ac:dyDescent="0.45">
      <c r="A99" t="s">
        <v>189</v>
      </c>
      <c r="C99" t="s">
        <v>229</v>
      </c>
      <c r="E99">
        <v>3</v>
      </c>
      <c r="F99" t="s">
        <v>107</v>
      </c>
      <c r="H99" t="s">
        <v>98</v>
      </c>
      <c r="I99" t="s">
        <v>97</v>
      </c>
      <c r="J99" t="s">
        <v>113</v>
      </c>
      <c r="K99">
        <v>1</v>
      </c>
      <c r="L99">
        <v>195</v>
      </c>
      <c r="M99">
        <v>480</v>
      </c>
      <c r="N99">
        <v>0.08</v>
      </c>
      <c r="O99">
        <v>5</v>
      </c>
    </row>
    <row r="100" spans="1:15" x14ac:dyDescent="0.45">
      <c r="A100" t="s">
        <v>189</v>
      </c>
      <c r="C100" t="s">
        <v>229</v>
      </c>
      <c r="E100">
        <v>28</v>
      </c>
      <c r="F100" t="s">
        <v>96</v>
      </c>
      <c r="H100" t="s">
        <v>98</v>
      </c>
      <c r="I100" t="s">
        <v>97</v>
      </c>
      <c r="J100" t="s">
        <v>113</v>
      </c>
      <c r="K100">
        <v>4</v>
      </c>
      <c r="L100">
        <v>210</v>
      </c>
      <c r="M100">
        <v>4028</v>
      </c>
      <c r="N100">
        <v>0.48</v>
      </c>
      <c r="O100">
        <v>15</v>
      </c>
    </row>
    <row r="101" spans="1:15" x14ac:dyDescent="0.45">
      <c r="A101" t="s">
        <v>231</v>
      </c>
      <c r="C101" t="s">
        <v>232</v>
      </c>
      <c r="E101" t="s">
        <v>130</v>
      </c>
      <c r="F101" t="s">
        <v>129</v>
      </c>
      <c r="I101" t="s">
        <v>115</v>
      </c>
      <c r="J101" t="s">
        <v>113</v>
      </c>
      <c r="K101">
        <v>1</v>
      </c>
      <c r="M101">
        <v>0</v>
      </c>
      <c r="N101">
        <v>0</v>
      </c>
    </row>
    <row r="102" spans="1:15" x14ac:dyDescent="0.45">
      <c r="A102" t="s">
        <v>231</v>
      </c>
      <c r="C102" t="s">
        <v>232</v>
      </c>
      <c r="E102" t="s">
        <v>257</v>
      </c>
      <c r="F102" t="s">
        <v>258</v>
      </c>
      <c r="I102" t="s">
        <v>119</v>
      </c>
      <c r="J102" t="s">
        <v>113</v>
      </c>
      <c r="K102">
        <v>1</v>
      </c>
      <c r="M102">
        <v>221.44200000000001</v>
      </c>
      <c r="N102">
        <v>5.0999999999999997E-2</v>
      </c>
    </row>
    <row r="103" spans="1:15" x14ac:dyDescent="0.45">
      <c r="A103" t="s">
        <v>231</v>
      </c>
      <c r="C103" t="s">
        <v>232</v>
      </c>
      <c r="E103" t="s">
        <v>257</v>
      </c>
      <c r="F103" t="s">
        <v>258</v>
      </c>
      <c r="I103" t="s">
        <v>119</v>
      </c>
      <c r="J103" t="s">
        <v>113</v>
      </c>
      <c r="K103">
        <v>1</v>
      </c>
      <c r="M103">
        <v>221.44200000000001</v>
      </c>
      <c r="N103">
        <v>5.0999999999999997E-2</v>
      </c>
    </row>
    <row r="104" spans="1:15" x14ac:dyDescent="0.45">
      <c r="A104" t="s">
        <v>231</v>
      </c>
      <c r="C104" t="s">
        <v>232</v>
      </c>
      <c r="E104" t="s">
        <v>118</v>
      </c>
      <c r="F104" t="s">
        <v>117</v>
      </c>
      <c r="I104" t="s">
        <v>119</v>
      </c>
      <c r="J104" t="s">
        <v>113</v>
      </c>
      <c r="K104">
        <v>1</v>
      </c>
      <c r="M104">
        <v>117.23399999999999</v>
      </c>
      <c r="N104">
        <v>2.7E-2</v>
      </c>
    </row>
    <row r="105" spans="1:15" x14ac:dyDescent="0.45">
      <c r="A105" t="s">
        <v>231</v>
      </c>
      <c r="C105" t="s">
        <v>232</v>
      </c>
      <c r="E105" t="s">
        <v>126</v>
      </c>
      <c r="F105" t="s">
        <v>125</v>
      </c>
      <c r="I105" t="s">
        <v>119</v>
      </c>
      <c r="J105" t="s">
        <v>113</v>
      </c>
      <c r="K105">
        <v>9</v>
      </c>
      <c r="M105">
        <v>2188.3679999999999</v>
      </c>
      <c r="N105">
        <v>0.504</v>
      </c>
    </row>
    <row r="106" spans="1:15" x14ac:dyDescent="0.45">
      <c r="A106" t="s">
        <v>231</v>
      </c>
      <c r="C106" t="s">
        <v>234</v>
      </c>
      <c r="E106" t="s">
        <v>259</v>
      </c>
      <c r="F106" t="s">
        <v>260</v>
      </c>
      <c r="I106" t="s">
        <v>119</v>
      </c>
      <c r="J106" t="s">
        <v>113</v>
      </c>
      <c r="K106">
        <v>6</v>
      </c>
      <c r="M106">
        <v>510</v>
      </c>
      <c r="N106">
        <v>0.20399999999999999</v>
      </c>
    </row>
    <row r="107" spans="1:15" x14ac:dyDescent="0.45">
      <c r="A107" t="s">
        <v>231</v>
      </c>
      <c r="C107" t="s">
        <v>234</v>
      </c>
      <c r="E107" t="s">
        <v>136</v>
      </c>
      <c r="F107" t="s">
        <v>135</v>
      </c>
      <c r="I107" t="s">
        <v>119</v>
      </c>
      <c r="J107" t="s">
        <v>113</v>
      </c>
      <c r="K107">
        <v>3</v>
      </c>
      <c r="M107">
        <v>67.5</v>
      </c>
      <c r="N107">
        <v>2.7E-2</v>
      </c>
    </row>
    <row r="108" spans="1:15" x14ac:dyDescent="0.45">
      <c r="A108" t="s">
        <v>231</v>
      </c>
      <c r="C108" t="s">
        <v>234</v>
      </c>
      <c r="E108" t="s">
        <v>145</v>
      </c>
      <c r="F108" t="s">
        <v>144</v>
      </c>
      <c r="I108" t="s">
        <v>119</v>
      </c>
      <c r="J108" t="s">
        <v>113</v>
      </c>
      <c r="K108">
        <v>1</v>
      </c>
      <c r="M108">
        <v>72.5</v>
      </c>
      <c r="N108">
        <v>2.9000000000000001E-2</v>
      </c>
    </row>
    <row r="109" spans="1:15" x14ac:dyDescent="0.45">
      <c r="A109" t="s">
        <v>231</v>
      </c>
      <c r="C109" t="s">
        <v>234</v>
      </c>
      <c r="E109" t="s">
        <v>145</v>
      </c>
      <c r="F109" t="s">
        <v>144</v>
      </c>
      <c r="I109" t="s">
        <v>119</v>
      </c>
      <c r="J109" t="s">
        <v>113</v>
      </c>
      <c r="K109">
        <v>2</v>
      </c>
      <c r="M109">
        <v>145</v>
      </c>
      <c r="N109">
        <v>5.8000000000000003E-2</v>
      </c>
    </row>
    <row r="110" spans="1:15" x14ac:dyDescent="0.45">
      <c r="A110" t="s">
        <v>231</v>
      </c>
      <c r="C110" t="s">
        <v>234</v>
      </c>
      <c r="E110" t="s">
        <v>145</v>
      </c>
      <c r="F110" t="s">
        <v>144</v>
      </c>
      <c r="I110" t="s">
        <v>119</v>
      </c>
      <c r="J110" t="s">
        <v>113</v>
      </c>
      <c r="K110">
        <v>3</v>
      </c>
      <c r="M110">
        <v>217.5</v>
      </c>
      <c r="N110">
        <v>8.6999999999999994E-2</v>
      </c>
    </row>
    <row r="111" spans="1:15" x14ac:dyDescent="0.45">
      <c r="A111" t="s">
        <v>231</v>
      </c>
      <c r="C111" t="s">
        <v>234</v>
      </c>
      <c r="E111" t="s">
        <v>145</v>
      </c>
      <c r="F111" t="s">
        <v>144</v>
      </c>
      <c r="I111" t="s">
        <v>119</v>
      </c>
      <c r="J111" t="s">
        <v>113</v>
      </c>
      <c r="K111">
        <v>4</v>
      </c>
      <c r="M111">
        <v>290</v>
      </c>
      <c r="N111">
        <v>0.11600000000000001</v>
      </c>
    </row>
    <row r="112" spans="1:15" x14ac:dyDescent="0.45">
      <c r="A112" t="s">
        <v>231</v>
      </c>
      <c r="C112" t="s">
        <v>234</v>
      </c>
      <c r="E112" t="s">
        <v>145</v>
      </c>
      <c r="F112" t="s">
        <v>144</v>
      </c>
      <c r="I112" t="s">
        <v>119</v>
      </c>
      <c r="J112" t="s">
        <v>113</v>
      </c>
      <c r="K112">
        <v>4</v>
      </c>
      <c r="M112">
        <v>290</v>
      </c>
      <c r="N112">
        <v>0.11600000000000001</v>
      </c>
    </row>
    <row r="113" spans="1:14" x14ac:dyDescent="0.45">
      <c r="A113" t="s">
        <v>231</v>
      </c>
      <c r="C113" t="s">
        <v>234</v>
      </c>
      <c r="E113" t="s">
        <v>145</v>
      </c>
      <c r="F113" t="s">
        <v>144</v>
      </c>
      <c r="I113" t="s">
        <v>119</v>
      </c>
      <c r="J113" t="s">
        <v>113</v>
      </c>
      <c r="K113">
        <v>10</v>
      </c>
      <c r="M113">
        <v>725</v>
      </c>
      <c r="N113">
        <v>0.28999999999999998</v>
      </c>
    </row>
    <row r="114" spans="1:14" x14ac:dyDescent="0.45">
      <c r="A114" t="s">
        <v>231</v>
      </c>
      <c r="C114" t="s">
        <v>234</v>
      </c>
      <c r="E114" t="s">
        <v>151</v>
      </c>
      <c r="F114" t="s">
        <v>150</v>
      </c>
      <c r="I114" t="s">
        <v>119</v>
      </c>
      <c r="J114" t="s">
        <v>113</v>
      </c>
      <c r="K114">
        <v>1</v>
      </c>
      <c r="M114">
        <v>130</v>
      </c>
      <c r="N114">
        <v>5.1999999999999998E-2</v>
      </c>
    </row>
    <row r="115" spans="1:14" x14ac:dyDescent="0.45">
      <c r="A115" t="s">
        <v>236</v>
      </c>
      <c r="C115" t="s">
        <v>237</v>
      </c>
      <c r="E115" t="s">
        <v>155</v>
      </c>
      <c r="F115" t="s">
        <v>155</v>
      </c>
      <c r="J115" t="s">
        <v>113</v>
      </c>
      <c r="K115">
        <v>4</v>
      </c>
      <c r="M115">
        <v>96</v>
      </c>
      <c r="N115">
        <v>4.0000000000000001E-3</v>
      </c>
    </row>
    <row r="116" spans="1:14" x14ac:dyDescent="0.45">
      <c r="A116" t="s">
        <v>236</v>
      </c>
      <c r="C116" t="s">
        <v>237</v>
      </c>
      <c r="E116" t="s">
        <v>156</v>
      </c>
      <c r="F116" t="s">
        <v>156</v>
      </c>
      <c r="J116" t="s">
        <v>113</v>
      </c>
      <c r="K116">
        <v>64</v>
      </c>
      <c r="M116">
        <v>8000</v>
      </c>
      <c r="N116">
        <v>0.25600000000000001</v>
      </c>
    </row>
    <row r="117" spans="1:14" x14ac:dyDescent="0.45">
      <c r="A117" t="s">
        <v>236</v>
      </c>
      <c r="C117" t="s">
        <v>237</v>
      </c>
      <c r="E117" t="s">
        <v>157</v>
      </c>
      <c r="F117" t="s">
        <v>157</v>
      </c>
      <c r="J117" t="s">
        <v>113</v>
      </c>
      <c r="K117">
        <v>8</v>
      </c>
      <c r="M117">
        <v>2008</v>
      </c>
      <c r="N117">
        <v>6.4000000000000001E-2</v>
      </c>
    </row>
    <row r="118" spans="1:14" x14ac:dyDescent="0.45">
      <c r="A118" t="s">
        <v>236</v>
      </c>
      <c r="C118" t="s">
        <v>237</v>
      </c>
      <c r="E118" t="s">
        <v>158</v>
      </c>
      <c r="F118" t="s">
        <v>158</v>
      </c>
      <c r="J118" t="s">
        <v>159</v>
      </c>
      <c r="K118">
        <v>2</v>
      </c>
      <c r="M118">
        <v>3770</v>
      </c>
      <c r="N118">
        <v>0.17799999999999999</v>
      </c>
    </row>
    <row r="119" spans="1:14" x14ac:dyDescent="0.45">
      <c r="A119" t="s">
        <v>236</v>
      </c>
      <c r="C119" t="s">
        <v>239</v>
      </c>
      <c r="E119" t="s">
        <v>261</v>
      </c>
      <c r="F119" t="s">
        <v>261</v>
      </c>
      <c r="J119" t="s">
        <v>113</v>
      </c>
      <c r="K119">
        <v>114</v>
      </c>
      <c r="M119" s="17">
        <v>3648</v>
      </c>
      <c r="N119">
        <v>0.114</v>
      </c>
    </row>
    <row r="120" spans="1:14" x14ac:dyDescent="0.45">
      <c r="A120" t="s">
        <v>236</v>
      </c>
      <c r="C120" t="s">
        <v>239</v>
      </c>
      <c r="E120" t="s">
        <v>158</v>
      </c>
      <c r="F120" t="s">
        <v>158</v>
      </c>
      <c r="J120" t="s">
        <v>159</v>
      </c>
      <c r="K120">
        <v>2</v>
      </c>
      <c r="M120" s="17">
        <v>3770</v>
      </c>
      <c r="N120">
        <v>0.17799999999999999</v>
      </c>
    </row>
    <row r="121" spans="1:14" x14ac:dyDescent="0.45">
      <c r="A121" t="s">
        <v>236</v>
      </c>
      <c r="C121" t="s">
        <v>241</v>
      </c>
      <c r="E121" t="s">
        <v>261</v>
      </c>
      <c r="F121" t="s">
        <v>261</v>
      </c>
      <c r="J121" t="s">
        <v>113</v>
      </c>
      <c r="K121">
        <v>543</v>
      </c>
      <c r="M121">
        <v>17376</v>
      </c>
      <c r="N121">
        <v>0.54300000000000004</v>
      </c>
    </row>
    <row r="122" spans="1:14" x14ac:dyDescent="0.45">
      <c r="A122" t="s">
        <v>236</v>
      </c>
      <c r="C122" t="s">
        <v>241</v>
      </c>
      <c r="E122" t="s">
        <v>158</v>
      </c>
      <c r="F122" t="s">
        <v>158</v>
      </c>
      <c r="J122" t="s">
        <v>159</v>
      </c>
      <c r="K122">
        <v>9</v>
      </c>
      <c r="M122">
        <v>16965</v>
      </c>
      <c r="N122">
        <v>0.80099999999999993</v>
      </c>
    </row>
    <row r="123" spans="1:14" x14ac:dyDescent="0.45">
      <c r="A123" t="s">
        <v>236</v>
      </c>
      <c r="C123" t="s">
        <v>243</v>
      </c>
      <c r="E123" t="s">
        <v>261</v>
      </c>
      <c r="F123" t="s">
        <v>261</v>
      </c>
      <c r="J123" t="s">
        <v>113</v>
      </c>
      <c r="K123">
        <v>244</v>
      </c>
      <c r="M123">
        <v>7808</v>
      </c>
      <c r="N123">
        <v>0.24399999999999999</v>
      </c>
    </row>
    <row r="124" spans="1:14" x14ac:dyDescent="0.45">
      <c r="A124" t="s">
        <v>236</v>
      </c>
      <c r="C124" t="s">
        <v>243</v>
      </c>
      <c r="E124" t="s">
        <v>158</v>
      </c>
      <c r="F124" t="s">
        <v>158</v>
      </c>
      <c r="J124" t="s">
        <v>159</v>
      </c>
      <c r="K124">
        <v>4</v>
      </c>
      <c r="M124">
        <v>7540</v>
      </c>
      <c r="N124">
        <v>0.35599999999999998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D380-2B6D-4D5C-9A87-467DA2936834}">
  <dimension ref="A1:AE106"/>
  <sheetViews>
    <sheetView topLeftCell="A84" workbookViewId="0"/>
  </sheetViews>
  <sheetFormatPr defaultRowHeight="14.25" x14ac:dyDescent="0.45"/>
  <cols>
    <col min="1" max="1" width="65.3984375" bestFit="1" customWidth="1"/>
    <col min="3" max="3" width="23.3984375" bestFit="1" customWidth="1"/>
    <col min="5" max="5" width="49.73046875" bestFit="1" customWidth="1"/>
    <col min="6" max="6" width="19" bestFit="1" customWidth="1"/>
    <col min="7" max="7" width="12.86328125" bestFit="1" customWidth="1"/>
    <col min="8" max="8" width="19.265625" bestFit="1" customWidth="1"/>
    <col min="9" max="9" width="38.86328125" bestFit="1" customWidth="1"/>
    <col min="10" max="10" width="31.86328125" bestFit="1" customWidth="1"/>
    <col min="11" max="12" width="13.265625" bestFit="1" customWidth="1"/>
    <col min="13" max="13" width="12.86328125" bestFit="1" customWidth="1"/>
    <col min="15" max="15" width="31.86328125" bestFit="1" customWidth="1"/>
    <col min="18" max="18" width="31.86328125" bestFit="1" customWidth="1"/>
    <col min="23" max="23" width="13.265625" bestFit="1" customWidth="1"/>
    <col min="24" max="24" width="13.59765625" bestFit="1" customWidth="1"/>
    <col min="25" max="25" width="13.73046875" bestFit="1" customWidth="1"/>
  </cols>
  <sheetData>
    <row r="1" spans="1:31" ht="52.5" x14ac:dyDescent="0.45">
      <c r="A1" s="15" t="s">
        <v>160</v>
      </c>
      <c r="B1" s="18" t="s">
        <v>161</v>
      </c>
      <c r="C1" s="15" t="s">
        <v>162</v>
      </c>
      <c r="D1" s="18" t="s">
        <v>163</v>
      </c>
      <c r="E1" s="18" t="s">
        <v>164</v>
      </c>
      <c r="F1" s="15" t="s">
        <v>165</v>
      </c>
      <c r="G1" s="15" t="s">
        <v>166</v>
      </c>
      <c r="H1" s="15" t="s">
        <v>167</v>
      </c>
      <c r="I1" s="18" t="s">
        <v>168</v>
      </c>
      <c r="J1" s="15" t="s">
        <v>169</v>
      </c>
      <c r="K1" s="18" t="s">
        <v>170</v>
      </c>
      <c r="L1" s="18" t="s">
        <v>171</v>
      </c>
      <c r="M1" s="15" t="s">
        <v>172</v>
      </c>
      <c r="N1" s="15" t="s">
        <v>173</v>
      </c>
      <c r="O1" s="15" t="s">
        <v>174</v>
      </c>
      <c r="P1" s="18" t="s">
        <v>175</v>
      </c>
      <c r="Q1" s="18" t="s">
        <v>262</v>
      </c>
      <c r="R1" s="15" t="s">
        <v>176</v>
      </c>
      <c r="S1" s="18" t="s">
        <v>177</v>
      </c>
      <c r="T1" s="18" t="s">
        <v>178</v>
      </c>
      <c r="U1" s="15" t="s">
        <v>179</v>
      </c>
      <c r="V1" s="15" t="s">
        <v>180</v>
      </c>
      <c r="W1" s="15" t="s">
        <v>263</v>
      </c>
      <c r="X1" s="15" t="s">
        <v>181</v>
      </c>
      <c r="Y1" s="15" t="s">
        <v>182</v>
      </c>
      <c r="Z1" s="18" t="s">
        <v>183</v>
      </c>
      <c r="AA1" s="18" t="s">
        <v>184</v>
      </c>
      <c r="AB1" s="18" t="s">
        <v>185</v>
      </c>
      <c r="AC1" s="15" t="s">
        <v>186</v>
      </c>
      <c r="AD1" s="15" t="s">
        <v>188</v>
      </c>
      <c r="AE1" s="15" t="s">
        <v>187</v>
      </c>
    </row>
    <row r="2" spans="1:31" x14ac:dyDescent="0.45">
      <c r="A2" t="s">
        <v>189</v>
      </c>
      <c r="C2" t="s">
        <v>264</v>
      </c>
      <c r="M2" t="s">
        <v>29</v>
      </c>
      <c r="N2" t="s">
        <v>265</v>
      </c>
      <c r="U2" t="s">
        <v>29</v>
      </c>
      <c r="V2" t="s">
        <v>265</v>
      </c>
      <c r="W2" s="19">
        <v>43518</v>
      </c>
      <c r="X2" s="19">
        <v>43518</v>
      </c>
      <c r="Y2" s="19">
        <v>43584</v>
      </c>
      <c r="AC2">
        <v>744</v>
      </c>
      <c r="AD2" t="s">
        <v>31</v>
      </c>
      <c r="AE2">
        <v>744</v>
      </c>
    </row>
    <row r="3" spans="1:31" x14ac:dyDescent="0.45">
      <c r="A3" t="s">
        <v>189</v>
      </c>
      <c r="C3" t="s">
        <v>266</v>
      </c>
      <c r="M3" t="s">
        <v>29</v>
      </c>
      <c r="N3" t="s">
        <v>267</v>
      </c>
      <c r="U3" t="s">
        <v>29</v>
      </c>
      <c r="V3" t="s">
        <v>267</v>
      </c>
      <c r="W3" s="19">
        <v>43524</v>
      </c>
      <c r="X3" s="19">
        <v>43524</v>
      </c>
      <c r="Y3" s="19">
        <v>43564</v>
      </c>
      <c r="AC3">
        <v>1180</v>
      </c>
      <c r="AD3" t="s">
        <v>31</v>
      </c>
      <c r="AE3">
        <v>1180</v>
      </c>
    </row>
    <row r="4" spans="1:31" x14ac:dyDescent="0.45">
      <c r="A4" s="20" t="s">
        <v>236</v>
      </c>
      <c r="B4" s="20"/>
      <c r="C4" s="20" t="s">
        <v>268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29</v>
      </c>
      <c r="N4" s="20" t="s">
        <v>238</v>
      </c>
      <c r="O4" s="20"/>
      <c r="P4" s="20"/>
      <c r="Q4" s="20"/>
      <c r="R4" s="20"/>
      <c r="S4" s="20"/>
      <c r="T4" s="20"/>
      <c r="U4" s="20" t="s">
        <v>29</v>
      </c>
      <c r="V4" s="20" t="s">
        <v>238</v>
      </c>
      <c r="W4" s="21">
        <v>42445</v>
      </c>
      <c r="X4" s="21">
        <v>43133</v>
      </c>
      <c r="Y4" s="21">
        <v>43475</v>
      </c>
      <c r="Z4" s="20"/>
      <c r="AA4" s="20"/>
      <c r="AB4" s="20"/>
      <c r="AC4" s="20">
        <v>642</v>
      </c>
      <c r="AD4" s="20" t="s">
        <v>31</v>
      </c>
      <c r="AE4" s="20">
        <v>1284</v>
      </c>
    </row>
    <row r="5" spans="1:31" x14ac:dyDescent="0.45">
      <c r="A5" s="20" t="s">
        <v>236</v>
      </c>
      <c r="B5" s="20"/>
      <c r="C5" s="20" t="s">
        <v>269</v>
      </c>
      <c r="D5" s="20"/>
      <c r="E5" s="20"/>
      <c r="F5" s="20"/>
      <c r="G5" s="20"/>
      <c r="H5" s="20"/>
      <c r="I5" s="20"/>
      <c r="J5" s="20"/>
      <c r="K5" s="20"/>
      <c r="L5" s="20"/>
      <c r="M5" s="20" t="s">
        <v>29</v>
      </c>
      <c r="N5" s="20" t="s">
        <v>270</v>
      </c>
      <c r="O5" s="20"/>
      <c r="P5" s="20"/>
      <c r="Q5" s="20"/>
      <c r="R5" s="20"/>
      <c r="S5" s="20"/>
      <c r="T5" s="20"/>
      <c r="U5" s="20" t="s">
        <v>29</v>
      </c>
      <c r="V5" s="20" t="s">
        <v>270</v>
      </c>
      <c r="W5" s="21">
        <v>42445</v>
      </c>
      <c r="X5" s="21">
        <v>43327</v>
      </c>
      <c r="Y5" s="21">
        <v>43496</v>
      </c>
      <c r="Z5" s="20"/>
      <c r="AA5" s="20"/>
      <c r="AB5" s="20"/>
      <c r="AC5" s="20">
        <v>6030</v>
      </c>
      <c r="AD5" s="20" t="s">
        <v>31</v>
      </c>
      <c r="AE5" s="20">
        <v>12060</v>
      </c>
    </row>
    <row r="6" spans="1:31" x14ac:dyDescent="0.45">
      <c r="A6" s="20" t="s">
        <v>236</v>
      </c>
      <c r="B6" s="20"/>
      <c r="C6" s="20" t="s">
        <v>271</v>
      </c>
      <c r="D6" s="20"/>
      <c r="E6" s="20"/>
      <c r="F6" s="20"/>
      <c r="G6" s="20"/>
      <c r="H6" s="20"/>
      <c r="I6" s="20"/>
      <c r="J6" s="20"/>
      <c r="K6" s="20"/>
      <c r="L6" s="20"/>
      <c r="M6" s="20" t="s">
        <v>29</v>
      </c>
      <c r="N6" s="20" t="s">
        <v>270</v>
      </c>
      <c r="O6" s="20"/>
      <c r="P6" s="20"/>
      <c r="Q6" s="20"/>
      <c r="R6" s="20"/>
      <c r="S6" s="20"/>
      <c r="T6" s="20"/>
      <c r="U6" s="20" t="s">
        <v>29</v>
      </c>
      <c r="V6" s="20" t="s">
        <v>270</v>
      </c>
      <c r="W6" s="21">
        <v>42445</v>
      </c>
      <c r="X6" s="21">
        <v>43133</v>
      </c>
      <c r="Y6" s="21">
        <v>43475</v>
      </c>
      <c r="Z6" s="20"/>
      <c r="AA6" s="20"/>
      <c r="AB6" s="20"/>
      <c r="AC6" s="20">
        <v>642</v>
      </c>
      <c r="AD6" s="20" t="s">
        <v>31</v>
      </c>
      <c r="AE6" s="20">
        <v>1284</v>
      </c>
    </row>
    <row r="7" spans="1:31" x14ac:dyDescent="0.45">
      <c r="A7" s="20" t="s">
        <v>236</v>
      </c>
      <c r="B7" s="20"/>
      <c r="C7" s="20" t="s">
        <v>272</v>
      </c>
      <c r="D7" s="20"/>
      <c r="E7" s="20"/>
      <c r="F7" s="20"/>
      <c r="G7" s="20"/>
      <c r="H7" s="20"/>
      <c r="I7" s="20"/>
      <c r="J7" s="20"/>
      <c r="K7" s="20"/>
      <c r="L7" s="20"/>
      <c r="M7" s="20" t="s">
        <v>29</v>
      </c>
      <c r="N7" s="20" t="s">
        <v>238</v>
      </c>
      <c r="O7" s="20"/>
      <c r="P7" s="20"/>
      <c r="Q7" s="20"/>
      <c r="R7" s="20"/>
      <c r="S7" s="20"/>
      <c r="T7" s="20"/>
      <c r="U7" s="20" t="s">
        <v>29</v>
      </c>
      <c r="V7" s="20" t="s">
        <v>238</v>
      </c>
      <c r="W7" s="21">
        <v>42445</v>
      </c>
      <c r="X7" s="21">
        <v>43189</v>
      </c>
      <c r="Y7" s="21">
        <v>43391</v>
      </c>
      <c r="Z7" s="20"/>
      <c r="AA7" s="20"/>
      <c r="AB7" s="20"/>
      <c r="AC7" s="20">
        <v>1022</v>
      </c>
      <c r="AD7" s="20" t="s">
        <v>31</v>
      </c>
      <c r="AE7" s="20">
        <v>2044</v>
      </c>
    </row>
    <row r="8" spans="1:31" x14ac:dyDescent="0.45">
      <c r="A8" s="20" t="s">
        <v>236</v>
      </c>
      <c r="B8" s="20"/>
      <c r="C8" s="20" t="s">
        <v>273</v>
      </c>
      <c r="D8" s="20"/>
      <c r="E8" s="20"/>
      <c r="F8" s="20"/>
      <c r="G8" s="20"/>
      <c r="H8" s="20"/>
      <c r="I8" s="20"/>
      <c r="J8" s="20"/>
      <c r="K8" s="20"/>
      <c r="L8" s="20"/>
      <c r="M8" s="20" t="s">
        <v>29</v>
      </c>
      <c r="N8" s="20" t="s">
        <v>270</v>
      </c>
      <c r="O8" s="20"/>
      <c r="P8" s="20"/>
      <c r="Q8" s="20"/>
      <c r="R8" s="20"/>
      <c r="S8" s="20"/>
      <c r="T8" s="20"/>
      <c r="U8" s="20" t="s">
        <v>29</v>
      </c>
      <c r="V8" s="20" t="s">
        <v>270</v>
      </c>
      <c r="W8" s="21">
        <v>42445</v>
      </c>
      <c r="X8" s="21">
        <v>43327</v>
      </c>
      <c r="Y8" s="21">
        <v>43524</v>
      </c>
      <c r="Z8" s="20"/>
      <c r="AA8" s="20"/>
      <c r="AB8" s="20"/>
      <c r="AC8" s="20">
        <v>9383</v>
      </c>
      <c r="AD8" s="20" t="s">
        <v>31</v>
      </c>
      <c r="AE8" s="20">
        <v>18766</v>
      </c>
    </row>
    <row r="9" spans="1:31" x14ac:dyDescent="0.45">
      <c r="A9" s="20" t="s">
        <v>236</v>
      </c>
      <c r="B9" s="20"/>
      <c r="C9" s="20" t="s">
        <v>274</v>
      </c>
      <c r="D9" s="20"/>
      <c r="E9" s="20"/>
      <c r="F9" s="20"/>
      <c r="G9" s="20"/>
      <c r="H9" s="20"/>
      <c r="I9" s="20"/>
      <c r="J9" s="20"/>
      <c r="K9" s="20"/>
      <c r="L9" s="20"/>
      <c r="M9" s="20" t="s">
        <v>29</v>
      </c>
      <c r="N9" s="20" t="s">
        <v>270</v>
      </c>
      <c r="O9" s="20"/>
      <c r="P9" s="20"/>
      <c r="Q9" s="20"/>
      <c r="R9" s="20"/>
      <c r="S9" s="20"/>
      <c r="T9" s="20"/>
      <c r="U9" s="20" t="s">
        <v>29</v>
      </c>
      <c r="V9" s="20" t="s">
        <v>270</v>
      </c>
      <c r="W9" s="21">
        <v>42445</v>
      </c>
      <c r="X9" s="21">
        <v>43133</v>
      </c>
      <c r="Y9" s="21">
        <v>43524</v>
      </c>
      <c r="Z9" s="20"/>
      <c r="AA9" s="20"/>
      <c r="AB9" s="20"/>
      <c r="AC9" s="20">
        <v>12264</v>
      </c>
      <c r="AD9" s="20" t="s">
        <v>31</v>
      </c>
      <c r="AE9" s="20">
        <v>24528</v>
      </c>
    </row>
    <row r="10" spans="1:31" x14ac:dyDescent="0.45">
      <c r="A10" s="20" t="s">
        <v>236</v>
      </c>
      <c r="B10" s="20"/>
      <c r="C10" s="20" t="s">
        <v>275</v>
      </c>
      <c r="D10" s="20"/>
      <c r="E10" s="20"/>
      <c r="F10" s="20"/>
      <c r="G10" s="20"/>
      <c r="H10" s="20"/>
      <c r="I10" s="20"/>
      <c r="J10" s="20"/>
      <c r="K10" s="20"/>
      <c r="L10" s="20"/>
      <c r="M10" s="20" t="s">
        <v>29</v>
      </c>
      <c r="N10" s="20" t="s">
        <v>276</v>
      </c>
      <c r="O10" s="20"/>
      <c r="P10" s="20"/>
      <c r="Q10" s="20"/>
      <c r="R10" s="20"/>
      <c r="S10" s="20"/>
      <c r="T10" s="20"/>
      <c r="U10" s="20" t="s">
        <v>29</v>
      </c>
      <c r="V10" s="20" t="s">
        <v>276</v>
      </c>
      <c r="W10" s="21">
        <v>43496</v>
      </c>
      <c r="X10" s="21">
        <v>42773</v>
      </c>
      <c r="Y10" s="21">
        <v>43494</v>
      </c>
      <c r="Z10" s="20"/>
      <c r="AA10" s="20"/>
      <c r="AB10" s="20"/>
      <c r="AC10" s="20">
        <v>9500</v>
      </c>
      <c r="AD10" s="20" t="s">
        <v>31</v>
      </c>
      <c r="AE10" s="20">
        <v>19000</v>
      </c>
    </row>
    <row r="11" spans="1:31" x14ac:dyDescent="0.45">
      <c r="A11" t="s">
        <v>277</v>
      </c>
      <c r="C11" t="s">
        <v>278</v>
      </c>
      <c r="M11" t="s">
        <v>29</v>
      </c>
      <c r="N11" t="s">
        <v>279</v>
      </c>
      <c r="U11" t="s">
        <v>29</v>
      </c>
      <c r="V11" t="s">
        <v>279</v>
      </c>
      <c r="W11" s="19">
        <v>43453</v>
      </c>
      <c r="X11" s="19">
        <v>43253</v>
      </c>
      <c r="Y11" s="19">
        <v>43253</v>
      </c>
      <c r="AC11">
        <v>400</v>
      </c>
      <c r="AD11" t="s">
        <v>31</v>
      </c>
      <c r="AE11">
        <v>1089</v>
      </c>
    </row>
    <row r="12" spans="1:31" x14ac:dyDescent="0.45">
      <c r="A12" t="s">
        <v>277</v>
      </c>
      <c r="C12" t="s">
        <v>280</v>
      </c>
      <c r="M12" t="s">
        <v>29</v>
      </c>
      <c r="N12" t="s">
        <v>281</v>
      </c>
      <c r="U12" t="s">
        <v>29</v>
      </c>
      <c r="V12" t="s">
        <v>281</v>
      </c>
      <c r="W12" s="19">
        <v>43453</v>
      </c>
      <c r="X12" s="19">
        <v>43412</v>
      </c>
      <c r="Y12" s="19">
        <v>43412</v>
      </c>
      <c r="AC12">
        <v>400</v>
      </c>
      <c r="AD12" t="s">
        <v>31</v>
      </c>
      <c r="AE12">
        <v>1929.12</v>
      </c>
    </row>
    <row r="13" spans="1:31" x14ac:dyDescent="0.45">
      <c r="A13" t="s">
        <v>277</v>
      </c>
      <c r="C13" t="s">
        <v>282</v>
      </c>
      <c r="M13" t="s">
        <v>29</v>
      </c>
      <c r="N13" t="s">
        <v>283</v>
      </c>
      <c r="U13" t="s">
        <v>29</v>
      </c>
      <c r="V13" t="s">
        <v>283</v>
      </c>
      <c r="W13" s="19">
        <v>43556</v>
      </c>
      <c r="X13" s="19">
        <v>43229</v>
      </c>
      <c r="Y13" s="19">
        <v>43229</v>
      </c>
      <c r="AC13">
        <v>400</v>
      </c>
      <c r="AD13" t="s">
        <v>31</v>
      </c>
      <c r="AE13">
        <v>1089</v>
      </c>
    </row>
    <row r="14" spans="1:31" x14ac:dyDescent="0.45">
      <c r="A14" t="s">
        <v>277</v>
      </c>
      <c r="C14" t="s">
        <v>284</v>
      </c>
      <c r="M14" t="s">
        <v>29</v>
      </c>
      <c r="N14" t="s">
        <v>285</v>
      </c>
      <c r="U14" t="s">
        <v>29</v>
      </c>
      <c r="V14" t="s">
        <v>285</v>
      </c>
      <c r="W14" s="19">
        <v>43556</v>
      </c>
      <c r="X14" s="19">
        <v>42871</v>
      </c>
      <c r="Y14" s="19">
        <v>42871</v>
      </c>
      <c r="AC14">
        <v>400</v>
      </c>
      <c r="AD14" t="s">
        <v>31</v>
      </c>
      <c r="AE14">
        <v>1299</v>
      </c>
    </row>
    <row r="15" spans="1:31" x14ac:dyDescent="0.45">
      <c r="A15" t="s">
        <v>277</v>
      </c>
      <c r="C15" t="s">
        <v>286</v>
      </c>
      <c r="M15" t="s">
        <v>29</v>
      </c>
      <c r="N15" t="s">
        <v>287</v>
      </c>
      <c r="U15" t="s">
        <v>29</v>
      </c>
      <c r="V15" t="s">
        <v>287</v>
      </c>
      <c r="W15" s="19">
        <v>43556</v>
      </c>
      <c r="X15" s="19">
        <v>43285</v>
      </c>
      <c r="Y15" s="19">
        <v>43285</v>
      </c>
      <c r="AC15">
        <v>400</v>
      </c>
      <c r="AD15" t="s">
        <v>31</v>
      </c>
      <c r="AE15">
        <v>1329</v>
      </c>
    </row>
    <row r="16" spans="1:31" x14ac:dyDescent="0.45">
      <c r="A16" t="s">
        <v>277</v>
      </c>
      <c r="C16" t="s">
        <v>288</v>
      </c>
      <c r="M16" t="s">
        <v>29</v>
      </c>
      <c r="N16" t="s">
        <v>289</v>
      </c>
      <c r="U16" t="s">
        <v>29</v>
      </c>
      <c r="V16" t="s">
        <v>289</v>
      </c>
      <c r="W16" s="19">
        <v>43560</v>
      </c>
      <c r="X16" s="19">
        <v>42865</v>
      </c>
      <c r="Y16" s="19">
        <v>42865</v>
      </c>
      <c r="AC16">
        <v>400</v>
      </c>
      <c r="AD16" t="s">
        <v>31</v>
      </c>
      <c r="AE16">
        <v>1299</v>
      </c>
    </row>
    <row r="17" spans="1:31" x14ac:dyDescent="0.45">
      <c r="A17" t="s">
        <v>277</v>
      </c>
      <c r="C17" t="s">
        <v>290</v>
      </c>
      <c r="M17" t="s">
        <v>29</v>
      </c>
      <c r="N17" t="s">
        <v>291</v>
      </c>
      <c r="U17" t="s">
        <v>29</v>
      </c>
      <c r="V17" t="s">
        <v>291</v>
      </c>
      <c r="W17" s="19">
        <v>43556</v>
      </c>
      <c r="X17" s="19">
        <v>43253</v>
      </c>
      <c r="Y17" s="19">
        <v>43253</v>
      </c>
      <c r="AC17">
        <v>400</v>
      </c>
      <c r="AD17" t="s">
        <v>31</v>
      </c>
      <c r="AE17">
        <v>1329</v>
      </c>
    </row>
    <row r="18" spans="1:31" x14ac:dyDescent="0.45">
      <c r="A18" t="s">
        <v>277</v>
      </c>
      <c r="C18" t="s">
        <v>292</v>
      </c>
      <c r="M18" t="s">
        <v>29</v>
      </c>
      <c r="N18" t="s">
        <v>293</v>
      </c>
      <c r="U18" t="s">
        <v>29</v>
      </c>
      <c r="V18" t="s">
        <v>293</v>
      </c>
      <c r="W18" s="19">
        <v>43560</v>
      </c>
      <c r="X18" s="19">
        <v>43224</v>
      </c>
      <c r="Y18" s="19">
        <v>43224</v>
      </c>
      <c r="AC18">
        <v>400</v>
      </c>
      <c r="AD18" t="s">
        <v>31</v>
      </c>
      <c r="AE18">
        <v>1089</v>
      </c>
    </row>
    <row r="19" spans="1:31" x14ac:dyDescent="0.45">
      <c r="A19" t="s">
        <v>277</v>
      </c>
      <c r="C19" t="s">
        <v>294</v>
      </c>
      <c r="M19" t="s">
        <v>29</v>
      </c>
      <c r="N19" t="s">
        <v>295</v>
      </c>
      <c r="U19" t="s">
        <v>29</v>
      </c>
      <c r="V19" t="s">
        <v>295</v>
      </c>
      <c r="W19" s="19">
        <v>43556</v>
      </c>
      <c r="X19" s="19">
        <v>43231</v>
      </c>
      <c r="Y19" s="19">
        <v>43231</v>
      </c>
      <c r="AC19">
        <v>400</v>
      </c>
      <c r="AD19" t="s">
        <v>31</v>
      </c>
      <c r="AE19">
        <v>1089</v>
      </c>
    </row>
    <row r="20" spans="1:31" x14ac:dyDescent="0.45">
      <c r="A20" t="s">
        <v>277</v>
      </c>
      <c r="C20" t="s">
        <v>296</v>
      </c>
      <c r="M20" t="s">
        <v>29</v>
      </c>
      <c r="N20" t="s">
        <v>297</v>
      </c>
      <c r="U20" t="s">
        <v>29</v>
      </c>
      <c r="V20" t="s">
        <v>297</v>
      </c>
      <c r="W20" s="19">
        <v>43551</v>
      </c>
      <c r="X20" s="19">
        <v>43349</v>
      </c>
      <c r="Y20" s="19">
        <v>43349</v>
      </c>
      <c r="AC20">
        <v>400</v>
      </c>
      <c r="AD20" t="s">
        <v>31</v>
      </c>
      <c r="AE20">
        <v>1250</v>
      </c>
    </row>
    <row r="21" spans="1:31" x14ac:dyDescent="0.45">
      <c r="A21" t="s">
        <v>277</v>
      </c>
      <c r="C21" t="s">
        <v>298</v>
      </c>
      <c r="M21" t="s">
        <v>29</v>
      </c>
      <c r="N21" t="s">
        <v>299</v>
      </c>
      <c r="U21" t="s">
        <v>29</v>
      </c>
      <c r="V21" t="s">
        <v>299</v>
      </c>
      <c r="W21" s="19">
        <v>43501</v>
      </c>
      <c r="X21" s="19">
        <v>43230</v>
      </c>
      <c r="Y21" s="19">
        <v>43230</v>
      </c>
      <c r="AC21">
        <v>400</v>
      </c>
      <c r="AD21" t="s">
        <v>31</v>
      </c>
      <c r="AE21">
        <v>1600</v>
      </c>
    </row>
    <row r="22" spans="1:31" x14ac:dyDescent="0.45">
      <c r="A22" t="s">
        <v>277</v>
      </c>
      <c r="C22" t="s">
        <v>300</v>
      </c>
      <c r="M22" t="s">
        <v>29</v>
      </c>
      <c r="N22" t="s">
        <v>301</v>
      </c>
      <c r="U22" t="s">
        <v>29</v>
      </c>
      <c r="V22" t="s">
        <v>301</v>
      </c>
      <c r="W22" s="19">
        <v>43553</v>
      </c>
      <c r="X22" s="19">
        <v>43306</v>
      </c>
      <c r="Y22" s="19">
        <v>43306</v>
      </c>
      <c r="AC22">
        <v>400</v>
      </c>
      <c r="AD22" t="s">
        <v>31</v>
      </c>
      <c r="AE22">
        <v>1799.23</v>
      </c>
    </row>
    <row r="23" spans="1:31" x14ac:dyDescent="0.45">
      <c r="A23" t="s">
        <v>277</v>
      </c>
      <c r="C23" t="s">
        <v>302</v>
      </c>
      <c r="M23" t="s">
        <v>29</v>
      </c>
      <c r="N23" t="s">
        <v>303</v>
      </c>
      <c r="U23" t="s">
        <v>29</v>
      </c>
      <c r="V23" t="s">
        <v>303</v>
      </c>
      <c r="W23" s="19">
        <v>43553</v>
      </c>
      <c r="X23" s="19">
        <v>43254</v>
      </c>
      <c r="Y23" s="19">
        <v>43254</v>
      </c>
      <c r="AC23">
        <v>400</v>
      </c>
      <c r="AD23" t="s">
        <v>31</v>
      </c>
      <c r="AE23">
        <v>1195</v>
      </c>
    </row>
    <row r="24" spans="1:31" x14ac:dyDescent="0.45">
      <c r="A24" t="s">
        <v>304</v>
      </c>
      <c r="C24" t="s">
        <v>305</v>
      </c>
      <c r="D24" t="s">
        <v>306</v>
      </c>
      <c r="M24" t="s">
        <v>29</v>
      </c>
      <c r="N24" t="s">
        <v>307</v>
      </c>
      <c r="U24" t="s">
        <v>29</v>
      </c>
      <c r="V24" t="s">
        <v>307</v>
      </c>
      <c r="W24" s="19">
        <v>42688</v>
      </c>
      <c r="X24" s="19">
        <v>42979</v>
      </c>
      <c r="Y24" s="19">
        <v>43343</v>
      </c>
      <c r="AC24">
        <v>40000</v>
      </c>
      <c r="AD24" t="s">
        <v>308</v>
      </c>
      <c r="AE24">
        <v>40000</v>
      </c>
    </row>
    <row r="25" spans="1:31" x14ac:dyDescent="0.45">
      <c r="A25" t="s">
        <v>304</v>
      </c>
      <c r="C25" t="s">
        <v>305</v>
      </c>
      <c r="D25" t="s">
        <v>309</v>
      </c>
      <c r="M25" t="s">
        <v>29</v>
      </c>
      <c r="N25" t="s">
        <v>307</v>
      </c>
      <c r="U25" t="s">
        <v>29</v>
      </c>
      <c r="V25" t="s">
        <v>307</v>
      </c>
      <c r="W25" s="19">
        <v>42688</v>
      </c>
      <c r="X25" s="19">
        <v>43344</v>
      </c>
      <c r="Y25" s="19">
        <v>43708</v>
      </c>
      <c r="AC25">
        <v>40000</v>
      </c>
      <c r="AD25" t="s">
        <v>308</v>
      </c>
      <c r="AE25">
        <v>40000</v>
      </c>
    </row>
    <row r="26" spans="1:31" x14ac:dyDescent="0.45">
      <c r="A26" s="20" t="s">
        <v>236</v>
      </c>
      <c r="B26" s="20"/>
      <c r="C26" s="20" t="s">
        <v>310</v>
      </c>
      <c r="D26" s="20"/>
      <c r="E26" s="20"/>
      <c r="F26" s="20"/>
      <c r="G26" s="20"/>
      <c r="H26" s="20"/>
      <c r="I26" s="20"/>
      <c r="J26" s="23"/>
      <c r="K26" s="20"/>
      <c r="L26" s="20"/>
      <c r="M26" s="20" t="s">
        <v>29</v>
      </c>
      <c r="N26" s="20" t="s">
        <v>240</v>
      </c>
      <c r="O26" s="20"/>
      <c r="P26" s="20"/>
      <c r="Q26" s="20"/>
      <c r="R26" s="20"/>
      <c r="S26" s="20"/>
      <c r="T26" s="20"/>
      <c r="U26" s="20" t="s">
        <v>29</v>
      </c>
      <c r="V26" s="20" t="s">
        <v>240</v>
      </c>
      <c r="W26" s="21">
        <v>43159</v>
      </c>
      <c r="X26" s="21">
        <v>42898</v>
      </c>
      <c r="Y26" s="21">
        <v>43542</v>
      </c>
      <c r="Z26" s="20"/>
      <c r="AA26" s="20"/>
      <c r="AB26" s="20"/>
      <c r="AC26" s="20">
        <v>785</v>
      </c>
      <c r="AD26" t="s">
        <v>308</v>
      </c>
      <c r="AE26" s="20">
        <v>1570</v>
      </c>
    </row>
    <row r="27" spans="1:31" x14ac:dyDescent="0.45">
      <c r="A27" s="20" t="s">
        <v>236</v>
      </c>
      <c r="B27" s="20"/>
      <c r="C27" s="20" t="s">
        <v>311</v>
      </c>
      <c r="D27" s="20"/>
      <c r="E27" s="20"/>
      <c r="F27" s="20"/>
      <c r="G27" s="20"/>
      <c r="H27" s="20"/>
      <c r="I27" s="20"/>
      <c r="J27" s="20"/>
      <c r="K27" s="20"/>
      <c r="L27" s="20"/>
      <c r="M27" s="20" t="s">
        <v>29</v>
      </c>
      <c r="N27" s="20" t="s">
        <v>242</v>
      </c>
      <c r="O27" s="20"/>
      <c r="P27" s="20"/>
      <c r="Q27" s="20"/>
      <c r="R27" s="20"/>
      <c r="S27" s="20"/>
      <c r="T27" s="20"/>
      <c r="U27" s="20" t="s">
        <v>29</v>
      </c>
      <c r="V27" s="20" t="s">
        <v>242</v>
      </c>
      <c r="W27" s="21">
        <v>43159</v>
      </c>
      <c r="X27" s="21">
        <v>42879</v>
      </c>
      <c r="Y27" s="21">
        <v>43517</v>
      </c>
      <c r="Z27" s="20"/>
      <c r="AA27" s="20"/>
      <c r="AB27" s="20"/>
      <c r="AC27" s="24">
        <v>10750</v>
      </c>
      <c r="AD27" t="s">
        <v>308</v>
      </c>
      <c r="AE27" s="20">
        <v>21500</v>
      </c>
    </row>
    <row r="28" spans="1:31" x14ac:dyDescent="0.45">
      <c r="A28" s="20" t="s">
        <v>236</v>
      </c>
      <c r="B28" s="20"/>
      <c r="C28" s="20" t="s">
        <v>312</v>
      </c>
      <c r="D28" s="20"/>
      <c r="E28" s="24"/>
      <c r="F28" s="20"/>
      <c r="G28" s="20"/>
      <c r="H28" s="20"/>
      <c r="I28" s="20"/>
      <c r="J28" s="20"/>
      <c r="K28" s="20"/>
      <c r="L28" s="20"/>
      <c r="M28" s="20" t="s">
        <v>29</v>
      </c>
      <c r="N28" s="20" t="s">
        <v>270</v>
      </c>
      <c r="O28" s="20"/>
      <c r="P28" s="20"/>
      <c r="Q28" s="20"/>
      <c r="R28" s="20"/>
      <c r="S28" s="20"/>
      <c r="T28" s="20"/>
      <c r="U28" s="20" t="s">
        <v>29</v>
      </c>
      <c r="V28" s="20" t="s">
        <v>270</v>
      </c>
      <c r="W28" s="21">
        <v>42445</v>
      </c>
      <c r="X28" s="21">
        <v>43327</v>
      </c>
      <c r="Y28" s="21">
        <v>43552</v>
      </c>
      <c r="Z28" s="20"/>
      <c r="AA28" s="20"/>
      <c r="AB28" s="20"/>
      <c r="AC28" s="20">
        <v>28149</v>
      </c>
      <c r="AD28" t="s">
        <v>308</v>
      </c>
      <c r="AE28" s="20">
        <v>56298</v>
      </c>
    </row>
    <row r="29" spans="1:31" x14ac:dyDescent="0.45">
      <c r="A29" s="20" t="s">
        <v>236</v>
      </c>
      <c r="B29" s="20"/>
      <c r="C29" s="20" t="s">
        <v>313</v>
      </c>
      <c r="D29" s="20"/>
      <c r="E29" s="24"/>
      <c r="F29" s="20"/>
      <c r="G29" s="20"/>
      <c r="H29" s="20"/>
      <c r="I29" s="20"/>
      <c r="J29" s="20"/>
      <c r="K29" s="20"/>
      <c r="L29" s="20"/>
      <c r="M29" s="20" t="s">
        <v>29</v>
      </c>
      <c r="N29" s="20" t="s">
        <v>270</v>
      </c>
      <c r="O29" s="20"/>
      <c r="P29" s="20"/>
      <c r="Q29" s="20"/>
      <c r="R29" s="20"/>
      <c r="S29" s="20"/>
      <c r="T29" s="20"/>
      <c r="U29" s="20" t="s">
        <v>29</v>
      </c>
      <c r="V29" s="20" t="s">
        <v>270</v>
      </c>
      <c r="W29" s="21">
        <v>42445</v>
      </c>
      <c r="X29" s="21">
        <v>43133</v>
      </c>
      <c r="Y29" s="21">
        <v>43524</v>
      </c>
      <c r="Z29" s="20"/>
      <c r="AA29" s="20"/>
      <c r="AB29" s="20"/>
      <c r="AC29" s="20">
        <v>7154</v>
      </c>
      <c r="AD29" t="s">
        <v>308</v>
      </c>
      <c r="AE29" s="20">
        <v>14308</v>
      </c>
    </row>
    <row r="30" spans="1:31" x14ac:dyDescent="0.45">
      <c r="A30" s="20" t="s">
        <v>236</v>
      </c>
      <c r="B30" s="20"/>
      <c r="C30" s="20" t="s">
        <v>314</v>
      </c>
      <c r="D30" s="20"/>
      <c r="E30" s="24"/>
      <c r="F30" s="20"/>
      <c r="G30" s="20"/>
      <c r="H30" s="20"/>
      <c r="I30" s="20"/>
      <c r="J30" s="20"/>
      <c r="K30" s="20"/>
      <c r="L30" s="20"/>
      <c r="M30" s="20" t="s">
        <v>29</v>
      </c>
      <c r="N30" s="20" t="s">
        <v>315</v>
      </c>
      <c r="O30" s="20"/>
      <c r="P30" s="20"/>
      <c r="Q30" s="20"/>
      <c r="R30" s="20"/>
      <c r="S30" s="20"/>
      <c r="T30" s="20"/>
      <c r="U30" s="20" t="s">
        <v>29</v>
      </c>
      <c r="V30" s="20" t="s">
        <v>315</v>
      </c>
      <c r="W30" s="21">
        <v>42445</v>
      </c>
      <c r="X30" s="21">
        <v>43306</v>
      </c>
      <c r="Y30" s="21">
        <v>43555</v>
      </c>
      <c r="Z30" s="20"/>
      <c r="AA30" s="20"/>
      <c r="AB30" s="20"/>
      <c r="AC30" s="20">
        <v>36614</v>
      </c>
      <c r="AD30" t="s">
        <v>308</v>
      </c>
      <c r="AE30" s="20">
        <v>73228</v>
      </c>
    </row>
    <row r="31" spans="1:31" x14ac:dyDescent="0.45">
      <c r="A31" s="20" t="s">
        <v>316</v>
      </c>
      <c r="B31" s="20"/>
      <c r="C31" s="20" t="s">
        <v>317</v>
      </c>
      <c r="D31" s="20" t="s">
        <v>318</v>
      </c>
      <c r="E31" s="20"/>
      <c r="F31" s="20"/>
      <c r="G31" s="20"/>
      <c r="H31" s="20"/>
      <c r="I31" s="20"/>
      <c r="J31" s="20"/>
      <c r="K31" s="20"/>
      <c r="L31" s="20"/>
      <c r="M31" s="20" t="s">
        <v>29</v>
      </c>
      <c r="N31" s="20" t="s">
        <v>47</v>
      </c>
      <c r="O31" s="20"/>
      <c r="P31" s="20"/>
      <c r="Q31" s="20"/>
      <c r="R31" s="20"/>
      <c r="S31" s="20"/>
      <c r="T31" s="20"/>
      <c r="U31" s="20" t="s">
        <v>29</v>
      </c>
      <c r="V31" s="20" t="s">
        <v>47</v>
      </c>
      <c r="W31" s="21">
        <v>42907</v>
      </c>
      <c r="X31" s="21">
        <v>43101</v>
      </c>
      <c r="Y31" s="21">
        <v>43646</v>
      </c>
      <c r="Z31" s="20"/>
      <c r="AA31" s="20"/>
      <c r="AB31" s="20"/>
      <c r="AC31" s="20">
        <v>70494.5</v>
      </c>
      <c r="AD31" t="s">
        <v>308</v>
      </c>
      <c r="AE31" s="20">
        <v>254332</v>
      </c>
    </row>
    <row r="32" spans="1:31" x14ac:dyDescent="0.45">
      <c r="A32" s="20" t="s">
        <v>189</v>
      </c>
      <c r="B32" s="20"/>
      <c r="C32" s="20" t="s">
        <v>319</v>
      </c>
      <c r="D32" s="20"/>
      <c r="E32" s="20"/>
      <c r="F32" s="20"/>
      <c r="G32" s="20"/>
      <c r="H32" s="20"/>
      <c r="I32" s="20"/>
      <c r="J32" s="20"/>
      <c r="K32" s="20"/>
      <c r="L32" s="20"/>
      <c r="M32" s="20" t="s">
        <v>29</v>
      </c>
      <c r="N32" s="20" t="s">
        <v>320</v>
      </c>
      <c r="O32" s="20"/>
      <c r="P32" s="20"/>
      <c r="Q32" s="20"/>
      <c r="R32" s="20"/>
      <c r="S32" s="20"/>
      <c r="T32" s="20"/>
      <c r="U32" s="20" t="s">
        <v>29</v>
      </c>
      <c r="V32" s="20" t="s">
        <v>320</v>
      </c>
      <c r="W32" s="21">
        <v>43545</v>
      </c>
      <c r="X32" s="21">
        <v>43545</v>
      </c>
      <c r="Y32" s="21">
        <v>43550</v>
      </c>
      <c r="Z32" s="20"/>
      <c r="AA32" s="20"/>
      <c r="AB32" s="20"/>
      <c r="AC32">
        <v>660</v>
      </c>
      <c r="AD32" t="s">
        <v>308</v>
      </c>
      <c r="AE32" s="20">
        <v>660</v>
      </c>
    </row>
    <row r="33" spans="1:31" x14ac:dyDescent="0.45">
      <c r="A33" s="20" t="s">
        <v>189</v>
      </c>
      <c r="C33" t="s">
        <v>321</v>
      </c>
      <c r="M33" s="20" t="s">
        <v>29</v>
      </c>
      <c r="N33" t="s">
        <v>320</v>
      </c>
      <c r="U33" t="s">
        <v>29</v>
      </c>
      <c r="V33" t="s">
        <v>320</v>
      </c>
      <c r="W33" s="19">
        <v>43550</v>
      </c>
      <c r="X33" s="19">
        <v>43545</v>
      </c>
      <c r="Y33" s="19">
        <v>43550</v>
      </c>
      <c r="AC33">
        <v>1694</v>
      </c>
      <c r="AD33" t="s">
        <v>308</v>
      </c>
      <c r="AE33" s="20">
        <v>1694</v>
      </c>
    </row>
    <row r="34" spans="1:31" x14ac:dyDescent="0.45">
      <c r="A34" s="20" t="s">
        <v>189</v>
      </c>
      <c r="C34" t="s">
        <v>322</v>
      </c>
      <c r="M34" t="s">
        <v>29</v>
      </c>
      <c r="N34" t="s">
        <v>323</v>
      </c>
      <c r="U34" t="s">
        <v>29</v>
      </c>
      <c r="V34" t="s">
        <v>323</v>
      </c>
      <c r="W34" s="19">
        <v>43334</v>
      </c>
      <c r="X34" s="19">
        <v>43528</v>
      </c>
      <c r="Y34" s="19">
        <v>43528</v>
      </c>
      <c r="AC34">
        <v>1324</v>
      </c>
      <c r="AD34" t="s">
        <v>308</v>
      </c>
      <c r="AE34">
        <v>1324</v>
      </c>
    </row>
    <row r="35" spans="1:31" x14ac:dyDescent="0.45">
      <c r="A35" s="20" t="s">
        <v>189</v>
      </c>
      <c r="C35" t="s">
        <v>324</v>
      </c>
      <c r="M35" t="s">
        <v>29</v>
      </c>
      <c r="N35" t="s">
        <v>226</v>
      </c>
      <c r="U35" t="s">
        <v>29</v>
      </c>
      <c r="V35" t="s">
        <v>226</v>
      </c>
      <c r="W35" s="19">
        <v>43522</v>
      </c>
      <c r="X35" s="19">
        <v>43522</v>
      </c>
      <c r="Y35" s="19">
        <v>43529</v>
      </c>
      <c r="AC35">
        <v>1377</v>
      </c>
      <c r="AD35" t="s">
        <v>308</v>
      </c>
      <c r="AE35">
        <v>1377</v>
      </c>
    </row>
    <row r="36" spans="1:31" x14ac:dyDescent="0.45">
      <c r="A36" s="20" t="s">
        <v>189</v>
      </c>
      <c r="C36" t="s">
        <v>325</v>
      </c>
      <c r="M36" t="s">
        <v>29</v>
      </c>
      <c r="N36" t="s">
        <v>326</v>
      </c>
      <c r="U36" t="s">
        <v>29</v>
      </c>
      <c r="V36" t="s">
        <v>326</v>
      </c>
      <c r="W36" s="19">
        <v>43516</v>
      </c>
      <c r="X36" s="19">
        <v>43516</v>
      </c>
      <c r="Y36" s="19">
        <v>43529</v>
      </c>
      <c r="AC36">
        <v>1642</v>
      </c>
      <c r="AD36" t="s">
        <v>308</v>
      </c>
      <c r="AE36">
        <v>1642</v>
      </c>
    </row>
    <row r="37" spans="1:31" x14ac:dyDescent="0.45">
      <c r="A37" s="20" t="s">
        <v>189</v>
      </c>
      <c r="C37" t="s">
        <v>327</v>
      </c>
      <c r="M37" t="s">
        <v>29</v>
      </c>
      <c r="N37" t="s">
        <v>328</v>
      </c>
      <c r="U37" t="s">
        <v>29</v>
      </c>
      <c r="V37" t="s">
        <v>328</v>
      </c>
      <c r="W37" s="19">
        <v>43497</v>
      </c>
      <c r="X37" s="19">
        <v>43530</v>
      </c>
      <c r="Y37" s="19">
        <v>43530</v>
      </c>
      <c r="AC37">
        <v>1460</v>
      </c>
      <c r="AD37" t="s">
        <v>308</v>
      </c>
      <c r="AE37">
        <v>1460</v>
      </c>
    </row>
    <row r="38" spans="1:31" x14ac:dyDescent="0.45">
      <c r="A38" s="20" t="s">
        <v>189</v>
      </c>
      <c r="C38" t="s">
        <v>329</v>
      </c>
      <c r="M38" t="s">
        <v>29</v>
      </c>
      <c r="N38" t="s">
        <v>207</v>
      </c>
      <c r="U38" t="s">
        <v>29</v>
      </c>
      <c r="V38" t="s">
        <v>207</v>
      </c>
      <c r="W38" s="19">
        <v>43522</v>
      </c>
      <c r="X38" s="19">
        <v>43522</v>
      </c>
      <c r="Y38" s="19">
        <v>43530</v>
      </c>
      <c r="AC38">
        <v>1245</v>
      </c>
      <c r="AD38" t="s">
        <v>308</v>
      </c>
      <c r="AE38">
        <v>1245</v>
      </c>
    </row>
    <row r="39" spans="1:31" x14ac:dyDescent="0.45">
      <c r="A39" s="20" t="s">
        <v>189</v>
      </c>
      <c r="C39" t="s">
        <v>330</v>
      </c>
      <c r="M39" t="s">
        <v>29</v>
      </c>
      <c r="N39" t="s">
        <v>331</v>
      </c>
      <c r="U39" t="s">
        <v>29</v>
      </c>
      <c r="V39" t="s">
        <v>331</v>
      </c>
      <c r="W39" s="19">
        <v>43522</v>
      </c>
      <c r="X39" s="19">
        <v>43522</v>
      </c>
      <c r="Y39" s="19">
        <v>43530</v>
      </c>
      <c r="AC39">
        <v>615</v>
      </c>
      <c r="AD39" t="s">
        <v>308</v>
      </c>
      <c r="AE39">
        <v>615</v>
      </c>
    </row>
    <row r="40" spans="1:31" x14ac:dyDescent="0.45">
      <c r="A40" s="20" t="s">
        <v>189</v>
      </c>
      <c r="C40" t="s">
        <v>332</v>
      </c>
      <c r="M40" t="s">
        <v>29</v>
      </c>
      <c r="N40" t="s">
        <v>333</v>
      </c>
      <c r="U40" t="s">
        <v>29</v>
      </c>
      <c r="V40" t="s">
        <v>333</v>
      </c>
      <c r="W40" s="19">
        <v>43524</v>
      </c>
      <c r="X40" s="19">
        <v>43524</v>
      </c>
      <c r="Y40" s="19">
        <v>43532</v>
      </c>
      <c r="AC40">
        <v>2295</v>
      </c>
      <c r="AD40" t="s">
        <v>308</v>
      </c>
      <c r="AE40">
        <v>2295</v>
      </c>
    </row>
    <row r="41" spans="1:31" x14ac:dyDescent="0.45">
      <c r="A41" t="s">
        <v>339</v>
      </c>
      <c r="C41" t="s">
        <v>340</v>
      </c>
      <c r="M41" t="s">
        <v>29</v>
      </c>
      <c r="N41" t="s">
        <v>341</v>
      </c>
      <c r="U41" t="s">
        <v>29</v>
      </c>
      <c r="V41" t="s">
        <v>341</v>
      </c>
      <c r="W41" s="19">
        <v>43315</v>
      </c>
      <c r="X41" s="19">
        <v>43315</v>
      </c>
      <c r="Y41" s="19">
        <v>43388</v>
      </c>
      <c r="AC41">
        <v>550</v>
      </c>
      <c r="AD41" t="s">
        <v>31</v>
      </c>
      <c r="AE41">
        <v>550</v>
      </c>
    </row>
    <row r="42" spans="1:31" x14ac:dyDescent="0.45">
      <c r="A42" t="s">
        <v>339</v>
      </c>
      <c r="C42" t="s">
        <v>342</v>
      </c>
      <c r="M42" t="s">
        <v>29</v>
      </c>
      <c r="N42" t="s">
        <v>343</v>
      </c>
      <c r="U42" t="s">
        <v>29</v>
      </c>
      <c r="V42" t="s">
        <v>343</v>
      </c>
      <c r="W42" s="19">
        <v>43328</v>
      </c>
      <c r="X42" s="19">
        <v>43328</v>
      </c>
      <c r="Y42" s="19">
        <v>43390</v>
      </c>
      <c r="AC42">
        <v>550</v>
      </c>
      <c r="AD42" t="s">
        <v>31</v>
      </c>
      <c r="AE42">
        <v>550</v>
      </c>
    </row>
    <row r="43" spans="1:31" x14ac:dyDescent="0.45">
      <c r="A43" t="s">
        <v>339</v>
      </c>
      <c r="C43" t="s">
        <v>344</v>
      </c>
      <c r="M43" t="s">
        <v>29</v>
      </c>
      <c r="N43" t="s">
        <v>345</v>
      </c>
      <c r="U43" t="s">
        <v>29</v>
      </c>
      <c r="V43" t="s">
        <v>345</v>
      </c>
      <c r="W43" s="19">
        <v>43356</v>
      </c>
      <c r="X43" s="19">
        <v>43356</v>
      </c>
      <c r="Y43" s="19">
        <v>43376</v>
      </c>
      <c r="AC43">
        <v>550</v>
      </c>
      <c r="AD43" t="s">
        <v>31</v>
      </c>
      <c r="AE43">
        <v>550</v>
      </c>
    </row>
    <row r="44" spans="1:31" x14ac:dyDescent="0.45">
      <c r="A44" t="s">
        <v>339</v>
      </c>
      <c r="C44" t="s">
        <v>346</v>
      </c>
      <c r="M44" t="s">
        <v>29</v>
      </c>
      <c r="N44" t="s">
        <v>347</v>
      </c>
      <c r="U44" t="s">
        <v>29</v>
      </c>
      <c r="V44" t="s">
        <v>347</v>
      </c>
      <c r="W44" s="19">
        <v>43356</v>
      </c>
      <c r="X44" s="19">
        <v>43356</v>
      </c>
      <c r="Y44" s="19">
        <v>43374</v>
      </c>
      <c r="AC44">
        <v>550</v>
      </c>
      <c r="AD44" t="s">
        <v>31</v>
      </c>
      <c r="AE44">
        <v>550</v>
      </c>
    </row>
    <row r="45" spans="1:31" x14ac:dyDescent="0.45">
      <c r="A45" t="s">
        <v>339</v>
      </c>
      <c r="C45" t="s">
        <v>348</v>
      </c>
      <c r="M45" t="s">
        <v>29</v>
      </c>
      <c r="N45" t="s">
        <v>349</v>
      </c>
      <c r="U45" t="s">
        <v>29</v>
      </c>
      <c r="V45" t="s">
        <v>349</v>
      </c>
      <c r="W45" s="19">
        <v>43356</v>
      </c>
      <c r="X45" s="19">
        <v>43356</v>
      </c>
      <c r="Y45" s="19">
        <v>43374</v>
      </c>
      <c r="AC45">
        <v>550</v>
      </c>
      <c r="AD45" t="s">
        <v>31</v>
      </c>
      <c r="AE45">
        <v>550</v>
      </c>
    </row>
    <row r="46" spans="1:31" x14ac:dyDescent="0.45">
      <c r="A46" t="s">
        <v>339</v>
      </c>
      <c r="C46" t="s">
        <v>350</v>
      </c>
      <c r="M46" t="s">
        <v>29</v>
      </c>
      <c r="N46" t="s">
        <v>349</v>
      </c>
      <c r="U46" t="s">
        <v>29</v>
      </c>
      <c r="V46" t="s">
        <v>349</v>
      </c>
      <c r="W46" s="19">
        <v>43363</v>
      </c>
      <c r="X46" s="19">
        <v>43363</v>
      </c>
      <c r="Y46" s="19">
        <v>43742</v>
      </c>
      <c r="AC46">
        <v>550</v>
      </c>
      <c r="AD46" t="s">
        <v>31</v>
      </c>
      <c r="AE46">
        <v>550</v>
      </c>
    </row>
    <row r="47" spans="1:31" x14ac:dyDescent="0.45">
      <c r="A47" t="s">
        <v>339</v>
      </c>
      <c r="C47" t="s">
        <v>351</v>
      </c>
      <c r="M47" t="s">
        <v>29</v>
      </c>
      <c r="N47" t="s">
        <v>352</v>
      </c>
      <c r="U47" t="s">
        <v>29</v>
      </c>
      <c r="V47" t="s">
        <v>352</v>
      </c>
      <c r="W47" s="19">
        <v>43405</v>
      </c>
      <c r="X47" s="19">
        <v>43405</v>
      </c>
      <c r="Y47" s="19">
        <v>43410</v>
      </c>
      <c r="AC47">
        <v>1100</v>
      </c>
      <c r="AD47" t="s">
        <v>31</v>
      </c>
      <c r="AE47">
        <v>1100</v>
      </c>
    </row>
    <row r="48" spans="1:31" x14ac:dyDescent="0.45">
      <c r="A48" t="s">
        <v>355</v>
      </c>
      <c r="C48" t="s">
        <v>356</v>
      </c>
      <c r="I48" s="25"/>
      <c r="M48" t="s">
        <v>357</v>
      </c>
      <c r="N48" t="s">
        <v>358</v>
      </c>
      <c r="U48" t="s">
        <v>29</v>
      </c>
      <c r="V48" t="s">
        <v>359</v>
      </c>
      <c r="W48" s="19">
        <v>42542</v>
      </c>
      <c r="X48" s="19">
        <v>42901</v>
      </c>
      <c r="Y48" s="19">
        <v>43621</v>
      </c>
      <c r="AC48">
        <v>3700</v>
      </c>
      <c r="AD48" t="s">
        <v>31</v>
      </c>
      <c r="AE48">
        <v>8500</v>
      </c>
    </row>
    <row r="49" spans="1:31" x14ac:dyDescent="0.45">
      <c r="A49" t="s">
        <v>355</v>
      </c>
      <c r="C49" t="s">
        <v>360</v>
      </c>
      <c r="I49" s="25"/>
      <c r="M49" t="s">
        <v>357</v>
      </c>
      <c r="N49" t="s">
        <v>358</v>
      </c>
      <c r="U49" t="s">
        <v>29</v>
      </c>
      <c r="V49" t="s">
        <v>361</v>
      </c>
      <c r="W49" s="19">
        <v>42542</v>
      </c>
      <c r="X49" s="19">
        <v>42901</v>
      </c>
      <c r="Y49" s="19">
        <v>43579</v>
      </c>
      <c r="AC49">
        <v>3603.25</v>
      </c>
      <c r="AD49" t="s">
        <v>31</v>
      </c>
      <c r="AE49">
        <v>8500</v>
      </c>
    </row>
    <row r="50" spans="1:31" x14ac:dyDescent="0.45">
      <c r="A50" t="s">
        <v>355</v>
      </c>
      <c r="C50" t="s">
        <v>362</v>
      </c>
      <c r="I50" s="25"/>
      <c r="M50" t="s">
        <v>357</v>
      </c>
      <c r="N50" t="s">
        <v>358</v>
      </c>
      <c r="U50" t="s">
        <v>29</v>
      </c>
      <c r="V50" t="s">
        <v>363</v>
      </c>
      <c r="W50" s="19">
        <v>42542</v>
      </c>
      <c r="X50" s="19">
        <v>42901</v>
      </c>
      <c r="Y50" s="19">
        <v>43621</v>
      </c>
      <c r="AC50">
        <v>4001.3</v>
      </c>
      <c r="AD50" t="s">
        <v>31</v>
      </c>
      <c r="AE50">
        <v>8500</v>
      </c>
    </row>
    <row r="51" spans="1:31" x14ac:dyDescent="0.45">
      <c r="A51" t="s">
        <v>231</v>
      </c>
      <c r="C51" t="s">
        <v>364</v>
      </c>
      <c r="M51" t="s">
        <v>29</v>
      </c>
      <c r="N51" t="s">
        <v>365</v>
      </c>
      <c r="U51" t="s">
        <v>29</v>
      </c>
      <c r="V51" t="s">
        <v>365</v>
      </c>
      <c r="W51" s="19">
        <v>43495</v>
      </c>
      <c r="X51" s="19">
        <v>43495</v>
      </c>
      <c r="Y51" s="19">
        <v>43524</v>
      </c>
      <c r="AC51">
        <v>2278.65</v>
      </c>
      <c r="AD51" t="s">
        <v>31</v>
      </c>
      <c r="AE51">
        <v>2278.65</v>
      </c>
    </row>
    <row r="52" spans="1:31" x14ac:dyDescent="0.45">
      <c r="A52" t="s">
        <v>231</v>
      </c>
      <c r="C52" t="s">
        <v>366</v>
      </c>
      <c r="M52" t="s">
        <v>29</v>
      </c>
      <c r="N52" t="s">
        <v>235</v>
      </c>
      <c r="U52" t="s">
        <v>29</v>
      </c>
      <c r="V52" t="s">
        <v>235</v>
      </c>
      <c r="W52" s="19">
        <v>43432</v>
      </c>
      <c r="X52" s="19">
        <v>43432</v>
      </c>
      <c r="Y52" s="19">
        <v>43525</v>
      </c>
      <c r="AC52">
        <v>869.9</v>
      </c>
      <c r="AD52" t="s">
        <v>31</v>
      </c>
      <c r="AE52">
        <v>869.9</v>
      </c>
    </row>
    <row r="53" spans="1:31" x14ac:dyDescent="0.45">
      <c r="A53" t="s">
        <v>231</v>
      </c>
      <c r="C53" t="s">
        <v>367</v>
      </c>
      <c r="M53" t="s">
        <v>29</v>
      </c>
      <c r="N53" t="s">
        <v>47</v>
      </c>
      <c r="U53" t="s">
        <v>29</v>
      </c>
      <c r="V53" t="s">
        <v>47</v>
      </c>
      <c r="W53" s="19">
        <v>43468</v>
      </c>
      <c r="X53" s="19">
        <v>43468</v>
      </c>
      <c r="Y53" s="19">
        <v>43525</v>
      </c>
      <c r="AC53">
        <v>1336.2</v>
      </c>
      <c r="AD53" t="s">
        <v>31</v>
      </c>
      <c r="AE53">
        <v>1336.2</v>
      </c>
    </row>
    <row r="54" spans="1:31" x14ac:dyDescent="0.45">
      <c r="A54" t="s">
        <v>231</v>
      </c>
      <c r="C54" t="s">
        <v>368</v>
      </c>
      <c r="M54" t="s">
        <v>29</v>
      </c>
      <c r="N54" t="s">
        <v>57</v>
      </c>
      <c r="U54" t="s">
        <v>29</v>
      </c>
      <c r="V54" t="s">
        <v>57</v>
      </c>
      <c r="W54" s="19">
        <v>43453</v>
      </c>
      <c r="X54" s="19">
        <v>43453</v>
      </c>
      <c r="Y54" s="19">
        <v>43530</v>
      </c>
      <c r="AC54">
        <v>813.2</v>
      </c>
      <c r="AD54" t="s">
        <v>31</v>
      </c>
      <c r="AE54">
        <v>813.2</v>
      </c>
    </row>
    <row r="55" spans="1:31" x14ac:dyDescent="0.45">
      <c r="A55" t="s">
        <v>231</v>
      </c>
      <c r="C55" t="s">
        <v>369</v>
      </c>
      <c r="M55" t="s">
        <v>29</v>
      </c>
      <c r="N55" t="s">
        <v>370</v>
      </c>
      <c r="U55" t="s">
        <v>29</v>
      </c>
      <c r="V55" t="s">
        <v>370</v>
      </c>
      <c r="W55" s="19">
        <v>43420</v>
      </c>
      <c r="X55" s="19">
        <v>43420</v>
      </c>
      <c r="Y55" s="19">
        <v>43530</v>
      </c>
      <c r="AC55">
        <v>1411</v>
      </c>
      <c r="AD55" t="s">
        <v>31</v>
      </c>
      <c r="AE55">
        <v>1411</v>
      </c>
    </row>
    <row r="56" spans="1:31" x14ac:dyDescent="0.45">
      <c r="A56" t="s">
        <v>231</v>
      </c>
      <c r="C56" t="s">
        <v>371</v>
      </c>
      <c r="M56" t="s">
        <v>29</v>
      </c>
      <c r="N56" t="s">
        <v>372</v>
      </c>
      <c r="U56" t="s">
        <v>29</v>
      </c>
      <c r="V56" t="s">
        <v>372</v>
      </c>
      <c r="W56" s="19">
        <v>43509</v>
      </c>
      <c r="X56" s="19">
        <v>43509</v>
      </c>
      <c r="Y56" s="19">
        <v>43531</v>
      </c>
      <c r="AC56">
        <v>491.75</v>
      </c>
      <c r="AD56" t="s">
        <v>31</v>
      </c>
      <c r="AE56">
        <v>491.75</v>
      </c>
    </row>
    <row r="57" spans="1:31" x14ac:dyDescent="0.45">
      <c r="A57" t="s">
        <v>231</v>
      </c>
      <c r="C57" t="s">
        <v>373</v>
      </c>
      <c r="M57" t="s">
        <v>29</v>
      </c>
      <c r="N57" t="s">
        <v>374</v>
      </c>
      <c r="U57" t="s">
        <v>29</v>
      </c>
      <c r="V57" t="s">
        <v>374</v>
      </c>
      <c r="W57" s="19">
        <v>43516</v>
      </c>
      <c r="X57" s="19">
        <v>43516</v>
      </c>
      <c r="Y57" s="19">
        <v>43531</v>
      </c>
      <c r="AC57">
        <v>799.17</v>
      </c>
      <c r="AD57" t="s">
        <v>31</v>
      </c>
      <c r="AE57">
        <v>799.17</v>
      </c>
    </row>
    <row r="58" spans="1:31" x14ac:dyDescent="0.45">
      <c r="A58" t="s">
        <v>231</v>
      </c>
      <c r="C58" t="s">
        <v>375</v>
      </c>
      <c r="M58" t="s">
        <v>29</v>
      </c>
      <c r="N58" t="s">
        <v>376</v>
      </c>
      <c r="U58" t="s">
        <v>29</v>
      </c>
      <c r="V58" t="s">
        <v>376</v>
      </c>
      <c r="W58" s="19">
        <v>43510</v>
      </c>
      <c r="X58" s="19">
        <v>43510</v>
      </c>
      <c r="Y58" s="19">
        <v>43535</v>
      </c>
      <c r="AC58">
        <v>1113.5</v>
      </c>
      <c r="AD58" t="s">
        <v>31</v>
      </c>
      <c r="AE58">
        <v>1113.5</v>
      </c>
    </row>
    <row r="59" spans="1:31" x14ac:dyDescent="0.45">
      <c r="A59" t="s">
        <v>231</v>
      </c>
      <c r="C59" t="s">
        <v>377</v>
      </c>
      <c r="M59" t="s">
        <v>29</v>
      </c>
      <c r="N59" t="s">
        <v>378</v>
      </c>
      <c r="U59" t="s">
        <v>29</v>
      </c>
      <c r="V59" t="s">
        <v>378</v>
      </c>
      <c r="W59" s="19">
        <v>43524</v>
      </c>
      <c r="X59" s="19">
        <v>43524</v>
      </c>
      <c r="Y59" s="19">
        <v>43542</v>
      </c>
      <c r="AC59">
        <v>1235</v>
      </c>
      <c r="AD59" t="s">
        <v>31</v>
      </c>
      <c r="AE59">
        <v>1235</v>
      </c>
    </row>
    <row r="60" spans="1:31" x14ac:dyDescent="0.45">
      <c r="A60" t="s">
        <v>231</v>
      </c>
      <c r="C60" t="s">
        <v>379</v>
      </c>
      <c r="M60" t="s">
        <v>29</v>
      </c>
      <c r="N60" t="s">
        <v>378</v>
      </c>
      <c r="U60" t="s">
        <v>29</v>
      </c>
      <c r="V60" t="s">
        <v>378</v>
      </c>
      <c r="W60" s="19">
        <v>43524</v>
      </c>
      <c r="X60" s="19">
        <v>43524</v>
      </c>
      <c r="Y60" s="19">
        <v>43542</v>
      </c>
      <c r="AC60">
        <v>832</v>
      </c>
      <c r="AD60" t="s">
        <v>31</v>
      </c>
      <c r="AE60">
        <v>832</v>
      </c>
    </row>
    <row r="61" spans="1:31" x14ac:dyDescent="0.45">
      <c r="A61" t="s">
        <v>231</v>
      </c>
      <c r="C61" t="s">
        <v>380</v>
      </c>
      <c r="M61" t="s">
        <v>29</v>
      </c>
      <c r="N61" t="s">
        <v>381</v>
      </c>
      <c r="U61" t="s">
        <v>29</v>
      </c>
      <c r="V61" t="s">
        <v>381</v>
      </c>
      <c r="W61" s="19">
        <v>43530</v>
      </c>
      <c r="X61" s="19">
        <v>43530</v>
      </c>
      <c r="Y61" s="19">
        <v>43543</v>
      </c>
      <c r="AC61">
        <v>453.1</v>
      </c>
      <c r="AD61" t="s">
        <v>31</v>
      </c>
      <c r="AE61">
        <v>453.1</v>
      </c>
    </row>
    <row r="62" spans="1:31" x14ac:dyDescent="0.45">
      <c r="A62" t="s">
        <v>231</v>
      </c>
      <c r="C62" t="s">
        <v>382</v>
      </c>
      <c r="M62" t="s">
        <v>29</v>
      </c>
      <c r="N62" t="s">
        <v>54</v>
      </c>
      <c r="U62" t="s">
        <v>29</v>
      </c>
      <c r="V62" t="s">
        <v>54</v>
      </c>
      <c r="W62" s="19">
        <v>43528</v>
      </c>
      <c r="X62" s="19">
        <v>43528</v>
      </c>
      <c r="Y62" s="19">
        <v>43543</v>
      </c>
      <c r="AC62">
        <v>1035</v>
      </c>
      <c r="AD62" t="s">
        <v>31</v>
      </c>
      <c r="AE62">
        <v>1035</v>
      </c>
    </row>
    <row r="63" spans="1:31" x14ac:dyDescent="0.45">
      <c r="A63" t="s">
        <v>231</v>
      </c>
      <c r="C63" t="s">
        <v>383</v>
      </c>
      <c r="M63" t="s">
        <v>29</v>
      </c>
      <c r="N63" t="s">
        <v>376</v>
      </c>
      <c r="U63" t="s">
        <v>29</v>
      </c>
      <c r="V63" t="s">
        <v>376</v>
      </c>
      <c r="W63" s="19">
        <v>43455</v>
      </c>
      <c r="X63" s="19">
        <v>43455</v>
      </c>
      <c r="Y63" s="19">
        <v>43543</v>
      </c>
      <c r="AC63">
        <v>385.65</v>
      </c>
      <c r="AD63" t="s">
        <v>31</v>
      </c>
      <c r="AE63">
        <v>385.65</v>
      </c>
    </row>
    <row r="64" spans="1:31" x14ac:dyDescent="0.45">
      <c r="A64" t="s">
        <v>231</v>
      </c>
      <c r="C64" t="s">
        <v>384</v>
      </c>
      <c r="M64" t="s">
        <v>29</v>
      </c>
      <c r="N64" t="s">
        <v>385</v>
      </c>
      <c r="U64" t="s">
        <v>29</v>
      </c>
      <c r="V64" t="s">
        <v>385</v>
      </c>
      <c r="W64" s="19">
        <v>43509</v>
      </c>
      <c r="X64" s="19">
        <v>43509</v>
      </c>
      <c r="Y64" s="19">
        <v>43543</v>
      </c>
      <c r="AC64">
        <v>1172.5999999999999</v>
      </c>
      <c r="AD64" t="s">
        <v>31</v>
      </c>
      <c r="AE64">
        <v>1172.5999999999999</v>
      </c>
    </row>
    <row r="65" spans="1:31" x14ac:dyDescent="0.45">
      <c r="A65" t="s">
        <v>231</v>
      </c>
      <c r="C65" t="s">
        <v>386</v>
      </c>
      <c r="M65" t="s">
        <v>29</v>
      </c>
      <c r="N65" t="s">
        <v>387</v>
      </c>
      <c r="U65" t="s">
        <v>29</v>
      </c>
      <c r="V65" t="s">
        <v>387</v>
      </c>
      <c r="W65" s="19">
        <v>43530</v>
      </c>
      <c r="X65" s="19">
        <v>43530</v>
      </c>
      <c r="Y65" s="19">
        <v>43544</v>
      </c>
      <c r="AC65">
        <v>703.15</v>
      </c>
      <c r="AD65" t="s">
        <v>31</v>
      </c>
      <c r="AE65">
        <v>703.15</v>
      </c>
    </row>
    <row r="66" spans="1:31" x14ac:dyDescent="0.45">
      <c r="A66" t="s">
        <v>231</v>
      </c>
      <c r="C66" t="s">
        <v>388</v>
      </c>
      <c r="M66" t="s">
        <v>29</v>
      </c>
      <c r="N66" t="s">
        <v>389</v>
      </c>
      <c r="U66" t="s">
        <v>29</v>
      </c>
      <c r="V66" t="s">
        <v>389</v>
      </c>
      <c r="W66" s="19">
        <v>43515</v>
      </c>
      <c r="X66" s="19">
        <v>43515</v>
      </c>
      <c r="Y66" s="19">
        <v>43544</v>
      </c>
      <c r="AC66">
        <v>873</v>
      </c>
      <c r="AD66" t="s">
        <v>31</v>
      </c>
      <c r="AE66">
        <v>873</v>
      </c>
    </row>
    <row r="67" spans="1:31" x14ac:dyDescent="0.45">
      <c r="A67" t="s">
        <v>231</v>
      </c>
      <c r="C67" t="s">
        <v>390</v>
      </c>
      <c r="M67" t="s">
        <v>29</v>
      </c>
      <c r="N67" t="s">
        <v>391</v>
      </c>
      <c r="U67" t="s">
        <v>29</v>
      </c>
      <c r="V67" t="s">
        <v>391</v>
      </c>
      <c r="W67" s="19">
        <v>43495</v>
      </c>
      <c r="X67" s="19">
        <v>43495</v>
      </c>
      <c r="Y67" s="19">
        <v>43546</v>
      </c>
      <c r="AC67">
        <v>2007.3</v>
      </c>
      <c r="AD67" t="s">
        <v>31</v>
      </c>
      <c r="AE67">
        <v>2007.3</v>
      </c>
    </row>
    <row r="68" spans="1:31" x14ac:dyDescent="0.45">
      <c r="A68" t="s">
        <v>231</v>
      </c>
      <c r="C68" t="s">
        <v>392</v>
      </c>
      <c r="M68" t="s">
        <v>29</v>
      </c>
      <c r="N68" t="s">
        <v>393</v>
      </c>
      <c r="U68" t="s">
        <v>29</v>
      </c>
      <c r="V68" t="s">
        <v>393</v>
      </c>
      <c r="W68" s="19">
        <v>43523</v>
      </c>
      <c r="X68" s="19">
        <v>43523</v>
      </c>
      <c r="Y68" s="19">
        <v>43549</v>
      </c>
      <c r="AC68">
        <v>731.85</v>
      </c>
      <c r="AD68" t="s">
        <v>31</v>
      </c>
      <c r="AE68">
        <v>731.85</v>
      </c>
    </row>
    <row r="69" spans="1:31" x14ac:dyDescent="0.45">
      <c r="A69" t="s">
        <v>231</v>
      </c>
      <c r="C69" t="s">
        <v>394</v>
      </c>
      <c r="H69" s="26"/>
      <c r="M69" t="s">
        <v>29</v>
      </c>
      <c r="N69" t="s">
        <v>395</v>
      </c>
      <c r="U69" t="s">
        <v>29</v>
      </c>
      <c r="V69" t="s">
        <v>395</v>
      </c>
      <c r="W69" s="19">
        <v>43509.625</v>
      </c>
      <c r="X69" s="19">
        <v>43509.625</v>
      </c>
      <c r="Y69" s="19">
        <v>43553</v>
      </c>
      <c r="AC69">
        <v>843.41</v>
      </c>
      <c r="AD69" t="s">
        <v>31</v>
      </c>
      <c r="AE69">
        <v>843.41</v>
      </c>
    </row>
    <row r="70" spans="1:31" x14ac:dyDescent="0.45">
      <c r="A70" t="s">
        <v>231</v>
      </c>
      <c r="C70" t="s">
        <v>396</v>
      </c>
      <c r="H70" s="26"/>
      <c r="M70" t="s">
        <v>29</v>
      </c>
      <c r="N70" t="s">
        <v>397</v>
      </c>
      <c r="U70" t="s">
        <v>29</v>
      </c>
      <c r="V70" t="s">
        <v>397</v>
      </c>
      <c r="W70" s="19">
        <v>43510.5625</v>
      </c>
      <c r="X70" s="19">
        <v>43510.5625</v>
      </c>
      <c r="Y70" s="19">
        <v>43553</v>
      </c>
      <c r="AC70">
        <v>600</v>
      </c>
      <c r="AD70" t="s">
        <v>31</v>
      </c>
      <c r="AE70">
        <v>600</v>
      </c>
    </row>
    <row r="71" spans="1:31" x14ac:dyDescent="0.45">
      <c r="A71" t="s">
        <v>231</v>
      </c>
      <c r="C71" t="s">
        <v>398</v>
      </c>
      <c r="H71" s="26"/>
      <c r="M71" t="s">
        <v>29</v>
      </c>
      <c r="N71" t="s">
        <v>376</v>
      </c>
      <c r="U71" t="s">
        <v>29</v>
      </c>
      <c r="V71" t="s">
        <v>376</v>
      </c>
      <c r="W71" s="19">
        <v>43515.645833333299</v>
      </c>
      <c r="X71" s="19">
        <v>43515.645833333299</v>
      </c>
      <c r="Y71" s="19">
        <v>43553</v>
      </c>
      <c r="AC71">
        <v>183</v>
      </c>
      <c r="AD71" t="s">
        <v>31</v>
      </c>
      <c r="AE71">
        <v>183</v>
      </c>
    </row>
    <row r="72" spans="1:31" x14ac:dyDescent="0.45">
      <c r="A72" t="s">
        <v>231</v>
      </c>
      <c r="C72" t="s">
        <v>399</v>
      </c>
      <c r="H72" s="26"/>
      <c r="M72" t="s">
        <v>29</v>
      </c>
      <c r="N72" t="s">
        <v>400</v>
      </c>
      <c r="U72" t="s">
        <v>29</v>
      </c>
      <c r="V72" t="s">
        <v>400</v>
      </c>
      <c r="W72" s="19">
        <v>43516.666666666701</v>
      </c>
      <c r="X72" s="19">
        <v>43516.666666666701</v>
      </c>
      <c r="Y72" s="19">
        <v>43553</v>
      </c>
      <c r="AC72">
        <v>690</v>
      </c>
      <c r="AD72" t="s">
        <v>31</v>
      </c>
      <c r="AE72">
        <v>690</v>
      </c>
    </row>
    <row r="73" spans="1:31" x14ac:dyDescent="0.45">
      <c r="A73" t="s">
        <v>231</v>
      </c>
      <c r="C73" t="s">
        <v>401</v>
      </c>
      <c r="H73" s="26"/>
      <c r="K73" s="26"/>
      <c r="M73" t="s">
        <v>29</v>
      </c>
      <c r="N73" t="s">
        <v>402</v>
      </c>
      <c r="S73" s="26"/>
      <c r="U73" t="s">
        <v>29</v>
      </c>
      <c r="V73" t="s">
        <v>402</v>
      </c>
      <c r="W73" s="19">
        <v>43530.5</v>
      </c>
      <c r="X73" s="19">
        <v>43530.5</v>
      </c>
      <c r="Y73" s="19">
        <v>43563</v>
      </c>
      <c r="AC73">
        <v>1651.9</v>
      </c>
      <c r="AD73" t="s">
        <v>31</v>
      </c>
      <c r="AE73">
        <v>1651.9</v>
      </c>
    </row>
    <row r="74" spans="1:31" x14ac:dyDescent="0.45">
      <c r="A74" t="s">
        <v>231</v>
      </c>
      <c r="C74" t="s">
        <v>403</v>
      </c>
      <c r="H74" s="26"/>
      <c r="K74" s="26"/>
      <c r="M74" t="s">
        <v>29</v>
      </c>
      <c r="N74" t="s">
        <v>404</v>
      </c>
      <c r="S74" s="26"/>
      <c r="U74" t="s">
        <v>29</v>
      </c>
      <c r="V74" t="s">
        <v>404</v>
      </c>
      <c r="W74" s="19">
        <v>43543.458333333299</v>
      </c>
      <c r="X74" s="19">
        <v>43543.458333333299</v>
      </c>
      <c r="Y74" s="19">
        <v>43570</v>
      </c>
      <c r="AC74">
        <v>885.7</v>
      </c>
      <c r="AD74" t="s">
        <v>31</v>
      </c>
      <c r="AE74">
        <v>885.7</v>
      </c>
    </row>
    <row r="75" spans="1:31" x14ac:dyDescent="0.45">
      <c r="A75" t="s">
        <v>231</v>
      </c>
      <c r="C75" t="s">
        <v>405</v>
      </c>
      <c r="H75" s="26"/>
      <c r="K75" s="26"/>
      <c r="M75" t="s">
        <v>29</v>
      </c>
      <c r="N75" t="s">
        <v>406</v>
      </c>
      <c r="S75" s="26"/>
      <c r="U75" t="s">
        <v>29</v>
      </c>
      <c r="V75" t="s">
        <v>406</v>
      </c>
      <c r="W75" s="19">
        <v>43539.416666666701</v>
      </c>
      <c r="X75" s="19">
        <v>43539.416666666701</v>
      </c>
      <c r="Y75" s="19">
        <v>43570</v>
      </c>
      <c r="AC75">
        <v>202.5</v>
      </c>
      <c r="AD75" t="s">
        <v>31</v>
      </c>
      <c r="AE75">
        <v>202.5</v>
      </c>
    </row>
    <row r="76" spans="1:31" x14ac:dyDescent="0.45">
      <c r="A76" t="s">
        <v>231</v>
      </c>
      <c r="C76" t="s">
        <v>407</v>
      </c>
      <c r="H76" s="26"/>
      <c r="K76" s="26"/>
      <c r="M76" t="s">
        <v>29</v>
      </c>
      <c r="N76" t="s">
        <v>404</v>
      </c>
      <c r="S76" s="26"/>
      <c r="U76" t="s">
        <v>29</v>
      </c>
      <c r="V76" t="s">
        <v>404</v>
      </c>
      <c r="W76" s="19">
        <v>43549.458333333299</v>
      </c>
      <c r="X76" s="19">
        <v>43549.458333333299</v>
      </c>
      <c r="Y76" s="19">
        <v>43570</v>
      </c>
      <c r="AC76">
        <v>365.7</v>
      </c>
      <c r="AD76" t="s">
        <v>31</v>
      </c>
      <c r="AE76">
        <v>365.7</v>
      </c>
    </row>
    <row r="77" spans="1:31" x14ac:dyDescent="0.45">
      <c r="A77" t="s">
        <v>231</v>
      </c>
      <c r="C77" t="s">
        <v>408</v>
      </c>
      <c r="H77" s="26"/>
      <c r="M77" t="s">
        <v>29</v>
      </c>
      <c r="N77" t="s">
        <v>409</v>
      </c>
      <c r="U77" t="s">
        <v>29</v>
      </c>
      <c r="V77" t="s">
        <v>409</v>
      </c>
      <c r="W77" s="19">
        <v>43432.625</v>
      </c>
      <c r="X77" s="19">
        <v>43432.625</v>
      </c>
      <c r="Y77" s="19">
        <v>43573</v>
      </c>
      <c r="AC77">
        <v>1028.7</v>
      </c>
      <c r="AD77" t="s">
        <v>31</v>
      </c>
      <c r="AE77">
        <v>1028.7</v>
      </c>
    </row>
    <row r="78" spans="1:31" x14ac:dyDescent="0.45">
      <c r="A78" t="s">
        <v>231</v>
      </c>
      <c r="C78" t="s">
        <v>410</v>
      </c>
      <c r="H78" s="26"/>
      <c r="K78" s="26"/>
      <c r="M78" t="s">
        <v>29</v>
      </c>
      <c r="N78" t="s">
        <v>57</v>
      </c>
      <c r="S78" s="26"/>
      <c r="U78" t="s">
        <v>29</v>
      </c>
      <c r="V78" t="s">
        <v>57</v>
      </c>
      <c r="W78" s="19">
        <v>43549.416666666701</v>
      </c>
      <c r="X78" s="19">
        <v>43549.416666666701</v>
      </c>
      <c r="Y78" s="19">
        <v>43578</v>
      </c>
      <c r="AC78">
        <v>1425.4</v>
      </c>
      <c r="AD78" t="s">
        <v>31</v>
      </c>
      <c r="AE78">
        <v>1425.4</v>
      </c>
    </row>
    <row r="79" spans="1:31" x14ac:dyDescent="0.45">
      <c r="A79" t="s">
        <v>231</v>
      </c>
      <c r="C79" t="s">
        <v>411</v>
      </c>
      <c r="H79" s="26"/>
      <c r="K79" s="26"/>
      <c r="M79" t="s">
        <v>29</v>
      </c>
      <c r="N79" t="s">
        <v>412</v>
      </c>
      <c r="S79" s="26"/>
      <c r="U79" t="s">
        <v>29</v>
      </c>
      <c r="V79" t="s">
        <v>412</v>
      </c>
      <c r="W79" s="19">
        <v>43538.375</v>
      </c>
      <c r="X79" s="19">
        <v>43538.375</v>
      </c>
      <c r="Y79" s="19">
        <v>43579</v>
      </c>
      <c r="AC79">
        <v>1984</v>
      </c>
      <c r="AD79" t="s">
        <v>31</v>
      </c>
      <c r="AE79">
        <v>1984</v>
      </c>
    </row>
    <row r="80" spans="1:31" x14ac:dyDescent="0.45">
      <c r="A80" t="s">
        <v>231</v>
      </c>
      <c r="C80" t="s">
        <v>413</v>
      </c>
      <c r="H80" s="26"/>
      <c r="M80" t="s">
        <v>29</v>
      </c>
      <c r="N80" t="s">
        <v>414</v>
      </c>
      <c r="U80" t="s">
        <v>29</v>
      </c>
      <c r="V80" t="s">
        <v>414</v>
      </c>
      <c r="W80" s="19">
        <v>43529.583333333299</v>
      </c>
      <c r="X80" s="19">
        <v>43529.583333333299</v>
      </c>
      <c r="Y80" s="19">
        <v>43581</v>
      </c>
      <c r="AC80">
        <v>489</v>
      </c>
      <c r="AD80" t="s">
        <v>31</v>
      </c>
      <c r="AE80">
        <v>489</v>
      </c>
    </row>
    <row r="81" spans="1:31" x14ac:dyDescent="0.45">
      <c r="A81" t="s">
        <v>231</v>
      </c>
      <c r="C81" t="s">
        <v>415</v>
      </c>
      <c r="H81" s="26"/>
      <c r="K81" s="26"/>
      <c r="M81" t="s">
        <v>29</v>
      </c>
      <c r="N81" t="s">
        <v>365</v>
      </c>
      <c r="S81" s="26"/>
      <c r="U81" t="s">
        <v>29</v>
      </c>
      <c r="V81" t="s">
        <v>365</v>
      </c>
      <c r="W81" s="19">
        <v>43403.458333333299</v>
      </c>
      <c r="X81" s="19">
        <v>43403.458333333299</v>
      </c>
      <c r="Y81" s="19">
        <v>43573</v>
      </c>
      <c r="AC81">
        <v>616.29999999999995</v>
      </c>
      <c r="AD81" t="s">
        <v>31</v>
      </c>
      <c r="AE81">
        <v>616.29999999999995</v>
      </c>
    </row>
    <row r="82" spans="1:31" x14ac:dyDescent="0.45">
      <c r="A82" t="s">
        <v>416</v>
      </c>
      <c r="C82">
        <v>1231</v>
      </c>
      <c r="D82" t="s">
        <v>417</v>
      </c>
      <c r="H82" s="26"/>
      <c r="I82" s="27"/>
      <c r="J82" s="26"/>
      <c r="M82" t="s">
        <v>29</v>
      </c>
      <c r="N82" t="s">
        <v>307</v>
      </c>
      <c r="U82" t="s">
        <v>29</v>
      </c>
      <c r="V82" t="s">
        <v>418</v>
      </c>
      <c r="W82" s="19">
        <v>42810</v>
      </c>
      <c r="X82" s="19">
        <v>42817</v>
      </c>
      <c r="Y82" s="19">
        <v>43539</v>
      </c>
      <c r="AC82">
        <v>10000</v>
      </c>
      <c r="AD82" t="s">
        <v>31</v>
      </c>
      <c r="AE82">
        <v>10000</v>
      </c>
    </row>
    <row r="83" spans="1:31" x14ac:dyDescent="0.45">
      <c r="A83" t="s">
        <v>416</v>
      </c>
      <c r="C83">
        <v>1231</v>
      </c>
      <c r="D83" t="s">
        <v>419</v>
      </c>
      <c r="H83" s="26"/>
      <c r="I83" s="27"/>
      <c r="J83" s="26"/>
      <c r="M83" t="s">
        <v>29</v>
      </c>
      <c r="N83" t="s">
        <v>307</v>
      </c>
      <c r="U83" t="s">
        <v>29</v>
      </c>
      <c r="V83" t="s">
        <v>418</v>
      </c>
      <c r="W83" s="19">
        <v>42810</v>
      </c>
      <c r="X83" s="19">
        <v>42817</v>
      </c>
      <c r="Y83" s="19">
        <v>43539</v>
      </c>
      <c r="AC83">
        <v>31280</v>
      </c>
      <c r="AD83" t="s">
        <v>31</v>
      </c>
      <c r="AE83">
        <v>180687</v>
      </c>
    </row>
    <row r="84" spans="1:31" x14ac:dyDescent="0.45">
      <c r="A84" t="s">
        <v>355</v>
      </c>
      <c r="C84" t="s">
        <v>455</v>
      </c>
      <c r="I84" s="25"/>
      <c r="M84" t="s">
        <v>29</v>
      </c>
      <c r="N84" t="s">
        <v>456</v>
      </c>
      <c r="U84" t="s">
        <v>29</v>
      </c>
      <c r="V84" t="s">
        <v>456</v>
      </c>
      <c r="W84" s="19">
        <v>43332</v>
      </c>
      <c r="X84" s="19">
        <v>43378</v>
      </c>
      <c r="Y84" s="19">
        <v>43404</v>
      </c>
      <c r="AC84">
        <v>1750</v>
      </c>
      <c r="AD84" t="s">
        <v>31</v>
      </c>
      <c r="AE84">
        <v>3500</v>
      </c>
    </row>
    <row r="85" spans="1:31" x14ac:dyDescent="0.45">
      <c r="A85" t="s">
        <v>416</v>
      </c>
      <c r="C85">
        <v>1233</v>
      </c>
      <c r="D85" t="s">
        <v>419</v>
      </c>
      <c r="I85" s="25"/>
      <c r="M85" t="s">
        <v>29</v>
      </c>
      <c r="N85" t="s">
        <v>457</v>
      </c>
      <c r="U85" t="s">
        <v>29</v>
      </c>
      <c r="V85" t="s">
        <v>457</v>
      </c>
      <c r="W85" s="19">
        <v>43149</v>
      </c>
      <c r="X85" s="19">
        <v>43205</v>
      </c>
      <c r="Y85" s="19">
        <v>43358</v>
      </c>
      <c r="AC85">
        <v>2360</v>
      </c>
      <c r="AD85" t="s">
        <v>31</v>
      </c>
      <c r="AE85">
        <v>52270</v>
      </c>
    </row>
    <row r="86" spans="1:31" x14ac:dyDescent="0.45">
      <c r="A86" t="s">
        <v>277</v>
      </c>
      <c r="C86" t="s">
        <v>458</v>
      </c>
      <c r="I86" s="25"/>
      <c r="M86" t="s">
        <v>29</v>
      </c>
      <c r="N86" t="s">
        <v>459</v>
      </c>
      <c r="U86" t="s">
        <v>29</v>
      </c>
      <c r="V86" t="s">
        <v>459</v>
      </c>
      <c r="W86" s="19">
        <v>43399</v>
      </c>
      <c r="X86" s="19">
        <v>43231</v>
      </c>
      <c r="Y86" s="19">
        <v>43231</v>
      </c>
      <c r="AC86">
        <v>400</v>
      </c>
      <c r="AD86" t="s">
        <v>31</v>
      </c>
      <c r="AE86">
        <v>1089</v>
      </c>
    </row>
    <row r="87" spans="1:31" x14ac:dyDescent="0.45">
      <c r="A87" t="s">
        <v>277</v>
      </c>
      <c r="C87" t="s">
        <v>460</v>
      </c>
      <c r="M87" t="s">
        <v>29</v>
      </c>
      <c r="N87" t="s">
        <v>461</v>
      </c>
      <c r="U87" t="s">
        <v>29</v>
      </c>
      <c r="V87" t="s">
        <v>461</v>
      </c>
      <c r="W87" s="19">
        <v>43390</v>
      </c>
      <c r="X87" s="19">
        <v>43273</v>
      </c>
      <c r="Y87" s="19">
        <v>43273</v>
      </c>
      <c r="AC87">
        <v>400</v>
      </c>
      <c r="AD87" s="24" t="s">
        <v>31</v>
      </c>
      <c r="AE87">
        <v>1089</v>
      </c>
    </row>
    <row r="88" spans="1:31" x14ac:dyDescent="0.45">
      <c r="A88" t="s">
        <v>355</v>
      </c>
      <c r="C88" t="s">
        <v>465</v>
      </c>
      <c r="I88" s="25"/>
      <c r="M88" t="s">
        <v>466</v>
      </c>
      <c r="N88" t="s">
        <v>467</v>
      </c>
      <c r="U88" t="s">
        <v>29</v>
      </c>
      <c r="V88" t="s">
        <v>468</v>
      </c>
      <c r="W88" s="19">
        <v>43476</v>
      </c>
      <c r="X88" s="19">
        <v>43536</v>
      </c>
      <c r="Y88" s="19">
        <v>43598</v>
      </c>
      <c r="AC88">
        <v>2620</v>
      </c>
      <c r="AD88" t="s">
        <v>31</v>
      </c>
      <c r="AE88">
        <v>5240</v>
      </c>
    </row>
    <row r="89" spans="1:31" x14ac:dyDescent="0.45">
      <c r="A89" t="s">
        <v>416</v>
      </c>
      <c r="C89">
        <v>1230</v>
      </c>
      <c r="D89" t="s">
        <v>417</v>
      </c>
      <c r="I89" s="25"/>
      <c r="M89" t="s">
        <v>469</v>
      </c>
      <c r="N89" t="s">
        <v>470</v>
      </c>
      <c r="U89" t="s">
        <v>29</v>
      </c>
      <c r="V89" t="s">
        <v>471</v>
      </c>
      <c r="W89" s="19">
        <v>42720</v>
      </c>
      <c r="X89" s="19">
        <v>42870</v>
      </c>
      <c r="Y89" s="19">
        <v>43570</v>
      </c>
      <c r="AC89">
        <v>10000</v>
      </c>
      <c r="AD89" t="s">
        <v>31</v>
      </c>
      <c r="AE89">
        <v>10000</v>
      </c>
    </row>
    <row r="90" spans="1:31" x14ac:dyDescent="0.45">
      <c r="A90" t="s">
        <v>416</v>
      </c>
      <c r="C90">
        <v>1230</v>
      </c>
      <c r="D90" t="s">
        <v>419</v>
      </c>
      <c r="I90" s="25"/>
      <c r="M90" t="s">
        <v>469</v>
      </c>
      <c r="N90" t="s">
        <v>470</v>
      </c>
      <c r="U90" t="s">
        <v>29</v>
      </c>
      <c r="V90" t="s">
        <v>471</v>
      </c>
      <c r="W90" s="19">
        <v>42720</v>
      </c>
      <c r="X90" s="19">
        <v>42870</v>
      </c>
      <c r="Y90" s="19">
        <v>43570</v>
      </c>
      <c r="AC90">
        <v>21520</v>
      </c>
      <c r="AD90" t="s">
        <v>31</v>
      </c>
      <c r="AE90">
        <v>5264020</v>
      </c>
    </row>
    <row r="91" spans="1:31" x14ac:dyDescent="0.45">
      <c r="A91" t="s">
        <v>236</v>
      </c>
      <c r="C91" t="s">
        <v>472</v>
      </c>
      <c r="M91" t="s">
        <v>29</v>
      </c>
      <c r="N91" t="s">
        <v>473</v>
      </c>
      <c r="U91" t="s">
        <v>29</v>
      </c>
      <c r="V91" t="s">
        <v>473</v>
      </c>
      <c r="W91" s="19">
        <v>42445</v>
      </c>
      <c r="X91" s="19">
        <v>42770</v>
      </c>
      <c r="Y91" s="19">
        <v>43614</v>
      </c>
      <c r="AC91">
        <v>9440</v>
      </c>
      <c r="AD91" t="s">
        <v>31</v>
      </c>
      <c r="AE91">
        <v>18880</v>
      </c>
    </row>
    <row r="92" spans="1:31" x14ac:dyDescent="0.45">
      <c r="A92" t="s">
        <v>236</v>
      </c>
      <c r="C92" t="s">
        <v>474</v>
      </c>
      <c r="M92" t="s">
        <v>29</v>
      </c>
      <c r="N92" t="s">
        <v>270</v>
      </c>
      <c r="U92" t="s">
        <v>29</v>
      </c>
      <c r="V92" t="s">
        <v>270</v>
      </c>
      <c r="W92" s="19">
        <v>42445</v>
      </c>
      <c r="X92" s="19">
        <v>43327</v>
      </c>
      <c r="Y92" s="19">
        <v>43586</v>
      </c>
      <c r="AC92">
        <v>853</v>
      </c>
      <c r="AD92" t="s">
        <v>31</v>
      </c>
      <c r="AE92">
        <v>1706</v>
      </c>
    </row>
    <row r="93" spans="1:31" x14ac:dyDescent="0.45">
      <c r="A93" t="s">
        <v>236</v>
      </c>
      <c r="C93" t="s">
        <v>475</v>
      </c>
      <c r="M93" t="s">
        <v>29</v>
      </c>
      <c r="N93" t="s">
        <v>270</v>
      </c>
      <c r="U93" t="s">
        <v>29</v>
      </c>
      <c r="V93" t="s">
        <v>270</v>
      </c>
      <c r="W93" s="19">
        <v>42445</v>
      </c>
      <c r="X93" s="19">
        <v>43133</v>
      </c>
      <c r="Y93" s="19">
        <v>43612</v>
      </c>
      <c r="AC93">
        <v>1022</v>
      </c>
      <c r="AD93" t="s">
        <v>31</v>
      </c>
      <c r="AE93">
        <v>2044</v>
      </c>
    </row>
    <row r="94" spans="1:31" x14ac:dyDescent="0.45">
      <c r="A94" t="s">
        <v>236</v>
      </c>
      <c r="C94" t="s">
        <v>476</v>
      </c>
      <c r="M94" t="s">
        <v>29</v>
      </c>
      <c r="N94" t="s">
        <v>238</v>
      </c>
      <c r="U94" t="s">
        <v>29</v>
      </c>
      <c r="V94" t="s">
        <v>238</v>
      </c>
      <c r="W94" s="19">
        <v>42445</v>
      </c>
      <c r="X94" s="19">
        <v>43189</v>
      </c>
      <c r="Y94" s="19">
        <v>43426</v>
      </c>
      <c r="AC94">
        <v>2044</v>
      </c>
      <c r="AD94" t="s">
        <v>31</v>
      </c>
      <c r="AE94">
        <v>4088</v>
      </c>
    </row>
    <row r="95" spans="1:31" x14ac:dyDescent="0.45">
      <c r="A95" t="s">
        <v>236</v>
      </c>
      <c r="C95" t="s">
        <v>477</v>
      </c>
      <c r="M95" t="s">
        <v>29</v>
      </c>
      <c r="N95" t="s">
        <v>270</v>
      </c>
      <c r="U95" t="s">
        <v>29</v>
      </c>
      <c r="V95" t="s">
        <v>270</v>
      </c>
      <c r="W95" s="19">
        <v>42445</v>
      </c>
      <c r="X95" s="19">
        <v>43327</v>
      </c>
      <c r="Y95" s="19">
        <v>43629</v>
      </c>
      <c r="AC95">
        <v>18766</v>
      </c>
      <c r="AD95" t="s">
        <v>31</v>
      </c>
      <c r="AE95">
        <v>37532</v>
      </c>
    </row>
    <row r="96" spans="1:31" x14ac:dyDescent="0.45">
      <c r="A96" t="s">
        <v>236</v>
      </c>
      <c r="C96" t="s">
        <v>478</v>
      </c>
      <c r="M96" t="s">
        <v>29</v>
      </c>
      <c r="N96" t="s">
        <v>240</v>
      </c>
      <c r="U96" t="s">
        <v>29</v>
      </c>
      <c r="V96" t="s">
        <v>240</v>
      </c>
      <c r="W96" s="19">
        <v>43159</v>
      </c>
      <c r="X96" s="19">
        <v>42879</v>
      </c>
      <c r="Y96" s="19">
        <v>43209</v>
      </c>
      <c r="AC96">
        <v>5705</v>
      </c>
      <c r="AD96" t="s">
        <v>31</v>
      </c>
      <c r="AE96">
        <v>11410</v>
      </c>
    </row>
    <row r="97" spans="1:31" x14ac:dyDescent="0.45">
      <c r="A97" t="s">
        <v>236</v>
      </c>
      <c r="C97" t="s">
        <v>479</v>
      </c>
      <c r="M97" t="s">
        <v>29</v>
      </c>
      <c r="N97" t="s">
        <v>242</v>
      </c>
      <c r="U97" t="s">
        <v>29</v>
      </c>
      <c r="V97" t="s">
        <v>242</v>
      </c>
      <c r="W97" s="19">
        <v>43159</v>
      </c>
      <c r="X97" s="19">
        <v>42879</v>
      </c>
      <c r="Y97" s="19">
        <v>43608</v>
      </c>
      <c r="AC97">
        <v>3875</v>
      </c>
      <c r="AD97" t="s">
        <v>31</v>
      </c>
      <c r="AE97">
        <v>7750</v>
      </c>
    </row>
    <row r="98" spans="1:31" x14ac:dyDescent="0.45">
      <c r="A98" t="s">
        <v>236</v>
      </c>
      <c r="C98" t="s">
        <v>480</v>
      </c>
      <c r="M98" t="s">
        <v>29</v>
      </c>
      <c r="N98" t="s">
        <v>276</v>
      </c>
      <c r="U98" t="s">
        <v>29</v>
      </c>
      <c r="V98" t="s">
        <v>276</v>
      </c>
      <c r="W98" s="19">
        <v>43665</v>
      </c>
      <c r="X98" s="19">
        <v>42773</v>
      </c>
      <c r="Y98" s="19">
        <v>43655</v>
      </c>
      <c r="AC98">
        <v>4500</v>
      </c>
      <c r="AD98" t="s">
        <v>31</v>
      </c>
      <c r="AE98">
        <v>9000</v>
      </c>
    </row>
    <row r="99" spans="1:31" x14ac:dyDescent="0.45">
      <c r="A99" t="s">
        <v>236</v>
      </c>
      <c r="C99" t="s">
        <v>481</v>
      </c>
      <c r="M99" t="s">
        <v>29</v>
      </c>
      <c r="N99" t="s">
        <v>270</v>
      </c>
      <c r="U99" t="s">
        <v>29</v>
      </c>
      <c r="V99" t="s">
        <v>270</v>
      </c>
      <c r="W99" s="19">
        <v>42445</v>
      </c>
      <c r="X99" s="19">
        <v>43327</v>
      </c>
      <c r="Y99" s="19">
        <v>43580</v>
      </c>
      <c r="AC99">
        <v>33267</v>
      </c>
      <c r="AD99" t="s">
        <v>31</v>
      </c>
      <c r="AE99">
        <v>66534</v>
      </c>
    </row>
    <row r="100" spans="1:31" x14ac:dyDescent="0.45">
      <c r="A100" t="s">
        <v>236</v>
      </c>
      <c r="C100" t="s">
        <v>482</v>
      </c>
      <c r="M100" t="s">
        <v>29</v>
      </c>
      <c r="N100" t="s">
        <v>270</v>
      </c>
      <c r="U100" t="s">
        <v>29</v>
      </c>
      <c r="V100" t="s">
        <v>270</v>
      </c>
      <c r="W100" s="19">
        <v>42445</v>
      </c>
      <c r="X100" s="19">
        <v>43133</v>
      </c>
      <c r="Y100" s="19">
        <v>43585</v>
      </c>
      <c r="AC100">
        <v>19418</v>
      </c>
      <c r="AD100" t="s">
        <v>31</v>
      </c>
      <c r="AE100">
        <v>38836</v>
      </c>
    </row>
    <row r="101" spans="1:31" x14ac:dyDescent="0.45">
      <c r="A101" t="s">
        <v>355</v>
      </c>
      <c r="C101" t="s">
        <v>484</v>
      </c>
      <c r="I101" s="25"/>
      <c r="J101" s="24"/>
      <c r="M101" t="s">
        <v>29</v>
      </c>
      <c r="N101" t="s">
        <v>485</v>
      </c>
      <c r="O101" s="24"/>
      <c r="R101" s="24"/>
      <c r="U101" t="s">
        <v>29</v>
      </c>
      <c r="V101" t="s">
        <v>485</v>
      </c>
      <c r="W101" s="19">
        <v>43304</v>
      </c>
      <c r="X101" s="19">
        <v>43322</v>
      </c>
      <c r="Y101" s="19">
        <v>43340</v>
      </c>
      <c r="AC101">
        <v>5000</v>
      </c>
      <c r="AD101" t="s">
        <v>486</v>
      </c>
      <c r="AE101">
        <v>10000</v>
      </c>
    </row>
    <row r="102" spans="1:31" x14ac:dyDescent="0.45">
      <c r="A102" t="s">
        <v>304</v>
      </c>
      <c r="C102" t="s">
        <v>487</v>
      </c>
      <c r="D102" t="s">
        <v>306</v>
      </c>
      <c r="I102" s="25"/>
      <c r="M102" t="s">
        <v>488</v>
      </c>
      <c r="N102" t="s">
        <v>489</v>
      </c>
      <c r="U102" t="s">
        <v>29</v>
      </c>
      <c r="V102" t="s">
        <v>490</v>
      </c>
      <c r="W102" s="19">
        <v>42844</v>
      </c>
      <c r="X102" s="19">
        <v>42887</v>
      </c>
      <c r="Y102" s="19">
        <v>43251</v>
      </c>
      <c r="AC102">
        <v>40000</v>
      </c>
      <c r="AD102" t="s">
        <v>31</v>
      </c>
      <c r="AE102">
        <v>40000</v>
      </c>
    </row>
    <row r="103" spans="1:31" x14ac:dyDescent="0.45">
      <c r="A103" t="s">
        <v>304</v>
      </c>
      <c r="C103" t="s">
        <v>487</v>
      </c>
      <c r="D103" t="s">
        <v>309</v>
      </c>
      <c r="I103" s="25"/>
      <c r="M103" t="s">
        <v>488</v>
      </c>
      <c r="N103" t="s">
        <v>489</v>
      </c>
      <c r="U103" t="s">
        <v>29</v>
      </c>
      <c r="V103" t="s">
        <v>490</v>
      </c>
      <c r="W103" s="19">
        <v>42844</v>
      </c>
      <c r="X103" s="19">
        <v>43252</v>
      </c>
      <c r="Y103" s="19">
        <v>43616</v>
      </c>
      <c r="AC103">
        <v>40000</v>
      </c>
      <c r="AD103" t="s">
        <v>31</v>
      </c>
      <c r="AE103">
        <v>40000</v>
      </c>
    </row>
    <row r="104" spans="1:31" x14ac:dyDescent="0.45">
      <c r="A104" t="s">
        <v>416</v>
      </c>
      <c r="C104">
        <v>1230</v>
      </c>
      <c r="D104" t="s">
        <v>491</v>
      </c>
      <c r="I104" s="25"/>
      <c r="M104" t="s">
        <v>469</v>
      </c>
      <c r="N104" t="s">
        <v>470</v>
      </c>
      <c r="U104" t="s">
        <v>29</v>
      </c>
      <c r="V104" t="s">
        <v>471</v>
      </c>
      <c r="W104" s="19">
        <v>42720</v>
      </c>
      <c r="X104" s="19">
        <v>42870</v>
      </c>
      <c r="Y104" s="19">
        <v>43570</v>
      </c>
      <c r="AC104">
        <v>2690</v>
      </c>
      <c r="AD104" t="s">
        <v>31</v>
      </c>
      <c r="AE104">
        <v>5264020</v>
      </c>
    </row>
    <row r="105" spans="1:31" x14ac:dyDescent="0.45">
      <c r="A105" t="s">
        <v>236</v>
      </c>
      <c r="C105" t="s">
        <v>492</v>
      </c>
      <c r="M105" s="24" t="s">
        <v>29</v>
      </c>
      <c r="N105" s="24" t="s">
        <v>276</v>
      </c>
      <c r="U105" s="24" t="s">
        <v>29</v>
      </c>
      <c r="V105" s="24" t="s">
        <v>276</v>
      </c>
      <c r="W105" s="19">
        <v>43718</v>
      </c>
      <c r="X105" s="19">
        <v>42773</v>
      </c>
      <c r="Y105" s="19">
        <v>43700</v>
      </c>
      <c r="AC105">
        <v>8000</v>
      </c>
      <c r="AD105" t="s">
        <v>31</v>
      </c>
      <c r="AE105" s="24">
        <v>16000</v>
      </c>
    </row>
    <row r="106" spans="1:31" x14ac:dyDescent="0.45">
      <c r="A106" t="s">
        <v>493</v>
      </c>
      <c r="C106" t="s">
        <v>494</v>
      </c>
      <c r="D106" t="s">
        <v>495</v>
      </c>
      <c r="I106" s="25"/>
      <c r="M106" s="24" t="s">
        <v>496</v>
      </c>
      <c r="N106" s="24" t="s">
        <v>497</v>
      </c>
      <c r="O106" s="24"/>
      <c r="U106" s="24" t="s">
        <v>29</v>
      </c>
      <c r="V106" s="24" t="s">
        <v>498</v>
      </c>
      <c r="W106" s="19">
        <v>43525</v>
      </c>
      <c r="X106" s="19">
        <v>43781</v>
      </c>
      <c r="Y106" s="19">
        <v>44196</v>
      </c>
      <c r="AC106">
        <v>8630.49</v>
      </c>
      <c r="AD106" t="s">
        <v>31</v>
      </c>
      <c r="AE106" s="24">
        <v>65556</v>
      </c>
    </row>
  </sheetData>
  <autoFilter ref="A1:AE40" xr:uid="{F11227F0-71F3-4FC2-8CBE-7EE12E3A3C8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2019 Summary</vt:lpstr>
      <vt:lpstr>Summary 2019 March Measures</vt:lpstr>
      <vt:lpstr>Summary - April Measures</vt:lpstr>
      <vt:lpstr>Summary May to Dec Measures</vt:lpstr>
      <vt:lpstr>Program Activity March 2019</vt:lpstr>
      <vt:lpstr>Measures March 2019</vt:lpstr>
      <vt:lpstr>Program Activity April 2019</vt:lpstr>
      <vt:lpstr>Measures April 2019</vt:lpstr>
      <vt:lpstr>Program Activity May-Dec 2019</vt:lpstr>
      <vt:lpstr>Measures May-Dec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Chung</dc:creator>
  <cp:lastModifiedBy>Maryanne Wilson</cp:lastModifiedBy>
  <cp:lastPrinted>2020-07-22T14:42:09Z</cp:lastPrinted>
  <dcterms:created xsi:type="dcterms:W3CDTF">2020-06-25T20:17:40Z</dcterms:created>
  <dcterms:modified xsi:type="dcterms:W3CDTF">2020-08-10T19:26:19Z</dcterms:modified>
</cp:coreProperties>
</file>