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heckCompatibility="1" defaultThemeVersion="124226"/>
  <bookViews>
    <workbookView xWindow="465" yWindow="495" windowWidth="12615" windowHeight="11175" tabRatio="714"/>
  </bookViews>
  <sheets>
    <sheet name="Summary Bill Impact" sheetId="13" r:id="rId1"/>
    <sheet name="Res " sheetId="4" r:id="rId2"/>
    <sheet name="Seasonal Res" sheetId="22" r:id="rId3"/>
    <sheet name="GS&lt;50" sheetId="15" r:id="rId4"/>
    <sheet name="GS Intermediate" sheetId="20" r:id="rId5"/>
    <sheet name="GS&gt;3000-4999 " sheetId="17" r:id="rId6"/>
    <sheet name="Large User" sheetId="21" r:id="rId7"/>
    <sheet name="USL" sheetId="16" r:id="rId8"/>
    <sheet name="SL " sheetId="18" r:id="rId9"/>
    <sheet name="ST " sheetId="19" r:id="rId10"/>
  </sheets>
  <externalReferences>
    <externalReference r:id="rId11"/>
  </externalReferences>
  <definedNames>
    <definedName name="_xlnm.Print_Area" localSheetId="4">'GS Intermediate'!$B$45:$J$74</definedName>
    <definedName name="_xlnm.Print_Area" localSheetId="3">'GS&lt;50'!$A$45:$J$79</definedName>
    <definedName name="_xlnm.Print_Area" localSheetId="5">'GS&gt;3000-4999 '!$B$45:$J$74</definedName>
    <definedName name="_xlnm.Print_Area" localSheetId="6">'Large User'!$B$45:$J$74</definedName>
    <definedName name="_xlnm.Print_Area" localSheetId="1">'Res '!$A$44:$J$75</definedName>
    <definedName name="_xlnm.Print_Area" localSheetId="2">'Seasonal Res'!$A$44:$J$76</definedName>
    <definedName name="_xlnm.Print_Area" localSheetId="8">'SL '!$A$36:$J$64</definedName>
    <definedName name="_xlnm.Print_Area" localSheetId="9">'ST '!$B$43:$J$71</definedName>
    <definedName name="_xlnm.Print_Area" localSheetId="0">'Summary Bill Impact'!$A$1:$L$26</definedName>
    <definedName name="_xlnm.Print_Area" localSheetId="7">USL!$A$40:$J$72</definedName>
    <definedName name="_xlnm.Print_Titles" localSheetId="0">'Summary Bill Impact'!$A:$D</definedName>
    <definedName name="rateclasses">[1]hidden1!$A$1:$A$22</definedName>
  </definedNames>
  <calcPr calcId="145621"/>
</workbook>
</file>

<file path=xl/calcChain.xml><?xml version="1.0" encoding="utf-8"?>
<calcChain xmlns="http://schemas.openxmlformats.org/spreadsheetml/2006/main">
  <c r="F41" i="4" l="1"/>
  <c r="F40" i="4"/>
  <c r="F39" i="4"/>
  <c r="H54" i="22" l="1"/>
  <c r="E54" i="22"/>
  <c r="H53" i="4"/>
  <c r="E53" i="4"/>
  <c r="J51" i="16"/>
  <c r="I51" i="16"/>
  <c r="H51" i="16"/>
  <c r="E51" i="16"/>
  <c r="J50" i="22" l="1"/>
  <c r="F52" i="19"/>
  <c r="C52" i="19"/>
  <c r="F50" i="19"/>
  <c r="C50" i="19"/>
  <c r="F50" i="16"/>
  <c r="C50" i="16"/>
  <c r="F48" i="16"/>
  <c r="C48" i="16"/>
  <c r="F55" i="21"/>
  <c r="C55" i="21"/>
  <c r="F53" i="21"/>
  <c r="C53" i="21"/>
  <c r="F55" i="17"/>
  <c r="C55" i="17"/>
  <c r="F53" i="17"/>
  <c r="C53" i="17"/>
  <c r="F55" i="20"/>
  <c r="F56" i="20"/>
  <c r="H56" i="20" s="1"/>
  <c r="C55" i="20"/>
  <c r="F53" i="20"/>
  <c r="C53" i="20"/>
  <c r="C56" i="20"/>
  <c r="D56" i="20"/>
  <c r="E56" i="20" s="1"/>
  <c r="G56" i="20"/>
  <c r="F55" i="15"/>
  <c r="F53" i="15"/>
  <c r="C55" i="15"/>
  <c r="C53" i="15"/>
  <c r="F52" i="22"/>
  <c r="H52" i="22" s="1"/>
  <c r="C52" i="22"/>
  <c r="F51" i="4"/>
  <c r="H51" i="4" s="1"/>
  <c r="C51" i="4"/>
  <c r="I56" i="20" l="1"/>
  <c r="J56" i="20"/>
  <c r="G53" i="22"/>
  <c r="G50" i="22"/>
  <c r="F53" i="22" l="1"/>
  <c r="G47" i="16"/>
  <c r="G48" i="16" s="1"/>
  <c r="H48" i="16" s="1"/>
  <c r="D47" i="16"/>
  <c r="D48" i="16" s="1"/>
  <c r="E48" i="16" s="1"/>
  <c r="G52" i="21"/>
  <c r="G53" i="21" s="1"/>
  <c r="H53" i="21" s="1"/>
  <c r="I53" i="21" s="1"/>
  <c r="J53" i="21" s="1"/>
  <c r="D52" i="21"/>
  <c r="D53" i="21" s="1"/>
  <c r="E53" i="21" s="1"/>
  <c r="G52" i="17"/>
  <c r="G53" i="17" s="1"/>
  <c r="H53" i="17" s="1"/>
  <c r="D52" i="17"/>
  <c r="D53" i="17" s="1"/>
  <c r="E53" i="17" s="1"/>
  <c r="I53" i="17" s="1"/>
  <c r="J53" i="17" s="1"/>
  <c r="G52" i="20"/>
  <c r="D52" i="20"/>
  <c r="D53" i="20" s="1"/>
  <c r="G52" i="15"/>
  <c r="G53" i="15" s="1"/>
  <c r="H53" i="15" s="1"/>
  <c r="I53" i="15" s="1"/>
  <c r="J53" i="15" s="1"/>
  <c r="D52" i="15"/>
  <c r="D53" i="15" s="1"/>
  <c r="E53" i="15" s="1"/>
  <c r="C52" i="15"/>
  <c r="I48" i="16" l="1"/>
  <c r="J48" i="16" s="1"/>
  <c r="G53" i="20"/>
  <c r="H53" i="20" s="1"/>
  <c r="C51" i="22"/>
  <c r="D51" i="22"/>
  <c r="D52" i="22" s="1"/>
  <c r="F51" i="22"/>
  <c r="H51" i="22" s="1"/>
  <c r="C50" i="4"/>
  <c r="I53" i="20" l="1"/>
  <c r="J53" i="20" s="1"/>
  <c r="E51" i="22"/>
  <c r="I51" i="22" s="1"/>
  <c r="J51" i="22" s="1"/>
  <c r="B6" i="13"/>
  <c r="F74" i="22"/>
  <c r="J71" i="22"/>
  <c r="G69" i="22"/>
  <c r="D69" i="22"/>
  <c r="C69" i="22"/>
  <c r="F69" i="22" s="1"/>
  <c r="G68" i="22"/>
  <c r="D68" i="22"/>
  <c r="C68" i="22"/>
  <c r="F68" i="22" s="1"/>
  <c r="G67" i="22"/>
  <c r="D67" i="22"/>
  <c r="C67" i="22"/>
  <c r="F67" i="22" s="1"/>
  <c r="G65" i="22"/>
  <c r="F65" i="22"/>
  <c r="D65" i="22"/>
  <c r="C65" i="22"/>
  <c r="F64" i="22"/>
  <c r="C64" i="22"/>
  <c r="F63" i="22"/>
  <c r="C63" i="22"/>
  <c r="F62" i="22"/>
  <c r="C62" i="22"/>
  <c r="F60" i="22"/>
  <c r="C60" i="22"/>
  <c r="F59" i="22"/>
  <c r="C59" i="22"/>
  <c r="G57" i="22"/>
  <c r="F57" i="22"/>
  <c r="D57" i="22"/>
  <c r="C57" i="22"/>
  <c r="G56" i="22"/>
  <c r="F56" i="22"/>
  <c r="D56" i="22"/>
  <c r="C56" i="22"/>
  <c r="G55" i="22"/>
  <c r="G60" i="22" s="1"/>
  <c r="D55" i="22"/>
  <c r="D64" i="22" s="1"/>
  <c r="H53" i="22"/>
  <c r="C53" i="22"/>
  <c r="D50" i="22"/>
  <c r="C50" i="22"/>
  <c r="F49" i="22"/>
  <c r="H49" i="22" s="1"/>
  <c r="C49" i="22"/>
  <c r="E49" i="22" s="1"/>
  <c r="B47" i="22"/>
  <c r="J45" i="22"/>
  <c r="J44" i="22"/>
  <c r="F41" i="22"/>
  <c r="D41" i="22"/>
  <c r="F40" i="22"/>
  <c r="D40" i="22"/>
  <c r="F39" i="22"/>
  <c r="D39" i="22"/>
  <c r="D38" i="22"/>
  <c r="D37" i="22"/>
  <c r="H65" i="22" l="1"/>
  <c r="D53" i="22"/>
  <c r="E53" i="22" s="1"/>
  <c r="I53" i="22" s="1"/>
  <c r="J53" i="22" s="1"/>
  <c r="E52" i="22"/>
  <c r="I52" i="22" s="1"/>
  <c r="J52" i="22" s="1"/>
  <c r="E68" i="22"/>
  <c r="E69" i="22"/>
  <c r="E50" i="22"/>
  <c r="I50" i="22" s="1"/>
  <c r="E64" i="22"/>
  <c r="E67" i="22"/>
  <c r="E57" i="22"/>
  <c r="E65" i="22"/>
  <c r="I65" i="22" s="1"/>
  <c r="J65" i="22" s="1"/>
  <c r="C55" i="22"/>
  <c r="H60" i="22"/>
  <c r="H56" i="22"/>
  <c r="H68" i="22"/>
  <c r="H57" i="22"/>
  <c r="E56" i="22"/>
  <c r="H69" i="22"/>
  <c r="H67" i="22"/>
  <c r="I49" i="22"/>
  <c r="J49" i="22" s="1"/>
  <c r="D59" i="22"/>
  <c r="E59" i="22" s="1"/>
  <c r="D60" i="22"/>
  <c r="E60" i="22" s="1"/>
  <c r="G62" i="22"/>
  <c r="H62" i="22" s="1"/>
  <c r="G63" i="22"/>
  <c r="H63" i="22" s="1"/>
  <c r="G64" i="22"/>
  <c r="H64" i="22" s="1"/>
  <c r="G59" i="22"/>
  <c r="H59" i="22" s="1"/>
  <c r="D62" i="22"/>
  <c r="E62" i="22" s="1"/>
  <c r="D63" i="22"/>
  <c r="E63" i="22" s="1"/>
  <c r="C31" i="19"/>
  <c r="C25" i="18"/>
  <c r="C29" i="16"/>
  <c r="C25" i="21"/>
  <c r="C33" i="17"/>
  <c r="C25" i="17"/>
  <c r="C33" i="20"/>
  <c r="C25" i="20"/>
  <c r="C34" i="15"/>
  <c r="E70" i="22" l="1"/>
  <c r="H70" i="22"/>
  <c r="I68" i="22"/>
  <c r="J68" i="22" s="1"/>
  <c r="I69" i="22"/>
  <c r="J69" i="22" s="1"/>
  <c r="I56" i="22"/>
  <c r="J56" i="22" s="1"/>
  <c r="I54" i="22"/>
  <c r="I57" i="22"/>
  <c r="J57" i="22" s="1"/>
  <c r="I67" i="22"/>
  <c r="J67" i="22" s="1"/>
  <c r="E66" i="22"/>
  <c r="I60" i="22"/>
  <c r="J60" i="22" s="1"/>
  <c r="F55" i="22"/>
  <c r="H55" i="22" s="1"/>
  <c r="E55" i="22"/>
  <c r="I59" i="22"/>
  <c r="J59" i="22" s="1"/>
  <c r="I70" i="22"/>
  <c r="J70" i="22" s="1"/>
  <c r="I64" i="22"/>
  <c r="J64" i="22" s="1"/>
  <c r="I63" i="22"/>
  <c r="J63" i="22" s="1"/>
  <c r="H66" i="22"/>
  <c r="I62" i="22"/>
  <c r="H58" i="22"/>
  <c r="C10" i="13"/>
  <c r="B10" i="13"/>
  <c r="C8" i="13"/>
  <c r="B8" i="13"/>
  <c r="F62" i="18"/>
  <c r="G45" i="18"/>
  <c r="D45" i="18"/>
  <c r="E37" i="16"/>
  <c r="E36" i="16"/>
  <c r="E35" i="16"/>
  <c r="C70" i="16"/>
  <c r="C77" i="15"/>
  <c r="E40" i="19"/>
  <c r="E39" i="19"/>
  <c r="E38" i="19"/>
  <c r="C40" i="19"/>
  <c r="C39" i="19"/>
  <c r="C38" i="19"/>
  <c r="C37" i="19"/>
  <c r="C36" i="19"/>
  <c r="E33" i="18"/>
  <c r="E32" i="18"/>
  <c r="E31" i="18"/>
  <c r="C33" i="18"/>
  <c r="C32" i="18"/>
  <c r="C56" i="18" s="1"/>
  <c r="F56" i="18" s="1"/>
  <c r="C31" i="18"/>
  <c r="C30" i="18"/>
  <c r="C29" i="18"/>
  <c r="C37" i="16"/>
  <c r="C65" i="16" s="1"/>
  <c r="F65" i="16" s="1"/>
  <c r="C36" i="16"/>
  <c r="C64" i="16" s="1"/>
  <c r="C35" i="16"/>
  <c r="C63" i="16" s="1"/>
  <c r="C34" i="16"/>
  <c r="C33" i="16"/>
  <c r="E42" i="21"/>
  <c r="C42" i="21"/>
  <c r="E41" i="21"/>
  <c r="C41" i="21"/>
  <c r="E40" i="21"/>
  <c r="C40" i="21"/>
  <c r="C39" i="21"/>
  <c r="C38" i="21"/>
  <c r="E42" i="17"/>
  <c r="C42" i="17"/>
  <c r="E41" i="17"/>
  <c r="C41" i="17"/>
  <c r="E40" i="17"/>
  <c r="C40" i="17"/>
  <c r="C39" i="17"/>
  <c r="C38" i="17"/>
  <c r="E42" i="20"/>
  <c r="C42" i="20"/>
  <c r="E41" i="20"/>
  <c r="C41" i="20"/>
  <c r="E40" i="20"/>
  <c r="C40" i="20"/>
  <c r="C39" i="20"/>
  <c r="C38" i="20"/>
  <c r="E42" i="15"/>
  <c r="E41" i="15"/>
  <c r="E40" i="15"/>
  <c r="F45" i="18"/>
  <c r="C45" i="18"/>
  <c r="B45" i="18"/>
  <c r="C37" i="15"/>
  <c r="C42" i="15"/>
  <c r="C41" i="15"/>
  <c r="C40" i="15"/>
  <c r="C39" i="15"/>
  <c r="C38" i="15"/>
  <c r="F73" i="4"/>
  <c r="F70" i="16" s="1"/>
  <c r="D41" i="4"/>
  <c r="D33" i="18" s="1"/>
  <c r="D40" i="4"/>
  <c r="D41" i="21" s="1"/>
  <c r="D39" i="4"/>
  <c r="D40" i="20" s="1"/>
  <c r="D38" i="4"/>
  <c r="D39" i="15" s="1"/>
  <c r="D37" i="4"/>
  <c r="D36" i="19" s="1"/>
  <c r="D31" i="19"/>
  <c r="D25" i="18"/>
  <c r="D29" i="16"/>
  <c r="J71" i="21"/>
  <c r="G69" i="21"/>
  <c r="F69" i="21"/>
  <c r="D69" i="21"/>
  <c r="E69" i="21" s="1"/>
  <c r="E70" i="21" s="1"/>
  <c r="G67" i="21"/>
  <c r="F67" i="21"/>
  <c r="D67" i="21"/>
  <c r="C67" i="21"/>
  <c r="F66" i="21"/>
  <c r="C66" i="21"/>
  <c r="F65" i="21"/>
  <c r="C65" i="21"/>
  <c r="F64" i="21"/>
  <c r="C64" i="21"/>
  <c r="G62" i="21"/>
  <c r="F62" i="21"/>
  <c r="D62" i="21"/>
  <c r="C62" i="21"/>
  <c r="G61" i="21"/>
  <c r="F61" i="21"/>
  <c r="D61" i="21"/>
  <c r="C61" i="21"/>
  <c r="G59" i="21"/>
  <c r="F59" i="21"/>
  <c r="D59" i="21"/>
  <c r="C59" i="21"/>
  <c r="C58" i="21"/>
  <c r="F58" i="21" s="1"/>
  <c r="G56" i="21"/>
  <c r="F56" i="21"/>
  <c r="D56" i="21"/>
  <c r="C56" i="21"/>
  <c r="G54" i="21"/>
  <c r="G55" i="21" s="1"/>
  <c r="H55" i="21" s="1"/>
  <c r="I55" i="21" s="1"/>
  <c r="J55" i="21" s="1"/>
  <c r="F54" i="21"/>
  <c r="D54" i="21"/>
  <c r="D55" i="21" s="1"/>
  <c r="E55" i="21" s="1"/>
  <c r="C54" i="21"/>
  <c r="F52" i="21"/>
  <c r="C52" i="21"/>
  <c r="G51" i="21"/>
  <c r="F51" i="21"/>
  <c r="D51" i="21"/>
  <c r="C51" i="21"/>
  <c r="F50" i="21"/>
  <c r="H50" i="21" s="1"/>
  <c r="C50" i="21"/>
  <c r="E50" i="21" s="1"/>
  <c r="B48" i="21"/>
  <c r="J46" i="21"/>
  <c r="G58" i="21"/>
  <c r="D25" i="21"/>
  <c r="D33" i="17"/>
  <c r="D58" i="20"/>
  <c r="D66" i="20" s="1"/>
  <c r="D33" i="20"/>
  <c r="J46" i="20" s="1"/>
  <c r="J71" i="20"/>
  <c r="G69" i="20"/>
  <c r="F69" i="20"/>
  <c r="D69" i="20"/>
  <c r="E69" i="20" s="1"/>
  <c r="E70" i="20" s="1"/>
  <c r="G67" i="20"/>
  <c r="F67" i="20"/>
  <c r="D67" i="20"/>
  <c r="C67" i="20"/>
  <c r="F66" i="20"/>
  <c r="C66" i="20"/>
  <c r="F65" i="20"/>
  <c r="C65" i="20"/>
  <c r="F64" i="20"/>
  <c r="C64" i="20"/>
  <c r="G62" i="20"/>
  <c r="F62" i="20"/>
  <c r="D62" i="20"/>
  <c r="C62" i="20"/>
  <c r="G61" i="20"/>
  <c r="F61" i="20"/>
  <c r="D61" i="20"/>
  <c r="C61" i="20"/>
  <c r="G59" i="20"/>
  <c r="F59" i="20"/>
  <c r="D59" i="20"/>
  <c r="C59" i="20"/>
  <c r="G58" i="20"/>
  <c r="G66" i="20" s="1"/>
  <c r="H66" i="20" s="1"/>
  <c r="C58" i="20"/>
  <c r="F58" i="20" s="1"/>
  <c r="G54" i="20"/>
  <c r="G55" i="20" s="1"/>
  <c r="H55" i="20" s="1"/>
  <c r="F54" i="20"/>
  <c r="D54" i="20"/>
  <c r="D55" i="20" s="1"/>
  <c r="C54" i="20"/>
  <c r="F52" i="20"/>
  <c r="H52" i="20" s="1"/>
  <c r="C52" i="20"/>
  <c r="G51" i="20"/>
  <c r="F51" i="20"/>
  <c r="D51" i="20"/>
  <c r="C51" i="20"/>
  <c r="F50" i="20"/>
  <c r="H50" i="20" s="1"/>
  <c r="C50" i="20"/>
  <c r="E50" i="20" s="1"/>
  <c r="B48" i="20"/>
  <c r="D25" i="20"/>
  <c r="D34" i="15"/>
  <c r="I55" i="20" l="1"/>
  <c r="J55" i="20" s="1"/>
  <c r="E58" i="22"/>
  <c r="E61" i="22" s="1"/>
  <c r="E72" i="22" s="1"/>
  <c r="E74" i="22" s="1"/>
  <c r="I66" i="22"/>
  <c r="J66" i="22" s="1"/>
  <c r="I55" i="22"/>
  <c r="J55" i="22" s="1"/>
  <c r="J54" i="22"/>
  <c r="F6" i="13" s="1"/>
  <c r="E6" i="13"/>
  <c r="F42" i="20"/>
  <c r="H61" i="22"/>
  <c r="H72" i="22" s="1"/>
  <c r="J62" i="22"/>
  <c r="D39" i="21"/>
  <c r="D37" i="19"/>
  <c r="D34" i="16"/>
  <c r="F77" i="15"/>
  <c r="D42" i="17"/>
  <c r="F41" i="21"/>
  <c r="H61" i="21"/>
  <c r="D39" i="20"/>
  <c r="D38" i="17"/>
  <c r="E52" i="21"/>
  <c r="D40" i="19"/>
  <c r="D38" i="15"/>
  <c r="D38" i="21"/>
  <c r="D42" i="21"/>
  <c r="D37" i="16"/>
  <c r="H52" i="21"/>
  <c r="H54" i="21"/>
  <c r="H56" i="21"/>
  <c r="H67" i="21"/>
  <c r="H67" i="20"/>
  <c r="E66" i="20"/>
  <c r="I66" i="20" s="1"/>
  <c r="J66" i="20" s="1"/>
  <c r="D38" i="20"/>
  <c r="F40" i="20"/>
  <c r="D42" i="20"/>
  <c r="F41" i="20"/>
  <c r="D39" i="17"/>
  <c r="D30" i="18"/>
  <c r="D40" i="17"/>
  <c r="D42" i="15"/>
  <c r="F42" i="21"/>
  <c r="D33" i="16"/>
  <c r="D29" i="18"/>
  <c r="D31" i="18"/>
  <c r="D41" i="20"/>
  <c r="D64" i="16"/>
  <c r="E64" i="16" s="1"/>
  <c r="G64" i="16"/>
  <c r="D55" i="18"/>
  <c r="G55" i="18"/>
  <c r="D65" i="16"/>
  <c r="E65" i="16" s="1"/>
  <c r="G65" i="16"/>
  <c r="H65" i="16" s="1"/>
  <c r="D56" i="18"/>
  <c r="E56" i="18" s="1"/>
  <c r="G56" i="18"/>
  <c r="H56" i="18" s="1"/>
  <c r="G57" i="18"/>
  <c r="D57" i="18"/>
  <c r="G63" i="16"/>
  <c r="D63" i="16"/>
  <c r="E63" i="16" s="1"/>
  <c r="C57" i="18"/>
  <c r="D32" i="18"/>
  <c r="D39" i="19"/>
  <c r="D41" i="15"/>
  <c r="F64" i="16"/>
  <c r="D36" i="16"/>
  <c r="D41" i="17"/>
  <c r="D40" i="21"/>
  <c r="D38" i="19"/>
  <c r="D40" i="15"/>
  <c r="F40" i="21"/>
  <c r="D35" i="16"/>
  <c r="C55" i="18"/>
  <c r="C44" i="18"/>
  <c r="C52" i="16"/>
  <c r="F63" i="16"/>
  <c r="H62" i="21"/>
  <c r="E67" i="21"/>
  <c r="E51" i="20"/>
  <c r="E67" i="20"/>
  <c r="H69" i="21"/>
  <c r="H70" i="21" s="1"/>
  <c r="H69" i="20"/>
  <c r="H70" i="20" s="1"/>
  <c r="E62" i="21"/>
  <c r="E61" i="21"/>
  <c r="E59" i="21"/>
  <c r="E54" i="21"/>
  <c r="E56" i="21"/>
  <c r="E51" i="21"/>
  <c r="E62" i="20"/>
  <c r="E61" i="20"/>
  <c r="E52" i="20"/>
  <c r="I52" i="20" s="1"/>
  <c r="J52" i="20" s="1"/>
  <c r="E59" i="20"/>
  <c r="E54" i="20"/>
  <c r="J45" i="20"/>
  <c r="H59" i="21"/>
  <c r="H51" i="21"/>
  <c r="H58" i="21"/>
  <c r="G66" i="21"/>
  <c r="H66" i="21" s="1"/>
  <c r="G65" i="21"/>
  <c r="H65" i="21" s="1"/>
  <c r="G64" i="21"/>
  <c r="H64" i="21" s="1"/>
  <c r="I50" i="21"/>
  <c r="J50" i="21" s="1"/>
  <c r="J45" i="21"/>
  <c r="D58" i="21"/>
  <c r="E58" i="20"/>
  <c r="H58" i="20"/>
  <c r="H62" i="20"/>
  <c r="H61" i="20"/>
  <c r="H59" i="20"/>
  <c r="H54" i="20"/>
  <c r="I54" i="20" s="1"/>
  <c r="H51" i="20"/>
  <c r="I50" i="20"/>
  <c r="J50" i="20" s="1"/>
  <c r="D64" i="20"/>
  <c r="E64" i="20" s="1"/>
  <c r="D65" i="20"/>
  <c r="E65" i="20" s="1"/>
  <c r="G64" i="20"/>
  <c r="H64" i="20" s="1"/>
  <c r="G65" i="20"/>
  <c r="H65" i="20" s="1"/>
  <c r="I56" i="21" l="1"/>
  <c r="I69" i="20"/>
  <c r="J69" i="20" s="1"/>
  <c r="I58" i="22"/>
  <c r="G6" i="13" s="1"/>
  <c r="E73" i="22"/>
  <c r="E75" i="22" s="1"/>
  <c r="I56" i="18"/>
  <c r="J56" i="18" s="1"/>
  <c r="J56" i="21"/>
  <c r="I52" i="21"/>
  <c r="J52" i="21" s="1"/>
  <c r="I67" i="21"/>
  <c r="J67" i="21" s="1"/>
  <c r="I51" i="20"/>
  <c r="J51" i="20" s="1"/>
  <c r="H73" i="22"/>
  <c r="H74" i="22"/>
  <c r="I72" i="22"/>
  <c r="J72" i="22" s="1"/>
  <c r="I61" i="22"/>
  <c r="I69" i="21"/>
  <c r="J69" i="21" s="1"/>
  <c r="I61" i="21"/>
  <c r="H57" i="21"/>
  <c r="H60" i="21" s="1"/>
  <c r="I54" i="21"/>
  <c r="J54" i="21" s="1"/>
  <c r="H63" i="16"/>
  <c r="I63" i="16" s="1"/>
  <c r="J63" i="16" s="1"/>
  <c r="I62" i="21"/>
  <c r="J62" i="21" s="1"/>
  <c r="I67" i="20"/>
  <c r="J67" i="20" s="1"/>
  <c r="I65" i="16"/>
  <c r="J65" i="16" s="1"/>
  <c r="H64" i="16"/>
  <c r="I64" i="16" s="1"/>
  <c r="J64" i="16" s="1"/>
  <c r="F57" i="18"/>
  <c r="H57" i="18" s="1"/>
  <c r="E57" i="18"/>
  <c r="F55" i="18"/>
  <c r="H55" i="18" s="1"/>
  <c r="E55" i="18"/>
  <c r="J61" i="21"/>
  <c r="I59" i="21"/>
  <c r="J59" i="21" s="1"/>
  <c r="H57" i="20"/>
  <c r="H60" i="20" s="1"/>
  <c r="I61" i="20"/>
  <c r="I58" i="20"/>
  <c r="J58" i="20" s="1"/>
  <c r="E57" i="21"/>
  <c r="I51" i="21"/>
  <c r="I62" i="20"/>
  <c r="J62" i="20" s="1"/>
  <c r="E57" i="20"/>
  <c r="E60" i="20" s="1"/>
  <c r="E63" i="20" s="1"/>
  <c r="H68" i="21"/>
  <c r="D66" i="21"/>
  <c r="E66" i="21" s="1"/>
  <c r="I66" i="21" s="1"/>
  <c r="J66" i="21" s="1"/>
  <c r="D65" i="21"/>
  <c r="E65" i="21" s="1"/>
  <c r="I65" i="21" s="1"/>
  <c r="J65" i="21" s="1"/>
  <c r="D64" i="21"/>
  <c r="E64" i="21" s="1"/>
  <c r="I64" i="21" s="1"/>
  <c r="I70" i="21"/>
  <c r="J70" i="21" s="1"/>
  <c r="E58" i="21"/>
  <c r="I59" i="20"/>
  <c r="J59" i="20" s="1"/>
  <c r="J54" i="20"/>
  <c r="E68" i="20"/>
  <c r="I65" i="20"/>
  <c r="J65" i="20" s="1"/>
  <c r="I70" i="20"/>
  <c r="J70" i="20" s="1"/>
  <c r="I64" i="20"/>
  <c r="H68" i="20"/>
  <c r="D56" i="15"/>
  <c r="J58" i="22" l="1"/>
  <c r="H6" i="13" s="1"/>
  <c r="J61" i="22"/>
  <c r="J6" i="13" s="1"/>
  <c r="I6" i="13"/>
  <c r="I74" i="22"/>
  <c r="J74" i="22" s="1"/>
  <c r="I73" i="22"/>
  <c r="J73" i="22" s="1"/>
  <c r="H75" i="22"/>
  <c r="I57" i="21"/>
  <c r="E10" i="13" s="1"/>
  <c r="I55" i="18"/>
  <c r="J55" i="18" s="1"/>
  <c r="I57" i="18"/>
  <c r="J57" i="18" s="1"/>
  <c r="J51" i="21"/>
  <c r="J61" i="20"/>
  <c r="I68" i="20"/>
  <c r="J68" i="20" s="1"/>
  <c r="E60" i="21"/>
  <c r="E63" i="21" s="1"/>
  <c r="I57" i="20"/>
  <c r="E8" i="13" s="1"/>
  <c r="H63" i="21"/>
  <c r="I58" i="21"/>
  <c r="J58" i="21" s="1"/>
  <c r="I68" i="21"/>
  <c r="E68" i="21"/>
  <c r="J64" i="21"/>
  <c r="I60" i="20"/>
  <c r="H63" i="20"/>
  <c r="H72" i="20" s="1"/>
  <c r="J64" i="20"/>
  <c r="E72" i="20"/>
  <c r="J57" i="21" l="1"/>
  <c r="F10" i="13" s="1"/>
  <c r="I75" i="22"/>
  <c r="J60" i="20"/>
  <c r="H8" i="13" s="1"/>
  <c r="G8" i="13"/>
  <c r="E72" i="21"/>
  <c r="E73" i="21" s="1"/>
  <c r="E74" i="21" s="1"/>
  <c r="I60" i="21"/>
  <c r="J68" i="21"/>
  <c r="J57" i="20"/>
  <c r="F8" i="13" s="1"/>
  <c r="I63" i="21"/>
  <c r="H72" i="21"/>
  <c r="E73" i="20"/>
  <c r="E74" i="20" s="1"/>
  <c r="I63" i="20"/>
  <c r="I72" i="20"/>
  <c r="J72" i="20" s="1"/>
  <c r="H73" i="20"/>
  <c r="H74" i="20" s="1"/>
  <c r="G47" i="19"/>
  <c r="G49" i="19" s="1"/>
  <c r="G50" i="19" s="1"/>
  <c r="H50" i="19" s="1"/>
  <c r="J75" i="22" l="1"/>
  <c r="L6" i="13" s="1"/>
  <c r="K6" i="13"/>
  <c r="J63" i="21"/>
  <c r="J10" i="13" s="1"/>
  <c r="I10" i="13"/>
  <c r="J60" i="21"/>
  <c r="H10" i="13" s="1"/>
  <c r="G10" i="13"/>
  <c r="J63" i="20"/>
  <c r="J8" i="13" s="1"/>
  <c r="I8" i="13"/>
  <c r="I72" i="21"/>
  <c r="J72" i="21" s="1"/>
  <c r="H73" i="21"/>
  <c r="H74" i="21" s="1"/>
  <c r="I73" i="20"/>
  <c r="J73" i="20" s="1"/>
  <c r="I74" i="20"/>
  <c r="G64" i="19"/>
  <c r="D64" i="19"/>
  <c r="J74" i="20" l="1"/>
  <c r="L8" i="13" s="1"/>
  <c r="K8" i="13"/>
  <c r="I74" i="21"/>
  <c r="I73" i="21"/>
  <c r="J73" i="21" s="1"/>
  <c r="J68" i="19"/>
  <c r="J59" i="18"/>
  <c r="J71" i="17"/>
  <c r="J74" i="15"/>
  <c r="J70" i="4"/>
  <c r="F51" i="19"/>
  <c r="C51" i="19"/>
  <c r="G51" i="19"/>
  <c r="G52" i="19" s="1"/>
  <c r="H52" i="19" s="1"/>
  <c r="D51" i="19"/>
  <c r="F49" i="16"/>
  <c r="C49" i="16"/>
  <c r="G49" i="16"/>
  <c r="G50" i="16" s="1"/>
  <c r="H50" i="16" s="1"/>
  <c r="I50" i="16" s="1"/>
  <c r="J50" i="16" s="1"/>
  <c r="D49" i="16"/>
  <c r="D50" i="16" s="1"/>
  <c r="E50" i="16" s="1"/>
  <c r="F54" i="17"/>
  <c r="C54" i="17"/>
  <c r="G54" i="17"/>
  <c r="G55" i="17" s="1"/>
  <c r="H55" i="17" s="1"/>
  <c r="D54" i="17"/>
  <c r="D55" i="17" s="1"/>
  <c r="E55" i="17" s="1"/>
  <c r="G54" i="15"/>
  <c r="G55" i="15" s="1"/>
  <c r="H55" i="15" s="1"/>
  <c r="F54" i="15"/>
  <c r="D54" i="15"/>
  <c r="D55" i="15" s="1"/>
  <c r="E55" i="15" s="1"/>
  <c r="C54" i="15"/>
  <c r="F50" i="4"/>
  <c r="D50" i="4"/>
  <c r="D51" i="4" s="1"/>
  <c r="E51" i="4" s="1"/>
  <c r="I51" i="4" s="1"/>
  <c r="J51" i="4" s="1"/>
  <c r="D53" i="19" l="1"/>
  <c r="D52" i="19"/>
  <c r="E52" i="19" s="1"/>
  <c r="I52" i="19" s="1"/>
  <c r="J52" i="19" s="1"/>
  <c r="I55" i="17"/>
  <c r="J55" i="17" s="1"/>
  <c r="I55" i="15"/>
  <c r="J55" i="15"/>
  <c r="E54" i="15"/>
  <c r="E50" i="4"/>
  <c r="H49" i="16"/>
  <c r="E54" i="17"/>
  <c r="J74" i="21"/>
  <c r="L10" i="13" s="1"/>
  <c r="K10" i="13"/>
  <c r="E49" i="16"/>
  <c r="E51" i="19"/>
  <c r="H51" i="19"/>
  <c r="H54" i="17"/>
  <c r="H54" i="15"/>
  <c r="D69" i="17"/>
  <c r="C58" i="17"/>
  <c r="D58" i="17"/>
  <c r="I54" i="15" l="1"/>
  <c r="I49" i="16"/>
  <c r="J49" i="16" s="1"/>
  <c r="I54" i="17"/>
  <c r="J54" i="17" s="1"/>
  <c r="I51" i="19"/>
  <c r="J51" i="19" s="1"/>
  <c r="J54" i="15"/>
  <c r="D25" i="17"/>
  <c r="F52" i="17"/>
  <c r="C52" i="17"/>
  <c r="F52" i="15"/>
  <c r="H50" i="4"/>
  <c r="E52" i="17" l="1"/>
  <c r="H52" i="17"/>
  <c r="H52" i="15"/>
  <c r="E52" i="15"/>
  <c r="I50" i="4"/>
  <c r="J50" i="4" s="1"/>
  <c r="I52" i="17" l="1"/>
  <c r="J52" i="17" s="1"/>
  <c r="I52" i="15"/>
  <c r="J52" i="15" s="1"/>
  <c r="G53" i="19" l="1"/>
  <c r="G56" i="15"/>
  <c r="D49" i="19" l="1"/>
  <c r="D50" i="19" s="1"/>
  <c r="E50" i="19" s="1"/>
  <c r="I50" i="19" s="1"/>
  <c r="J50" i="19" s="1"/>
  <c r="D56" i="19"/>
  <c r="C49" i="19"/>
  <c r="C56" i="19"/>
  <c r="F49" i="19"/>
  <c r="F56" i="19"/>
  <c r="D53" i="16" l="1"/>
  <c r="C47" i="16"/>
  <c r="C53" i="16"/>
  <c r="F47" i="16"/>
  <c r="F53" i="16"/>
  <c r="J46" i="17"/>
  <c r="D59" i="17"/>
  <c r="C59" i="17" l="1"/>
  <c r="F59" i="17"/>
  <c r="J46" i="15" l="1"/>
  <c r="D59" i="15"/>
  <c r="D58" i="15"/>
  <c r="F59" i="15"/>
  <c r="C59" i="15"/>
  <c r="J45" i="4" l="1"/>
  <c r="D55" i="4" l="1"/>
  <c r="F55" i="4"/>
  <c r="C55" i="4"/>
  <c r="E55" i="4" l="1"/>
  <c r="J41" i="16"/>
  <c r="J37" i="18"/>
  <c r="C53" i="19" l="1"/>
  <c r="F53" i="19"/>
  <c r="F56" i="17"/>
  <c r="F56" i="15"/>
  <c r="C52" i="4" l="1"/>
  <c r="G56" i="19" l="1"/>
  <c r="E56" i="19"/>
  <c r="E49" i="19"/>
  <c r="G66" i="19"/>
  <c r="G59" i="19"/>
  <c r="G58" i="19"/>
  <c r="G55" i="19"/>
  <c r="G62" i="19" s="1"/>
  <c r="G48" i="19"/>
  <c r="D59" i="19"/>
  <c r="G42" i="18"/>
  <c r="G53" i="18"/>
  <c r="G48" i="18"/>
  <c r="G47" i="18"/>
  <c r="G44" i="18"/>
  <c r="G52" i="18" s="1"/>
  <c r="D48" i="18"/>
  <c r="G53" i="16"/>
  <c r="E53" i="16"/>
  <c r="E47" i="16"/>
  <c r="D46" i="16"/>
  <c r="G61" i="16"/>
  <c r="G52" i="16"/>
  <c r="G60" i="16" s="1"/>
  <c r="G46" i="16"/>
  <c r="G59" i="17"/>
  <c r="E59" i="17"/>
  <c r="G51" i="17"/>
  <c r="G69" i="17"/>
  <c r="G67" i="17"/>
  <c r="G62" i="17"/>
  <c r="G61" i="17"/>
  <c r="G58" i="17"/>
  <c r="G64" i="17" s="1"/>
  <c r="G56" i="17"/>
  <c r="D62" i="17"/>
  <c r="D56" i="17"/>
  <c r="E59" i="15"/>
  <c r="G68" i="15"/>
  <c r="G60" i="15"/>
  <c r="G58" i="15"/>
  <c r="G67" i="15" s="1"/>
  <c r="G51" i="15"/>
  <c r="G68" i="4"/>
  <c r="G67" i="4"/>
  <c r="G66" i="4"/>
  <c r="G64" i="4"/>
  <c r="G56" i="4"/>
  <c r="G55" i="4"/>
  <c r="G54" i="4"/>
  <c r="G62" i="4" s="1"/>
  <c r="G52" i="4"/>
  <c r="D52" i="4"/>
  <c r="E52" i="4" s="1"/>
  <c r="G59" i="15"/>
  <c r="G63" i="15" l="1"/>
  <c r="H53" i="16"/>
  <c r="I53" i="16" s="1"/>
  <c r="G59" i="16"/>
  <c r="G65" i="15"/>
  <c r="G66" i="15"/>
  <c r="H59" i="15"/>
  <c r="G62" i="15"/>
  <c r="H59" i="17"/>
  <c r="I59" i="17" s="1"/>
  <c r="J59" i="17" s="1"/>
  <c r="G63" i="19"/>
  <c r="H56" i="19"/>
  <c r="G61" i="19"/>
  <c r="G56" i="16"/>
  <c r="G58" i="16"/>
  <c r="G55" i="16"/>
  <c r="G65" i="17"/>
  <c r="G66" i="17"/>
  <c r="G59" i="4"/>
  <c r="G58" i="4"/>
  <c r="G63" i="4"/>
  <c r="G61" i="4"/>
  <c r="G50" i="18"/>
  <c r="H45" i="18" s="1"/>
  <c r="G51" i="18"/>
  <c r="H55" i="4"/>
  <c r="H49" i="19"/>
  <c r="H47" i="16"/>
  <c r="I47" i="16" s="1"/>
  <c r="I56" i="19" l="1"/>
  <c r="J56" i="19" s="1"/>
  <c r="I49" i="19"/>
  <c r="J49" i="19" s="1"/>
  <c r="I59" i="15"/>
  <c r="J59" i="15" s="1"/>
  <c r="J47" i="16"/>
  <c r="J53" i="16"/>
  <c r="I55" i="4"/>
  <c r="J55" i="4" s="1"/>
  <c r="C56" i="4" l="1"/>
  <c r="F63" i="19" l="1"/>
  <c r="F62" i="19"/>
  <c r="C62" i="19"/>
  <c r="F52" i="18"/>
  <c r="F51" i="18"/>
  <c r="C51" i="18"/>
  <c r="F60" i="16"/>
  <c r="F59" i="16"/>
  <c r="C59" i="16"/>
  <c r="F66" i="17"/>
  <c r="F65" i="17"/>
  <c r="C65" i="17"/>
  <c r="F67" i="15"/>
  <c r="F66" i="15"/>
  <c r="C66" i="15"/>
  <c r="F63" i="4"/>
  <c r="F62" i="4"/>
  <c r="C62" i="4"/>
  <c r="D68" i="4" l="1"/>
  <c r="D67" i="4"/>
  <c r="D66" i="4"/>
  <c r="C56" i="17" l="1"/>
  <c r="C56" i="15"/>
  <c r="F52" i="4"/>
  <c r="G71" i="15" l="1"/>
  <c r="G72" i="15"/>
  <c r="G70" i="15" l="1"/>
  <c r="F61" i="19" l="1"/>
  <c r="F50" i="18"/>
  <c r="F58" i="16"/>
  <c r="F64" i="17"/>
  <c r="F65" i="15"/>
  <c r="F69" i="17" l="1"/>
  <c r="F61" i="4" l="1"/>
  <c r="C55" i="19" l="1"/>
  <c r="C66" i="19" s="1"/>
  <c r="F66" i="19" s="1"/>
  <c r="C13" i="13" l="1"/>
  <c r="C12" i="13"/>
  <c r="C9" i="13"/>
  <c r="B13" i="13"/>
  <c r="B12" i="13"/>
  <c r="B11" i="13"/>
  <c r="B9" i="13"/>
  <c r="B7" i="13"/>
  <c r="F52" i="16" l="1"/>
  <c r="D66" i="19" l="1"/>
  <c r="E66" i="19" l="1"/>
  <c r="F64" i="19"/>
  <c r="C64" i="19"/>
  <c r="E64" i="19" s="1"/>
  <c r="C63" i="19"/>
  <c r="C61" i="19"/>
  <c r="F59" i="19"/>
  <c r="C59" i="19"/>
  <c r="F58" i="19"/>
  <c r="D58" i="19"/>
  <c r="C58" i="19"/>
  <c r="D55" i="19"/>
  <c r="F55" i="19"/>
  <c r="F48" i="19"/>
  <c r="D48" i="19"/>
  <c r="C48" i="19"/>
  <c r="F47" i="19"/>
  <c r="C47" i="19"/>
  <c r="B45" i="19"/>
  <c r="J43" i="19"/>
  <c r="F40" i="19"/>
  <c r="F39" i="19"/>
  <c r="F38" i="19"/>
  <c r="F53" i="18"/>
  <c r="D53" i="18"/>
  <c r="C53" i="18"/>
  <c r="C52" i="18"/>
  <c r="C50" i="18"/>
  <c r="F48" i="18"/>
  <c r="C48" i="18"/>
  <c r="F47" i="18"/>
  <c r="D47" i="18"/>
  <c r="C47" i="18"/>
  <c r="D44" i="18"/>
  <c r="E45" i="18" s="1"/>
  <c r="I45" i="18" s="1"/>
  <c r="J45" i="18" s="1"/>
  <c r="F42" i="18"/>
  <c r="D42" i="18"/>
  <c r="C42" i="18"/>
  <c r="F41" i="18"/>
  <c r="C41" i="18"/>
  <c r="B39" i="18"/>
  <c r="J36" i="18"/>
  <c r="F33" i="18"/>
  <c r="F32" i="18"/>
  <c r="F31" i="18"/>
  <c r="F58" i="17"/>
  <c r="D61" i="17"/>
  <c r="D51" i="17"/>
  <c r="B48" i="17"/>
  <c r="B47" i="4"/>
  <c r="B48" i="15"/>
  <c r="B43" i="16"/>
  <c r="F67" i="17"/>
  <c r="D67" i="17"/>
  <c r="C67" i="17"/>
  <c r="C66" i="17"/>
  <c r="C64" i="17"/>
  <c r="F62" i="17"/>
  <c r="C62" i="17"/>
  <c r="F61" i="17"/>
  <c r="C61" i="17"/>
  <c r="F51" i="17"/>
  <c r="C51" i="17"/>
  <c r="F50" i="17"/>
  <c r="C50" i="17"/>
  <c r="J45" i="17"/>
  <c r="F42" i="17"/>
  <c r="F41" i="17"/>
  <c r="F40" i="17"/>
  <c r="F61" i="16"/>
  <c r="D61" i="16"/>
  <c r="C61" i="16"/>
  <c r="C60" i="16"/>
  <c r="C58" i="16"/>
  <c r="F56" i="16"/>
  <c r="C56" i="16"/>
  <c r="F55" i="16"/>
  <c r="C55" i="16"/>
  <c r="D52" i="16"/>
  <c r="F46" i="16"/>
  <c r="C46" i="16"/>
  <c r="F45" i="16"/>
  <c r="C45" i="16"/>
  <c r="J40" i="16"/>
  <c r="F37" i="16"/>
  <c r="F36" i="16"/>
  <c r="F35" i="16"/>
  <c r="D72" i="15"/>
  <c r="C72" i="15"/>
  <c r="F72" i="15" s="1"/>
  <c r="D71" i="15"/>
  <c r="C71" i="15"/>
  <c r="F71" i="15" s="1"/>
  <c r="D70" i="15"/>
  <c r="C70" i="15"/>
  <c r="F68" i="15"/>
  <c r="D68" i="15"/>
  <c r="C68" i="15"/>
  <c r="C67" i="15"/>
  <c r="C65" i="15"/>
  <c r="F63" i="15"/>
  <c r="C63" i="15"/>
  <c r="F62" i="15"/>
  <c r="C62" i="15"/>
  <c r="D60" i="15"/>
  <c r="F51" i="15"/>
  <c r="D51" i="15"/>
  <c r="C51" i="15"/>
  <c r="F50" i="15"/>
  <c r="C50" i="15"/>
  <c r="J45" i="15"/>
  <c r="F42" i="15"/>
  <c r="F41" i="15"/>
  <c r="F40" i="15"/>
  <c r="C58" i="15" l="1"/>
  <c r="E58" i="15" s="1"/>
  <c r="E47" i="19"/>
  <c r="E41" i="18"/>
  <c r="E45" i="16"/>
  <c r="E50" i="17"/>
  <c r="E50" i="15"/>
  <c r="D65" i="15"/>
  <c r="E65" i="15" s="1"/>
  <c r="D63" i="15"/>
  <c r="D67" i="15"/>
  <c r="E67" i="15" s="1"/>
  <c r="D66" i="15"/>
  <c r="D63" i="19"/>
  <c r="D62" i="19"/>
  <c r="D59" i="16"/>
  <c r="D56" i="16"/>
  <c r="D60" i="16"/>
  <c r="D65" i="17"/>
  <c r="D66" i="17"/>
  <c r="E69" i="17" s="1"/>
  <c r="E70" i="17" s="1"/>
  <c r="D50" i="18"/>
  <c r="E50" i="18" s="1"/>
  <c r="D52" i="18"/>
  <c r="D51" i="18"/>
  <c r="E51" i="18" s="1"/>
  <c r="H50" i="18"/>
  <c r="H51" i="18"/>
  <c r="F70" i="15"/>
  <c r="F58" i="15" s="1"/>
  <c r="H53" i="18"/>
  <c r="E48" i="19"/>
  <c r="H53" i="19"/>
  <c r="E44" i="18"/>
  <c r="H47" i="18"/>
  <c r="H41" i="18"/>
  <c r="H58" i="17"/>
  <c r="E67" i="17"/>
  <c r="H64" i="19"/>
  <c r="H68" i="15"/>
  <c r="E51" i="15"/>
  <c r="H50" i="15"/>
  <c r="E68" i="15"/>
  <c r="H66" i="19"/>
  <c r="F44" i="18"/>
  <c r="E58" i="17"/>
  <c r="D62" i="15"/>
  <c r="H59" i="19"/>
  <c r="E58" i="19"/>
  <c r="E67" i="19"/>
  <c r="D61" i="19"/>
  <c r="H55" i="19"/>
  <c r="E55" i="19"/>
  <c r="E59" i="19"/>
  <c r="H47" i="19"/>
  <c r="H58" i="19"/>
  <c r="H48" i="18"/>
  <c r="E48" i="18"/>
  <c r="E42" i="18"/>
  <c r="E53" i="18"/>
  <c r="E47" i="18"/>
  <c r="H61" i="17"/>
  <c r="D64" i="17"/>
  <c r="H50" i="17"/>
  <c r="E62" i="17"/>
  <c r="H62" i="17"/>
  <c r="E51" i="17"/>
  <c r="H69" i="17"/>
  <c r="E61" i="17"/>
  <c r="H67" i="17"/>
  <c r="H61" i="16"/>
  <c r="E61" i="16"/>
  <c r="H45" i="16"/>
  <c r="D58" i="16"/>
  <c r="D55" i="16"/>
  <c r="E52" i="16"/>
  <c r="E46" i="16"/>
  <c r="E70" i="15"/>
  <c r="E72" i="15"/>
  <c r="E71" i="15"/>
  <c r="F60" i="15"/>
  <c r="H60" i="15" s="1"/>
  <c r="H71" i="15"/>
  <c r="H72" i="15"/>
  <c r="C60" i="15"/>
  <c r="E60" i="15" s="1"/>
  <c r="E54" i="16" l="1"/>
  <c r="H67" i="19"/>
  <c r="I67" i="19" s="1"/>
  <c r="E62" i="19"/>
  <c r="I41" i="18"/>
  <c r="I50" i="17"/>
  <c r="J50" i="17" s="1"/>
  <c r="I50" i="15"/>
  <c r="H52" i="18"/>
  <c r="I64" i="19"/>
  <c r="J64" i="19" s="1"/>
  <c r="H58" i="18"/>
  <c r="I51" i="18"/>
  <c r="J51" i="18" s="1"/>
  <c r="E59" i="16"/>
  <c r="H59" i="16"/>
  <c r="I68" i="15"/>
  <c r="J68" i="15" s="1"/>
  <c r="H63" i="15"/>
  <c r="E53" i="19"/>
  <c r="E54" i="19" s="1"/>
  <c r="H48" i="19"/>
  <c r="I53" i="18"/>
  <c r="J53" i="18" s="1"/>
  <c r="H46" i="16"/>
  <c r="I47" i="18"/>
  <c r="I50" i="18"/>
  <c r="J50" i="18" s="1"/>
  <c r="H42" i="18"/>
  <c r="H51" i="17"/>
  <c r="H51" i="15"/>
  <c r="E52" i="18"/>
  <c r="H44" i="18"/>
  <c r="H58" i="15"/>
  <c r="E58" i="18"/>
  <c r="E62" i="15"/>
  <c r="I66" i="19"/>
  <c r="J66" i="19" s="1"/>
  <c r="I48" i="18"/>
  <c r="J48" i="18" s="1"/>
  <c r="I59" i="19"/>
  <c r="J59" i="19" s="1"/>
  <c r="H62" i="15"/>
  <c r="I55" i="19"/>
  <c r="J55" i="19" s="1"/>
  <c r="I58" i="19"/>
  <c r="I47" i="19"/>
  <c r="H62" i="19"/>
  <c r="E61" i="19"/>
  <c r="E43" i="18"/>
  <c r="E46" i="18" s="1"/>
  <c r="E64" i="17"/>
  <c r="I61" i="17"/>
  <c r="I58" i="17"/>
  <c r="J58" i="17" s="1"/>
  <c r="H56" i="17"/>
  <c r="E56" i="17"/>
  <c r="E57" i="17" s="1"/>
  <c r="I67" i="17"/>
  <c r="J67" i="17" s="1"/>
  <c r="I69" i="17"/>
  <c r="J69" i="17" s="1"/>
  <c r="H70" i="17"/>
  <c r="I62" i="17"/>
  <c r="J62" i="17" s="1"/>
  <c r="E66" i="16"/>
  <c r="I45" i="16"/>
  <c r="E58" i="16"/>
  <c r="I61" i="16"/>
  <c r="J61" i="16" s="1"/>
  <c r="E55" i="16"/>
  <c r="H55" i="16"/>
  <c r="H52" i="16"/>
  <c r="E73" i="15"/>
  <c r="I60" i="15"/>
  <c r="J60" i="15" s="1"/>
  <c r="I72" i="15"/>
  <c r="J72" i="15" s="1"/>
  <c r="I71" i="15"/>
  <c r="J71" i="15" s="1"/>
  <c r="H70" i="15"/>
  <c r="E56" i="15"/>
  <c r="E57" i="15" s="1"/>
  <c r="H56" i="15"/>
  <c r="H65" i="15"/>
  <c r="J58" i="19" l="1"/>
  <c r="J47" i="19"/>
  <c r="J47" i="18"/>
  <c r="J41" i="18"/>
  <c r="J61" i="17"/>
  <c r="J50" i="15"/>
  <c r="I44" i="18"/>
  <c r="J44" i="18" s="1"/>
  <c r="J67" i="19"/>
  <c r="I58" i="15"/>
  <c r="J58" i="15" s="1"/>
  <c r="I51" i="15"/>
  <c r="J51" i="15" s="1"/>
  <c r="H54" i="19"/>
  <c r="I42" i="18"/>
  <c r="J42" i="18" s="1"/>
  <c r="I46" i="16"/>
  <c r="J45" i="16"/>
  <c r="I51" i="17"/>
  <c r="I53" i="19"/>
  <c r="J53" i="19" s="1"/>
  <c r="H66" i="17"/>
  <c r="E63" i="15"/>
  <c r="E57" i="19"/>
  <c r="E60" i="19" s="1"/>
  <c r="H64" i="17"/>
  <c r="I59" i="16"/>
  <c r="J59" i="16" s="1"/>
  <c r="E65" i="17"/>
  <c r="H65" i="17"/>
  <c r="H66" i="15"/>
  <c r="E66" i="15"/>
  <c r="E69" i="15" s="1"/>
  <c r="I62" i="19"/>
  <c r="J62" i="19" s="1"/>
  <c r="I58" i="18"/>
  <c r="J58" i="18" s="1"/>
  <c r="I48" i="19"/>
  <c r="J48" i="19" s="1"/>
  <c r="E54" i="18"/>
  <c r="H54" i="16"/>
  <c r="H43" i="18"/>
  <c r="H46" i="18" s="1"/>
  <c r="I52" i="18"/>
  <c r="J52" i="18" s="1"/>
  <c r="H54" i="18"/>
  <c r="E63" i="19"/>
  <c r="E60" i="16"/>
  <c r="E66" i="17"/>
  <c r="H67" i="15"/>
  <c r="I62" i="15"/>
  <c r="H61" i="19"/>
  <c r="E60" i="17"/>
  <c r="I70" i="17"/>
  <c r="J70" i="17" s="1"/>
  <c r="I56" i="17"/>
  <c r="H57" i="17"/>
  <c r="H58" i="16"/>
  <c r="E56" i="16"/>
  <c r="E57" i="16" s="1"/>
  <c r="H56" i="16"/>
  <c r="H66" i="16"/>
  <c r="I52" i="16"/>
  <c r="I55" i="16"/>
  <c r="E61" i="15"/>
  <c r="I65" i="15"/>
  <c r="J65" i="15" s="1"/>
  <c r="I56" i="15"/>
  <c r="H57" i="15"/>
  <c r="H73" i="15"/>
  <c r="I70" i="15"/>
  <c r="J70" i="15" s="1"/>
  <c r="J46" i="16" l="1"/>
  <c r="J56" i="17"/>
  <c r="J51" i="17"/>
  <c r="J56" i="15"/>
  <c r="J62" i="15"/>
  <c r="I64" i="17"/>
  <c r="J64" i="17" s="1"/>
  <c r="H49" i="18"/>
  <c r="H57" i="19"/>
  <c r="H60" i="19" s="1"/>
  <c r="I67" i="15"/>
  <c r="J67" i="15" s="1"/>
  <c r="I54" i="19"/>
  <c r="J54" i="19" s="1"/>
  <c r="J52" i="16"/>
  <c r="E64" i="15"/>
  <c r="I63" i="15"/>
  <c r="J63" i="15" s="1"/>
  <c r="I66" i="17"/>
  <c r="J66" i="17" s="1"/>
  <c r="H68" i="17"/>
  <c r="I65" i="17"/>
  <c r="J65" i="17" s="1"/>
  <c r="I66" i="15"/>
  <c r="J66" i="15" s="1"/>
  <c r="I43" i="18"/>
  <c r="E12" i="13" s="1"/>
  <c r="E65" i="19"/>
  <c r="E69" i="19" s="1"/>
  <c r="I54" i="18"/>
  <c r="J54" i="18" s="1"/>
  <c r="E62" i="16"/>
  <c r="E68" i="16" s="1"/>
  <c r="E68" i="17"/>
  <c r="H69" i="15"/>
  <c r="H63" i="19"/>
  <c r="H60" i="16"/>
  <c r="I60" i="16" s="1"/>
  <c r="J60" i="16" s="1"/>
  <c r="J55" i="16"/>
  <c r="I61" i="19"/>
  <c r="J61" i="19" s="1"/>
  <c r="E49" i="18"/>
  <c r="E60" i="18" s="1"/>
  <c r="E63" i="17"/>
  <c r="I57" i="17"/>
  <c r="J57" i="17" s="1"/>
  <c r="H60" i="17"/>
  <c r="I66" i="16"/>
  <c r="J66" i="16" s="1"/>
  <c r="I58" i="16"/>
  <c r="H57" i="16"/>
  <c r="I54" i="16"/>
  <c r="I56" i="16"/>
  <c r="I73" i="15"/>
  <c r="J73" i="15" s="1"/>
  <c r="H61" i="15"/>
  <c r="I57" i="15"/>
  <c r="J57" i="15" s="1"/>
  <c r="E62" i="18" l="1"/>
  <c r="I46" i="18"/>
  <c r="G12" i="13" s="1"/>
  <c r="J43" i="18"/>
  <c r="F12" i="13" s="1"/>
  <c r="H60" i="18"/>
  <c r="I57" i="19"/>
  <c r="J57" i="19" s="1"/>
  <c r="H13" i="13" s="1"/>
  <c r="I63" i="19"/>
  <c r="J63" i="19" s="1"/>
  <c r="E75" i="15"/>
  <c r="E77" i="15" s="1"/>
  <c r="E72" i="17"/>
  <c r="E73" i="17" s="1"/>
  <c r="E13" i="13"/>
  <c r="I68" i="17"/>
  <c r="J68" i="17" s="1"/>
  <c r="I62" i="16"/>
  <c r="E61" i="18"/>
  <c r="E69" i="16"/>
  <c r="E70" i="16"/>
  <c r="I69" i="15"/>
  <c r="J69" i="15" s="1"/>
  <c r="E70" i="19"/>
  <c r="E11" i="13"/>
  <c r="H65" i="19"/>
  <c r="H62" i="16"/>
  <c r="H68" i="16" s="1"/>
  <c r="F13" i="13"/>
  <c r="F11" i="13"/>
  <c r="J56" i="16"/>
  <c r="E9" i="13"/>
  <c r="E7" i="13"/>
  <c r="J54" i="16"/>
  <c r="H11" i="13" s="1"/>
  <c r="G11" i="13"/>
  <c r="I60" i="19"/>
  <c r="I13" i="13" s="1"/>
  <c r="I49" i="18"/>
  <c r="J49" i="18" s="1"/>
  <c r="I60" i="17"/>
  <c r="J60" i="17" s="1"/>
  <c r="H63" i="17"/>
  <c r="I57" i="16"/>
  <c r="J58" i="16"/>
  <c r="H64" i="15"/>
  <c r="I61" i="15"/>
  <c r="J61" i="15" s="1"/>
  <c r="I65" i="19" l="1"/>
  <c r="J65" i="19" s="1"/>
  <c r="E63" i="18"/>
  <c r="H61" i="18"/>
  <c r="I61" i="18" s="1"/>
  <c r="J61" i="18" s="1"/>
  <c r="H62" i="18"/>
  <c r="J46" i="18"/>
  <c r="H12" i="13" s="1"/>
  <c r="I60" i="18"/>
  <c r="J60" i="18" s="1"/>
  <c r="H72" i="17"/>
  <c r="I72" i="17" s="1"/>
  <c r="G13" i="13"/>
  <c r="J60" i="19"/>
  <c r="J13" i="13" s="1"/>
  <c r="H75" i="15"/>
  <c r="I75" i="15" s="1"/>
  <c r="E76" i="15"/>
  <c r="E78" i="15" s="1"/>
  <c r="H69" i="19"/>
  <c r="I69" i="19" s="1"/>
  <c r="J69" i="19" s="1"/>
  <c r="E71" i="16"/>
  <c r="E71" i="19"/>
  <c r="E74" i="17"/>
  <c r="I68" i="16"/>
  <c r="J68" i="16" s="1"/>
  <c r="H69" i="16"/>
  <c r="H70" i="16"/>
  <c r="I70" i="16" s="1"/>
  <c r="J70" i="16" s="1"/>
  <c r="J62" i="16"/>
  <c r="F9" i="13"/>
  <c r="F7" i="13"/>
  <c r="J12" i="13"/>
  <c r="I12" i="13"/>
  <c r="J57" i="16"/>
  <c r="J11" i="13" s="1"/>
  <c r="I11" i="13"/>
  <c r="H9" i="13"/>
  <c r="G9" i="13"/>
  <c r="H7" i="13"/>
  <c r="G7" i="13"/>
  <c r="I63" i="17"/>
  <c r="J63" i="17" s="1"/>
  <c r="I64" i="15"/>
  <c r="J64" i="15" s="1"/>
  <c r="H63" i="18" l="1"/>
  <c r="I63" i="18" s="1"/>
  <c r="K12" i="13" s="1"/>
  <c r="I62" i="18"/>
  <c r="J62" i="18" s="1"/>
  <c r="H73" i="17"/>
  <c r="I73" i="17" s="1"/>
  <c r="J73" i="17" s="1"/>
  <c r="J72" i="17"/>
  <c r="H76" i="15"/>
  <c r="H77" i="15"/>
  <c r="I77" i="15" s="1"/>
  <c r="J75" i="15"/>
  <c r="H70" i="19"/>
  <c r="I70" i="19" s="1"/>
  <c r="J70" i="19" s="1"/>
  <c r="H71" i="16"/>
  <c r="I71" i="16" s="1"/>
  <c r="K11" i="13" s="1"/>
  <c r="I69" i="16"/>
  <c r="J69" i="16" s="1"/>
  <c r="J9" i="13"/>
  <c r="I9" i="13"/>
  <c r="J7" i="13"/>
  <c r="I7" i="13"/>
  <c r="H74" i="17" l="1"/>
  <c r="I74" i="17" s="1"/>
  <c r="K9" i="13" s="1"/>
  <c r="H78" i="15"/>
  <c r="I78" i="15" s="1"/>
  <c r="K7" i="13" s="1"/>
  <c r="I76" i="15"/>
  <c r="J76" i="15" s="1"/>
  <c r="J77" i="15"/>
  <c r="H71" i="19"/>
  <c r="I71" i="19" s="1"/>
  <c r="K13" i="13" s="1"/>
  <c r="J63" i="18"/>
  <c r="J71" i="16"/>
  <c r="J71" i="19" l="1"/>
  <c r="L13" i="13" s="1"/>
  <c r="J74" i="17"/>
  <c r="L9" i="13" s="1"/>
  <c r="J78" i="15"/>
  <c r="L11" i="13"/>
  <c r="L12" i="13"/>
  <c r="L7" i="13" l="1"/>
  <c r="D56" i="4" l="1"/>
  <c r="E56" i="4" s="1"/>
  <c r="C61" i="4" l="1"/>
  <c r="D64" i="4"/>
  <c r="D54" i="4"/>
  <c r="C68" i="4"/>
  <c r="E68" i="4" s="1"/>
  <c r="C67" i="4"/>
  <c r="E67" i="4" s="1"/>
  <c r="C66" i="4"/>
  <c r="E66" i="4" s="1"/>
  <c r="F64" i="4"/>
  <c r="C64" i="4"/>
  <c r="C63" i="4"/>
  <c r="F59" i="4"/>
  <c r="F58" i="4"/>
  <c r="C59" i="4"/>
  <c r="C58" i="4"/>
  <c r="F49" i="4"/>
  <c r="C49" i="4"/>
  <c r="F56" i="4"/>
  <c r="E64" i="4" l="1"/>
  <c r="E69" i="4"/>
  <c r="H49" i="4"/>
  <c r="E49" i="4"/>
  <c r="D63" i="4"/>
  <c r="E63" i="4" s="1"/>
  <c r="D59" i="4"/>
  <c r="E59" i="4" s="1"/>
  <c r="H64" i="4"/>
  <c r="D62" i="4"/>
  <c r="E62" i="4" s="1"/>
  <c r="F66" i="4"/>
  <c r="C54" i="4"/>
  <c r="E54" i="4" s="1"/>
  <c r="F68" i="4"/>
  <c r="F67" i="4"/>
  <c r="D58" i="4"/>
  <c r="D61" i="4"/>
  <c r="E61" i="4" s="1"/>
  <c r="H56" i="4"/>
  <c r="E65" i="4" l="1"/>
  <c r="E57" i="4"/>
  <c r="H58" i="4"/>
  <c r="E58" i="4"/>
  <c r="I49" i="4"/>
  <c r="H62" i="4"/>
  <c r="H52" i="4"/>
  <c r="I64" i="4"/>
  <c r="J64" i="4" s="1"/>
  <c r="F54" i="4"/>
  <c r="I56" i="4"/>
  <c r="J56" i="4" s="1"/>
  <c r="H68" i="4"/>
  <c r="H66" i="4"/>
  <c r="B5" i="13"/>
  <c r="J44" i="4"/>
  <c r="J49" i="4" l="1"/>
  <c r="E60" i="4"/>
  <c r="E71" i="4" s="1"/>
  <c r="E72" i="4" s="1"/>
  <c r="I68" i="4"/>
  <c r="J68" i="4" s="1"/>
  <c r="I58" i="4"/>
  <c r="I62" i="4"/>
  <c r="J62" i="4" s="1"/>
  <c r="H63" i="4"/>
  <c r="H61" i="4"/>
  <c r="I52" i="4"/>
  <c r="H59" i="4"/>
  <c r="I66" i="4"/>
  <c r="J66" i="4" s="1"/>
  <c r="H54" i="4"/>
  <c r="H67" i="4"/>
  <c r="J52" i="4" l="1"/>
  <c r="J58" i="4"/>
  <c r="E73" i="4"/>
  <c r="E74" i="4" s="1"/>
  <c r="I53" i="4"/>
  <c r="E5" i="13" s="1"/>
  <c r="I63" i="4"/>
  <c r="J63" i="4" s="1"/>
  <c r="I67" i="4"/>
  <c r="J67" i="4" s="1"/>
  <c r="H69" i="4"/>
  <c r="I61" i="4"/>
  <c r="J61" i="4" s="1"/>
  <c r="H65" i="4"/>
  <c r="I59" i="4"/>
  <c r="J59" i="4" s="1"/>
  <c r="I54" i="4"/>
  <c r="J54" i="4" s="1"/>
  <c r="J53" i="4" l="1"/>
  <c r="F5" i="13" s="1"/>
  <c r="I69" i="4"/>
  <c r="J69" i="4" s="1"/>
  <c r="H57" i="4"/>
  <c r="I65" i="4"/>
  <c r="J65" i="4" s="1"/>
  <c r="H60" i="4" l="1"/>
  <c r="I60" i="4" s="1"/>
  <c r="I57" i="4"/>
  <c r="J57" i="4" s="1"/>
  <c r="H71" i="4" l="1"/>
  <c r="J60" i="4"/>
  <c r="J5" i="13" s="1"/>
  <c r="H5" i="13"/>
  <c r="G5" i="13"/>
  <c r="I5" i="13"/>
  <c r="H73" i="4" l="1"/>
  <c r="H72" i="4"/>
  <c r="I71" i="4"/>
  <c r="J71" i="4" s="1"/>
  <c r="I72" i="4" l="1"/>
  <c r="J72" i="4" s="1"/>
  <c r="H74" i="4"/>
  <c r="I73" i="4"/>
  <c r="J73" i="4" s="1"/>
  <c r="I74" i="4" l="1"/>
  <c r="K5" i="13" s="1"/>
  <c r="J74" i="4" l="1"/>
  <c r="L5" i="13" s="1"/>
</calcChain>
</file>

<file path=xl/sharedStrings.xml><?xml version="1.0" encoding="utf-8"?>
<sst xmlns="http://schemas.openxmlformats.org/spreadsheetml/2006/main" count="976" uniqueCount="141">
  <si>
    <t>Residential</t>
  </si>
  <si>
    <t>Monthly Rates and Charges</t>
  </si>
  <si>
    <t>Service Charge</t>
  </si>
  <si>
    <t>Distribution Volumetric Rate</t>
  </si>
  <si>
    <t>Retail Transmission Rate – Network Service Rate</t>
  </si>
  <si>
    <t>Retail Transmission Rate – Line and Transformation Connection Service Rate</t>
  </si>
  <si>
    <t xml:space="preserve">Wholesale Market Service Rate </t>
  </si>
  <si>
    <t>Rural Rate Protection Charge</t>
  </si>
  <si>
    <t>Standard Supply Service – Administration Charge (if applicable)</t>
  </si>
  <si>
    <t>Loss Factor</t>
  </si>
  <si>
    <t>Consumption</t>
  </si>
  <si>
    <t>kWh</t>
  </si>
  <si>
    <t>kW</t>
  </si>
  <si>
    <t>Current Loss Factor</t>
  </si>
  <si>
    <t>RPP Tier One</t>
  </si>
  <si>
    <t>Proposed Loss Factor</t>
  </si>
  <si>
    <t>Volume</t>
  </si>
  <si>
    <t>HST</t>
  </si>
  <si>
    <t>RATE CLASS</t>
  </si>
  <si>
    <t>STREET LIGHTING (Non-RPP)</t>
  </si>
  <si>
    <t>Sentinel Lights</t>
  </si>
  <si>
    <t>Customer Class</t>
  </si>
  <si>
    <t>$ Change</t>
  </si>
  <si>
    <t>% Change</t>
  </si>
  <si>
    <t>Non-RPP</t>
  </si>
  <si>
    <t>GS&lt;50 kW</t>
  </si>
  <si>
    <t>Unmetered Scattered Load</t>
  </si>
  <si>
    <t>Street Lighting</t>
  </si>
  <si>
    <t>Notes:</t>
  </si>
  <si>
    <t>RPP Tier 1</t>
  </si>
  <si>
    <t>RPP Tier 2</t>
  </si>
  <si>
    <t>RPP Off</t>
  </si>
  <si>
    <t>RPP Mid</t>
  </si>
  <si>
    <t>RPP On</t>
  </si>
  <si>
    <t>RPP TOU</t>
  </si>
  <si>
    <t>RPP Tier</t>
  </si>
  <si>
    <t>SMEC</t>
  </si>
  <si>
    <t>Current Board-Approved</t>
  </si>
  <si>
    <t>Proposed</t>
  </si>
  <si>
    <t>Impact</t>
  </si>
  <si>
    <t>Rate</t>
  </si>
  <si>
    <t>Charge</t>
  </si>
  <si>
    <t>($)</t>
  </si>
  <si>
    <t>Monthly Service Charge</t>
  </si>
  <si>
    <t>Sub-Total A (excluding pass through)</t>
  </si>
  <si>
    <t>Line Losses on Cost of Power</t>
  </si>
  <si>
    <t>Smart Meter Entity Charge</t>
  </si>
  <si>
    <t>Sub-Total B - Distribution (includes Sub-Total A)</t>
  </si>
  <si>
    <t>RTSR - Network</t>
  </si>
  <si>
    <t>RTSR - Connection and/or Line and Transformation Connection</t>
  </si>
  <si>
    <t>Sub-Total C - Delivery (including Sub-Total B)</t>
  </si>
  <si>
    <t>Wholesale Market Service Charge (WMSC)</t>
  </si>
  <si>
    <t>Rural and Remote Rate Protection (RRRP)</t>
  </si>
  <si>
    <t>Standard Supply Service Charge</t>
  </si>
  <si>
    <t>TOU - Off Peak</t>
  </si>
  <si>
    <t>TOU - Mid Peak</t>
  </si>
  <si>
    <t>TOU - On Peak</t>
  </si>
  <si>
    <t>Total Bill on TOU (before Taxes)</t>
  </si>
  <si>
    <t>Sub-Total Regulatory</t>
  </si>
  <si>
    <t>Sub-Total Energy</t>
  </si>
  <si>
    <t>%</t>
  </si>
  <si>
    <t>Commodity including Global Adjustment*</t>
  </si>
  <si>
    <t>RESIDENTIAL (RPP TOU)</t>
  </si>
  <si>
    <t>GS&lt;50 kW (RPP TOU)</t>
  </si>
  <si>
    <t xml:space="preserve">UNMETERED SCATTERED LOAD (RPP TIER) </t>
  </si>
  <si>
    <t>SENTINEL LIGHTING (RPP TIER)</t>
  </si>
  <si>
    <t xml:space="preserve"> </t>
  </si>
  <si>
    <t>Total Bill (5)</t>
  </si>
  <si>
    <t>$</t>
  </si>
  <si>
    <t>RPP</t>
  </si>
  <si>
    <t>Enter RPP if customer class is RPP (if not leave blank)</t>
  </si>
  <si>
    <t>Subtotal -Distribution Volumetric Rate Rider(s)</t>
  </si>
  <si>
    <t xml:space="preserve">Total Bill on TOU </t>
  </si>
  <si>
    <t>kWh (1)</t>
  </si>
  <si>
    <t>RPP Price (2)</t>
  </si>
  <si>
    <t>Distribution Charges-A excl. pass-through (3a)</t>
  </si>
  <si>
    <t>Distribution Charges-B incl. pass-through (3b)</t>
  </si>
  <si>
    <t>Delivery Charges (4)</t>
  </si>
  <si>
    <t>(1)  The residential standard used for illustrative purposes is 750 kWh per EB-2016-0153</t>
  </si>
  <si>
    <t>Def/Var LRAMVA</t>
  </si>
  <si>
    <t>Ontario Rebate for Electricity Consumers</t>
  </si>
  <si>
    <t>Capacity Based Recovery (CBR)</t>
  </si>
  <si>
    <t>Rural or Remote Rate Protection Charge</t>
  </si>
  <si>
    <t>Capacity Based Recovery</t>
  </si>
  <si>
    <t>Volumetric Rate Riders (LRAM)</t>
  </si>
  <si>
    <t>Volumetric Rate Riders (LRAM )</t>
  </si>
  <si>
    <t>Stranded Meter Rate Rider</t>
  </si>
  <si>
    <t>Low Voltage Rate Rider</t>
  </si>
  <si>
    <t xml:space="preserve">Low Voltage Rate </t>
  </si>
  <si>
    <t>Total Bill on Spot (before Taxes)</t>
  </si>
  <si>
    <t>Total Bill on Spot</t>
  </si>
  <si>
    <t>Total Bill on Tiered (before Taxes)</t>
  </si>
  <si>
    <t>Total Bill on Tiered</t>
  </si>
  <si>
    <t>n/a</t>
  </si>
  <si>
    <t xml:space="preserve">kW </t>
  </si>
  <si>
    <t>(3b) Distribution Charges-B includes those described in note 3(a) plus pass-through charges such as low voltage as well as</t>
  </si>
  <si>
    <t>(5)  Total Bill includes all Delivery Charges noted above plus commodity cost, regulatory costs (ie. wholesale market service, CBR,</t>
  </si>
  <si>
    <t>Current</t>
  </si>
  <si>
    <t>GENERAL SERVICE 50 to 2,999 KW (Non-RPP)</t>
  </si>
  <si>
    <t>GENERAL SERVICE 3,000 to 4,999 KW (Non-RPP)</t>
  </si>
  <si>
    <t>GENERAL SERVICE - LARGE USER(&gt;5MW) (Non-RPP)</t>
  </si>
  <si>
    <t>DVA</t>
  </si>
  <si>
    <t>GA RR not included</t>
  </si>
  <si>
    <t>DVA GA</t>
  </si>
  <si>
    <t>DVA Non WS MP</t>
  </si>
  <si>
    <t xml:space="preserve">DVA </t>
  </si>
  <si>
    <t>Low Voltage RR</t>
  </si>
  <si>
    <t>GS 3000-4999</t>
  </si>
  <si>
    <t>Large User</t>
  </si>
  <si>
    <t>GS 50-2,999</t>
  </si>
  <si>
    <t>cbr</t>
  </si>
  <si>
    <t>CBR</t>
  </si>
  <si>
    <t>(2)  RPP Pricing effective June 1 2020</t>
  </si>
  <si>
    <t xml:space="preserve">      Non-RPP assumes a weighted average price including Class B Global Adjustment (IESO's Monthly Market Report for May 2020)</t>
  </si>
  <si>
    <t xml:space="preserve">      RPP TOU assumes average consumption of Off-peak (64%), Mid-peak (18%) and On-peak (18%) .</t>
  </si>
  <si>
    <t xml:space="preserve">(3a) Distribution Charges-A includes Distribution Monthly Service Charge and LRAMVA </t>
  </si>
  <si>
    <t xml:space="preserve">      Line Losses and the Smart Meter Entity Charge and DV rate riders</t>
  </si>
  <si>
    <t>(4)  Delivery Charges include all Distribution Charges (per notes 3a and 3b) plus Transmission Service Charges</t>
  </si>
  <si>
    <t xml:space="preserve">      rural rate protection and standard supply service) and HST and the 31.8% Ontario Electricity Rebate</t>
  </si>
  <si>
    <t xml:space="preserve">2021 Bill Impact Summary </t>
  </si>
  <si>
    <t>DVA - GA</t>
  </si>
  <si>
    <t>SEASONAL RESIDENTIAL (RPP TOU)</t>
  </si>
  <si>
    <t>Seasonal Residential</t>
  </si>
  <si>
    <t>RR-GA</t>
  </si>
  <si>
    <t>Foregone Revenue Rate Rider (fixed)</t>
  </si>
  <si>
    <t>Foregone Revenue Rate Rider (volumetric)</t>
  </si>
  <si>
    <t>Foregeone revenue (fixed)</t>
  </si>
  <si>
    <t>Foregeone revenue (vol)</t>
  </si>
  <si>
    <t>Rate Year Alignment Rate Rider (fixed)</t>
  </si>
  <si>
    <t>Rate Year Alignment Rate Riders (fixed)</t>
  </si>
  <si>
    <t>Rate Year Alignment Rate Rider (volumetric)</t>
  </si>
  <si>
    <t>Rate Year Alignment Rate Rider (fixed))</t>
  </si>
  <si>
    <t>Rate Year Aligment Rate Rider (volumetric)</t>
  </si>
  <si>
    <t>Rate Year Alignement Rate Rider (volumetic)</t>
  </si>
  <si>
    <t>Rate Year Alignement Rate Rider (fixed)</t>
  </si>
  <si>
    <t>Rate Year Aligment Rate Rider (fixed)</t>
  </si>
  <si>
    <t>Rate Year Algnment Rate Rider (volumetric)</t>
  </si>
  <si>
    <t>Rate Year Alignment  Rate Rider (fixed)</t>
  </si>
  <si>
    <t>Rate Alignment Year Rate Rider (fixed)</t>
  </si>
  <si>
    <t>Rate Aligment Year Rate Rider (volumetric)</t>
  </si>
  <si>
    <t>Rate Alignment Year Rate Rider (volumetric)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</si>
</sst>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5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#,##0.0000"/>
    <numFmt numFmtId="167" formatCode="0.00000;\(0.00000\)"/>
    <numFmt numFmtId="168" formatCode="_-* #,##0.0000_-;\-* #,##0.0000_-;_-* &quot;-&quot;??_-;_-@_-"/>
    <numFmt numFmtId="169" formatCode="_-* #,##0_-"/>
    <numFmt numFmtId="170" formatCode="0.0000"/>
    <numFmt numFmtId="171" formatCode="0.0%"/>
    <numFmt numFmtId="172" formatCode="0.0000;\(0.0000\)"/>
    <numFmt numFmtId="173" formatCode="_(* #,##0.0_);_(* \(#,##0.0\);_(* &quot;-&quot;??_);_(@_)"/>
    <numFmt numFmtId="174" formatCode="#,##0.0"/>
    <numFmt numFmtId="175" formatCode="mm/dd/yyyy"/>
    <numFmt numFmtId="176" formatCode="0\-0"/>
    <numFmt numFmtId="177" formatCode="##\-#"/>
    <numFmt numFmtId="178" formatCode="_(* #,##0_);_(* \(#,##0\);_(* &quot;-&quot;??_);_(@_)"/>
    <numFmt numFmtId="179" formatCode="&quot;£ &quot;#,##0.00;[Red]\-&quot;£ &quot;#,##0.00"/>
    <numFmt numFmtId="180" formatCode="_-&quot;$&quot;* #,##0.0000_-;\-&quot;$&quot;* #,##0.0000_-;_-&quot;$&quot;* &quot;-&quot;??_-;_-@_-"/>
    <numFmt numFmtId="181" formatCode="_-* #,##0_-;\-* #,##0_-;_-* &quot;-&quot;??_-;_-@_-"/>
    <numFmt numFmtId="182" formatCode="_(* #,##0.0000_);_(* \(#,##0.0000\);_(* &quot;-&quot;??_);_(@_)"/>
    <numFmt numFmtId="183" formatCode="_-* #,##0.000_-;\-* #,##0.000_-;_-* &quot;-&quot;??_-;_-@_-"/>
    <numFmt numFmtId="184" formatCode="0.000"/>
    <numFmt numFmtId="185" formatCode="_(&quot;$&quot;* #,##0.0000_);_(&quot;$&quot;* \(#,##0.0000\);_(&quot;$&quot;* &quot;-&quot;??_);_(@_)"/>
  </numFmts>
  <fonts count="21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b/>
      <i/>
      <sz val="10"/>
      <color indexed="12"/>
      <name val="Arial"/>
      <family val="2"/>
    </font>
    <font>
      <b/>
      <sz val="10"/>
      <color indexed="12"/>
      <name val="Arial"/>
      <family val="2"/>
    </font>
    <font>
      <sz val="14"/>
      <name val="Arial"/>
      <family val="2"/>
    </font>
    <font>
      <u/>
      <sz val="9"/>
      <name val="Arial"/>
      <family val="2"/>
    </font>
    <font>
      <sz val="8"/>
      <color rgb="FF0000CC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8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38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0" fillId="0" borderId="0"/>
    <xf numFmtId="173" fontId="5" fillId="0" borderId="0"/>
    <xf numFmtId="174" fontId="5" fillId="0" borderId="0"/>
    <xf numFmtId="173" fontId="5" fillId="0" borderId="0"/>
    <xf numFmtId="173" fontId="5" fillId="0" borderId="0"/>
    <xf numFmtId="173" fontId="5" fillId="0" borderId="0"/>
    <xf numFmtId="173" fontId="5" fillId="0" borderId="0"/>
    <xf numFmtId="175" fontId="5" fillId="0" borderId="0"/>
    <xf numFmtId="176" fontId="5" fillId="0" borderId="0"/>
    <xf numFmtId="175" fontId="5" fillId="0" borderId="0"/>
    <xf numFmtId="165" fontId="10" fillId="0" borderId="0" applyFont="0" applyFill="0" applyBorder="0" applyAlignment="0" applyProtection="0"/>
    <xf numFmtId="3" fontId="5" fillId="0" borderId="0" applyFont="0" applyFill="0" applyBorder="0" applyAlignment="0" applyProtection="0"/>
    <xf numFmtId="164" fontId="10" fillId="0" borderId="0" applyFont="0" applyFill="0" applyBorder="0" applyAlignment="0" applyProtection="0"/>
    <xf numFmtId="5" fontId="5" fillId="0" borderId="0" applyFont="0" applyFill="0" applyBorder="0" applyAlignment="0" applyProtection="0"/>
    <xf numFmtId="14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38" fontId="11" fillId="7" borderId="0" applyNumberFormat="0" applyBorder="0" applyAlignment="0" applyProtection="0"/>
    <xf numFmtId="10" fontId="11" fillId="6" borderId="21" applyNumberFormat="0" applyBorder="0" applyAlignment="0" applyProtection="0"/>
    <xf numFmtId="177" fontId="5" fillId="0" borderId="0"/>
    <xf numFmtId="178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9" fontId="5" fillId="0" borderId="0"/>
    <xf numFmtId="0" fontId="5" fillId="0" borderId="0"/>
    <xf numFmtId="9" fontId="10" fillId="0" borderId="0" applyFont="0" applyFill="0" applyBorder="0" applyAlignment="0" applyProtection="0"/>
    <xf numFmtId="10" fontId="5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21">
    <xf numFmtId="0" fontId="0" fillId="0" borderId="0" xfId="0"/>
    <xf numFmtId="0" fontId="3" fillId="2" borderId="0" xfId="0" applyFont="1" applyFill="1" applyAlignment="1" applyProtection="1">
      <alignment horizontal="left"/>
    </xf>
    <xf numFmtId="0" fontId="0" fillId="0" borderId="0" xfId="0" applyProtection="1"/>
    <xf numFmtId="0" fontId="3" fillId="0" borderId="0" xfId="0" applyFont="1" applyFill="1" applyAlignment="1" applyProtection="1"/>
    <xf numFmtId="166" fontId="4" fillId="3" borderId="1" xfId="0" applyNumberFormat="1" applyFont="1" applyFill="1" applyBorder="1" applyAlignment="1" applyProtection="1">
      <alignment horizontal="left" vertical="center"/>
    </xf>
    <xf numFmtId="0" fontId="2" fillId="0" borderId="4" xfId="0" applyFont="1" applyBorder="1" applyAlignment="1" applyProtection="1">
      <alignment horizontal="left" vertical="center" wrapText="1"/>
    </xf>
    <xf numFmtId="0" fontId="2" fillId="0" borderId="6" xfId="0" applyFont="1" applyFill="1" applyBorder="1" applyAlignment="1" applyProtection="1">
      <alignment horizontal="left" vertical="center" wrapText="1"/>
    </xf>
    <xf numFmtId="0" fontId="0" fillId="0" borderId="0" xfId="0" applyFill="1" applyProtection="1"/>
    <xf numFmtId="167" fontId="2" fillId="0" borderId="0" xfId="1" applyNumberFormat="1" applyFont="1" applyFill="1" applyBorder="1" applyAlignment="1" applyProtection="1">
      <alignment horizontal="right" vertical="center"/>
    </xf>
    <xf numFmtId="0" fontId="0" fillId="0" borderId="0" xfId="0" applyFill="1" applyBorder="1"/>
    <xf numFmtId="0" fontId="7" fillId="8" borderId="0" xfId="0" applyFont="1" applyFill="1"/>
    <xf numFmtId="0" fontId="0" fillId="8" borderId="0" xfId="0" applyFill="1"/>
    <xf numFmtId="38" fontId="0" fillId="8" borderId="0" xfId="0" applyNumberFormat="1" applyFill="1"/>
    <xf numFmtId="0" fontId="0" fillId="8" borderId="0" xfId="0" applyFill="1" applyAlignment="1">
      <alignment wrapText="1"/>
    </xf>
    <xf numFmtId="0" fontId="2" fillId="0" borderId="0" xfId="0" applyFont="1"/>
    <xf numFmtId="0" fontId="4" fillId="0" borderId="26" xfId="29" applyFont="1" applyBorder="1" applyAlignment="1" applyProtection="1">
      <alignment horizontal="center"/>
    </xf>
    <xf numFmtId="0" fontId="4" fillId="0" borderId="31" xfId="29" applyFont="1" applyBorder="1" applyAlignment="1" applyProtection="1">
      <alignment horizontal="center"/>
    </xf>
    <xf numFmtId="0" fontId="4" fillId="0" borderId="27" xfId="29" quotePrefix="1" applyFont="1" applyBorder="1" applyAlignment="1" applyProtection="1">
      <alignment horizontal="center"/>
    </xf>
    <xf numFmtId="0" fontId="4" fillId="0" borderId="32" xfId="29" quotePrefix="1" applyFont="1" applyBorder="1" applyAlignment="1" applyProtection="1">
      <alignment horizontal="center"/>
    </xf>
    <xf numFmtId="0" fontId="13" fillId="0" borderId="30" xfId="29" applyFont="1" applyFill="1" applyBorder="1" applyAlignment="1" applyProtection="1">
      <alignment horizontal="right" vertical="center"/>
    </xf>
    <xf numFmtId="0" fontId="13" fillId="0" borderId="29" xfId="29" applyFont="1" applyFill="1" applyBorder="1" applyAlignment="1" applyProtection="1">
      <alignment horizontal="right" vertical="center"/>
      <protection locked="0"/>
    </xf>
    <xf numFmtId="181" fontId="13" fillId="0" borderId="30" xfId="29" applyNumberFormat="1" applyFont="1" applyFill="1" applyBorder="1" applyAlignment="1" applyProtection="1">
      <alignment horizontal="right" vertical="center"/>
      <protection locked="0"/>
    </xf>
    <xf numFmtId="181" fontId="13" fillId="0" borderId="29" xfId="29" applyNumberFormat="1" applyFont="1" applyFill="1" applyBorder="1" applyAlignment="1" applyProtection="1">
      <alignment horizontal="right" vertical="center"/>
      <protection locked="0"/>
    </xf>
    <xf numFmtId="181" fontId="13" fillId="0" borderId="27" xfId="29" applyNumberFormat="1" applyFont="1" applyFill="1" applyBorder="1" applyAlignment="1" applyProtection="1">
      <alignment horizontal="right" vertical="center"/>
      <protection locked="0"/>
    </xf>
    <xf numFmtId="181" fontId="13" fillId="0" borderId="32" xfId="29" applyNumberFormat="1" applyFont="1" applyFill="1" applyBorder="1" applyAlignment="1" applyProtection="1">
      <alignment horizontal="right" vertical="center"/>
      <protection locked="0"/>
    </xf>
    <xf numFmtId="0" fontId="4" fillId="9" borderId="34" xfId="29" applyFont="1" applyFill="1" applyBorder="1" applyAlignment="1" applyProtection="1">
      <alignment vertical="top"/>
    </xf>
    <xf numFmtId="181" fontId="13" fillId="0" borderId="30" xfId="1" applyNumberFormat="1" applyFont="1" applyFill="1" applyBorder="1" applyAlignment="1" applyProtection="1">
      <alignment horizontal="right" vertical="center"/>
      <protection locked="0"/>
    </xf>
    <xf numFmtId="0" fontId="13" fillId="9" borderId="21" xfId="29" applyFont="1" applyFill="1" applyBorder="1" applyAlignment="1" applyProtection="1">
      <alignment horizontal="right" vertical="center"/>
      <protection locked="0"/>
    </xf>
    <xf numFmtId="0" fontId="13" fillId="9" borderId="23" xfId="29" applyFont="1" applyFill="1" applyBorder="1" applyAlignment="1" applyProtection="1">
      <alignment horizontal="right" vertical="center"/>
      <protection locked="0"/>
    </xf>
    <xf numFmtId="181" fontId="13" fillId="8" borderId="30" xfId="1" applyNumberFormat="1" applyFont="1" applyFill="1" applyBorder="1" applyAlignment="1" applyProtection="1">
      <alignment horizontal="right" vertical="center"/>
      <protection locked="0"/>
    </xf>
    <xf numFmtId="181" fontId="13" fillId="8" borderId="29" xfId="1" applyNumberFormat="1" applyFont="1" applyFill="1" applyBorder="1" applyAlignment="1" applyProtection="1">
      <alignment horizontal="right" vertical="center"/>
      <protection locked="0"/>
    </xf>
    <xf numFmtId="0" fontId="14" fillId="9" borderId="23" xfId="29" applyFont="1" applyFill="1" applyBorder="1" applyAlignment="1" applyProtection="1">
      <alignment horizontal="right" vertical="center"/>
      <protection locked="0"/>
    </xf>
    <xf numFmtId="0" fontId="13" fillId="10" borderId="19" xfId="29" applyFont="1" applyFill="1" applyBorder="1" applyAlignment="1" applyProtection="1">
      <alignment horizontal="right" vertical="center"/>
      <protection locked="0"/>
    </xf>
    <xf numFmtId="0" fontId="13" fillId="10" borderId="35" xfId="29" applyFont="1" applyFill="1" applyBorder="1" applyAlignment="1" applyProtection="1">
      <alignment horizontal="right" vertical="center"/>
      <protection locked="0"/>
    </xf>
    <xf numFmtId="9" fontId="13" fillId="0" borderId="0" xfId="29" applyNumberFormat="1" applyFont="1" applyFill="1" applyBorder="1" applyAlignment="1" applyProtection="1">
      <alignment horizontal="right" vertical="center"/>
    </xf>
    <xf numFmtId="9" fontId="14" fillId="0" borderId="30" xfId="29" applyNumberFormat="1" applyFont="1" applyFill="1" applyBorder="1" applyAlignment="1" applyProtection="1">
      <alignment horizontal="right" vertical="center"/>
    </xf>
    <xf numFmtId="0" fontId="14" fillId="0" borderId="0" xfId="29" applyFont="1" applyFill="1" applyBorder="1" applyAlignment="1" applyProtection="1">
      <alignment horizontal="right" vertical="center"/>
      <protection locked="0"/>
    </xf>
    <xf numFmtId="0" fontId="13" fillId="0" borderId="0" xfId="29" applyFont="1" applyFill="1" applyBorder="1" applyAlignment="1" applyProtection="1">
      <alignment horizontal="right" vertical="center"/>
    </xf>
    <xf numFmtId="0" fontId="13" fillId="0" borderId="0" xfId="29" applyFont="1" applyFill="1" applyBorder="1" applyAlignment="1" applyProtection="1">
      <alignment horizontal="right" vertical="center"/>
      <protection locked="0"/>
    </xf>
    <xf numFmtId="0" fontId="4" fillId="9" borderId="22" xfId="29" applyFont="1" applyFill="1" applyBorder="1" applyAlignment="1" applyProtection="1">
      <alignment vertical="top"/>
    </xf>
    <xf numFmtId="181" fontId="13" fillId="0" borderId="0" xfId="29" applyNumberFormat="1" applyFont="1" applyFill="1" applyBorder="1" applyAlignment="1" applyProtection="1">
      <alignment horizontal="right" vertical="center"/>
      <protection locked="0"/>
    </xf>
    <xf numFmtId="164" fontId="14" fillId="0" borderId="0" xfId="29" applyNumberFormat="1" applyFont="1" applyFill="1" applyBorder="1" applyAlignment="1" applyProtection="1">
      <alignment horizontal="right" vertical="center"/>
    </xf>
    <xf numFmtId="10" fontId="14" fillId="0" borderId="0" xfId="30" applyNumberFormat="1" applyFont="1" applyFill="1" applyBorder="1" applyAlignment="1" applyProtection="1">
      <alignment horizontal="right" vertical="center"/>
    </xf>
    <xf numFmtId="164" fontId="13" fillId="0" borderId="0" xfId="29" applyNumberFormat="1" applyFont="1" applyFill="1" applyBorder="1" applyAlignment="1" applyProtection="1">
      <alignment horizontal="right" vertical="center"/>
    </xf>
    <xf numFmtId="10" fontId="13" fillId="0" borderId="0" xfId="30" applyNumberFormat="1" applyFont="1" applyFill="1" applyBorder="1" applyAlignment="1" applyProtection="1">
      <alignment horizontal="right" vertical="center"/>
    </xf>
    <xf numFmtId="0" fontId="4" fillId="0" borderId="0" xfId="29" applyFont="1" applyFill="1" applyBorder="1" applyAlignment="1" applyProtection="1">
      <alignment horizontal="center"/>
    </xf>
    <xf numFmtId="0" fontId="5" fillId="0" borderId="0" xfId="29" applyFill="1" applyBorder="1" applyProtection="1"/>
    <xf numFmtId="0" fontId="4" fillId="0" borderId="0" xfId="29" applyFont="1" applyFill="1" applyBorder="1" applyAlignment="1" applyProtection="1">
      <alignment horizontal="center"/>
    </xf>
    <xf numFmtId="0" fontId="4" fillId="0" borderId="0" xfId="29" quotePrefix="1" applyFont="1" applyFill="1" applyBorder="1" applyAlignment="1" applyProtection="1">
      <alignment horizontal="center"/>
    </xf>
    <xf numFmtId="164" fontId="12" fillId="0" borderId="0" xfId="16" applyNumberFormat="1" applyFont="1" applyFill="1" applyBorder="1" applyAlignment="1" applyProtection="1">
      <alignment horizontal="right" vertical="center"/>
    </xf>
    <xf numFmtId="10" fontId="12" fillId="0" borderId="0" xfId="30" applyNumberFormat="1" applyFont="1" applyFill="1" applyBorder="1" applyAlignment="1" applyProtection="1">
      <alignment horizontal="right" vertical="center"/>
    </xf>
    <xf numFmtId="164" fontId="12" fillId="0" borderId="0" xfId="16" applyFont="1" applyFill="1" applyBorder="1" applyAlignment="1" applyProtection="1">
      <alignment horizontal="right" vertical="center"/>
    </xf>
    <xf numFmtId="181" fontId="13" fillId="0" borderId="0" xfId="1" applyNumberFormat="1" applyFont="1" applyFill="1" applyBorder="1" applyAlignment="1" applyProtection="1">
      <alignment horizontal="right" vertical="center"/>
      <protection locked="0"/>
    </xf>
    <xf numFmtId="164" fontId="13" fillId="0" borderId="0" xfId="16" applyFont="1" applyFill="1" applyBorder="1" applyAlignment="1" applyProtection="1">
      <alignment horizontal="right" vertical="center"/>
    </xf>
    <xf numFmtId="178" fontId="13" fillId="8" borderId="30" xfId="1" applyNumberFormat="1" applyFont="1" applyFill="1" applyBorder="1" applyAlignment="1" applyProtection="1">
      <alignment horizontal="right" vertical="center"/>
      <protection locked="0"/>
    </xf>
    <xf numFmtId="0" fontId="4" fillId="0" borderId="33" xfId="29" quotePrefix="1" applyFont="1" applyBorder="1" applyAlignment="1" applyProtection="1">
      <alignment horizontal="center"/>
    </xf>
    <xf numFmtId="0" fontId="4" fillId="0" borderId="39" xfId="29" applyFont="1" applyBorder="1" applyAlignment="1" applyProtection="1">
      <alignment horizontal="center"/>
    </xf>
    <xf numFmtId="0" fontId="4" fillId="0" borderId="41" xfId="29" quotePrefix="1" applyFont="1" applyBorder="1" applyAlignment="1" applyProtection="1">
      <alignment horizontal="center"/>
    </xf>
    <xf numFmtId="0" fontId="4" fillId="0" borderId="42" xfId="29" quotePrefix="1" applyFont="1" applyBorder="1" applyAlignment="1" applyProtection="1">
      <alignment horizontal="center"/>
    </xf>
    <xf numFmtId="9" fontId="14" fillId="0" borderId="0" xfId="29" applyNumberFormat="1" applyFont="1" applyFill="1" applyBorder="1" applyAlignment="1" applyProtection="1">
      <alignment horizontal="right" vertical="center"/>
    </xf>
    <xf numFmtId="0" fontId="14" fillId="0" borderId="0" xfId="29" applyFont="1" applyFill="1" applyBorder="1" applyAlignment="1" applyProtection="1">
      <alignment horizontal="right" vertical="center"/>
    </xf>
    <xf numFmtId="0" fontId="4" fillId="0" borderId="46" xfId="29" applyFont="1" applyBorder="1" applyAlignment="1" applyProtection="1">
      <alignment horizontal="center"/>
    </xf>
    <xf numFmtId="0" fontId="4" fillId="0" borderId="47" xfId="29" applyFont="1" applyBorder="1" applyAlignment="1" applyProtection="1">
      <alignment horizontal="center"/>
    </xf>
    <xf numFmtId="0" fontId="4" fillId="0" borderId="36" xfId="29" applyFont="1" applyFill="1" applyBorder="1" applyAlignment="1" applyProtection="1">
      <alignment vertical="top"/>
    </xf>
    <xf numFmtId="0" fontId="2" fillId="0" borderId="36" xfId="29" applyFont="1" applyFill="1" applyBorder="1" applyAlignment="1" applyProtection="1">
      <alignment horizontal="left" vertical="top"/>
    </xf>
    <xf numFmtId="0" fontId="14" fillId="9" borderId="27" xfId="29" applyFont="1" applyFill="1" applyBorder="1" applyAlignment="1" applyProtection="1">
      <alignment horizontal="right" vertical="center"/>
      <protection locked="0"/>
    </xf>
    <xf numFmtId="0" fontId="14" fillId="9" borderId="32" xfId="29" applyFont="1" applyFill="1" applyBorder="1" applyAlignment="1" applyProtection="1">
      <alignment horizontal="right" vertical="center"/>
      <protection locked="0"/>
    </xf>
    <xf numFmtId="0" fontId="2" fillId="0" borderId="0" xfId="0" applyFont="1" applyAlignment="1" applyProtection="1">
      <alignment horizontal="right"/>
    </xf>
    <xf numFmtId="171" fontId="0" fillId="0" borderId="0" xfId="0" applyNumberFormat="1" applyProtection="1"/>
    <xf numFmtId="182" fontId="0" fillId="0" borderId="0" xfId="0" applyNumberFormat="1" applyProtection="1"/>
    <xf numFmtId="0" fontId="4" fillId="9" borderId="22" xfId="29" applyFont="1" applyFill="1" applyBorder="1" applyAlignment="1" applyProtection="1">
      <alignment horizontal="left" vertical="top"/>
    </xf>
    <xf numFmtId="0" fontId="13" fillId="9" borderId="28" xfId="29" applyFont="1" applyFill="1" applyBorder="1" applyAlignment="1" applyProtection="1">
      <alignment horizontal="right" vertical="center"/>
    </xf>
    <xf numFmtId="0" fontId="14" fillId="9" borderId="21" xfId="29" applyFont="1" applyFill="1" applyBorder="1" applyAlignment="1" applyProtection="1">
      <alignment horizontal="right" vertical="center"/>
    </xf>
    <xf numFmtId="166" fontId="4" fillId="3" borderId="2" xfId="0" applyNumberFormat="1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left" vertical="top" wrapText="1"/>
    </xf>
    <xf numFmtId="0" fontId="2" fillId="0" borderId="4" xfId="0" applyFont="1" applyFill="1" applyBorder="1" applyAlignment="1" applyProtection="1">
      <alignment horizontal="left" vertical="center" wrapText="1"/>
    </xf>
    <xf numFmtId="0" fontId="2" fillId="0" borderId="0" xfId="29" applyFont="1" applyAlignment="1" applyProtection="1">
      <alignment wrapText="1"/>
    </xf>
    <xf numFmtId="0" fontId="5" fillId="0" borderId="36" xfId="29" applyBorder="1" applyAlignment="1" applyProtection="1">
      <alignment vertical="top" wrapText="1"/>
    </xf>
    <xf numFmtId="0" fontId="5" fillId="0" borderId="36" xfId="29" applyFill="1" applyBorder="1" applyAlignment="1" applyProtection="1">
      <alignment vertical="top" wrapText="1"/>
    </xf>
    <xf numFmtId="0" fontId="2" fillId="0" borderId="36" xfId="29" applyFont="1" applyFill="1" applyBorder="1" applyAlignment="1" applyProtection="1">
      <alignment vertical="top" wrapText="1"/>
    </xf>
    <xf numFmtId="0" fontId="2" fillId="0" borderId="36" xfId="29" applyFont="1" applyBorder="1" applyAlignment="1" applyProtection="1">
      <alignment vertical="top" wrapText="1"/>
    </xf>
    <xf numFmtId="0" fontId="5" fillId="0" borderId="36" xfId="29" applyBorder="1" applyAlignment="1" applyProtection="1">
      <alignment vertical="center" wrapText="1"/>
    </xf>
    <xf numFmtId="0" fontId="5" fillId="0" borderId="34" xfId="29" applyBorder="1" applyAlignment="1" applyProtection="1">
      <alignment horizontal="left" vertical="center" wrapText="1"/>
    </xf>
    <xf numFmtId="0" fontId="2" fillId="10" borderId="20" xfId="29" applyFont="1" applyFill="1" applyBorder="1" applyAlignment="1" applyProtection="1">
      <alignment wrapText="1"/>
    </xf>
    <xf numFmtId="0" fontId="16" fillId="4" borderId="8" xfId="0" applyFont="1" applyFill="1" applyBorder="1" applyAlignment="1" applyProtection="1">
      <alignment vertical="center" wrapText="1"/>
    </xf>
    <xf numFmtId="3" fontId="17" fillId="2" borderId="8" xfId="0" applyNumberFormat="1" applyFont="1" applyFill="1" applyBorder="1" applyAlignment="1" applyProtection="1">
      <alignment horizontal="center" vertical="center"/>
      <protection locked="0"/>
    </xf>
    <xf numFmtId="3" fontId="17" fillId="4" borderId="9" xfId="0" applyNumberFormat="1" applyFont="1" applyFill="1" applyBorder="1" applyAlignment="1" applyProtection="1">
      <alignment horizontal="center" vertical="center"/>
    </xf>
    <xf numFmtId="169" fontId="17" fillId="2" borderId="10" xfId="1" applyNumberFormat="1" applyFont="1" applyFill="1" applyBorder="1" applyAlignment="1" applyProtection="1">
      <alignment vertical="center"/>
    </xf>
    <xf numFmtId="3" fontId="17" fillId="4" borderId="11" xfId="0" applyNumberFormat="1" applyFont="1" applyFill="1" applyBorder="1" applyAlignment="1" applyProtection="1">
      <alignment horizontal="center" vertical="center"/>
    </xf>
    <xf numFmtId="0" fontId="4" fillId="0" borderId="0" xfId="0" applyFont="1" applyProtection="1"/>
    <xf numFmtId="0" fontId="16" fillId="4" borderId="12" xfId="0" applyFont="1" applyFill="1" applyBorder="1" applyAlignment="1" applyProtection="1">
      <alignment horizontal="left" vertical="center"/>
    </xf>
    <xf numFmtId="0" fontId="4" fillId="0" borderId="13" xfId="0" applyFont="1" applyBorder="1" applyProtection="1"/>
    <xf numFmtId="170" fontId="16" fillId="0" borderId="14" xfId="0" applyNumberFormat="1" applyFont="1" applyFill="1" applyBorder="1" applyAlignment="1" applyProtection="1">
      <alignment vertical="center"/>
    </xf>
    <xf numFmtId="3" fontId="17" fillId="0" borderId="8" xfId="0" applyNumberFormat="1" applyFont="1" applyFill="1" applyBorder="1" applyAlignment="1" applyProtection="1">
      <alignment horizontal="center" vertical="center"/>
    </xf>
    <xf numFmtId="0" fontId="16" fillId="0" borderId="15" xfId="0" applyFont="1" applyFill="1" applyBorder="1" applyAlignment="1" applyProtection="1">
      <alignment horizontal="right" vertical="center"/>
    </xf>
    <xf numFmtId="0" fontId="16" fillId="4" borderId="16" xfId="0" applyFont="1" applyFill="1" applyBorder="1" applyAlignment="1" applyProtection="1">
      <alignment horizontal="left" vertical="center"/>
    </xf>
    <xf numFmtId="0" fontId="4" fillId="0" borderId="17" xfId="0" applyFont="1" applyBorder="1" applyProtection="1"/>
    <xf numFmtId="170" fontId="16" fillId="0" borderId="18" xfId="0" applyNumberFormat="1" applyFont="1" applyFill="1" applyBorder="1" applyAlignment="1" applyProtection="1">
      <alignment vertical="center"/>
    </xf>
    <xf numFmtId="0" fontId="2" fillId="8" borderId="0" xfId="0" applyFont="1" applyFill="1"/>
    <xf numFmtId="10" fontId="12" fillId="0" borderId="0" xfId="16" applyNumberFormat="1" applyFont="1" applyFill="1" applyBorder="1" applyAlignment="1" applyProtection="1">
      <alignment horizontal="right" vertical="center"/>
    </xf>
    <xf numFmtId="10" fontId="13" fillId="0" borderId="0" xfId="29" applyNumberFormat="1" applyFont="1" applyFill="1" applyBorder="1" applyAlignment="1" applyProtection="1">
      <alignment horizontal="right" vertical="center"/>
      <protection locked="0"/>
    </xf>
    <xf numFmtId="0" fontId="9" fillId="8" borderId="0" xfId="0" applyFont="1" applyFill="1" applyAlignment="1">
      <alignment wrapText="1"/>
    </xf>
    <xf numFmtId="0" fontId="9" fillId="8" borderId="0" xfId="0" applyFont="1" applyFill="1"/>
    <xf numFmtId="38" fontId="9" fillId="8" borderId="0" xfId="0" applyNumberFormat="1" applyFont="1" applyFill="1"/>
    <xf numFmtId="44" fontId="9" fillId="8" borderId="0" xfId="0" applyNumberFormat="1" applyFont="1" applyFill="1"/>
    <xf numFmtId="0" fontId="4" fillId="0" borderId="0" xfId="29" applyFont="1" applyFill="1" applyBorder="1" applyAlignment="1" applyProtection="1">
      <alignment horizontal="center"/>
    </xf>
    <xf numFmtId="44" fontId="13" fillId="0" borderId="0" xfId="29" applyNumberFormat="1" applyFont="1" applyFill="1" applyBorder="1" applyAlignment="1" applyProtection="1">
      <alignment horizontal="right" vertical="center"/>
      <protection locked="0"/>
    </xf>
    <xf numFmtId="0" fontId="0" fillId="0" borderId="0" xfId="0" applyFill="1"/>
    <xf numFmtId="168" fontId="2" fillId="0" borderId="0" xfId="1" applyNumberFormat="1" applyFont="1" applyFill="1" applyBorder="1" applyAlignment="1" applyProtection="1">
      <alignment horizontal="center" vertical="center"/>
    </xf>
    <xf numFmtId="183" fontId="13" fillId="0" borderId="0" xfId="1" applyNumberFormat="1" applyFont="1" applyFill="1" applyBorder="1" applyAlignment="1" applyProtection="1">
      <alignment horizontal="right" vertical="center"/>
      <protection locked="0"/>
    </xf>
    <xf numFmtId="0" fontId="13" fillId="0" borderId="0" xfId="1" applyNumberFormat="1" applyFont="1" applyFill="1" applyBorder="1" applyAlignment="1" applyProtection="1">
      <alignment horizontal="right" vertical="center"/>
      <protection locked="0"/>
    </xf>
    <xf numFmtId="181" fontId="13" fillId="0" borderId="29" xfId="1" applyNumberFormat="1" applyFont="1" applyFill="1" applyBorder="1" applyAlignment="1" applyProtection="1">
      <alignment horizontal="right" vertical="center"/>
      <protection locked="0"/>
    </xf>
    <xf numFmtId="0" fontId="2" fillId="0" borderId="3" xfId="0" applyFont="1" applyFill="1" applyBorder="1" applyAlignment="1" applyProtection="1">
      <alignment horizontal="left" vertical="center" wrapText="1"/>
    </xf>
    <xf numFmtId="0" fontId="2" fillId="0" borderId="0" xfId="0" applyFont="1" applyProtection="1"/>
    <xf numFmtId="0" fontId="2" fillId="0" borderId="0" xfId="0" applyFont="1" applyFill="1" applyProtection="1"/>
    <xf numFmtId="0" fontId="0" fillId="0" borderId="0" xfId="0" applyAlignment="1" applyProtection="1">
      <alignment horizontal="center"/>
    </xf>
    <xf numFmtId="0" fontId="4" fillId="11" borderId="21" xfId="0" applyFont="1" applyFill="1" applyBorder="1" applyAlignment="1" applyProtection="1">
      <alignment horizontal="center"/>
    </xf>
    <xf numFmtId="182" fontId="2" fillId="0" borderId="5" xfId="1" applyNumberFormat="1" applyFont="1" applyFill="1" applyBorder="1" applyAlignment="1" applyProtection="1">
      <alignment horizontal="center" vertical="center"/>
    </xf>
    <xf numFmtId="0" fontId="2" fillId="0" borderId="0" xfId="0" applyFont="1" applyFill="1"/>
    <xf numFmtId="180" fontId="14" fillId="0" borderId="24" xfId="16" applyNumberFormat="1" applyFont="1" applyFill="1" applyBorder="1" applyAlignment="1" applyProtection="1">
      <alignment horizontal="right" vertical="center"/>
      <protection locked="0"/>
    </xf>
    <xf numFmtId="0" fontId="2" fillId="0" borderId="0" xfId="0" applyFont="1" applyFill="1" applyBorder="1" applyProtection="1"/>
    <xf numFmtId="37" fontId="0" fillId="0" borderId="0" xfId="0" applyNumberFormat="1"/>
    <xf numFmtId="0" fontId="19" fillId="8" borderId="0" xfId="0" applyFont="1" applyFill="1"/>
    <xf numFmtId="0" fontId="9" fillId="8" borderId="0" xfId="0" quotePrefix="1" applyFont="1" applyFill="1"/>
    <xf numFmtId="0" fontId="9" fillId="8" borderId="0" xfId="0" applyFont="1" applyFill="1" applyBorder="1"/>
    <xf numFmtId="37" fontId="0" fillId="0" borderId="0" xfId="0" applyNumberFormat="1" applyBorder="1"/>
    <xf numFmtId="0" fontId="4" fillId="0" borderId="0" xfId="29" applyFont="1" applyFill="1" applyBorder="1" applyAlignment="1" applyProtection="1">
      <alignment horizontal="left" vertical="top"/>
    </xf>
    <xf numFmtId="10" fontId="15" fillId="0" borderId="0" xfId="30" applyNumberFormat="1" applyFont="1" applyFill="1" applyBorder="1" applyAlignment="1" applyProtection="1">
      <alignment horizontal="right" vertical="center"/>
    </xf>
    <xf numFmtId="184" fontId="0" fillId="0" borderId="0" xfId="0" applyNumberFormat="1" applyProtection="1"/>
    <xf numFmtId="178" fontId="13" fillId="0" borderId="30" xfId="1" applyNumberFormat="1" applyFont="1" applyFill="1" applyBorder="1" applyAlignment="1" applyProtection="1">
      <alignment horizontal="right" vertical="center"/>
      <protection locked="0"/>
    </xf>
    <xf numFmtId="0" fontId="2" fillId="0" borderId="0" xfId="0" applyFont="1" applyAlignment="1" applyProtection="1">
      <alignment horizontal="center"/>
    </xf>
    <xf numFmtId="182" fontId="2" fillId="0" borderId="0" xfId="0" applyNumberFormat="1" applyFont="1" applyProtection="1"/>
    <xf numFmtId="0" fontId="20" fillId="0" borderId="0" xfId="0" applyFont="1"/>
    <xf numFmtId="0" fontId="2" fillId="0" borderId="34" xfId="29" applyFont="1" applyBorder="1" applyAlignment="1" applyProtection="1">
      <alignment vertical="top" wrapText="1"/>
    </xf>
    <xf numFmtId="182" fontId="2" fillId="0" borderId="5" xfId="1" applyNumberFormat="1" applyFont="1" applyFill="1" applyBorder="1" applyAlignment="1" applyProtection="1">
      <alignment vertical="center"/>
    </xf>
    <xf numFmtId="44" fontId="12" fillId="8" borderId="30" xfId="2" applyFont="1" applyFill="1" applyBorder="1" applyAlignment="1" applyProtection="1">
      <alignment horizontal="center" vertical="center"/>
      <protection locked="0"/>
    </xf>
    <xf numFmtId="164" fontId="12" fillId="0" borderId="0" xfId="16" applyFont="1" applyBorder="1" applyAlignment="1" applyProtection="1">
      <alignment horizontal="center" vertical="center"/>
    </xf>
    <xf numFmtId="44" fontId="12" fillId="8" borderId="43" xfId="2" applyFont="1" applyFill="1" applyBorder="1" applyAlignment="1" applyProtection="1">
      <alignment horizontal="center" vertical="center"/>
      <protection locked="0"/>
    </xf>
    <xf numFmtId="164" fontId="12" fillId="0" borderId="40" xfId="16" applyNumberFormat="1" applyFont="1" applyBorder="1" applyAlignment="1" applyProtection="1">
      <alignment horizontal="center" vertical="center"/>
    </xf>
    <xf numFmtId="164" fontId="13" fillId="0" borderId="29" xfId="29" applyNumberFormat="1" applyFont="1" applyBorder="1" applyAlignment="1" applyProtection="1">
      <alignment horizontal="center" vertical="center"/>
    </xf>
    <xf numFmtId="180" fontId="12" fillId="8" borderId="30" xfId="16" applyNumberFormat="1" applyFont="1" applyFill="1" applyBorder="1" applyAlignment="1" applyProtection="1">
      <alignment horizontal="center" vertical="center"/>
      <protection locked="0"/>
    </xf>
    <xf numFmtId="180" fontId="12" fillId="8" borderId="43" xfId="16" applyNumberFormat="1" applyFont="1" applyFill="1" applyBorder="1" applyAlignment="1" applyProtection="1">
      <alignment horizontal="center" vertical="center"/>
      <protection locked="0"/>
    </xf>
    <xf numFmtId="164" fontId="12" fillId="0" borderId="40" xfId="16" applyFont="1" applyBorder="1" applyAlignment="1" applyProtection="1">
      <alignment horizontal="center" vertical="center"/>
    </xf>
    <xf numFmtId="180" fontId="12" fillId="8" borderId="27" xfId="16" applyNumberFormat="1" applyFont="1" applyFill="1" applyBorder="1" applyAlignment="1" applyProtection="1">
      <alignment horizontal="center" vertical="center"/>
      <protection locked="0"/>
    </xf>
    <xf numFmtId="164" fontId="12" fillId="0" borderId="33" xfId="16" applyFont="1" applyBorder="1" applyAlignment="1" applyProtection="1">
      <alignment horizontal="center" vertical="center"/>
    </xf>
    <xf numFmtId="180" fontId="12" fillId="8" borderId="41" xfId="16" applyNumberFormat="1" applyFont="1" applyFill="1" applyBorder="1" applyAlignment="1" applyProtection="1">
      <alignment horizontal="center" vertical="center"/>
      <protection locked="0"/>
    </xf>
    <xf numFmtId="164" fontId="12" fillId="0" borderId="42" xfId="16" applyFont="1" applyBorder="1" applyAlignment="1" applyProtection="1">
      <alignment horizontal="center" vertical="center"/>
    </xf>
    <xf numFmtId="180" fontId="15" fillId="9" borderId="27" xfId="16" applyNumberFormat="1" applyFont="1" applyFill="1" applyBorder="1" applyAlignment="1" applyProtection="1">
      <alignment horizontal="center" vertical="center"/>
      <protection locked="0"/>
    </xf>
    <xf numFmtId="164" fontId="15" fillId="9" borderId="33" xfId="16" applyFont="1" applyFill="1" applyBorder="1" applyAlignment="1" applyProtection="1">
      <alignment horizontal="center" vertical="center"/>
    </xf>
    <xf numFmtId="180" fontId="15" fillId="9" borderId="41" xfId="16" applyNumberFormat="1" applyFont="1" applyFill="1" applyBorder="1" applyAlignment="1" applyProtection="1">
      <alignment horizontal="center" vertical="center"/>
      <protection locked="0"/>
    </xf>
    <xf numFmtId="164" fontId="15" fillId="9" borderId="42" xfId="16" applyFont="1" applyFill="1" applyBorder="1" applyAlignment="1" applyProtection="1">
      <alignment horizontal="center" vertical="center"/>
    </xf>
    <xf numFmtId="164" fontId="14" fillId="9" borderId="23" xfId="29" applyNumberFormat="1" applyFont="1" applyFill="1" applyBorder="1" applyAlignment="1" applyProtection="1">
      <alignment horizontal="center" vertical="center"/>
    </xf>
    <xf numFmtId="0" fontId="13" fillId="9" borderId="21" xfId="29" applyFont="1" applyFill="1" applyBorder="1" applyAlignment="1" applyProtection="1">
      <alignment horizontal="center" vertical="center"/>
      <protection locked="0"/>
    </xf>
    <xf numFmtId="164" fontId="14" fillId="9" borderId="28" xfId="29" applyNumberFormat="1" applyFont="1" applyFill="1" applyBorder="1" applyAlignment="1" applyProtection="1">
      <alignment horizontal="center" vertical="center"/>
    </xf>
    <xf numFmtId="0" fontId="13" fillId="9" borderId="24" xfId="29" applyFont="1" applyFill="1" applyBorder="1" applyAlignment="1" applyProtection="1">
      <alignment horizontal="center" vertical="center"/>
      <protection locked="0"/>
    </xf>
    <xf numFmtId="0" fontId="14" fillId="9" borderId="24" xfId="29" applyFont="1" applyFill="1" applyBorder="1" applyAlignment="1" applyProtection="1">
      <alignment horizontal="center" vertical="center"/>
      <protection locked="0"/>
    </xf>
    <xf numFmtId="164" fontId="14" fillId="9" borderId="38" xfId="29" applyNumberFormat="1" applyFont="1" applyFill="1" applyBorder="1" applyAlignment="1" applyProtection="1">
      <alignment horizontal="center" vertical="center"/>
    </xf>
    <xf numFmtId="180" fontId="13" fillId="0" borderId="30" xfId="16" applyNumberFormat="1" applyFont="1" applyFill="1" applyBorder="1" applyAlignment="1" applyProtection="1">
      <alignment horizontal="center" vertical="center"/>
      <protection locked="0"/>
    </xf>
    <xf numFmtId="164" fontId="13" fillId="0" borderId="26" xfId="16" applyFont="1" applyFill="1" applyBorder="1" applyAlignment="1" applyProtection="1">
      <alignment horizontal="center" vertical="center"/>
    </xf>
    <xf numFmtId="164" fontId="13" fillId="0" borderId="40" xfId="16" applyFont="1" applyFill="1" applyBorder="1" applyAlignment="1" applyProtection="1">
      <alignment horizontal="center" vertical="center"/>
    </xf>
    <xf numFmtId="164" fontId="13" fillId="0" borderId="30" xfId="16" applyFont="1" applyFill="1" applyBorder="1" applyAlignment="1" applyProtection="1">
      <alignment horizontal="center" vertical="center"/>
    </xf>
    <xf numFmtId="164" fontId="13" fillId="0" borderId="27" xfId="16" applyFont="1" applyBorder="1" applyAlignment="1" applyProtection="1">
      <alignment horizontal="center" vertical="center"/>
    </xf>
    <xf numFmtId="164" fontId="13" fillId="0" borderId="0" xfId="16" applyFont="1" applyFill="1" applyBorder="1" applyAlignment="1" applyProtection="1">
      <alignment horizontal="center" vertical="center"/>
    </xf>
    <xf numFmtId="180" fontId="13" fillId="10" borderId="35" xfId="16" applyNumberFormat="1" applyFont="1" applyFill="1" applyBorder="1" applyAlignment="1" applyProtection="1">
      <alignment horizontal="center" vertical="center"/>
      <protection locked="0"/>
    </xf>
    <xf numFmtId="164" fontId="13" fillId="10" borderId="15" xfId="16" applyFont="1" applyFill="1" applyBorder="1" applyAlignment="1" applyProtection="1">
      <alignment horizontal="center" vertical="center"/>
    </xf>
    <xf numFmtId="180" fontId="13" fillId="10" borderId="44" xfId="16" applyNumberFormat="1" applyFont="1" applyFill="1" applyBorder="1" applyAlignment="1" applyProtection="1">
      <alignment horizontal="center" vertical="center"/>
      <protection locked="0"/>
    </xf>
    <xf numFmtId="164" fontId="13" fillId="10" borderId="45" xfId="16" applyFont="1" applyFill="1" applyBorder="1" applyAlignment="1" applyProtection="1">
      <alignment horizontal="center" vertical="center"/>
    </xf>
    <xf numFmtId="164" fontId="13" fillId="10" borderId="35" xfId="29" applyNumberFormat="1" applyFont="1" applyFill="1" applyBorder="1" applyAlignment="1" applyProtection="1">
      <alignment horizontal="center" vertical="center"/>
    </xf>
    <xf numFmtId="9" fontId="13" fillId="0" borderId="30" xfId="29" applyNumberFormat="1" applyFont="1" applyFill="1" applyBorder="1" applyAlignment="1" applyProtection="1">
      <alignment horizontal="center" vertical="center"/>
    </xf>
    <xf numFmtId="164" fontId="14" fillId="0" borderId="36" xfId="29" applyNumberFormat="1" applyFont="1" applyFill="1" applyBorder="1" applyAlignment="1" applyProtection="1">
      <alignment horizontal="center" vertical="center"/>
    </xf>
    <xf numFmtId="9" fontId="14" fillId="0" borderId="43" xfId="29" applyNumberFormat="1" applyFont="1" applyFill="1" applyBorder="1" applyAlignment="1" applyProtection="1">
      <alignment horizontal="center" vertical="center"/>
    </xf>
    <xf numFmtId="164" fontId="14" fillId="0" borderId="49" xfId="29" applyNumberFormat="1" applyFont="1" applyFill="1" applyBorder="1" applyAlignment="1" applyProtection="1">
      <alignment horizontal="center" vertical="center"/>
    </xf>
    <xf numFmtId="164" fontId="13" fillId="0" borderId="36" xfId="29" applyNumberFormat="1" applyFont="1" applyFill="1" applyBorder="1" applyAlignment="1" applyProtection="1">
      <alignment horizontal="center" vertical="center"/>
    </xf>
    <xf numFmtId="9" fontId="13" fillId="0" borderId="43" xfId="29" applyNumberFormat="1" applyFont="1" applyFill="1" applyBorder="1" applyAlignment="1" applyProtection="1">
      <alignment horizontal="center" vertical="center"/>
    </xf>
    <xf numFmtId="164" fontId="13" fillId="0" borderId="40" xfId="29" applyNumberFormat="1" applyFont="1" applyFill="1" applyBorder="1" applyAlignment="1" applyProtection="1">
      <alignment horizontal="center" vertical="center"/>
    </xf>
    <xf numFmtId="164" fontId="13" fillId="0" borderId="50" xfId="29" applyNumberFormat="1" applyFont="1" applyFill="1" applyBorder="1" applyAlignment="1" applyProtection="1">
      <alignment horizontal="center" vertical="center"/>
    </xf>
    <xf numFmtId="0" fontId="13" fillId="9" borderId="21" xfId="29" applyFont="1" applyFill="1" applyBorder="1" applyAlignment="1" applyProtection="1">
      <alignment horizontal="center" vertical="center"/>
    </xf>
    <xf numFmtId="164" fontId="14" fillId="9" borderId="22" xfId="29" applyNumberFormat="1" applyFont="1" applyFill="1" applyBorder="1" applyAlignment="1" applyProtection="1">
      <alignment horizontal="center" vertical="center"/>
    </xf>
    <xf numFmtId="0" fontId="14" fillId="9" borderId="24" xfId="29" applyFont="1" applyFill="1" applyBorder="1" applyAlignment="1" applyProtection="1">
      <alignment horizontal="center" vertical="center"/>
    </xf>
    <xf numFmtId="180" fontId="13" fillId="0" borderId="43" xfId="16" applyNumberFormat="1" applyFont="1" applyFill="1" applyBorder="1" applyAlignment="1" applyProtection="1">
      <alignment horizontal="center" vertical="center"/>
      <protection locked="0"/>
    </xf>
    <xf numFmtId="164" fontId="13" fillId="0" borderId="29" xfId="29" applyNumberFormat="1" applyFont="1" applyFill="1" applyBorder="1" applyAlignment="1" applyProtection="1">
      <alignment horizontal="center" vertical="center"/>
    </xf>
    <xf numFmtId="164" fontId="12" fillId="8" borderId="43" xfId="16" applyNumberFormat="1" applyFont="1" applyFill="1" applyBorder="1" applyAlignment="1" applyProtection="1">
      <alignment horizontal="center" vertical="center"/>
      <protection locked="0"/>
    </xf>
    <xf numFmtId="164" fontId="15" fillId="9" borderId="25" xfId="16" applyFont="1" applyFill="1" applyBorder="1" applyAlignment="1" applyProtection="1">
      <alignment horizontal="center" vertical="center"/>
    </xf>
    <xf numFmtId="164" fontId="14" fillId="9" borderId="48" xfId="29" applyNumberFormat="1" applyFont="1" applyFill="1" applyBorder="1" applyAlignment="1" applyProtection="1">
      <alignment horizontal="center" vertical="center"/>
    </xf>
    <xf numFmtId="164" fontId="12" fillId="0" borderId="0" xfId="16" applyFont="1" applyFill="1" applyBorder="1" applyAlignment="1" applyProtection="1">
      <alignment horizontal="center" vertical="center"/>
    </xf>
    <xf numFmtId="164" fontId="12" fillId="0" borderId="0" xfId="16" applyNumberFormat="1" applyFont="1" applyBorder="1" applyAlignment="1" applyProtection="1">
      <alignment horizontal="center" vertical="center"/>
    </xf>
    <xf numFmtId="164" fontId="12" fillId="0" borderId="33" xfId="16" applyFont="1" applyFill="1" applyBorder="1" applyAlignment="1" applyProtection="1">
      <alignment horizontal="center" vertical="center"/>
    </xf>
    <xf numFmtId="164" fontId="14" fillId="9" borderId="37" xfId="29" applyNumberFormat="1" applyFont="1" applyFill="1" applyBorder="1" applyAlignment="1" applyProtection="1">
      <alignment horizontal="center" vertical="center"/>
    </xf>
    <xf numFmtId="44" fontId="12" fillId="0" borderId="30" xfId="2" applyFont="1" applyFill="1" applyBorder="1" applyAlignment="1" applyProtection="1">
      <alignment horizontal="center" vertical="center"/>
      <protection locked="0"/>
    </xf>
    <xf numFmtId="44" fontId="12" fillId="0" borderId="43" xfId="2" applyFont="1" applyFill="1" applyBorder="1" applyAlignment="1" applyProtection="1">
      <alignment horizontal="center" vertical="center"/>
      <protection locked="0"/>
    </xf>
    <xf numFmtId="180" fontId="12" fillId="0" borderId="30" xfId="16" applyNumberFormat="1" applyFont="1" applyFill="1" applyBorder="1" applyAlignment="1" applyProtection="1">
      <alignment horizontal="center" vertical="center"/>
      <protection locked="0"/>
    </xf>
    <xf numFmtId="180" fontId="12" fillId="0" borderId="43" xfId="16" applyNumberFormat="1" applyFont="1" applyFill="1" applyBorder="1" applyAlignment="1" applyProtection="1">
      <alignment horizontal="center" vertical="center"/>
      <protection locked="0"/>
    </xf>
    <xf numFmtId="180" fontId="12" fillId="0" borderId="27" xfId="16" applyNumberFormat="1" applyFont="1" applyFill="1" applyBorder="1" applyAlignment="1" applyProtection="1">
      <alignment horizontal="center" vertical="center"/>
      <protection locked="0"/>
    </xf>
    <xf numFmtId="180" fontId="15" fillId="9" borderId="24" xfId="16" applyNumberFormat="1" applyFont="1" applyFill="1" applyBorder="1" applyAlignment="1" applyProtection="1">
      <alignment horizontal="center" vertical="center"/>
      <protection locked="0"/>
    </xf>
    <xf numFmtId="164" fontId="14" fillId="9" borderId="51" xfId="29" applyNumberFormat="1" applyFont="1" applyFill="1" applyBorder="1" applyAlignment="1" applyProtection="1">
      <alignment horizontal="center" vertical="center"/>
    </xf>
    <xf numFmtId="0" fontId="6" fillId="0" borderId="0" xfId="0" applyFont="1" applyProtection="1"/>
    <xf numFmtId="185" fontId="12" fillId="8" borderId="43" xfId="2" applyNumberFormat="1" applyFont="1" applyFill="1" applyBorder="1" applyAlignment="1" applyProtection="1">
      <alignment horizontal="center" vertical="center"/>
      <protection locked="0"/>
    </xf>
    <xf numFmtId="164" fontId="13" fillId="0" borderId="30" xfId="16" applyNumberFormat="1" applyFont="1" applyFill="1" applyBorder="1" applyAlignment="1" applyProtection="1">
      <alignment horizontal="center" vertical="center"/>
      <protection locked="0"/>
    </xf>
    <xf numFmtId="164" fontId="13" fillId="0" borderId="43" xfId="16" applyNumberFormat="1" applyFont="1" applyFill="1" applyBorder="1" applyAlignment="1" applyProtection="1">
      <alignment horizontal="center" vertical="center"/>
      <protection locked="0"/>
    </xf>
    <xf numFmtId="166" fontId="4" fillId="0" borderId="0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left" vertical="center" wrapText="1"/>
    </xf>
    <xf numFmtId="168" fontId="2" fillId="0" borderId="0" xfId="1" applyNumberFormat="1" applyFont="1" applyFill="1" applyBorder="1" applyAlignment="1" applyProtection="1">
      <alignment vertical="center"/>
    </xf>
    <xf numFmtId="178" fontId="13" fillId="8" borderId="29" xfId="1" applyNumberFormat="1" applyFont="1" applyFill="1" applyBorder="1" applyAlignment="1" applyProtection="1">
      <alignment horizontal="right" vertical="center"/>
      <protection locked="0"/>
    </xf>
    <xf numFmtId="178" fontId="13" fillId="0" borderId="29" xfId="1" applyNumberFormat="1" applyFont="1" applyFill="1" applyBorder="1" applyAlignment="1" applyProtection="1">
      <alignment horizontal="right" vertical="center"/>
      <protection locked="0"/>
    </xf>
    <xf numFmtId="3" fontId="2" fillId="0" borderId="36" xfId="29" applyNumberFormat="1" applyFont="1" applyFill="1" applyBorder="1" applyAlignment="1" applyProtection="1">
      <alignment horizontal="right" vertical="top" wrapText="1"/>
    </xf>
    <xf numFmtId="43" fontId="2" fillId="0" borderId="0" xfId="1" applyFont="1" applyFill="1" applyBorder="1" applyAlignment="1" applyProtection="1">
      <alignment horizontal="center" vertical="center"/>
    </xf>
    <xf numFmtId="172" fontId="2" fillId="0" borderId="0" xfId="1" applyNumberFormat="1" applyFont="1" applyFill="1" applyBorder="1" applyAlignment="1" applyProtection="1">
      <alignment horizontal="right" vertical="center"/>
    </xf>
    <xf numFmtId="165" fontId="2" fillId="0" borderId="0" xfId="1" applyNumberFormat="1" applyFont="1" applyFill="1" applyBorder="1" applyAlignment="1" applyProtection="1">
      <alignment horizontal="center" vertical="center"/>
    </xf>
    <xf numFmtId="43" fontId="2" fillId="0" borderId="0" xfId="1" applyFont="1" applyFill="1" applyBorder="1" applyAlignment="1" applyProtection="1">
      <alignment vertical="center"/>
    </xf>
    <xf numFmtId="182" fontId="2" fillId="0" borderId="0" xfId="1" applyNumberFormat="1" applyFont="1" applyFill="1" applyBorder="1" applyAlignment="1" applyProtection="1">
      <alignment vertical="center"/>
    </xf>
    <xf numFmtId="172" fontId="2" fillId="0" borderId="0" xfId="1" applyNumberFormat="1" applyFont="1" applyFill="1" applyBorder="1" applyAlignment="1" applyProtection="1">
      <alignment vertical="center"/>
    </xf>
    <xf numFmtId="165" fontId="2" fillId="0" borderId="0" xfId="1" applyNumberFormat="1" applyFont="1" applyFill="1" applyBorder="1" applyAlignment="1" applyProtection="1">
      <alignment vertical="center"/>
    </xf>
    <xf numFmtId="182" fontId="2" fillId="0" borderId="0" xfId="1" applyNumberFormat="1" applyFont="1" applyFill="1" applyBorder="1" applyAlignment="1" applyProtection="1">
      <alignment horizontal="center" vertical="center"/>
    </xf>
    <xf numFmtId="0" fontId="0" fillId="0" borderId="0" xfId="0" applyFill="1" applyBorder="1" applyProtection="1"/>
    <xf numFmtId="4" fontId="2" fillId="0" borderId="0" xfId="0" applyNumberFormat="1" applyFont="1" applyFill="1" applyBorder="1" applyAlignment="1" applyProtection="1">
      <alignment horizontal="center" vertical="center" wrapText="1"/>
    </xf>
    <xf numFmtId="166" fontId="2" fillId="0" borderId="0" xfId="0" applyNumberFormat="1" applyFont="1" applyFill="1" applyBorder="1" applyAlignment="1" applyProtection="1">
      <alignment horizontal="center" vertical="center" wrapText="1"/>
    </xf>
    <xf numFmtId="164" fontId="14" fillId="0" borderId="0" xfId="29" applyNumberFormat="1" applyFont="1" applyFill="1" applyBorder="1" applyAlignment="1" applyProtection="1">
      <alignment horizontal="center" vertical="center"/>
    </xf>
    <xf numFmtId="0" fontId="14" fillId="0" borderId="0" xfId="29" applyFont="1" applyFill="1" applyBorder="1" applyAlignment="1" applyProtection="1">
      <alignment horizontal="center" vertical="center"/>
    </xf>
    <xf numFmtId="10" fontId="15" fillId="0" borderId="0" xfId="30" applyNumberFormat="1" applyFont="1" applyFill="1" applyBorder="1" applyAlignment="1" applyProtection="1">
      <alignment horizontal="center" vertical="center"/>
    </xf>
    <xf numFmtId="0" fontId="0" fillId="8" borderId="0" xfId="0" applyFill="1" applyAlignment="1">
      <alignment horizontal="center"/>
    </xf>
    <xf numFmtId="10" fontId="0" fillId="8" borderId="0" xfId="0" applyNumberFormat="1" applyFill="1"/>
    <xf numFmtId="0" fontId="8" fillId="12" borderId="26" xfId="0" applyFont="1" applyFill="1" applyBorder="1" applyAlignment="1">
      <alignment horizontal="center"/>
    </xf>
    <xf numFmtId="0" fontId="8" fillId="12" borderId="27" xfId="0" applyFont="1" applyFill="1" applyBorder="1" applyAlignment="1">
      <alignment horizontal="center"/>
    </xf>
    <xf numFmtId="0" fontId="8" fillId="12" borderId="21" xfId="0" applyFont="1" applyFill="1" applyBorder="1" applyAlignment="1">
      <alignment horizontal="center"/>
    </xf>
    <xf numFmtId="165" fontId="13" fillId="0" borderId="0" xfId="1" applyNumberFormat="1" applyFont="1" applyFill="1" applyBorder="1" applyAlignment="1" applyProtection="1">
      <alignment horizontal="right" vertical="center"/>
      <protection locked="0"/>
    </xf>
    <xf numFmtId="171" fontId="13" fillId="0" borderId="0" xfId="1" applyNumberFormat="1" applyFont="1" applyFill="1" applyBorder="1" applyAlignment="1" applyProtection="1">
      <alignment horizontal="right" vertical="center"/>
      <protection locked="0"/>
    </xf>
    <xf numFmtId="165" fontId="13" fillId="0" borderId="0" xfId="29" applyNumberFormat="1" applyFont="1" applyFill="1" applyBorder="1" applyAlignment="1" applyProtection="1">
      <alignment horizontal="right" vertical="center"/>
      <protection locked="0"/>
    </xf>
    <xf numFmtId="180" fontId="15" fillId="9" borderId="21" xfId="16" applyNumberFormat="1" applyFont="1" applyFill="1" applyBorder="1" applyAlignment="1" applyProtection="1">
      <alignment horizontal="center" vertical="center"/>
      <protection locked="0"/>
    </xf>
    <xf numFmtId="0" fontId="14" fillId="9" borderId="21" xfId="29" applyFont="1" applyFill="1" applyBorder="1" applyAlignment="1" applyProtection="1">
      <alignment horizontal="right" vertical="center"/>
      <protection locked="0"/>
    </xf>
    <xf numFmtId="164" fontId="15" fillId="9" borderId="28" xfId="16" applyFont="1" applyFill="1" applyBorder="1" applyAlignment="1" applyProtection="1">
      <alignment horizontal="center" vertical="center"/>
    </xf>
    <xf numFmtId="164" fontId="15" fillId="9" borderId="38" xfId="16" applyFont="1" applyFill="1" applyBorder="1" applyAlignment="1" applyProtection="1">
      <alignment horizontal="center" vertical="center"/>
    </xf>
    <xf numFmtId="0" fontId="16" fillId="4" borderId="0" xfId="0" applyFont="1" applyFill="1" applyBorder="1" applyAlignment="1" applyProtection="1">
      <alignment vertical="center" wrapText="1"/>
    </xf>
    <xf numFmtId="169" fontId="17" fillId="2" borderId="8" xfId="1" applyNumberFormat="1" applyFont="1" applyFill="1" applyBorder="1" applyAlignment="1" applyProtection="1">
      <alignment vertical="center"/>
    </xf>
    <xf numFmtId="0" fontId="16" fillId="4" borderId="8" xfId="0" applyFont="1" applyFill="1" applyBorder="1" applyAlignment="1" applyProtection="1">
      <alignment horizontal="left" vertical="center"/>
    </xf>
    <xf numFmtId="0" fontId="4" fillId="0" borderId="15" xfId="0" applyFont="1" applyBorder="1" applyProtection="1"/>
    <xf numFmtId="170" fontId="16" fillId="0" borderId="9" xfId="0" applyNumberFormat="1" applyFont="1" applyFill="1" applyBorder="1" applyAlignment="1" applyProtection="1">
      <alignment vertical="center"/>
    </xf>
    <xf numFmtId="164" fontId="12" fillId="0" borderId="43" xfId="16" applyNumberFormat="1" applyFont="1" applyFill="1" applyBorder="1" applyAlignment="1" applyProtection="1">
      <alignment horizontal="center" vertical="center"/>
      <protection locked="0"/>
    </xf>
    <xf numFmtId="164" fontId="12" fillId="0" borderId="40" xfId="16" applyFont="1" applyFill="1" applyBorder="1" applyAlignment="1" applyProtection="1">
      <alignment horizontal="center" vertical="center"/>
    </xf>
    <xf numFmtId="185" fontId="12" fillId="0" borderId="43" xfId="2" applyNumberFormat="1" applyFont="1" applyFill="1" applyBorder="1" applyAlignment="1" applyProtection="1">
      <alignment horizontal="center" vertical="center"/>
      <protection locked="0"/>
    </xf>
    <xf numFmtId="169" fontId="17" fillId="0" borderId="0" xfId="1" applyNumberFormat="1" applyFont="1" applyFill="1" applyBorder="1" applyAlignment="1" applyProtection="1">
      <alignment vertical="center"/>
    </xf>
    <xf numFmtId="3" fontId="17" fillId="0" borderId="0" xfId="0" applyNumberFormat="1" applyFont="1" applyFill="1" applyBorder="1" applyAlignment="1" applyProtection="1">
      <alignment horizontal="center" vertical="center"/>
    </xf>
    <xf numFmtId="0" fontId="16" fillId="0" borderId="0" xfId="0" applyFont="1" applyFill="1" applyBorder="1" applyAlignment="1" applyProtection="1">
      <alignment horizontal="right" vertical="center"/>
    </xf>
    <xf numFmtId="171" fontId="16" fillId="0" borderId="0" xfId="3" applyNumberFormat="1" applyFont="1" applyFill="1" applyBorder="1" applyAlignment="1" applyProtection="1">
      <alignment horizontal="center" vertical="center"/>
    </xf>
    <xf numFmtId="0" fontId="16" fillId="4" borderId="52" xfId="0" applyFont="1" applyFill="1" applyBorder="1" applyAlignment="1" applyProtection="1">
      <alignment horizontal="left" vertical="center"/>
    </xf>
    <xf numFmtId="0" fontId="2" fillId="0" borderId="4" xfId="29" applyFont="1" applyFill="1" applyBorder="1" applyAlignment="1" applyProtection="1">
      <alignment vertical="top" wrapText="1"/>
    </xf>
    <xf numFmtId="0" fontId="0" fillId="0" borderId="0" xfId="0" applyAlignment="1"/>
    <xf numFmtId="0" fontId="0" fillId="0" borderId="0" xfId="0" applyAlignment="1" applyProtection="1"/>
    <xf numFmtId="166" fontId="4" fillId="3" borderId="2" xfId="0" applyNumberFormat="1" applyFont="1" applyFill="1" applyBorder="1" applyAlignment="1" applyProtection="1">
      <alignment vertical="center" wrapText="1"/>
    </xf>
    <xf numFmtId="3" fontId="17" fillId="4" borderId="9" xfId="0" applyNumberFormat="1" applyFont="1" applyFill="1" applyBorder="1" applyAlignment="1" applyProtection="1">
      <alignment vertical="center"/>
    </xf>
    <xf numFmtId="0" fontId="4" fillId="0" borderId="26" xfId="29" applyFont="1" applyBorder="1" applyAlignment="1" applyProtection="1"/>
    <xf numFmtId="0" fontId="4" fillId="0" borderId="27" xfId="29" quotePrefix="1" applyFont="1" applyBorder="1" applyAlignment="1" applyProtection="1"/>
    <xf numFmtId="0" fontId="13" fillId="0" borderId="30" xfId="29" applyFont="1" applyFill="1" applyBorder="1" applyAlignment="1" applyProtection="1">
      <alignment vertical="center"/>
    </xf>
    <xf numFmtId="181" fontId="13" fillId="0" borderId="30" xfId="29" applyNumberFormat="1" applyFont="1" applyFill="1" applyBorder="1" applyAlignment="1" applyProtection="1">
      <alignment vertical="center"/>
      <protection locked="0"/>
    </xf>
    <xf numFmtId="181" fontId="13" fillId="0" borderId="27" xfId="29" applyNumberFormat="1" applyFont="1" applyFill="1" applyBorder="1" applyAlignment="1" applyProtection="1">
      <alignment vertical="center"/>
      <protection locked="0"/>
    </xf>
    <xf numFmtId="0" fontId="14" fillId="9" borderId="27" xfId="29" applyFont="1" applyFill="1" applyBorder="1" applyAlignment="1" applyProtection="1">
      <alignment vertical="center"/>
      <protection locked="0"/>
    </xf>
    <xf numFmtId="181" fontId="13" fillId="0" borderId="30" xfId="1" applyNumberFormat="1" applyFont="1" applyFill="1" applyBorder="1" applyAlignment="1" applyProtection="1">
      <alignment vertical="center"/>
      <protection locked="0"/>
    </xf>
    <xf numFmtId="0" fontId="13" fillId="9" borderId="21" xfId="29" applyFont="1" applyFill="1" applyBorder="1" applyAlignment="1" applyProtection="1">
      <alignment vertical="center"/>
      <protection locked="0"/>
    </xf>
    <xf numFmtId="178" fontId="13" fillId="8" borderId="30" xfId="1" applyNumberFormat="1" applyFont="1" applyFill="1" applyBorder="1" applyAlignment="1" applyProtection="1">
      <alignment vertical="center"/>
      <protection locked="0"/>
    </xf>
    <xf numFmtId="178" fontId="13" fillId="0" borderId="30" xfId="1" applyNumberFormat="1" applyFont="1" applyFill="1" applyBorder="1" applyAlignment="1" applyProtection="1">
      <alignment vertical="center"/>
      <protection locked="0"/>
    </xf>
    <xf numFmtId="181" fontId="13" fillId="8" borderId="30" xfId="1" applyNumberFormat="1" applyFont="1" applyFill="1" applyBorder="1" applyAlignment="1" applyProtection="1">
      <alignment vertical="center"/>
      <protection locked="0"/>
    </xf>
    <xf numFmtId="0" fontId="13" fillId="10" borderId="19" xfId="29" applyFont="1" applyFill="1" applyBorder="1" applyAlignment="1" applyProtection="1">
      <alignment vertical="center"/>
      <protection locked="0"/>
    </xf>
    <xf numFmtId="9" fontId="13" fillId="0" borderId="0" xfId="29" applyNumberFormat="1" applyFont="1" applyFill="1" applyBorder="1" applyAlignment="1" applyProtection="1">
      <alignment vertical="center"/>
    </xf>
    <xf numFmtId="0" fontId="13" fillId="0" borderId="0" xfId="29" applyFont="1" applyFill="1" applyBorder="1" applyAlignment="1" applyProtection="1">
      <alignment vertical="center"/>
    </xf>
    <xf numFmtId="0" fontId="13" fillId="9" borderId="28" xfId="29" applyFont="1" applyFill="1" applyBorder="1" applyAlignment="1" applyProtection="1">
      <alignment vertical="center"/>
    </xf>
    <xf numFmtId="0" fontId="2" fillId="0" borderId="0" xfId="0" applyFont="1" applyAlignment="1" applyProtection="1"/>
    <xf numFmtId="180" fontId="12" fillId="0" borderId="30" xfId="16" applyNumberFormat="1" applyFont="1" applyFill="1" applyBorder="1" applyAlignment="1" applyProtection="1">
      <alignment vertical="center"/>
      <protection locked="0"/>
    </xf>
    <xf numFmtId="180" fontId="15" fillId="9" borderId="27" xfId="16" applyNumberFormat="1" applyFont="1" applyFill="1" applyBorder="1" applyAlignment="1" applyProtection="1">
      <alignment vertical="center"/>
      <protection locked="0"/>
    </xf>
    <xf numFmtId="180" fontId="12" fillId="8" borderId="30" xfId="16" applyNumberFormat="1" applyFont="1" applyFill="1" applyBorder="1" applyAlignment="1" applyProtection="1">
      <alignment vertical="center"/>
      <protection locked="0"/>
    </xf>
    <xf numFmtId="180" fontId="13" fillId="0" borderId="30" xfId="16" applyNumberFormat="1" applyFont="1" applyFill="1" applyBorder="1" applyAlignment="1" applyProtection="1">
      <alignment vertical="center"/>
      <protection locked="0"/>
    </xf>
    <xf numFmtId="164" fontId="13" fillId="8" borderId="30" xfId="16" applyNumberFormat="1" applyFont="1" applyFill="1" applyBorder="1" applyAlignment="1" applyProtection="1">
      <alignment vertical="center"/>
      <protection locked="0"/>
    </xf>
    <xf numFmtId="180" fontId="13" fillId="10" borderId="35" xfId="16" applyNumberFormat="1" applyFont="1" applyFill="1" applyBorder="1" applyAlignment="1" applyProtection="1">
      <alignment vertical="center"/>
      <protection locked="0"/>
    </xf>
    <xf numFmtId="9" fontId="13" fillId="0" borderId="30" xfId="29" applyNumberFormat="1" applyFont="1" applyFill="1" applyBorder="1" applyAlignment="1" applyProtection="1">
      <alignment vertical="center"/>
    </xf>
    <xf numFmtId="0" fontId="13" fillId="9" borderId="21" xfId="29" applyFont="1" applyFill="1" applyBorder="1" applyAlignment="1" applyProtection="1">
      <alignment vertical="center"/>
    </xf>
    <xf numFmtId="164" fontId="12" fillId="0" borderId="30" xfId="16" applyNumberFormat="1" applyFont="1" applyFill="1" applyBorder="1" applyAlignment="1" applyProtection="1">
      <alignment vertical="center"/>
      <protection locked="0"/>
    </xf>
    <xf numFmtId="164" fontId="13" fillId="0" borderId="30" xfId="16" applyNumberFormat="1" applyFont="1" applyFill="1" applyBorder="1" applyAlignment="1" applyProtection="1">
      <alignment vertical="center"/>
      <protection locked="0"/>
    </xf>
    <xf numFmtId="0" fontId="2" fillId="0" borderId="0" xfId="0" applyFont="1" applyFill="1" applyBorder="1" applyAlignment="1" applyProtection="1">
      <alignment vertical="center"/>
    </xf>
    <xf numFmtId="9" fontId="13" fillId="0" borderId="0" xfId="3" applyFont="1" applyFill="1" applyBorder="1" applyAlignment="1" applyProtection="1">
      <alignment horizontal="right" vertical="center"/>
      <protection locked="0"/>
    </xf>
    <xf numFmtId="182" fontId="2" fillId="0" borderId="4" xfId="1" applyNumberFormat="1" applyFont="1" applyFill="1" applyBorder="1" applyAlignment="1" applyProtection="1">
      <alignment vertical="center"/>
    </xf>
    <xf numFmtId="0" fontId="2" fillId="4" borderId="53" xfId="0" applyFont="1" applyFill="1" applyBorder="1" applyAlignment="1" applyProtection="1">
      <alignment horizontal="left" vertical="center" wrapText="1"/>
    </xf>
    <xf numFmtId="43" fontId="2" fillId="0" borderId="3" xfId="1" applyNumberFormat="1" applyFont="1" applyFill="1" applyBorder="1" applyAlignment="1" applyProtection="1">
      <alignment vertical="center"/>
    </xf>
    <xf numFmtId="43" fontId="2" fillId="0" borderId="5" xfId="1" applyNumberFormat="1" applyFont="1" applyFill="1" applyBorder="1" applyAlignment="1" applyProtection="1">
      <alignment vertical="center"/>
    </xf>
    <xf numFmtId="43" fontId="2" fillId="0" borderId="4" xfId="1" applyNumberFormat="1" applyFont="1" applyFill="1" applyBorder="1" applyAlignment="1" applyProtection="1">
      <alignment vertical="center"/>
    </xf>
    <xf numFmtId="43" fontId="2" fillId="0" borderId="54" xfId="1" applyNumberFormat="1" applyFont="1" applyFill="1" applyBorder="1" applyAlignment="1" applyProtection="1">
      <alignment vertical="center"/>
    </xf>
    <xf numFmtId="43" fontId="2" fillId="0" borderId="4" xfId="1" applyNumberFormat="1" applyFont="1" applyFill="1" applyBorder="1" applyAlignment="1" applyProtection="1">
      <alignment vertical="center" wrapText="1"/>
    </xf>
    <xf numFmtId="43" fontId="2" fillId="0" borderId="53" xfId="1" applyNumberFormat="1" applyFont="1" applyFill="1" applyBorder="1" applyAlignment="1" applyProtection="1">
      <alignment vertical="center" wrapText="1"/>
    </xf>
    <xf numFmtId="182" fontId="2" fillId="0" borderId="4" xfId="1" applyNumberFormat="1" applyFont="1" applyFill="1" applyBorder="1" applyAlignment="1" applyProtection="1">
      <alignment vertical="center" wrapText="1"/>
    </xf>
    <xf numFmtId="182" fontId="2" fillId="0" borderId="7" xfId="1" applyNumberFormat="1" applyFont="1" applyFill="1" applyBorder="1" applyAlignment="1" applyProtection="1">
      <alignment vertical="center"/>
    </xf>
    <xf numFmtId="182" fontId="2" fillId="0" borderId="4" xfId="0" applyNumberFormat="1" applyFont="1" applyFill="1" applyBorder="1" applyAlignment="1" applyProtection="1">
      <alignment vertical="center" wrapText="1"/>
    </xf>
    <xf numFmtId="182" fontId="2" fillId="0" borderId="53" xfId="0" applyNumberFormat="1" applyFont="1" applyFill="1" applyBorder="1" applyAlignment="1" applyProtection="1">
      <alignment vertical="center" wrapText="1"/>
    </xf>
    <xf numFmtId="43" fontId="2" fillId="0" borderId="4" xfId="0" applyNumberFormat="1" applyFont="1" applyFill="1" applyBorder="1" applyAlignment="1" applyProtection="1">
      <alignment vertical="center" wrapText="1"/>
    </xf>
    <xf numFmtId="182" fontId="2" fillId="0" borderId="5" xfId="1" applyNumberFormat="1" applyFont="1" applyFill="1" applyBorder="1" applyAlignment="1" applyProtection="1">
      <alignment horizontal="right" vertical="center"/>
    </xf>
    <xf numFmtId="182" fontId="2" fillId="0" borderId="4" xfId="1" applyNumberFormat="1" applyFont="1" applyFill="1" applyBorder="1" applyAlignment="1" applyProtection="1">
      <alignment horizontal="right" vertical="center"/>
    </xf>
    <xf numFmtId="182" fontId="2" fillId="0" borderId="7" xfId="1" applyNumberFormat="1" applyFont="1" applyFill="1" applyBorder="1" applyAlignment="1" applyProtection="1">
      <alignment horizontal="center" vertical="center"/>
    </xf>
    <xf numFmtId="43" fontId="2" fillId="0" borderId="3" xfId="1" applyNumberFormat="1" applyFont="1" applyFill="1" applyBorder="1" applyAlignment="1" applyProtection="1">
      <alignment horizontal="center" vertical="center"/>
    </xf>
    <xf numFmtId="43" fontId="2" fillId="0" borderId="4" xfId="1" applyNumberFormat="1" applyFont="1" applyFill="1" applyBorder="1" applyAlignment="1" applyProtection="1">
      <alignment horizontal="center" vertical="center"/>
    </xf>
    <xf numFmtId="182" fontId="2" fillId="12" borderId="4" xfId="1" applyNumberFormat="1" applyFont="1" applyFill="1" applyBorder="1" applyAlignment="1" applyProtection="1">
      <alignment vertical="center"/>
    </xf>
    <xf numFmtId="164" fontId="13" fillId="0" borderId="25" xfId="16" applyFont="1" applyFill="1" applyBorder="1" applyAlignment="1" applyProtection="1">
      <alignment horizontal="center" vertical="center"/>
    </xf>
    <xf numFmtId="10" fontId="13" fillId="0" borderId="29" xfId="3" applyNumberFormat="1" applyFont="1" applyBorder="1" applyAlignment="1" applyProtection="1">
      <alignment horizontal="center" vertical="center"/>
    </xf>
    <xf numFmtId="10" fontId="13" fillId="0" borderId="29" xfId="3" applyNumberFormat="1" applyFont="1" applyFill="1" applyBorder="1" applyAlignment="1" applyProtection="1">
      <alignment horizontal="center" vertical="center"/>
    </xf>
    <xf numFmtId="10" fontId="14" fillId="9" borderId="23" xfId="3" applyNumberFormat="1" applyFont="1" applyFill="1" applyBorder="1" applyAlignment="1" applyProtection="1">
      <alignment horizontal="center" vertical="center"/>
    </xf>
    <xf numFmtId="10" fontId="13" fillId="10" borderId="35" xfId="3" applyNumberFormat="1" applyFont="1" applyFill="1" applyBorder="1" applyAlignment="1" applyProtection="1">
      <alignment horizontal="center" vertical="center"/>
    </xf>
    <xf numFmtId="10" fontId="14" fillId="9" borderId="21" xfId="3" applyNumberFormat="1" applyFont="1" applyFill="1" applyBorder="1" applyAlignment="1" applyProtection="1">
      <alignment horizontal="center" vertical="center"/>
    </xf>
    <xf numFmtId="10" fontId="14" fillId="9" borderId="28" xfId="3" applyNumberFormat="1" applyFont="1" applyFill="1" applyBorder="1" applyAlignment="1" applyProtection="1">
      <alignment horizontal="center" vertical="center"/>
    </xf>
    <xf numFmtId="10" fontId="14" fillId="9" borderId="48" xfId="3" applyNumberFormat="1" applyFont="1" applyFill="1" applyBorder="1" applyAlignment="1" applyProtection="1">
      <alignment horizontal="center" vertical="center"/>
    </xf>
    <xf numFmtId="3" fontId="17" fillId="0" borderId="1" xfId="0" applyNumberFormat="1" applyFont="1" applyFill="1" applyBorder="1" applyAlignment="1" applyProtection="1">
      <alignment horizontal="center" vertical="center"/>
    </xf>
    <xf numFmtId="9" fontId="16" fillId="0" borderId="9" xfId="3" applyNumberFormat="1" applyFont="1" applyFill="1" applyBorder="1" applyAlignment="1" applyProtection="1">
      <alignment horizontal="center" vertical="center"/>
    </xf>
    <xf numFmtId="164" fontId="13" fillId="0" borderId="56" xfId="29" applyNumberFormat="1" applyFont="1" applyBorder="1" applyAlignment="1" applyProtection="1">
      <alignment horizontal="center" vertical="center"/>
    </xf>
    <xf numFmtId="164" fontId="13" fillId="0" borderId="56" xfId="29" applyNumberFormat="1" applyFont="1" applyFill="1" applyBorder="1" applyAlignment="1" applyProtection="1">
      <alignment horizontal="center" vertical="center"/>
    </xf>
    <xf numFmtId="10" fontId="13" fillId="0" borderId="26" xfId="3" applyNumberFormat="1" applyFont="1" applyBorder="1" applyAlignment="1" applyProtection="1">
      <alignment horizontal="center" vertical="center"/>
    </xf>
    <xf numFmtId="10" fontId="13" fillId="0" borderId="30" xfId="3" applyNumberFormat="1" applyFont="1" applyBorder="1" applyAlignment="1" applyProtection="1">
      <alignment horizontal="center" vertical="center"/>
    </xf>
    <xf numFmtId="10" fontId="13" fillId="0" borderId="30" xfId="3" applyNumberFormat="1" applyFont="1" applyFill="1" applyBorder="1" applyAlignment="1" applyProtection="1">
      <alignment horizontal="center" vertical="center"/>
    </xf>
    <xf numFmtId="10" fontId="13" fillId="0" borderId="27" xfId="3" applyNumberFormat="1" applyFont="1" applyBorder="1" applyAlignment="1" applyProtection="1">
      <alignment horizontal="center" vertical="center"/>
    </xf>
    <xf numFmtId="164" fontId="13" fillId="0" borderId="0" xfId="29" applyNumberFormat="1" applyFont="1" applyFill="1" applyBorder="1" applyAlignment="1" applyProtection="1">
      <alignment horizontal="center" vertical="center"/>
    </xf>
    <xf numFmtId="164" fontId="13" fillId="10" borderId="57" xfId="29" applyNumberFormat="1" applyFont="1" applyFill="1" applyBorder="1" applyAlignment="1" applyProtection="1">
      <alignment horizontal="center" vertical="center"/>
    </xf>
    <xf numFmtId="10" fontId="14" fillId="9" borderId="22" xfId="3" applyNumberFormat="1" applyFont="1" applyFill="1" applyBorder="1" applyAlignment="1" applyProtection="1">
      <alignment horizontal="center" vertical="center"/>
    </xf>
    <xf numFmtId="10" fontId="13" fillId="10" borderId="19" xfId="3" applyNumberFormat="1" applyFont="1" applyFill="1" applyBorder="1" applyAlignment="1" applyProtection="1">
      <alignment horizontal="center" vertical="center"/>
    </xf>
    <xf numFmtId="164" fontId="13" fillId="0" borderId="0" xfId="29" applyNumberFormat="1" applyFont="1" applyBorder="1" applyAlignment="1" applyProtection="1">
      <alignment horizontal="center" vertical="center"/>
    </xf>
    <xf numFmtId="171" fontId="13" fillId="0" borderId="0" xfId="3" applyNumberFormat="1" applyFont="1" applyFill="1" applyBorder="1" applyAlignment="1" applyProtection="1">
      <alignment horizontal="right" vertical="center"/>
      <protection locked="0"/>
    </xf>
    <xf numFmtId="0" fontId="4" fillId="0" borderId="0" xfId="29" applyFont="1" applyFill="1" applyBorder="1" applyAlignment="1" applyProtection="1">
      <alignment horizontal="center"/>
    </xf>
    <xf numFmtId="9" fontId="13" fillId="0" borderId="0" xfId="3" applyNumberFormat="1" applyFont="1" applyFill="1" applyBorder="1" applyAlignment="1" applyProtection="1">
      <alignment horizontal="right" vertical="center"/>
      <protection locked="0"/>
    </xf>
    <xf numFmtId="171" fontId="13" fillId="0" borderId="30" xfId="29" applyNumberFormat="1" applyFont="1" applyFill="1" applyBorder="1" applyAlignment="1" applyProtection="1">
      <alignment vertical="center"/>
    </xf>
    <xf numFmtId="171" fontId="13" fillId="0" borderId="43" xfId="29" applyNumberFormat="1" applyFont="1" applyFill="1" applyBorder="1" applyAlignment="1" applyProtection="1">
      <alignment horizontal="center" vertical="center"/>
    </xf>
    <xf numFmtId="9" fontId="2" fillId="0" borderId="0" xfId="3" applyFont="1" applyFill="1" applyBorder="1" applyAlignment="1" applyProtection="1">
      <alignment vertical="center"/>
    </xf>
    <xf numFmtId="171" fontId="13" fillId="0" borderId="30" xfId="29" applyNumberFormat="1" applyFont="1" applyFill="1" applyBorder="1" applyAlignment="1" applyProtection="1">
      <alignment horizontal="center" vertical="center"/>
    </xf>
    <xf numFmtId="0" fontId="0" fillId="0" borderId="0" xfId="0" applyFont="1" applyProtection="1"/>
    <xf numFmtId="0" fontId="0" fillId="8" borderId="59" xfId="0" applyFill="1" applyBorder="1"/>
    <xf numFmtId="38" fontId="0" fillId="8" borderId="59" xfId="0" applyNumberFormat="1" applyFill="1" applyBorder="1"/>
    <xf numFmtId="0" fontId="5" fillId="8" borderId="63" xfId="0" applyFont="1" applyFill="1" applyBorder="1" applyAlignment="1">
      <alignment wrapText="1"/>
    </xf>
    <xf numFmtId="44" fontId="0" fillId="8" borderId="64" xfId="0" applyNumberFormat="1" applyFill="1" applyBorder="1"/>
    <xf numFmtId="10" fontId="0" fillId="8" borderId="65" xfId="0" applyNumberFormat="1" applyFill="1" applyBorder="1"/>
    <xf numFmtId="44" fontId="0" fillId="8" borderId="66" xfId="0" applyNumberFormat="1" applyFill="1" applyBorder="1"/>
    <xf numFmtId="171" fontId="0" fillId="8" borderId="65" xfId="0" applyNumberFormat="1" applyFill="1" applyBorder="1"/>
    <xf numFmtId="0" fontId="0" fillId="8" borderId="61" xfId="0" applyFill="1" applyBorder="1"/>
    <xf numFmtId="38" fontId="0" fillId="8" borderId="61" xfId="0" applyNumberFormat="1" applyFill="1" applyBorder="1"/>
    <xf numFmtId="0" fontId="5" fillId="8" borderId="67" xfId="0" applyFont="1" applyFill="1" applyBorder="1" applyAlignment="1">
      <alignment wrapText="1"/>
    </xf>
    <xf numFmtId="44" fontId="0" fillId="8" borderId="68" xfId="0" applyNumberFormat="1" applyFill="1" applyBorder="1"/>
    <xf numFmtId="10" fontId="0" fillId="8" borderId="69" xfId="0" applyNumberFormat="1" applyFill="1" applyBorder="1"/>
    <xf numFmtId="44" fontId="0" fillId="8" borderId="70" xfId="0" applyNumberFormat="1" applyFill="1" applyBorder="1"/>
    <xf numFmtId="171" fontId="0" fillId="8" borderId="69" xfId="0" applyNumberFormat="1" applyFill="1" applyBorder="1"/>
    <xf numFmtId="0" fontId="2" fillId="8" borderId="61" xfId="0" applyFont="1" applyFill="1" applyBorder="1"/>
    <xf numFmtId="0" fontId="0" fillId="8" borderId="67" xfId="0" applyFill="1" applyBorder="1" applyAlignment="1">
      <alignment wrapText="1"/>
    </xf>
    <xf numFmtId="10" fontId="0" fillId="8" borderId="60" xfId="0" applyNumberFormat="1" applyFill="1" applyBorder="1"/>
    <xf numFmtId="0" fontId="0" fillId="8" borderId="61" xfId="0" applyFill="1" applyBorder="1" applyAlignment="1">
      <alignment wrapText="1"/>
    </xf>
    <xf numFmtId="10" fontId="0" fillId="8" borderId="68" xfId="0" applyNumberFormat="1" applyFill="1" applyBorder="1"/>
    <xf numFmtId="0" fontId="0" fillId="8" borderId="62" xfId="0" applyFill="1" applyBorder="1"/>
    <xf numFmtId="38" fontId="0" fillId="8" borderId="62" xfId="0" applyNumberFormat="1" applyFill="1" applyBorder="1"/>
    <xf numFmtId="0" fontId="0" fillId="8" borderId="71" xfId="0" applyFill="1" applyBorder="1" applyAlignment="1">
      <alignment wrapText="1"/>
    </xf>
    <xf numFmtId="44" fontId="0" fillId="8" borderId="72" xfId="0" applyNumberFormat="1" applyFill="1" applyBorder="1"/>
    <xf numFmtId="10" fontId="0" fillId="8" borderId="73" xfId="0" applyNumberFormat="1" applyFill="1" applyBorder="1"/>
    <xf numFmtId="44" fontId="0" fillId="8" borderId="74" xfId="0" applyNumberFormat="1" applyFill="1" applyBorder="1"/>
    <xf numFmtId="171" fontId="0" fillId="8" borderId="73" xfId="0" applyNumberFormat="1" applyFill="1" applyBorder="1"/>
    <xf numFmtId="0" fontId="4" fillId="0" borderId="0" xfId="29" applyFont="1" applyFill="1" applyBorder="1" applyAlignment="1" applyProtection="1">
      <alignment horizontal="center"/>
    </xf>
    <xf numFmtId="44" fontId="12" fillId="0" borderId="30" xfId="2" applyFont="1" applyFill="1" applyBorder="1" applyAlignment="1" applyProtection="1">
      <alignment vertical="center"/>
      <protection locked="0"/>
    </xf>
    <xf numFmtId="180" fontId="12" fillId="0" borderId="27" xfId="16" applyNumberFormat="1" applyFont="1" applyFill="1" applyBorder="1" applyAlignment="1" applyProtection="1">
      <alignment vertical="center"/>
      <protection locked="0"/>
    </xf>
    <xf numFmtId="38" fontId="0" fillId="8" borderId="75" xfId="0" applyNumberFormat="1" applyFill="1" applyBorder="1"/>
    <xf numFmtId="44" fontId="0" fillId="8" borderId="76" xfId="0" applyNumberFormat="1" applyFill="1" applyBorder="1"/>
    <xf numFmtId="10" fontId="0" fillId="8" borderId="77" xfId="0" applyNumberFormat="1" applyFill="1" applyBorder="1"/>
    <xf numFmtId="44" fontId="0" fillId="8" borderId="78" xfId="0" applyNumberFormat="1" applyFill="1" applyBorder="1"/>
    <xf numFmtId="171" fontId="0" fillId="8" borderId="77" xfId="0" applyNumberFormat="1" applyFill="1" applyBorder="1"/>
    <xf numFmtId="0" fontId="2" fillId="8" borderId="75" xfId="0" applyFont="1" applyFill="1" applyBorder="1"/>
    <xf numFmtId="164" fontId="13" fillId="0" borderId="0" xfId="29" applyNumberFormat="1" applyFont="1" applyFill="1" applyBorder="1" applyAlignment="1" applyProtection="1">
      <alignment horizontal="right" vertical="center"/>
      <protection locked="0"/>
    </xf>
    <xf numFmtId="44" fontId="4" fillId="0" borderId="0" xfId="29" quotePrefix="1" applyNumberFormat="1" applyFont="1" applyFill="1" applyBorder="1" applyAlignment="1" applyProtection="1">
      <alignment horizontal="center"/>
    </xf>
    <xf numFmtId="10" fontId="13" fillId="0" borderId="0" xfId="3" applyNumberFormat="1" applyFont="1" applyFill="1" applyBorder="1" applyAlignment="1" applyProtection="1">
      <alignment horizontal="center" vertical="center"/>
    </xf>
    <xf numFmtId="164" fontId="12" fillId="0" borderId="29" xfId="16" applyNumberFormat="1" applyFont="1" applyFill="1" applyBorder="1" applyAlignment="1" applyProtection="1">
      <alignment vertical="center"/>
      <protection locked="0"/>
    </xf>
    <xf numFmtId="44" fontId="12" fillId="0" borderId="29" xfId="2" applyFont="1" applyFill="1" applyBorder="1" applyAlignment="1" applyProtection="1">
      <alignment vertical="center"/>
      <protection locked="0"/>
    </xf>
    <xf numFmtId="180" fontId="12" fillId="0" borderId="32" xfId="16" applyNumberFormat="1" applyFont="1" applyFill="1" applyBorder="1" applyAlignment="1" applyProtection="1">
      <alignment vertical="center"/>
      <protection locked="0"/>
    </xf>
    <xf numFmtId="0" fontId="5" fillId="0" borderId="26" xfId="29" applyBorder="1" applyAlignment="1" applyProtection="1">
      <alignment vertical="top" wrapText="1"/>
    </xf>
    <xf numFmtId="0" fontId="2" fillId="0" borderId="30" xfId="29" applyFont="1" applyFill="1" applyBorder="1" applyAlignment="1" applyProtection="1">
      <alignment vertical="top" wrapText="1"/>
    </xf>
    <xf numFmtId="0" fontId="2" fillId="0" borderId="30" xfId="0" applyFont="1" applyBorder="1" applyAlignment="1" applyProtection="1">
      <alignment horizontal="left" vertical="center" wrapText="1"/>
    </xf>
    <xf numFmtId="0" fontId="2" fillId="0" borderId="27" xfId="29" applyFont="1" applyBorder="1" applyAlignment="1" applyProtection="1">
      <alignment vertical="top" wrapText="1"/>
    </xf>
    <xf numFmtId="43" fontId="2" fillId="0" borderId="53" xfId="0" applyNumberFormat="1" applyFont="1" applyFill="1" applyBorder="1" applyAlignment="1" applyProtection="1">
      <alignment vertical="center" wrapText="1"/>
    </xf>
    <xf numFmtId="0" fontId="2" fillId="0" borderId="12" xfId="0" applyFont="1" applyBorder="1" applyAlignment="1" applyProtection="1">
      <alignment horizontal="left" vertical="center" wrapText="1"/>
    </xf>
    <xf numFmtId="0" fontId="2" fillId="0" borderId="79" xfId="0" applyFont="1" applyBorder="1" applyAlignment="1" applyProtection="1">
      <alignment horizontal="left" vertical="center" wrapText="1"/>
    </xf>
    <xf numFmtId="0" fontId="2" fillId="0" borderId="79" xfId="29" applyFont="1" applyFill="1" applyBorder="1" applyAlignment="1" applyProtection="1">
      <alignment vertical="top" wrapText="1"/>
    </xf>
    <xf numFmtId="0" fontId="2" fillId="0" borderId="22" xfId="29" applyFont="1" applyFill="1" applyBorder="1" applyAlignment="1" applyProtection="1">
      <alignment vertical="top" wrapText="1"/>
    </xf>
    <xf numFmtId="0" fontId="2" fillId="0" borderId="79" xfId="0" applyFont="1" applyFill="1" applyBorder="1" applyAlignment="1" applyProtection="1">
      <alignment horizontal="left" vertical="center" wrapText="1"/>
    </xf>
    <xf numFmtId="0" fontId="2" fillId="12" borderId="79" xfId="0" applyFont="1" applyFill="1" applyBorder="1" applyAlignment="1" applyProtection="1">
      <alignment horizontal="left" vertical="center" wrapText="1"/>
    </xf>
    <xf numFmtId="0" fontId="2" fillId="0" borderId="16" xfId="0" applyFont="1" applyFill="1" applyBorder="1" applyAlignment="1" applyProtection="1">
      <alignment horizontal="left" vertical="center" wrapText="1"/>
    </xf>
    <xf numFmtId="180" fontId="15" fillId="9" borderId="21" xfId="16" applyNumberFormat="1" applyFont="1" applyFill="1" applyBorder="1" applyAlignment="1" applyProtection="1">
      <alignment vertical="center"/>
      <protection locked="0"/>
    </xf>
    <xf numFmtId="0" fontId="14" fillId="9" borderId="21" xfId="29" applyFont="1" applyFill="1" applyBorder="1" applyAlignment="1" applyProtection="1">
      <alignment vertical="center"/>
      <protection locked="0"/>
    </xf>
    <xf numFmtId="0" fontId="9" fillId="0" borderId="0" xfId="0" applyFont="1" applyFill="1" applyAlignment="1">
      <alignment wrapText="1"/>
    </xf>
    <xf numFmtId="0" fontId="9" fillId="0" borderId="0" xfId="0" applyFont="1" applyFill="1" applyAlignment="1"/>
    <xf numFmtId="0" fontId="8" fillId="12" borderId="22" xfId="0" applyFont="1" applyFill="1" applyBorder="1" applyAlignment="1">
      <alignment horizontal="center" wrapText="1"/>
    </xf>
    <xf numFmtId="0" fontId="8" fillId="12" borderId="23" xfId="0" applyFont="1" applyFill="1" applyBorder="1" applyAlignment="1">
      <alignment horizontal="center" wrapText="1"/>
    </xf>
    <xf numFmtId="0" fontId="8" fillId="12" borderId="21" xfId="0" applyFont="1" applyFill="1" applyBorder="1" applyAlignment="1">
      <alignment horizontal="center"/>
    </xf>
    <xf numFmtId="0" fontId="8" fillId="12" borderId="26" xfId="0" applyFont="1" applyFill="1" applyBorder="1" applyAlignment="1">
      <alignment horizontal="center" wrapText="1"/>
    </xf>
    <xf numFmtId="0" fontId="9" fillId="12" borderId="27" xfId="0" applyFont="1" applyFill="1" applyBorder="1" applyAlignment="1">
      <alignment horizontal="center" wrapText="1"/>
    </xf>
    <xf numFmtId="0" fontId="3" fillId="5" borderId="0" xfId="0" applyFont="1" applyFill="1" applyAlignment="1" applyProtection="1">
      <alignment horizontal="left"/>
      <protection locked="0"/>
    </xf>
    <xf numFmtId="0" fontId="4" fillId="0" borderId="37" xfId="29" applyFont="1" applyBorder="1" applyAlignment="1" applyProtection="1">
      <alignment horizontal="center"/>
    </xf>
    <xf numFmtId="0" fontId="4" fillId="0" borderId="28" xfId="29" applyFont="1" applyBorder="1" applyAlignment="1" applyProtection="1">
      <alignment horizontal="center"/>
    </xf>
    <xf numFmtId="0" fontId="4" fillId="0" borderId="42" xfId="29" applyFont="1" applyBorder="1" applyAlignment="1" applyProtection="1">
      <alignment horizontal="center"/>
    </xf>
    <xf numFmtId="0" fontId="3" fillId="0" borderId="26" xfId="0" applyNumberFormat="1" applyFont="1" applyBorder="1" applyAlignment="1" applyProtection="1">
      <alignment horizontal="center" vertical="center" wrapText="1"/>
    </xf>
    <xf numFmtId="0" fontId="0" fillId="0" borderId="27" xfId="0" applyNumberFormat="1" applyBorder="1" applyAlignment="1">
      <alignment horizontal="center" wrapText="1"/>
    </xf>
    <xf numFmtId="0" fontId="4" fillId="0" borderId="0" xfId="29" applyFont="1" applyFill="1" applyBorder="1" applyAlignment="1" applyProtection="1">
      <alignment horizontal="center"/>
    </xf>
    <xf numFmtId="0" fontId="4" fillId="0" borderId="0" xfId="29" applyFont="1" applyFill="1" applyBorder="1" applyAlignment="1" applyProtection="1">
      <alignment horizontal="center" wrapText="1"/>
    </xf>
    <xf numFmtId="0" fontId="5" fillId="0" borderId="0" xfId="29" applyFill="1" applyBorder="1" applyAlignment="1" applyProtection="1">
      <alignment wrapText="1"/>
    </xf>
    <xf numFmtId="0" fontId="4" fillId="0" borderId="34" xfId="29" applyFont="1" applyBorder="1" applyAlignment="1" applyProtection="1">
      <alignment horizontal="center"/>
    </xf>
    <xf numFmtId="0" fontId="4" fillId="0" borderId="33" xfId="29" applyFont="1" applyBorder="1" applyAlignment="1" applyProtection="1">
      <alignment horizontal="center"/>
    </xf>
    <xf numFmtId="0" fontId="4" fillId="0" borderId="32" xfId="29" applyFont="1" applyBorder="1" applyAlignment="1" applyProtection="1">
      <alignment horizontal="center"/>
    </xf>
    <xf numFmtId="0" fontId="4" fillId="0" borderId="31" xfId="29" applyFont="1" applyFill="1" applyBorder="1" applyAlignment="1" applyProtection="1">
      <alignment horizontal="center" wrapText="1"/>
    </xf>
    <xf numFmtId="0" fontId="5" fillId="0" borderId="32" xfId="29" applyBorder="1" applyAlignment="1" applyProtection="1">
      <alignment wrapText="1"/>
    </xf>
    <xf numFmtId="0" fontId="3" fillId="5" borderId="0" xfId="0" applyFont="1" applyFill="1" applyAlignment="1" applyProtection="1">
      <alignment horizontal="center"/>
      <protection locked="0"/>
    </xf>
    <xf numFmtId="0" fontId="4" fillId="0" borderId="22" xfId="29" applyFont="1" applyBorder="1" applyAlignment="1" applyProtection="1">
      <alignment horizontal="center"/>
    </xf>
    <xf numFmtId="0" fontId="18" fillId="0" borderId="27" xfId="0" applyNumberFormat="1" applyFont="1" applyBorder="1" applyAlignment="1">
      <alignment horizontal="center" wrapText="1"/>
    </xf>
    <xf numFmtId="0" fontId="4" fillId="0" borderId="39" xfId="29" applyFont="1" applyFill="1" applyBorder="1" applyAlignment="1" applyProtection="1">
      <alignment horizontal="center" wrapText="1"/>
    </xf>
    <xf numFmtId="0" fontId="5" fillId="0" borderId="41" xfId="29" applyBorder="1" applyAlignment="1" applyProtection="1">
      <alignment wrapText="1"/>
    </xf>
    <xf numFmtId="0" fontId="4" fillId="0" borderId="23" xfId="29" applyFont="1" applyBorder="1" applyAlignment="1" applyProtection="1">
      <alignment horizontal="center"/>
    </xf>
    <xf numFmtId="0" fontId="4" fillId="0" borderId="38" xfId="29" applyFont="1" applyBorder="1" applyAlignment="1" applyProtection="1">
      <alignment horizontal="center"/>
    </xf>
    <xf numFmtId="0" fontId="3" fillId="0" borderId="27" xfId="0" applyNumberFormat="1" applyFont="1" applyBorder="1" applyAlignment="1">
      <alignment horizontal="center" wrapText="1"/>
    </xf>
    <xf numFmtId="0" fontId="4" fillId="0" borderId="58" xfId="29" applyFont="1" applyFill="1" applyBorder="1" applyAlignment="1" applyProtection="1">
      <alignment horizontal="center" wrapText="1"/>
    </xf>
    <xf numFmtId="0" fontId="5" fillId="0" borderId="55" xfId="29" applyBorder="1" applyAlignment="1" applyProtection="1">
      <alignment wrapText="1"/>
    </xf>
    <xf numFmtId="0" fontId="4" fillId="0" borderId="26" xfId="29" applyFont="1" applyFill="1" applyBorder="1" applyAlignment="1" applyProtection="1">
      <alignment horizontal="center" wrapText="1"/>
    </xf>
    <xf numFmtId="0" fontId="5" fillId="0" borderId="27" xfId="29" applyBorder="1" applyAlignment="1" applyProtection="1">
      <alignment wrapText="1"/>
    </xf>
    <xf numFmtId="0" fontId="3" fillId="0" borderId="26" xfId="0" applyNumberFormat="1" applyFont="1" applyBorder="1" applyAlignment="1" applyProtection="1">
      <alignment vertical="center" wrapText="1"/>
    </xf>
    <xf numFmtId="0" fontId="18" fillId="0" borderId="27" xfId="0" applyNumberFormat="1" applyFont="1" applyBorder="1" applyAlignment="1">
      <alignment wrapText="1"/>
    </xf>
    <xf numFmtId="0" fontId="2" fillId="0" borderId="12" xfId="0" applyFont="1" applyFill="1" applyBorder="1" applyAlignment="1" applyProtection="1">
      <alignment horizontal="left" vertical="center" wrapText="1"/>
    </xf>
    <xf numFmtId="0" fontId="2" fillId="4" borderId="80" xfId="0" applyFont="1" applyFill="1" applyBorder="1" applyAlignment="1" applyProtection="1">
      <alignment horizontal="left" vertical="center" wrapText="1"/>
    </xf>
    <xf numFmtId="0" fontId="2" fillId="0" borderId="52" xfId="29" applyFont="1" applyFill="1" applyBorder="1" applyAlignment="1" applyProtection="1">
      <alignment vertical="top" wrapText="1"/>
    </xf>
    <xf numFmtId="0" fontId="2" fillId="0" borderId="34" xfId="29" applyFont="1" applyFill="1" applyBorder="1" applyAlignment="1" applyProtection="1">
      <alignment vertical="top" wrapText="1"/>
    </xf>
    <xf numFmtId="0" fontId="2" fillId="0" borderId="80" xfId="29" applyFont="1" applyFill="1" applyBorder="1" applyAlignment="1" applyProtection="1">
      <alignment vertical="top" wrapText="1"/>
    </xf>
    <xf numFmtId="0" fontId="2" fillId="0" borderId="80" xfId="0" applyFont="1" applyFill="1" applyBorder="1" applyAlignment="1" applyProtection="1">
      <alignment horizontal="left" vertical="center" wrapText="1"/>
    </xf>
  </cellXfs>
  <cellStyles count="38">
    <cellStyle name="$" xfId="5"/>
    <cellStyle name="$.00" xfId="6"/>
    <cellStyle name="$_9. Rev2Cost_GDPIPI" xfId="7"/>
    <cellStyle name="$_lists" xfId="8"/>
    <cellStyle name="$_lists_4. Current Monthly Fixed Charge" xfId="9"/>
    <cellStyle name="$_Sheet4" xfId="10"/>
    <cellStyle name="$M" xfId="11"/>
    <cellStyle name="$M.00" xfId="12"/>
    <cellStyle name="$M_9. Rev2Cost_GDPIPI" xfId="13"/>
    <cellStyle name="Comma" xfId="1" builtinId="3"/>
    <cellStyle name="Comma 2" xfId="14"/>
    <cellStyle name="Comma 3" xfId="32"/>
    <cellStyle name="Comma0" xfId="15"/>
    <cellStyle name="Currency" xfId="2" builtinId="4"/>
    <cellStyle name="Currency 2" xfId="16"/>
    <cellStyle name="Currency 2 2" xfId="36"/>
    <cellStyle name="Currency 3" xfId="33"/>
    <cellStyle name="Currency0" xfId="17"/>
    <cellStyle name="Date" xfId="18"/>
    <cellStyle name="Fixed" xfId="19"/>
    <cellStyle name="Grey" xfId="20"/>
    <cellStyle name="Input [yellow]" xfId="21"/>
    <cellStyle name="M" xfId="22"/>
    <cellStyle name="M.00" xfId="23"/>
    <cellStyle name="M_9. Rev2Cost_GDPIPI" xfId="24"/>
    <cellStyle name="M_lists" xfId="25"/>
    <cellStyle name="M_lists_4. Current Monthly Fixed Charge" xfId="26"/>
    <cellStyle name="M_Sheet4" xfId="27"/>
    <cellStyle name="Normal" xfId="0" builtinId="0"/>
    <cellStyle name="Normal - Style1" xfId="28"/>
    <cellStyle name="Normal 2" xfId="29"/>
    <cellStyle name="Normal 2 2" xfId="35"/>
    <cellStyle name="Normal 3" xfId="4"/>
    <cellStyle name="Normal 4" xfId="34"/>
    <cellStyle name="Percent" xfId="3" builtinId="5"/>
    <cellStyle name="Percent [2]" xfId="31"/>
    <cellStyle name="Percent 2" xfId="30"/>
    <cellStyle name="Percent 2 2" xfId="37"/>
  </cellStyles>
  <dxfs count="0"/>
  <tableStyles count="0" defaultTableStyle="TableStyleMedium2" defaultPivotStyle="PivotStyleLight16"/>
  <colors>
    <mruColors>
      <color rgb="FFFFFFCC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OEB\Rates\2012%20Rate%20Application\OEB%20Models\Rate%20Generator\Rate%20Generator%20Model%20091311\Whitby%20Hydro%202012_IRM_Rate_Generator%20v1.3%20092911%20v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Info"/>
      <sheetName val="2. Table of Contents"/>
      <sheetName val="3. Rate Classes"/>
      <sheetName val="4. Current MFC"/>
      <sheetName val="5. Current DVR"/>
      <sheetName val="6. Current Rate_Riders"/>
      <sheetName val="7. Current RTSR-Network"/>
      <sheetName val="8. Current RTSR-Connection"/>
      <sheetName val="9. 2012 Cont. Sched. Def_Var"/>
      <sheetName val="10. Billing Det. for Def_Var"/>
      <sheetName val="11. Cost Allocation Def_Var"/>
      <sheetName val="12. Calc. of Def_Var RR"/>
      <sheetName val="13. Proposed MFC"/>
      <sheetName val="14. Proposed Rate_Riders"/>
      <sheetName val="15. Proposed RTSR-Network"/>
      <sheetName val="16. Proposed RTSR-Connection"/>
      <sheetName val="17. GDP-IPI - X"/>
      <sheetName val="HIDDEN FINAL MFC"/>
      <sheetName val="HIDDEN FINAL DVC"/>
      <sheetName val="HIDDEN FINAL RATE RIDERS"/>
      <sheetName val="HIDDEN FINAL DEF_VAR"/>
      <sheetName val="HIDDEN RTSR_NET"/>
      <sheetName val="HIDDEN RTSR_CONNECT"/>
      <sheetName val="18. LF - Current and Proposed"/>
      <sheetName val="19. Other Charges"/>
      <sheetName val="HIDDEN LF AND CHARGES"/>
      <sheetName val="20. 2012 Final Tariff"/>
      <sheetName val="21. Bill Impacts"/>
      <sheetName val="hidden1"/>
      <sheetName val="DRC SSS WMSR SPC RRRP"/>
      <sheetName val="CURRENT RATES"/>
      <sheetName val="PROPOSED RATES"/>
      <sheetName val="listclasses worksheet HID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>
        <row r="1">
          <cell r="A1" t="str">
            <v>Residential</v>
          </cell>
        </row>
        <row r="2">
          <cell r="A2" t="str">
            <v>General Service Less Than 50 kW</v>
          </cell>
        </row>
        <row r="3">
          <cell r="A3" t="str">
            <v>General Service 50 to 4,999 kW</v>
          </cell>
        </row>
        <row r="4">
          <cell r="A4" t="str">
            <v>Unmetered Scattered Load</v>
          </cell>
        </row>
        <row r="5">
          <cell r="A5" t="str">
            <v>Sentinel Lighting</v>
          </cell>
        </row>
        <row r="6">
          <cell r="A6" t="str">
            <v>Street Lighting</v>
          </cell>
        </row>
        <row r="7">
          <cell r="A7" t="str">
            <v/>
          </cell>
        </row>
        <row r="8">
          <cell r="A8" t="str">
            <v/>
          </cell>
        </row>
        <row r="9">
          <cell r="A9" t="str">
            <v/>
          </cell>
        </row>
        <row r="10">
          <cell r="A10" t="str">
            <v/>
          </cell>
        </row>
        <row r="11">
          <cell r="A11" t="str">
            <v/>
          </cell>
        </row>
        <row r="12">
          <cell r="A12" t="str">
            <v/>
          </cell>
        </row>
        <row r="13">
          <cell r="A13" t="str">
            <v/>
          </cell>
        </row>
        <row r="14">
          <cell r="A14" t="str">
            <v/>
          </cell>
        </row>
        <row r="15">
          <cell r="A15" t="str">
            <v/>
          </cell>
        </row>
        <row r="16">
          <cell r="A16" t="str">
            <v/>
          </cell>
        </row>
        <row r="17">
          <cell r="A17" t="str">
            <v/>
          </cell>
        </row>
        <row r="18">
          <cell r="A18" t="str">
            <v/>
          </cell>
        </row>
        <row r="19">
          <cell r="A19" t="str">
            <v/>
          </cell>
        </row>
        <row r="20">
          <cell r="A20" t="str">
            <v/>
          </cell>
        </row>
        <row r="21">
          <cell r="A21" t="str">
            <v/>
          </cell>
        </row>
        <row r="22">
          <cell r="A22" t="str">
            <v/>
          </cell>
        </row>
      </sheetData>
      <sheetData sheetId="29"/>
      <sheetData sheetId="30"/>
      <sheetData sheetId="31"/>
      <sheetData sheetId="3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"/>
  <sheetViews>
    <sheetView tabSelected="1" workbookViewId="0">
      <selection activeCell="B39" sqref="B39"/>
    </sheetView>
  </sheetViews>
  <sheetFormatPr defaultColWidth="9.140625" defaultRowHeight="12.75" x14ac:dyDescent="0.2"/>
  <cols>
    <col min="1" max="1" width="17.85546875" style="11" customWidth="1"/>
    <col min="2" max="2" width="9.7109375" style="11" bestFit="1" customWidth="1"/>
    <col min="3" max="3" width="6.140625" style="11" bestFit="1" customWidth="1"/>
    <col min="4" max="4" width="9.28515625" style="11" customWidth="1"/>
    <col min="5" max="5" width="11.28515625" style="11" bestFit="1" customWidth="1"/>
    <col min="6" max="6" width="9.85546875" style="11" customWidth="1"/>
    <col min="7" max="7" width="11.28515625" style="11" bestFit="1" customWidth="1"/>
    <col min="8" max="8" width="8.85546875" style="11" customWidth="1"/>
    <col min="9" max="9" width="11.28515625" style="11" bestFit="1" customWidth="1"/>
    <col min="10" max="10" width="8.28515625" style="11" customWidth="1"/>
    <col min="11" max="11" width="11.28515625" style="11" bestFit="1" customWidth="1"/>
    <col min="12" max="12" width="8.85546875" style="11" customWidth="1"/>
    <col min="13" max="13" width="12.42578125" style="11" bestFit="1" customWidth="1"/>
    <col min="14" max="16384" width="9.140625" style="11"/>
  </cols>
  <sheetData>
    <row r="1" spans="1:13" x14ac:dyDescent="0.2">
      <c r="A1" s="10" t="s">
        <v>119</v>
      </c>
      <c r="D1" s="98"/>
      <c r="E1" s="98"/>
      <c r="F1" s="98"/>
      <c r="G1" s="98"/>
    </row>
    <row r="2" spans="1:13" ht="12.75" customHeight="1" x14ac:dyDescent="0.2"/>
    <row r="3" spans="1:13" s="219" customFormat="1" ht="26.25" customHeight="1" x14ac:dyDescent="0.2">
      <c r="A3" s="385" t="s">
        <v>21</v>
      </c>
      <c r="B3" s="221"/>
      <c r="C3" s="221"/>
      <c r="D3" s="385" t="s">
        <v>74</v>
      </c>
      <c r="E3" s="382" t="s">
        <v>75</v>
      </c>
      <c r="F3" s="383"/>
      <c r="G3" s="382" t="s">
        <v>76</v>
      </c>
      <c r="H3" s="383"/>
      <c r="I3" s="384" t="s">
        <v>77</v>
      </c>
      <c r="J3" s="384"/>
      <c r="K3" s="384" t="s">
        <v>67</v>
      </c>
      <c r="L3" s="384"/>
    </row>
    <row r="4" spans="1:13" s="219" customFormat="1" x14ac:dyDescent="0.2">
      <c r="A4" s="386"/>
      <c r="B4" s="222" t="s">
        <v>73</v>
      </c>
      <c r="C4" s="222" t="s">
        <v>12</v>
      </c>
      <c r="D4" s="386"/>
      <c r="E4" s="223" t="s">
        <v>22</v>
      </c>
      <c r="F4" s="223" t="s">
        <v>23</v>
      </c>
      <c r="G4" s="223" t="s">
        <v>22</v>
      </c>
      <c r="H4" s="223" t="s">
        <v>23</v>
      </c>
      <c r="I4" s="223" t="s">
        <v>22</v>
      </c>
      <c r="J4" s="223" t="s">
        <v>23</v>
      </c>
      <c r="K4" s="223" t="s">
        <v>22</v>
      </c>
      <c r="L4" s="223" t="s">
        <v>23</v>
      </c>
    </row>
    <row r="5" spans="1:13" ht="24.75" customHeight="1" x14ac:dyDescent="0.2">
      <c r="A5" s="325" t="s">
        <v>0</v>
      </c>
      <c r="B5" s="326">
        <f>'Res '!C44</f>
        <v>750</v>
      </c>
      <c r="C5" s="326"/>
      <c r="D5" s="327" t="s">
        <v>34</v>
      </c>
      <c r="E5" s="328">
        <f>'Res '!I53</f>
        <v>0.89999999999999858</v>
      </c>
      <c r="F5" s="329">
        <f>'Res '!J53</f>
        <v>3.3809166040570944E-2</v>
      </c>
      <c r="G5" s="328">
        <f>+'Res '!I57</f>
        <v>0.90000000000000568</v>
      </c>
      <c r="H5" s="329">
        <f>+'Res '!J57</f>
        <v>2.7635166670760939E-2</v>
      </c>
      <c r="I5" s="328">
        <f>+'Res '!I60</f>
        <v>1.686150000000012</v>
      </c>
      <c r="J5" s="329">
        <f>+'Res '!J60</f>
        <v>4.0755746387419058E-2</v>
      </c>
      <c r="K5" s="330">
        <f>+'Res '!I74</f>
        <v>1.3691538000000065</v>
      </c>
      <c r="L5" s="331">
        <f>+'Res '!J74</f>
        <v>1.1985025168979388E-2</v>
      </c>
      <c r="M5" s="220"/>
    </row>
    <row r="6" spans="1:13" ht="24.75" customHeight="1" x14ac:dyDescent="0.2">
      <c r="A6" s="359" t="s">
        <v>122</v>
      </c>
      <c r="B6" s="354">
        <f>'Seasonal Res'!C44</f>
        <v>645</v>
      </c>
      <c r="C6" s="354"/>
      <c r="D6" s="327" t="s">
        <v>34</v>
      </c>
      <c r="E6" s="355">
        <f>'Seasonal Res'!I54</f>
        <v>-0.59000000000001052</v>
      </c>
      <c r="F6" s="356">
        <f>'Seasonal Res'!J54</f>
        <v>-1.1835862663871741E-2</v>
      </c>
      <c r="G6" s="355">
        <f>'Seasonal Res'!I58</f>
        <v>-0.59000000000001052</v>
      </c>
      <c r="H6" s="356">
        <f>'Seasonal Res'!J58</f>
        <v>-1.0681363837087884E-2</v>
      </c>
      <c r="I6" s="355">
        <f>'Seasonal Res'!I61</f>
        <v>0.15369789999998318</v>
      </c>
      <c r="J6" s="356">
        <f>'Seasonal Res'!J61</f>
        <v>2.4056519525443181E-3</v>
      </c>
      <c r="K6" s="357">
        <f>'Seasonal Res'!I75</f>
        <v>0.12480269479996764</v>
      </c>
      <c r="L6" s="358">
        <f>'Seasonal Res'!J75</f>
        <v>1.0292011987217253E-3</v>
      </c>
      <c r="M6" s="220"/>
    </row>
    <row r="7" spans="1:13" ht="24.75" customHeight="1" x14ac:dyDescent="0.2">
      <c r="A7" s="332" t="s">
        <v>25</v>
      </c>
      <c r="B7" s="333">
        <f>+'GS&lt;50'!C45</f>
        <v>2000</v>
      </c>
      <c r="C7" s="333"/>
      <c r="D7" s="334" t="s">
        <v>34</v>
      </c>
      <c r="E7" s="335">
        <f>'GS&lt;50'!I57</f>
        <v>2.2800000000000011</v>
      </c>
      <c r="F7" s="336">
        <f>'GS&lt;50'!J57</f>
        <v>4.3804034582132591E-2</v>
      </c>
      <c r="G7" s="335">
        <f>+'GS&lt;50'!I61</f>
        <v>2.2800000000000011</v>
      </c>
      <c r="H7" s="336">
        <f>+'GS&lt;50'!J61</f>
        <v>3.4152596196479298E-2</v>
      </c>
      <c r="I7" s="335">
        <f>+'GS&lt;50'!I64</f>
        <v>4.1667599999999965</v>
      </c>
      <c r="J7" s="336">
        <f>+'GS&lt;50'!J64</f>
        <v>4.7273006160026311E-2</v>
      </c>
      <c r="K7" s="337">
        <f>+'GS&lt;50'!I78</f>
        <v>3.3834091200000103</v>
      </c>
      <c r="L7" s="338">
        <f>+'GS&lt;50'!J78</f>
        <v>1.1818301150267484E-2</v>
      </c>
    </row>
    <row r="8" spans="1:13" ht="24.75" customHeight="1" x14ac:dyDescent="0.2">
      <c r="A8" s="339" t="s">
        <v>109</v>
      </c>
      <c r="B8" s="333">
        <f>'GS Intermediate'!C45</f>
        <v>432160</v>
      </c>
      <c r="C8" s="333">
        <f>'GS Intermediate'!E45</f>
        <v>1480</v>
      </c>
      <c r="D8" s="340" t="s">
        <v>24</v>
      </c>
      <c r="E8" s="335">
        <f>'GS Intermediate'!I57</f>
        <v>341.58599999999933</v>
      </c>
      <c r="F8" s="336">
        <f>'GS Intermediate'!J57</f>
        <v>6.6394727389491662E-2</v>
      </c>
      <c r="G8" s="335">
        <f>'GS Intermediate'!I60</f>
        <v>341.58599999999933</v>
      </c>
      <c r="H8" s="336">
        <f>'GS Intermediate'!J60</f>
        <v>3.9880124391695318E-2</v>
      </c>
      <c r="I8" s="335">
        <f>'GS Intermediate'!I63</f>
        <v>983.16599999999744</v>
      </c>
      <c r="J8" s="336">
        <f>'GS Intermediate'!J63</f>
        <v>6.2165705031828257E-2</v>
      </c>
      <c r="K8" s="337">
        <f>'GS Intermediate'!I74</f>
        <v>1110.9775799999916</v>
      </c>
      <c r="L8" s="338">
        <f>'GS Intermediate'!J74</f>
        <v>1.2818055955132681E-2</v>
      </c>
    </row>
    <row r="9" spans="1:13" ht="24.75" customHeight="1" x14ac:dyDescent="0.2">
      <c r="A9" s="339" t="s">
        <v>107</v>
      </c>
      <c r="B9" s="333">
        <f>+'GS&gt;3000-4999 '!C45</f>
        <v>1752000</v>
      </c>
      <c r="C9" s="333">
        <f>+'GS&gt;3000-4999 '!E45</f>
        <v>4000</v>
      </c>
      <c r="D9" s="340" t="s">
        <v>24</v>
      </c>
      <c r="E9" s="335">
        <f>'GS&gt;3000-4999 '!I57</f>
        <v>741.3700000000008</v>
      </c>
      <c r="F9" s="336">
        <f>'GS&gt;3000-4999 '!J57</f>
        <v>5.143173884328716E-2</v>
      </c>
      <c r="G9" s="335">
        <f>+'GS&gt;3000-4999 '!I60</f>
        <v>741.37000000000262</v>
      </c>
      <c r="H9" s="336">
        <f>+'GS&gt;3000-4999 '!J60</f>
        <v>2.6759132684768792E-2</v>
      </c>
      <c r="I9" s="335">
        <f>+'GS&gt;3000-4999 '!I63</f>
        <v>2648.9700000000012</v>
      </c>
      <c r="J9" s="336">
        <f>+'GS&gt;3000-4999 '!J63</f>
        <v>5.3769917236211238E-2</v>
      </c>
      <c r="K9" s="337">
        <f>+'GS&gt;3000-4999 '!I74</f>
        <v>2993.3361000000732</v>
      </c>
      <c r="L9" s="338">
        <f>+'GS&gt;3000-4999 '!J74</f>
        <v>8.9461734618106487E-3</v>
      </c>
      <c r="M9" s="220"/>
    </row>
    <row r="10" spans="1:13" ht="24.75" customHeight="1" x14ac:dyDescent="0.2">
      <c r="A10" s="339" t="s">
        <v>108</v>
      </c>
      <c r="B10" s="333">
        <f>'Large User'!C45</f>
        <v>4219400</v>
      </c>
      <c r="C10" s="333">
        <f>'Large User'!E45</f>
        <v>6800</v>
      </c>
      <c r="D10" s="340" t="s">
        <v>24</v>
      </c>
      <c r="E10" s="335">
        <f>'Large User'!I57</f>
        <v>2107.7599999999984</v>
      </c>
      <c r="F10" s="341">
        <f>'Large User'!J57</f>
        <v>7.1832076469658002E-2</v>
      </c>
      <c r="G10" s="335">
        <f>'Large User'!I60</f>
        <v>2107.7599999999948</v>
      </c>
      <c r="H10" s="341">
        <f>'Large User'!J60</f>
        <v>5.1919154345480285E-2</v>
      </c>
      <c r="I10" s="335">
        <f>'Large User'!I63</f>
        <v>5350.679999999993</v>
      </c>
      <c r="J10" s="336">
        <f>'Large User'!J63</f>
        <v>6.9266005354841106E-2</v>
      </c>
      <c r="K10" s="337">
        <f>'Large User'!I74</f>
        <v>6046.268400000059</v>
      </c>
      <c r="L10" s="338">
        <f>'Large User'!J74</f>
        <v>7.9723061979270586E-3</v>
      </c>
      <c r="M10" s="220"/>
    </row>
    <row r="11" spans="1:13" ht="24.75" customHeight="1" x14ac:dyDescent="0.2">
      <c r="A11" s="342" t="s">
        <v>26</v>
      </c>
      <c r="B11" s="333">
        <f>+USL!C40</f>
        <v>500</v>
      </c>
      <c r="C11" s="333"/>
      <c r="D11" s="334" t="s">
        <v>35</v>
      </c>
      <c r="E11" s="335">
        <f>USL!I51</f>
        <v>0.44999999999999929</v>
      </c>
      <c r="F11" s="343">
        <f>USL!J51</f>
        <v>2.869897959183669E-2</v>
      </c>
      <c r="G11" s="335">
        <f>+USL!I54</f>
        <v>0.44999999999999929</v>
      </c>
      <c r="H11" s="343">
        <f>+USL!J54</f>
        <v>2.3419447509211613E-2</v>
      </c>
      <c r="I11" s="335">
        <f>+USL!I57</f>
        <v>0.92168999999999812</v>
      </c>
      <c r="J11" s="336">
        <f>+USL!J57</f>
        <v>3.752714711599292E-2</v>
      </c>
      <c r="K11" s="337">
        <f>+USL!I71</f>
        <v>0.74841228000001081</v>
      </c>
      <c r="L11" s="338">
        <f>+USL!J71</f>
        <v>1.014466959904416E-2</v>
      </c>
      <c r="M11" s="220"/>
    </row>
    <row r="12" spans="1:13" ht="24.75" customHeight="1" x14ac:dyDescent="0.2">
      <c r="A12" s="332" t="s">
        <v>20</v>
      </c>
      <c r="B12" s="333">
        <f>+'SL '!C36</f>
        <v>180</v>
      </c>
      <c r="C12" s="333">
        <f>+'SL '!E36</f>
        <v>1</v>
      </c>
      <c r="D12" s="334" t="s">
        <v>35</v>
      </c>
      <c r="E12" s="335">
        <f>'SL '!I43</f>
        <v>0.6404999999999994</v>
      </c>
      <c r="F12" s="336">
        <f>'SL '!J43</f>
        <v>3.4356795725918023E-2</v>
      </c>
      <c r="G12" s="335">
        <f>+'SL '!I46</f>
        <v>0.6404999999999994</v>
      </c>
      <c r="H12" s="336">
        <f>+'SL '!J46</f>
        <v>3.2019191718622206E-2</v>
      </c>
      <c r="I12" s="335">
        <f>+'SL '!I49</f>
        <v>0.91199999999999548</v>
      </c>
      <c r="J12" s="336">
        <f>+'SL '!J49</f>
        <v>3.9533353839815495E-2</v>
      </c>
      <c r="K12" s="337">
        <f>+'SL '!I63</f>
        <v>0.74054399999999276</v>
      </c>
      <c r="L12" s="338">
        <f>+'SL '!J63</f>
        <v>1.9365127707793552E-2</v>
      </c>
      <c r="M12" s="220"/>
    </row>
    <row r="13" spans="1:13" ht="24.75" customHeight="1" x14ac:dyDescent="0.2">
      <c r="A13" s="344" t="s">
        <v>27</v>
      </c>
      <c r="B13" s="345">
        <f>+'ST '!C43</f>
        <v>37</v>
      </c>
      <c r="C13" s="345">
        <f>+'ST '!E43</f>
        <v>1</v>
      </c>
      <c r="D13" s="346" t="s">
        <v>24</v>
      </c>
      <c r="E13" s="347">
        <f>'ST '!I54</f>
        <v>0.92099999999999937</v>
      </c>
      <c r="F13" s="348">
        <f>'ST '!J54</f>
        <v>0.20234642762984434</v>
      </c>
      <c r="G13" s="347">
        <f>+'ST '!I57</f>
        <v>0.92099999999999937</v>
      </c>
      <c r="H13" s="348">
        <f>+'ST '!J57</f>
        <v>0.18211049621784367</v>
      </c>
      <c r="I13" s="347">
        <f>+'ST '!I60</f>
        <v>1.2057000000000002</v>
      </c>
      <c r="J13" s="348">
        <f>+'ST '!J60</f>
        <v>0.14570271045663485</v>
      </c>
      <c r="K13" s="349">
        <f>+'ST '!I71</f>
        <v>1.3624410000000005</v>
      </c>
      <c r="L13" s="350">
        <f>+'ST '!J71</f>
        <v>8.7764349740874062E-2</v>
      </c>
      <c r="M13" s="220"/>
    </row>
    <row r="14" spans="1:13" x14ac:dyDescent="0.2">
      <c r="B14" s="12"/>
      <c r="C14" s="12"/>
      <c r="D14" s="13"/>
      <c r="E14" s="13"/>
      <c r="F14" s="13"/>
    </row>
    <row r="15" spans="1:13" x14ac:dyDescent="0.2">
      <c r="A15" s="122" t="s">
        <v>28</v>
      </c>
      <c r="B15" s="103"/>
      <c r="C15" s="103"/>
      <c r="D15" s="101"/>
      <c r="E15" s="101"/>
      <c r="F15" s="101"/>
      <c r="G15" s="102"/>
      <c r="H15" s="102"/>
      <c r="I15" s="102"/>
      <c r="J15" s="102"/>
      <c r="K15" s="102"/>
      <c r="L15" s="102"/>
    </row>
    <row r="16" spans="1:13" x14ac:dyDescent="0.2">
      <c r="A16" s="123" t="s">
        <v>78</v>
      </c>
      <c r="B16" s="102"/>
      <c r="C16" s="102"/>
      <c r="D16" s="102"/>
      <c r="E16" s="102"/>
      <c r="F16" s="101"/>
      <c r="G16" s="102"/>
      <c r="H16" s="102"/>
      <c r="I16" s="102"/>
      <c r="J16" s="102"/>
      <c r="K16" s="102"/>
      <c r="L16" s="102"/>
    </row>
    <row r="17" spans="1:12" x14ac:dyDescent="0.2">
      <c r="A17" s="123" t="s">
        <v>112</v>
      </c>
      <c r="B17" s="102"/>
      <c r="C17" s="102"/>
      <c r="D17" s="102"/>
      <c r="E17" s="102"/>
      <c r="F17" s="102"/>
      <c r="G17" s="104"/>
      <c r="H17" s="102"/>
      <c r="I17" s="104"/>
      <c r="J17" s="102"/>
      <c r="K17" s="104"/>
      <c r="L17" s="102"/>
    </row>
    <row r="18" spans="1:12" s="107" customFormat="1" x14ac:dyDescent="0.2">
      <c r="A18" s="380" t="s">
        <v>113</v>
      </c>
      <c r="B18" s="381"/>
      <c r="C18" s="381"/>
      <c r="D18" s="381"/>
      <c r="E18" s="381"/>
      <c r="F18" s="381"/>
      <c r="G18" s="381"/>
      <c r="H18" s="381"/>
      <c r="I18" s="381"/>
      <c r="J18" s="381"/>
      <c r="K18" s="381"/>
      <c r="L18" s="381"/>
    </row>
    <row r="19" spans="1:12" x14ac:dyDescent="0.2">
      <c r="A19" s="124" t="s">
        <v>114</v>
      </c>
      <c r="B19" s="102"/>
      <c r="C19" s="102"/>
      <c r="D19" s="102"/>
      <c r="E19" s="102"/>
      <c r="F19" s="102"/>
      <c r="G19" s="102"/>
      <c r="H19" s="102"/>
      <c r="I19" s="102"/>
      <c r="J19" s="102"/>
      <c r="K19" s="102"/>
      <c r="L19" s="102"/>
    </row>
    <row r="20" spans="1:12" x14ac:dyDescent="0.2">
      <c r="A20" s="123" t="s">
        <v>115</v>
      </c>
      <c r="B20" s="102"/>
      <c r="C20" s="102"/>
      <c r="D20" s="102"/>
      <c r="E20" s="102"/>
      <c r="F20" s="102"/>
      <c r="G20" s="102"/>
      <c r="H20" s="102"/>
      <c r="I20" s="102"/>
      <c r="J20" s="102"/>
      <c r="K20" s="102"/>
      <c r="L20" s="102"/>
    </row>
    <row r="21" spans="1:12" x14ac:dyDescent="0.2">
      <c r="A21" s="123" t="s">
        <v>95</v>
      </c>
      <c r="B21" s="102"/>
      <c r="C21" s="102"/>
      <c r="D21" s="102"/>
      <c r="E21" s="102"/>
      <c r="F21" s="102"/>
      <c r="G21" s="102"/>
      <c r="H21" s="102"/>
      <c r="I21" s="102"/>
      <c r="J21" s="102"/>
      <c r="K21" s="102"/>
      <c r="L21" s="102"/>
    </row>
    <row r="22" spans="1:12" x14ac:dyDescent="0.2">
      <c r="A22" s="102" t="s">
        <v>116</v>
      </c>
      <c r="B22" s="102"/>
      <c r="C22" s="102"/>
      <c r="D22" s="102"/>
      <c r="E22" s="102"/>
      <c r="F22" s="102"/>
      <c r="G22" s="102"/>
      <c r="H22" s="102"/>
      <c r="I22" s="102"/>
      <c r="J22" s="102"/>
      <c r="K22" s="102"/>
      <c r="L22" s="102"/>
    </row>
    <row r="23" spans="1:12" x14ac:dyDescent="0.2">
      <c r="A23" s="123" t="s">
        <v>117</v>
      </c>
      <c r="B23" s="102"/>
      <c r="C23" s="102"/>
      <c r="D23" s="102"/>
      <c r="E23" s="102"/>
      <c r="F23" s="102"/>
      <c r="G23" s="102"/>
      <c r="H23" s="102"/>
      <c r="I23" s="102"/>
      <c r="J23" s="102"/>
      <c r="K23" s="102"/>
      <c r="L23" s="102"/>
    </row>
    <row r="24" spans="1:12" x14ac:dyDescent="0.2">
      <c r="A24" s="102" t="s">
        <v>96</v>
      </c>
      <c r="B24" s="102"/>
      <c r="C24" s="102"/>
      <c r="D24" s="102"/>
      <c r="E24" s="102"/>
      <c r="F24" s="102"/>
      <c r="G24" s="102"/>
      <c r="H24" s="102"/>
      <c r="I24" s="102"/>
      <c r="J24" s="102"/>
      <c r="K24" s="102"/>
      <c r="L24" s="102"/>
    </row>
    <row r="25" spans="1:12" x14ac:dyDescent="0.2">
      <c r="A25" s="102" t="s">
        <v>118</v>
      </c>
      <c r="B25" s="102"/>
      <c r="C25" s="102"/>
      <c r="D25" s="102"/>
      <c r="E25" s="102"/>
      <c r="F25" s="102"/>
      <c r="G25" s="102"/>
      <c r="H25" s="102"/>
      <c r="I25" s="102"/>
      <c r="J25" s="102"/>
      <c r="K25" s="102"/>
      <c r="L25" s="102"/>
    </row>
  </sheetData>
  <mergeCells count="7">
    <mergeCell ref="A18:L18"/>
    <mergeCell ref="G3:H3"/>
    <mergeCell ref="I3:J3"/>
    <mergeCell ref="K3:L3"/>
    <mergeCell ref="A3:A4"/>
    <mergeCell ref="D3:D4"/>
    <mergeCell ref="E3:F3"/>
  </mergeCells>
  <phoneticPr fontId="6" type="noConversion"/>
  <pageMargins left="0.25" right="0.25" top="0.75" bottom="0.75" header="0.3" footer="0.3"/>
  <pageSetup scale="90" fitToHeight="2" orientation="landscape" r:id="rId1"/>
  <headerFooter alignWithMargins="0">
    <oddFooter>&amp;R&amp;F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Q72"/>
  <sheetViews>
    <sheetView showGridLines="0" topLeftCell="A42" zoomScale="90" workbookViewId="0">
      <selection activeCell="E18" sqref="E18"/>
    </sheetView>
  </sheetViews>
  <sheetFormatPr defaultRowHeight="12.75" x14ac:dyDescent="0.2"/>
  <cols>
    <col min="1" max="1" width="2.28515625" customWidth="1"/>
    <col min="2" max="2" width="47.42578125" customWidth="1"/>
    <col min="3" max="3" width="11" customWidth="1"/>
    <col min="4" max="4" width="11.140625" customWidth="1"/>
    <col min="5" max="5" width="14.28515625" customWidth="1"/>
    <col min="6" max="6" width="10.42578125" customWidth="1"/>
    <col min="7" max="7" width="11.5703125" bestFit="1" customWidth="1"/>
    <col min="8" max="8" width="15.5703125" customWidth="1"/>
    <col min="9" max="9" width="12.7109375" bestFit="1" customWidth="1"/>
    <col min="10" max="10" width="11.140625" customWidth="1"/>
    <col min="11" max="11" width="13.140625" customWidth="1"/>
    <col min="12" max="12" width="12.7109375" bestFit="1" customWidth="1"/>
    <col min="13" max="13" width="13.85546875" bestFit="1" customWidth="1"/>
    <col min="14" max="14" width="10" customWidth="1"/>
    <col min="15" max="15" width="10.42578125" bestFit="1" customWidth="1"/>
    <col min="16" max="16" width="9.28515625" bestFit="1" customWidth="1"/>
  </cols>
  <sheetData>
    <row r="1" spans="2:11" hidden="1" x14ac:dyDescent="0.2"/>
    <row r="2" spans="2:11" hidden="1" x14ac:dyDescent="0.2"/>
    <row r="3" spans="2:11" hidden="1" x14ac:dyDescent="0.2"/>
    <row r="4" spans="2:11" hidden="1" x14ac:dyDescent="0.2"/>
    <row r="5" spans="2:11" hidden="1" x14ac:dyDescent="0.2"/>
    <row r="6" spans="2:11" hidden="1" x14ac:dyDescent="0.2"/>
    <row r="7" spans="2:11" hidden="1" x14ac:dyDescent="0.2"/>
    <row r="8" spans="2:11" hidden="1" x14ac:dyDescent="0.2"/>
    <row r="9" spans="2:11" ht="18" x14ac:dyDescent="0.25">
      <c r="B9" s="1" t="s">
        <v>18</v>
      </c>
      <c r="C9" s="2"/>
      <c r="D9" s="2"/>
      <c r="E9" s="116"/>
      <c r="F9" s="113" t="s">
        <v>70</v>
      </c>
      <c r="G9" s="2"/>
      <c r="H9" s="2"/>
      <c r="I9" s="2"/>
      <c r="J9" s="2"/>
      <c r="K9" s="2"/>
    </row>
    <row r="10" spans="2:11" x14ac:dyDescent="0.2">
      <c r="B10" s="2"/>
      <c r="C10" s="2"/>
      <c r="D10" s="2"/>
      <c r="E10" s="2"/>
      <c r="F10" s="2"/>
      <c r="G10" s="2"/>
      <c r="H10" s="2"/>
      <c r="I10" s="2"/>
      <c r="J10" s="2"/>
      <c r="K10" s="2"/>
    </row>
    <row r="11" spans="2:11" ht="18" x14ac:dyDescent="0.25">
      <c r="B11" s="387" t="s">
        <v>19</v>
      </c>
      <c r="C11" s="387"/>
      <c r="D11" s="387"/>
      <c r="E11" s="387"/>
      <c r="F11" s="3"/>
      <c r="G11" s="3"/>
      <c r="H11" s="2"/>
      <c r="I11" s="2"/>
      <c r="J11" s="2"/>
      <c r="K11" s="2"/>
    </row>
    <row r="12" spans="2:11" ht="13.5" thickBot="1" x14ac:dyDescent="0.25">
      <c r="B12" s="2"/>
      <c r="C12" s="115">
        <v>2019</v>
      </c>
      <c r="D12" s="115">
        <v>2021</v>
      </c>
      <c r="E12" s="2"/>
      <c r="F12" s="2"/>
      <c r="G12" s="2"/>
      <c r="H12" s="2"/>
      <c r="I12" s="2"/>
      <c r="J12" s="2"/>
      <c r="K12" s="2"/>
    </row>
    <row r="13" spans="2:11" ht="13.5" thickBot="1" x14ac:dyDescent="0.25">
      <c r="B13" s="4" t="s">
        <v>1</v>
      </c>
      <c r="C13" s="73" t="s">
        <v>97</v>
      </c>
      <c r="D13" s="73" t="s">
        <v>38</v>
      </c>
      <c r="E13" s="2"/>
      <c r="F13" s="2"/>
      <c r="G13" s="2"/>
      <c r="H13" s="2"/>
      <c r="I13" s="2"/>
      <c r="J13" s="2"/>
      <c r="K13" s="2"/>
    </row>
    <row r="14" spans="2:11" x14ac:dyDescent="0.2">
      <c r="B14" s="415" t="s">
        <v>2</v>
      </c>
      <c r="C14" s="279">
        <v>0.72</v>
      </c>
      <c r="D14" s="279">
        <v>0.74</v>
      </c>
      <c r="E14" s="2" t="s">
        <v>68</v>
      </c>
      <c r="F14" s="2"/>
      <c r="G14" s="2"/>
      <c r="H14" s="2"/>
      <c r="I14" s="205"/>
      <c r="J14" s="2"/>
      <c r="K14" s="2"/>
    </row>
    <row r="15" spans="2:11" x14ac:dyDescent="0.2">
      <c r="B15" s="375" t="s">
        <v>3</v>
      </c>
      <c r="C15" s="134">
        <v>3.8315999999999999</v>
      </c>
      <c r="D15" s="134">
        <v>3.9628999999999999</v>
      </c>
      <c r="E15" s="2" t="s">
        <v>12</v>
      </c>
      <c r="F15" s="2"/>
      <c r="G15" s="2"/>
      <c r="H15" s="2"/>
      <c r="I15" s="206"/>
      <c r="J15" s="2"/>
      <c r="K15" s="2"/>
    </row>
    <row r="16" spans="2:11" x14ac:dyDescent="0.2">
      <c r="B16" s="372" t="s">
        <v>79</v>
      </c>
      <c r="C16" s="134"/>
      <c r="D16" s="134">
        <v>0.7782</v>
      </c>
      <c r="E16" s="2" t="s">
        <v>12</v>
      </c>
      <c r="F16" s="2"/>
      <c r="G16" s="2"/>
      <c r="H16" s="2"/>
      <c r="I16" s="206"/>
      <c r="J16" s="2"/>
      <c r="K16" s="2"/>
    </row>
    <row r="17" spans="2:11" x14ac:dyDescent="0.2">
      <c r="B17" s="374" t="s">
        <v>125</v>
      </c>
      <c r="C17" s="134">
        <v>0</v>
      </c>
      <c r="D17" s="134">
        <v>5.7700000000000001E-2</v>
      </c>
      <c r="E17" s="2" t="s">
        <v>12</v>
      </c>
      <c r="F17" s="2"/>
      <c r="G17" s="2"/>
      <c r="H17" s="2"/>
      <c r="I17" s="206"/>
      <c r="J17" s="2"/>
      <c r="K17" s="2"/>
    </row>
    <row r="18" spans="2:11" x14ac:dyDescent="0.2">
      <c r="B18" s="374" t="s">
        <v>130</v>
      </c>
      <c r="C18" s="134">
        <v>0</v>
      </c>
      <c r="D18" s="134">
        <v>-6.6199999999999995E-2</v>
      </c>
      <c r="E18" s="2" t="s">
        <v>12</v>
      </c>
      <c r="F18" s="2"/>
      <c r="G18" s="2"/>
      <c r="H18" s="2"/>
      <c r="I18" s="206"/>
      <c r="J18" s="2"/>
      <c r="K18" s="2"/>
    </row>
    <row r="19" spans="2:11" x14ac:dyDescent="0.2">
      <c r="B19" s="372" t="s">
        <v>110</v>
      </c>
      <c r="C19" s="134">
        <v>0</v>
      </c>
      <c r="D19" s="134">
        <v>0</v>
      </c>
      <c r="E19" s="2" t="s">
        <v>12</v>
      </c>
      <c r="F19" s="2"/>
      <c r="G19" s="2"/>
      <c r="H19" s="2"/>
      <c r="I19" s="212"/>
      <c r="J19" s="2"/>
      <c r="K19" s="2"/>
    </row>
    <row r="20" spans="2:11" x14ac:dyDescent="0.2">
      <c r="B20" s="375" t="s">
        <v>101</v>
      </c>
      <c r="C20" s="134"/>
      <c r="D20" s="134">
        <v>0</v>
      </c>
      <c r="E20" s="2" t="s">
        <v>12</v>
      </c>
      <c r="F20" s="2"/>
      <c r="G20" s="2"/>
      <c r="H20" s="2"/>
      <c r="I20" s="206"/>
      <c r="J20" s="2"/>
      <c r="K20" s="2"/>
    </row>
    <row r="21" spans="2:11" s="107" customFormat="1" x14ac:dyDescent="0.2">
      <c r="B21" s="420" t="s">
        <v>103</v>
      </c>
      <c r="C21" s="277"/>
      <c r="D21" s="277">
        <v>0</v>
      </c>
      <c r="E21" s="2" t="s">
        <v>11</v>
      </c>
      <c r="F21" s="7"/>
      <c r="G21" s="7"/>
      <c r="H21" s="7"/>
      <c r="I21" s="8"/>
      <c r="J21" s="7"/>
      <c r="K21" s="7"/>
    </row>
    <row r="22" spans="2:11" x14ac:dyDescent="0.2">
      <c r="B22" s="373" t="s">
        <v>87</v>
      </c>
      <c r="C22" s="287">
        <v>0.26179999999999998</v>
      </c>
      <c r="D22" s="287">
        <v>0.26179999999999998</v>
      </c>
      <c r="E22" s="2" t="s">
        <v>12</v>
      </c>
      <c r="F22" s="215"/>
      <c r="G22" s="215"/>
      <c r="H22" s="2"/>
      <c r="I22" s="2"/>
      <c r="J22" s="2"/>
      <c r="K22" s="2"/>
    </row>
    <row r="23" spans="2:11" x14ac:dyDescent="0.2">
      <c r="B23" s="374" t="s">
        <v>124</v>
      </c>
      <c r="C23" s="288">
        <v>0</v>
      </c>
      <c r="D23" s="288">
        <v>0.01</v>
      </c>
      <c r="E23" s="2" t="s">
        <v>68</v>
      </c>
      <c r="F23" s="215"/>
      <c r="G23" s="215"/>
      <c r="H23" s="2"/>
      <c r="I23" s="2"/>
      <c r="J23" s="2"/>
      <c r="K23" s="2"/>
    </row>
    <row r="24" spans="2:11" x14ac:dyDescent="0.2">
      <c r="B24" s="374" t="s">
        <v>128</v>
      </c>
      <c r="C24" s="288"/>
      <c r="D24" s="288">
        <v>-0.01</v>
      </c>
      <c r="E24" s="2" t="s">
        <v>68</v>
      </c>
      <c r="F24" s="215"/>
      <c r="G24" s="215"/>
      <c r="H24" s="2"/>
      <c r="I24" s="2"/>
      <c r="J24" s="2"/>
      <c r="K24" s="2"/>
    </row>
    <row r="25" spans="2:11" x14ac:dyDescent="0.2">
      <c r="B25" s="375" t="s">
        <v>4</v>
      </c>
      <c r="C25" s="277">
        <v>1.8883000000000001</v>
      </c>
      <c r="D25" s="277">
        <v>2.0335000000000001</v>
      </c>
      <c r="E25" s="2" t="s">
        <v>12</v>
      </c>
      <c r="F25" s="2"/>
      <c r="G25" s="2"/>
      <c r="H25" s="2"/>
      <c r="I25" s="206"/>
      <c r="J25" s="2"/>
      <c r="K25" s="2"/>
    </row>
    <row r="26" spans="2:11" ht="27" customHeight="1" x14ac:dyDescent="0.2">
      <c r="B26" s="375" t="s">
        <v>5</v>
      </c>
      <c r="C26" s="277">
        <v>1.3293999999999999</v>
      </c>
      <c r="D26" s="277">
        <v>1.4689000000000001</v>
      </c>
      <c r="E26" s="2" t="s">
        <v>12</v>
      </c>
      <c r="F26" s="2"/>
      <c r="G26" s="2"/>
      <c r="H26" s="2"/>
      <c r="I26" s="206"/>
      <c r="J26" s="2"/>
      <c r="K26" s="2"/>
    </row>
    <row r="27" spans="2:11" x14ac:dyDescent="0.2">
      <c r="B27" s="375" t="s">
        <v>6</v>
      </c>
      <c r="C27" s="134">
        <v>3.0000000000000001E-3</v>
      </c>
      <c r="D27" s="134">
        <v>3.0000000000000001E-3</v>
      </c>
      <c r="E27" s="2" t="s">
        <v>11</v>
      </c>
      <c r="F27" s="2"/>
      <c r="G27" s="2"/>
      <c r="H27" s="2"/>
      <c r="I27" s="108"/>
      <c r="J27" s="2"/>
      <c r="K27" s="2"/>
    </row>
    <row r="28" spans="2:11" x14ac:dyDescent="0.2">
      <c r="B28" s="375" t="s">
        <v>81</v>
      </c>
      <c r="C28" s="134">
        <v>4.0000000000000002E-4</v>
      </c>
      <c r="D28" s="134">
        <v>4.0000000000000002E-4</v>
      </c>
      <c r="E28" s="2" t="s">
        <v>11</v>
      </c>
      <c r="F28" s="2"/>
      <c r="G28" s="2"/>
      <c r="H28" s="2"/>
      <c r="I28" s="108"/>
      <c r="J28" s="2"/>
      <c r="K28" s="2"/>
    </row>
    <row r="29" spans="2:11" x14ac:dyDescent="0.2">
      <c r="B29" s="375" t="s">
        <v>7</v>
      </c>
      <c r="C29" s="134">
        <v>5.0000000000000001E-4</v>
      </c>
      <c r="D29" s="134">
        <v>5.0000000000000001E-4</v>
      </c>
      <c r="E29" s="2" t="s">
        <v>11</v>
      </c>
      <c r="F29" s="2"/>
      <c r="G29" s="2"/>
      <c r="H29" s="2"/>
      <c r="I29" s="108"/>
      <c r="J29" s="2"/>
      <c r="K29" s="2"/>
    </row>
    <row r="30" spans="2:11" ht="23.25" customHeight="1" x14ac:dyDescent="0.2">
      <c r="B30" s="375" t="s">
        <v>8</v>
      </c>
      <c r="C30" s="281">
        <v>0.25</v>
      </c>
      <c r="D30" s="281">
        <v>0.25</v>
      </c>
      <c r="E30" s="2" t="s">
        <v>68</v>
      </c>
      <c r="F30" s="2"/>
      <c r="G30" s="2"/>
      <c r="H30" s="2"/>
      <c r="I30" s="207"/>
      <c r="J30" s="2"/>
      <c r="K30" s="2"/>
    </row>
    <row r="31" spans="2:11" ht="13.5" thickBot="1" x14ac:dyDescent="0.25">
      <c r="B31" s="377" t="s">
        <v>9</v>
      </c>
      <c r="C31" s="292">
        <f>'Res '!C33</f>
        <v>1.0482</v>
      </c>
      <c r="D31" s="292">
        <f>'Res '!D33</f>
        <v>1.0482</v>
      </c>
      <c r="E31" s="120" t="s">
        <v>60</v>
      </c>
      <c r="F31" s="2"/>
      <c r="G31" s="2"/>
      <c r="H31" s="2"/>
      <c r="I31" s="108"/>
      <c r="J31" s="2"/>
      <c r="K31" s="2"/>
    </row>
    <row r="32" spans="2:11" x14ac:dyDescent="0.2">
      <c r="B32" s="74"/>
      <c r="C32" s="2"/>
      <c r="D32" s="2"/>
      <c r="E32" s="2"/>
      <c r="F32" s="2"/>
      <c r="G32" s="2"/>
      <c r="H32" s="2"/>
      <c r="I32" s="2"/>
      <c r="J32" s="2"/>
      <c r="K32" s="2"/>
    </row>
    <row r="33" spans="1:17" x14ac:dyDescent="0.2">
      <c r="B33" s="74"/>
      <c r="C33" s="2"/>
      <c r="D33" s="2"/>
      <c r="E33" s="2"/>
      <c r="F33" s="2"/>
      <c r="G33" s="2"/>
      <c r="H33" s="2"/>
      <c r="I33" s="2"/>
      <c r="J33" s="2"/>
      <c r="K33" s="2"/>
    </row>
    <row r="34" spans="1:17" x14ac:dyDescent="0.2">
      <c r="B34" s="74"/>
      <c r="C34" s="2"/>
      <c r="D34" s="2"/>
      <c r="E34" s="2"/>
      <c r="F34" s="2"/>
      <c r="G34" s="2"/>
      <c r="H34" s="2"/>
      <c r="I34" s="2"/>
      <c r="J34" s="2"/>
      <c r="K34" s="2"/>
    </row>
    <row r="35" spans="1:17" x14ac:dyDescent="0.2">
      <c r="B35" s="74"/>
      <c r="C35" s="2"/>
      <c r="D35" s="2"/>
      <c r="E35" s="2"/>
      <c r="F35" s="2"/>
      <c r="G35" s="2"/>
      <c r="H35" s="2"/>
      <c r="I35" s="2"/>
      <c r="J35" s="2"/>
      <c r="K35" s="2"/>
    </row>
    <row r="36" spans="1:17" x14ac:dyDescent="0.2">
      <c r="B36" s="74" t="s">
        <v>29</v>
      </c>
      <c r="C36" s="201">
        <f>'Res '!C37</f>
        <v>0.11899999999999999</v>
      </c>
      <c r="D36" s="201">
        <f>'Res '!D37</f>
        <v>0.11899999999999999</v>
      </c>
      <c r="E36" s="68"/>
      <c r="F36" s="2"/>
      <c r="G36" s="2"/>
      <c r="H36" s="2"/>
      <c r="I36" s="2"/>
      <c r="J36" s="2"/>
      <c r="K36" s="2"/>
    </row>
    <row r="37" spans="1:17" x14ac:dyDescent="0.2">
      <c r="B37" s="74" t="s">
        <v>30</v>
      </c>
      <c r="C37" s="201">
        <f>'Res '!C38</f>
        <v>0.13900000000000001</v>
      </c>
      <c r="D37" s="201">
        <f>'Res '!D38</f>
        <v>0.13900000000000001</v>
      </c>
      <c r="E37" s="68"/>
      <c r="F37" s="2"/>
      <c r="G37" s="2"/>
      <c r="H37" s="2"/>
      <c r="I37" s="2"/>
      <c r="J37" s="2"/>
      <c r="K37" s="2"/>
    </row>
    <row r="38" spans="1:17" x14ac:dyDescent="0.2">
      <c r="B38" s="74" t="s">
        <v>31</v>
      </c>
      <c r="C38" s="201">
        <f>'Res '!C39</f>
        <v>0.128</v>
      </c>
      <c r="D38" s="201">
        <f>'Res '!D39</f>
        <v>0.128</v>
      </c>
      <c r="E38" s="322">
        <f>'Res '!E39</f>
        <v>0.64</v>
      </c>
      <c r="F38" s="69">
        <f>C38*E38</f>
        <v>8.1920000000000007E-2</v>
      </c>
      <c r="G38" s="2"/>
      <c r="H38" s="2"/>
      <c r="I38" s="2"/>
      <c r="J38" s="2"/>
      <c r="K38" s="2"/>
    </row>
    <row r="39" spans="1:17" x14ac:dyDescent="0.2">
      <c r="B39" s="74" t="s">
        <v>32</v>
      </c>
      <c r="C39" s="201">
        <f>'Res '!C40</f>
        <v>0.128</v>
      </c>
      <c r="D39" s="201">
        <f>'Res '!D40</f>
        <v>0.128</v>
      </c>
      <c r="E39" s="322">
        <f>'Res '!E40</f>
        <v>0.18</v>
      </c>
      <c r="F39" s="69">
        <f>C39*E39</f>
        <v>2.3039999999999998E-2</v>
      </c>
      <c r="G39" s="2"/>
      <c r="H39" s="2"/>
      <c r="I39" s="2"/>
      <c r="J39" s="2"/>
      <c r="K39" s="2"/>
    </row>
    <row r="40" spans="1:17" x14ac:dyDescent="0.2">
      <c r="B40" s="74" t="s">
        <v>33</v>
      </c>
      <c r="C40" s="201">
        <f>'Res '!C41</f>
        <v>0.128</v>
      </c>
      <c r="D40" s="201">
        <f>'Res '!D41</f>
        <v>0.128</v>
      </c>
      <c r="E40" s="322">
        <f>'Res '!E41</f>
        <v>0.18</v>
      </c>
      <c r="F40" s="69">
        <f>C40*E40</f>
        <v>2.3039999999999998E-2</v>
      </c>
      <c r="G40" s="2"/>
      <c r="H40" s="2"/>
      <c r="I40" s="2"/>
      <c r="J40" s="2"/>
      <c r="K40" s="2"/>
    </row>
    <row r="41" spans="1:17" x14ac:dyDescent="0.2">
      <c r="B41" s="74"/>
      <c r="C41" s="2"/>
      <c r="D41" s="2"/>
      <c r="E41" s="2"/>
      <c r="F41" s="69"/>
      <c r="G41" s="2"/>
      <c r="H41" s="2"/>
      <c r="I41" s="2"/>
      <c r="J41" s="2"/>
      <c r="K41" s="2"/>
    </row>
    <row r="42" spans="1:17" ht="13.5" thickBot="1" x14ac:dyDescent="0.25">
      <c r="B42" s="74"/>
      <c r="C42" s="2"/>
      <c r="D42" s="2"/>
      <c r="E42" s="2"/>
      <c r="F42" s="2"/>
      <c r="G42" s="2"/>
      <c r="H42" s="2"/>
      <c r="I42" s="2"/>
      <c r="J42" s="2"/>
      <c r="K42" s="2"/>
    </row>
    <row r="43" spans="1:17" ht="13.5" thickBot="1" x14ac:dyDescent="0.25">
      <c r="B43" s="84" t="s">
        <v>10</v>
      </c>
      <c r="C43" s="85">
        <v>37</v>
      </c>
      <c r="D43" s="86" t="s">
        <v>11</v>
      </c>
      <c r="E43" s="232">
        <v>1</v>
      </c>
      <c r="F43" s="86" t="s">
        <v>12</v>
      </c>
      <c r="G43" s="89"/>
      <c r="H43" s="233" t="s">
        <v>13</v>
      </c>
      <c r="I43" s="234"/>
      <c r="J43" s="235">
        <f>C31</f>
        <v>1.0482</v>
      </c>
      <c r="K43" s="2"/>
    </row>
    <row r="44" spans="1:17" x14ac:dyDescent="0.2">
      <c r="B44" s="231"/>
      <c r="C44" s="402" t="s">
        <v>37</v>
      </c>
      <c r="D44" s="389"/>
      <c r="E44" s="389"/>
      <c r="F44" s="388" t="s">
        <v>38</v>
      </c>
      <c r="G44" s="389"/>
      <c r="H44" s="389"/>
      <c r="I44" s="388" t="s">
        <v>39</v>
      </c>
      <c r="J44" s="406"/>
      <c r="K44" s="2"/>
    </row>
    <row r="45" spans="1:17" ht="18" customHeight="1" x14ac:dyDescent="0.2">
      <c r="B45" s="413" t="str">
        <f>B11</f>
        <v>STREET LIGHTING (Non-RPP)</v>
      </c>
      <c r="C45" s="15" t="s">
        <v>40</v>
      </c>
      <c r="D45" s="15" t="s">
        <v>16</v>
      </c>
      <c r="E45" s="61" t="s">
        <v>41</v>
      </c>
      <c r="F45" s="56" t="s">
        <v>40</v>
      </c>
      <c r="G45" s="16" t="s">
        <v>16</v>
      </c>
      <c r="H45" s="61" t="s">
        <v>41</v>
      </c>
      <c r="I45" s="409" t="s">
        <v>22</v>
      </c>
      <c r="J45" s="411" t="s">
        <v>23</v>
      </c>
      <c r="K45" s="47"/>
      <c r="L45" s="47"/>
      <c r="M45" s="46"/>
    </row>
    <row r="46" spans="1:17" ht="21.75" customHeight="1" x14ac:dyDescent="0.2">
      <c r="B46" s="414"/>
      <c r="C46" s="17" t="s">
        <v>42</v>
      </c>
      <c r="D46" s="17"/>
      <c r="E46" s="55" t="s">
        <v>42</v>
      </c>
      <c r="F46" s="57" t="s">
        <v>42</v>
      </c>
      <c r="G46" s="18"/>
      <c r="H46" s="55" t="s">
        <v>42</v>
      </c>
      <c r="I46" s="410"/>
      <c r="J46" s="412"/>
      <c r="K46" s="48"/>
      <c r="L46" s="48"/>
      <c r="M46" s="46"/>
    </row>
    <row r="47" spans="1:17" ht="14.25" x14ac:dyDescent="0.2">
      <c r="A47" s="14" t="s">
        <v>66</v>
      </c>
      <c r="B47" s="77" t="s">
        <v>43</v>
      </c>
      <c r="C47" s="188">
        <f>C14</f>
        <v>0.72</v>
      </c>
      <c r="D47" s="21">
        <v>1</v>
      </c>
      <c r="E47" s="136">
        <f t="shared" ref="E47:E52" si="0">D47*C47</f>
        <v>0.72</v>
      </c>
      <c r="F47" s="189">
        <f>D14</f>
        <v>0.74</v>
      </c>
      <c r="G47" s="203">
        <f>+D47</f>
        <v>1</v>
      </c>
      <c r="H47" s="185">
        <f t="shared" ref="H47:H52" si="1">G47*F47</f>
        <v>0.74</v>
      </c>
      <c r="I47" s="306">
        <f t="shared" ref="I47:I54" si="2">H47-E47</f>
        <v>2.0000000000000018E-2</v>
      </c>
      <c r="J47" s="309">
        <f t="shared" ref="J47:J71" si="3">IF((H47)=0,"",(I47/E47))</f>
        <v>2.7777777777777804E-2</v>
      </c>
      <c r="K47" s="38"/>
      <c r="L47" s="49"/>
      <c r="M47" s="38"/>
    </row>
    <row r="48" spans="1:17" ht="14.25" x14ac:dyDescent="0.2">
      <c r="A48" s="14" t="s">
        <v>66</v>
      </c>
      <c r="B48" s="77" t="s">
        <v>3</v>
      </c>
      <c r="C48" s="190">
        <f>C15</f>
        <v>3.8315999999999999</v>
      </c>
      <c r="D48" s="21">
        <f>E43</f>
        <v>1</v>
      </c>
      <c r="E48" s="136">
        <f t="shared" si="0"/>
        <v>3.8315999999999999</v>
      </c>
      <c r="F48" s="191">
        <f>D15</f>
        <v>3.9628999999999999</v>
      </c>
      <c r="G48" s="22">
        <f>+E43</f>
        <v>1</v>
      </c>
      <c r="H48" s="136">
        <f t="shared" si="1"/>
        <v>3.9628999999999999</v>
      </c>
      <c r="I48" s="306">
        <f t="shared" si="2"/>
        <v>0.13129999999999997</v>
      </c>
      <c r="J48" s="309">
        <f t="shared" si="3"/>
        <v>3.4267668858962305E-2</v>
      </c>
      <c r="K48" s="40"/>
      <c r="L48" s="51"/>
      <c r="M48" s="38"/>
      <c r="O48" s="121"/>
      <c r="P48" s="121"/>
      <c r="Q48" s="121"/>
    </row>
    <row r="49" spans="2:17" ht="14.25" x14ac:dyDescent="0.2">
      <c r="B49" s="79" t="s">
        <v>124</v>
      </c>
      <c r="C49" s="190">
        <f>+C23</f>
        <v>0</v>
      </c>
      <c r="D49" s="26">
        <f>+E43</f>
        <v>1</v>
      </c>
      <c r="E49" s="184">
        <f t="shared" si="0"/>
        <v>0</v>
      </c>
      <c r="F49" s="236">
        <f>+D23</f>
        <v>0.01</v>
      </c>
      <c r="G49" s="26">
        <f>+G47</f>
        <v>1</v>
      </c>
      <c r="H49" s="184">
        <f t="shared" si="1"/>
        <v>0.01</v>
      </c>
      <c r="I49" s="307">
        <f>H49-E49</f>
        <v>0.01</v>
      </c>
      <c r="J49" s="310" t="e">
        <f t="shared" si="3"/>
        <v>#DIV/0!</v>
      </c>
      <c r="K49" s="52"/>
      <c r="N49" s="14"/>
      <c r="O49" s="121"/>
      <c r="P49" s="121"/>
      <c r="Q49" s="121"/>
    </row>
    <row r="50" spans="2:17" ht="14.25" x14ac:dyDescent="0.2">
      <c r="B50" s="79" t="s">
        <v>128</v>
      </c>
      <c r="C50" s="190">
        <f>+C24</f>
        <v>0</v>
      </c>
      <c r="D50" s="26">
        <f>+D49</f>
        <v>1</v>
      </c>
      <c r="E50" s="184">
        <f t="shared" si="0"/>
        <v>0</v>
      </c>
      <c r="F50" s="236">
        <f>+D24</f>
        <v>-0.01</v>
      </c>
      <c r="G50" s="26">
        <f>+G49</f>
        <v>1</v>
      </c>
      <c r="H50" s="184">
        <f t="shared" si="1"/>
        <v>-0.01</v>
      </c>
      <c r="I50" s="307">
        <f>H50-E50</f>
        <v>-0.01</v>
      </c>
      <c r="J50" s="310" t="e">
        <f t="shared" ref="J50" si="4">IF((H50)=0,"",(I50/E50))</f>
        <v>#DIV/0!</v>
      </c>
      <c r="K50" s="52"/>
      <c r="N50" s="14"/>
      <c r="O50" s="121"/>
      <c r="P50" s="121"/>
      <c r="Q50" s="121"/>
    </row>
    <row r="51" spans="2:17" ht="14.25" x14ac:dyDescent="0.2">
      <c r="B51" s="79" t="s">
        <v>125</v>
      </c>
      <c r="C51" s="190">
        <f>+C17</f>
        <v>0</v>
      </c>
      <c r="D51" s="26">
        <f>+E43</f>
        <v>1</v>
      </c>
      <c r="E51" s="184">
        <f t="shared" si="0"/>
        <v>0</v>
      </c>
      <c r="F51" s="191">
        <f>+D17</f>
        <v>5.7700000000000001E-2</v>
      </c>
      <c r="G51" s="26">
        <f>+E43</f>
        <v>1</v>
      </c>
      <c r="H51" s="184">
        <f t="shared" si="1"/>
        <v>5.7700000000000001E-2</v>
      </c>
      <c r="I51" s="307">
        <f>H51-E51</f>
        <v>5.7700000000000001E-2</v>
      </c>
      <c r="J51" s="310" t="e">
        <f t="shared" si="3"/>
        <v>#DIV/0!</v>
      </c>
      <c r="K51" s="52"/>
      <c r="N51" s="14"/>
      <c r="O51" s="121"/>
      <c r="P51" s="121"/>
      <c r="Q51" s="121"/>
    </row>
    <row r="52" spans="2:17" ht="14.25" x14ac:dyDescent="0.2">
      <c r="B52" s="79" t="s">
        <v>130</v>
      </c>
      <c r="C52" s="190">
        <f>+C18</f>
        <v>0</v>
      </c>
      <c r="D52" s="26">
        <f>+D51</f>
        <v>1</v>
      </c>
      <c r="E52" s="184">
        <f t="shared" si="0"/>
        <v>0</v>
      </c>
      <c r="F52" s="191">
        <f>+D18</f>
        <v>-6.6199999999999995E-2</v>
      </c>
      <c r="G52" s="26">
        <f>+G51</f>
        <v>1</v>
      </c>
      <c r="H52" s="184">
        <f t="shared" si="1"/>
        <v>-6.6199999999999995E-2</v>
      </c>
      <c r="I52" s="307">
        <f>H52-E52</f>
        <v>-6.6199999999999995E-2</v>
      </c>
      <c r="J52" s="310" t="e">
        <f t="shared" ref="J52" si="5">IF((H52)=0,"",(I52/E52))</f>
        <v>#DIV/0!</v>
      </c>
      <c r="K52" s="52"/>
      <c r="N52" s="14"/>
      <c r="O52" s="121"/>
      <c r="P52" s="121"/>
      <c r="Q52" s="121"/>
    </row>
    <row r="53" spans="2:17" ht="14.25" x14ac:dyDescent="0.2">
      <c r="B53" s="133" t="s">
        <v>84</v>
      </c>
      <c r="C53" s="192">
        <f>C16</f>
        <v>0</v>
      </c>
      <c r="D53" s="23">
        <f>+D51</f>
        <v>1</v>
      </c>
      <c r="E53" s="144">
        <f t="shared" ref="E53" si="6">D53*C53</f>
        <v>0</v>
      </c>
      <c r="F53" s="145">
        <f>D16</f>
        <v>0.7782</v>
      </c>
      <c r="G53" s="24">
        <f>+E43</f>
        <v>1</v>
      </c>
      <c r="H53" s="144">
        <f t="shared" ref="H53" si="7">G53*F53</f>
        <v>0.7782</v>
      </c>
      <c r="I53" s="306">
        <f t="shared" si="2"/>
        <v>0.7782</v>
      </c>
      <c r="J53" s="309" t="e">
        <f t="shared" si="3"/>
        <v>#DIV/0!</v>
      </c>
      <c r="K53" s="40"/>
      <c r="L53" s="226"/>
      <c r="M53" s="225"/>
      <c r="N53" s="14"/>
      <c r="O53" s="121"/>
      <c r="P53" s="121"/>
      <c r="Q53" s="121"/>
    </row>
    <row r="54" spans="2:17" ht="15" x14ac:dyDescent="0.2">
      <c r="B54" s="25" t="s">
        <v>44</v>
      </c>
      <c r="C54" s="147"/>
      <c r="D54" s="65"/>
      <c r="E54" s="148">
        <f>SUM(E47:E53)</f>
        <v>4.5515999999999996</v>
      </c>
      <c r="F54" s="149"/>
      <c r="G54" s="66"/>
      <c r="H54" s="148">
        <f>SUM(H47:H53)</f>
        <v>5.472599999999999</v>
      </c>
      <c r="I54" s="187">
        <f t="shared" si="2"/>
        <v>0.92099999999999937</v>
      </c>
      <c r="J54" s="301">
        <f t="shared" si="3"/>
        <v>0.20234642762984434</v>
      </c>
      <c r="K54" s="38"/>
      <c r="L54" s="106"/>
      <c r="M54" s="100"/>
      <c r="N54" s="14"/>
      <c r="O54" s="121"/>
      <c r="P54" s="121"/>
      <c r="Q54" s="121"/>
    </row>
    <row r="55" spans="2:17" ht="14.25" x14ac:dyDescent="0.2">
      <c r="B55" s="79" t="s">
        <v>45</v>
      </c>
      <c r="C55" s="190">
        <f>'GS&gt;3000-4999 '!C58</f>
        <v>0.1368</v>
      </c>
      <c r="D55" s="26">
        <f>$C43*($C31-1)</f>
        <v>1.7834000000000008</v>
      </c>
      <c r="E55" s="184">
        <f>C55*D55</f>
        <v>0.24396912000000012</v>
      </c>
      <c r="F55" s="141">
        <f>C55</f>
        <v>0.1368</v>
      </c>
      <c r="G55" s="26">
        <f>$C43*($C31-1)</f>
        <v>1.7834000000000008</v>
      </c>
      <c r="H55" s="136">
        <f>F55*G55</f>
        <v>0.24396912000000012</v>
      </c>
      <c r="I55" s="306">
        <f t="shared" ref="I55:I66" si="8">H55-E55</f>
        <v>0</v>
      </c>
      <c r="J55" s="309">
        <f t="shared" si="3"/>
        <v>0</v>
      </c>
      <c r="K55" s="52"/>
      <c r="N55" s="14"/>
      <c r="O55" s="121"/>
      <c r="P55" s="121"/>
      <c r="Q55" s="121"/>
    </row>
    <row r="56" spans="2:17" ht="14.25" x14ac:dyDescent="0.2">
      <c r="B56" s="79" t="s">
        <v>88</v>
      </c>
      <c r="C56" s="190">
        <f>+C22</f>
        <v>0.26179999999999998</v>
      </c>
      <c r="D56" s="26">
        <f>+E43</f>
        <v>1</v>
      </c>
      <c r="E56" s="184">
        <f t="shared" ref="E56" si="9">D56*C56</f>
        <v>0.26179999999999998</v>
      </c>
      <c r="F56" s="191">
        <f>+D22</f>
        <v>0.26179999999999998</v>
      </c>
      <c r="G56" s="26">
        <f>+E43</f>
        <v>1</v>
      </c>
      <c r="H56" s="184">
        <f t="shared" ref="H56" si="10">G56*F56</f>
        <v>0.26179999999999998</v>
      </c>
      <c r="I56" s="307">
        <f t="shared" ref="I56" si="11">H56-E56</f>
        <v>0</v>
      </c>
      <c r="J56" s="310">
        <f t="shared" si="3"/>
        <v>0</v>
      </c>
      <c r="K56" s="52"/>
      <c r="N56" s="14"/>
      <c r="O56" s="121"/>
      <c r="P56" s="121"/>
      <c r="Q56" s="121"/>
    </row>
    <row r="57" spans="2:17" ht="15" x14ac:dyDescent="0.2">
      <c r="B57" s="39" t="s">
        <v>47</v>
      </c>
      <c r="C57" s="152"/>
      <c r="D57" s="27"/>
      <c r="E57" s="153">
        <f>SUM(E55:E56)+E54</f>
        <v>5.0573691199999997</v>
      </c>
      <c r="F57" s="154"/>
      <c r="G57" s="28"/>
      <c r="H57" s="153">
        <f>SUM(H55:H56)+H54</f>
        <v>5.9783691199999991</v>
      </c>
      <c r="I57" s="187">
        <f>H57-E57</f>
        <v>0.92099999999999937</v>
      </c>
      <c r="J57" s="301">
        <f t="shared" si="3"/>
        <v>0.18211049621784367</v>
      </c>
      <c r="K57" s="38"/>
      <c r="N57" s="14"/>
      <c r="O57" s="125"/>
      <c r="P57" s="125"/>
      <c r="Q57" s="121"/>
    </row>
    <row r="58" spans="2:17" ht="14.25" x14ac:dyDescent="0.2">
      <c r="B58" s="81" t="s">
        <v>48</v>
      </c>
      <c r="C58" s="140">
        <f>C25</f>
        <v>1.8883000000000001</v>
      </c>
      <c r="D58" s="54">
        <f>E43</f>
        <v>1</v>
      </c>
      <c r="E58" s="184">
        <f>D58*C58</f>
        <v>1.8883000000000001</v>
      </c>
      <c r="F58" s="141">
        <f>D25</f>
        <v>2.0335000000000001</v>
      </c>
      <c r="G58" s="30">
        <f>+E43</f>
        <v>1</v>
      </c>
      <c r="H58" s="136">
        <f>G58*F58</f>
        <v>2.0335000000000001</v>
      </c>
      <c r="I58" s="306">
        <f t="shared" si="8"/>
        <v>0.1452</v>
      </c>
      <c r="J58" s="309">
        <f t="shared" si="3"/>
        <v>7.6894561245564791E-2</v>
      </c>
      <c r="K58" s="52"/>
      <c r="N58" s="14"/>
      <c r="O58" s="125"/>
      <c r="P58" s="125"/>
    </row>
    <row r="59" spans="2:17" ht="21.75" customHeight="1" x14ac:dyDescent="0.2">
      <c r="B59" s="82" t="s">
        <v>49</v>
      </c>
      <c r="C59" s="140">
        <f>C26</f>
        <v>1.3293999999999999</v>
      </c>
      <c r="D59" s="29">
        <f>+E43</f>
        <v>1</v>
      </c>
      <c r="E59" s="184">
        <f>D59*C59</f>
        <v>1.3293999999999999</v>
      </c>
      <c r="F59" s="141">
        <f>D26</f>
        <v>1.4689000000000001</v>
      </c>
      <c r="G59" s="30">
        <f>+E43</f>
        <v>1</v>
      </c>
      <c r="H59" s="136">
        <f>G59*F59</f>
        <v>1.4689000000000001</v>
      </c>
      <c r="I59" s="306">
        <f t="shared" si="8"/>
        <v>0.13950000000000018</v>
      </c>
      <c r="J59" s="309">
        <f t="shared" si="3"/>
        <v>0.10493455694298194</v>
      </c>
      <c r="K59" s="52"/>
      <c r="L59" s="225"/>
      <c r="M59" s="38"/>
      <c r="O59" s="125"/>
      <c r="P59" s="125"/>
      <c r="Q59" s="14"/>
    </row>
    <row r="60" spans="2:17" ht="15" x14ac:dyDescent="0.2">
      <c r="B60" s="39" t="s">
        <v>50</v>
      </c>
      <c r="C60" s="152"/>
      <c r="D60" s="27"/>
      <c r="E60" s="153">
        <f>SUM(E57:E59)</f>
        <v>8.2750691199999995</v>
      </c>
      <c r="F60" s="155"/>
      <c r="G60" s="31"/>
      <c r="H60" s="153">
        <f>SUM(H57:H59)</f>
        <v>9.4807691199999997</v>
      </c>
      <c r="I60" s="187">
        <f>H60-E60</f>
        <v>1.2057000000000002</v>
      </c>
      <c r="J60" s="301">
        <f t="shared" si="3"/>
        <v>0.14570271045663485</v>
      </c>
      <c r="K60" s="36"/>
      <c r="L60" s="41"/>
      <c r="M60" s="36"/>
    </row>
    <row r="61" spans="2:17" ht="14.25" x14ac:dyDescent="0.2">
      <c r="B61" s="79" t="s">
        <v>51</v>
      </c>
      <c r="C61" s="157">
        <f>C27</f>
        <v>3.0000000000000001E-3</v>
      </c>
      <c r="D61" s="26">
        <f>C43+D55</f>
        <v>38.7834</v>
      </c>
      <c r="E61" s="162">
        <f t="shared" ref="E61:E66" si="12">D61*C61</f>
        <v>0.1163502</v>
      </c>
      <c r="F61" s="179">
        <f>D27</f>
        <v>3.0000000000000001E-3</v>
      </c>
      <c r="G61" s="111">
        <f>+C43+G55</f>
        <v>38.7834</v>
      </c>
      <c r="H61" s="159">
        <f t="shared" ref="H61:H66" si="13">G61*F61</f>
        <v>0.1163502</v>
      </c>
      <c r="I61" s="307">
        <f t="shared" si="8"/>
        <v>0</v>
      </c>
      <c r="J61" s="310">
        <f t="shared" si="3"/>
        <v>0</v>
      </c>
      <c r="K61" s="52"/>
      <c r="L61" s="53"/>
      <c r="M61" s="38"/>
    </row>
    <row r="62" spans="2:17" ht="14.25" x14ac:dyDescent="0.2">
      <c r="B62" s="79" t="s">
        <v>81</v>
      </c>
      <c r="C62" s="157">
        <f>C28</f>
        <v>4.0000000000000002E-4</v>
      </c>
      <c r="D62" s="26">
        <f>+C43+D55</f>
        <v>38.7834</v>
      </c>
      <c r="E62" s="162">
        <f t="shared" si="12"/>
        <v>1.551336E-2</v>
      </c>
      <c r="F62" s="179">
        <f>D28</f>
        <v>4.0000000000000002E-4</v>
      </c>
      <c r="G62" s="111">
        <f>+C43+G55</f>
        <v>38.7834</v>
      </c>
      <c r="H62" s="159">
        <f t="shared" si="13"/>
        <v>1.551336E-2</v>
      </c>
      <c r="I62" s="307">
        <f t="shared" si="8"/>
        <v>0</v>
      </c>
      <c r="J62" s="310">
        <f t="shared" si="3"/>
        <v>0</v>
      </c>
      <c r="K62" s="52"/>
      <c r="L62" s="53"/>
      <c r="M62" s="38"/>
    </row>
    <row r="63" spans="2:17" ht="14.25" x14ac:dyDescent="0.2">
      <c r="B63" s="78" t="s">
        <v>52</v>
      </c>
      <c r="C63" s="157">
        <f>C29</f>
        <v>5.0000000000000001E-4</v>
      </c>
      <c r="D63" s="26">
        <f>+C43+D55</f>
        <v>38.7834</v>
      </c>
      <c r="E63" s="162">
        <f t="shared" si="12"/>
        <v>1.9391700000000001E-2</v>
      </c>
      <c r="F63" s="179">
        <f>D29</f>
        <v>5.0000000000000001E-4</v>
      </c>
      <c r="G63" s="111">
        <f>+C43+G55</f>
        <v>38.7834</v>
      </c>
      <c r="H63" s="162">
        <f t="shared" si="13"/>
        <v>1.9391700000000001E-2</v>
      </c>
      <c r="I63" s="307">
        <f t="shared" si="8"/>
        <v>0</v>
      </c>
      <c r="J63" s="310">
        <f t="shared" si="3"/>
        <v>0</v>
      </c>
      <c r="K63" s="52"/>
      <c r="L63" s="53"/>
      <c r="M63" s="38"/>
    </row>
    <row r="64" spans="2:17" ht="14.25" x14ac:dyDescent="0.2">
      <c r="B64" s="78" t="s">
        <v>53</v>
      </c>
      <c r="C64" s="197">
        <f>C30</f>
        <v>0.25</v>
      </c>
      <c r="D64" s="26">
        <f>+D47</f>
        <v>1</v>
      </c>
      <c r="E64" s="162">
        <f t="shared" si="12"/>
        <v>0.25</v>
      </c>
      <c r="F64" s="198">
        <f>D30</f>
        <v>0.25</v>
      </c>
      <c r="G64" s="111">
        <f>+G47</f>
        <v>1</v>
      </c>
      <c r="H64" s="162">
        <f t="shared" si="13"/>
        <v>0.25</v>
      </c>
      <c r="I64" s="307">
        <f t="shared" si="8"/>
        <v>0</v>
      </c>
      <c r="J64" s="310">
        <f t="shared" si="3"/>
        <v>0</v>
      </c>
      <c r="K64" s="52"/>
      <c r="L64" s="53"/>
      <c r="M64" s="38"/>
    </row>
    <row r="65" spans="2:13" ht="15" x14ac:dyDescent="0.2">
      <c r="B65" s="39" t="s">
        <v>58</v>
      </c>
      <c r="C65" s="152"/>
      <c r="D65" s="27"/>
      <c r="E65" s="153">
        <f>SUM(E61:E64)</f>
        <v>0.40125526</v>
      </c>
      <c r="F65" s="155"/>
      <c r="G65" s="31"/>
      <c r="H65" s="153">
        <f>SUM(H61:H64)</f>
        <v>0.40125526</v>
      </c>
      <c r="I65" s="187">
        <f>SUM(I61:I64)</f>
        <v>0</v>
      </c>
      <c r="J65" s="301">
        <f t="shared" si="3"/>
        <v>0</v>
      </c>
      <c r="K65" s="52"/>
      <c r="L65" s="53"/>
      <c r="M65" s="38"/>
    </row>
    <row r="66" spans="2:13" ht="14.25" x14ac:dyDescent="0.2">
      <c r="B66" s="79" t="s">
        <v>61</v>
      </c>
      <c r="C66" s="157">
        <f>C55</f>
        <v>0.1368</v>
      </c>
      <c r="D66" s="26">
        <f>C43</f>
        <v>37</v>
      </c>
      <c r="E66" s="162">
        <f t="shared" si="12"/>
        <v>5.0616000000000003</v>
      </c>
      <c r="F66" s="179">
        <f>C66</f>
        <v>0.1368</v>
      </c>
      <c r="G66" s="204">
        <f>+C43</f>
        <v>37</v>
      </c>
      <c r="H66" s="296">
        <f t="shared" si="13"/>
        <v>5.0616000000000003</v>
      </c>
      <c r="I66" s="307">
        <f t="shared" si="8"/>
        <v>0</v>
      </c>
      <c r="J66" s="310">
        <f t="shared" si="3"/>
        <v>0</v>
      </c>
      <c r="K66" s="52"/>
      <c r="L66" s="53"/>
      <c r="M66" s="53"/>
    </row>
    <row r="67" spans="2:13" ht="15.75" thickBot="1" x14ac:dyDescent="0.25">
      <c r="B67" s="39" t="s">
        <v>59</v>
      </c>
      <c r="C67" s="152"/>
      <c r="D67" s="27"/>
      <c r="E67" s="153">
        <f>SUM(E66:E66)</f>
        <v>5.0616000000000003</v>
      </c>
      <c r="F67" s="155"/>
      <c r="G67" s="31"/>
      <c r="H67" s="153">
        <f>SUM(H66:H66)</f>
        <v>5.0616000000000003</v>
      </c>
      <c r="I67" s="187">
        <f>H67-E67</f>
        <v>0</v>
      </c>
      <c r="J67" s="301">
        <f t="shared" si="3"/>
        <v>0</v>
      </c>
      <c r="K67" s="52"/>
      <c r="L67" s="53"/>
      <c r="M67" s="38"/>
    </row>
    <row r="68" spans="2:13" ht="7.5" customHeight="1" thickBot="1" x14ac:dyDescent="0.25">
      <c r="B68" s="83"/>
      <c r="C68" s="163"/>
      <c r="D68" s="32"/>
      <c r="E68" s="164"/>
      <c r="F68" s="165"/>
      <c r="G68" s="33"/>
      <c r="H68" s="164"/>
      <c r="I68" s="313"/>
      <c r="J68" s="315" t="str">
        <f t="shared" si="3"/>
        <v/>
      </c>
      <c r="K68" s="38"/>
      <c r="L68" s="53"/>
      <c r="M68" s="38"/>
    </row>
    <row r="69" spans="2:13" ht="15" x14ac:dyDescent="0.2">
      <c r="B69" s="63" t="s">
        <v>89</v>
      </c>
      <c r="C69" s="168"/>
      <c r="D69" s="34"/>
      <c r="E69" s="169">
        <f>E67+E65+E60</f>
        <v>13.737924379999999</v>
      </c>
      <c r="F69" s="170"/>
      <c r="G69" s="35"/>
      <c r="H69" s="171">
        <f>H67+H65+H60</f>
        <v>14.943624379999999</v>
      </c>
      <c r="I69" s="316">
        <f>H69-E69</f>
        <v>1.2057000000000002</v>
      </c>
      <c r="J69" s="310">
        <f t="shared" si="3"/>
        <v>8.7764349740874048E-2</v>
      </c>
      <c r="K69" s="59"/>
      <c r="L69" s="41"/>
      <c r="M69" s="36"/>
    </row>
    <row r="70" spans="2:13" ht="14.25" x14ac:dyDescent="0.2">
      <c r="B70" s="64" t="s">
        <v>17</v>
      </c>
      <c r="C70" s="168">
        <v>0.13</v>
      </c>
      <c r="D70" s="37"/>
      <c r="E70" s="172">
        <f>E69*C70</f>
        <v>1.7859301694</v>
      </c>
      <c r="F70" s="173">
        <v>0.13</v>
      </c>
      <c r="G70" s="19"/>
      <c r="H70" s="174">
        <f>H69*F70</f>
        <v>1.9426711694000001</v>
      </c>
      <c r="I70" s="316">
        <f>H70-E70</f>
        <v>0.15674100000000002</v>
      </c>
      <c r="J70" s="310">
        <f t="shared" si="3"/>
        <v>8.7764349740874034E-2</v>
      </c>
      <c r="K70" s="37"/>
      <c r="L70" s="43"/>
      <c r="M70" s="38"/>
    </row>
    <row r="71" spans="2:13" ht="15" x14ac:dyDescent="0.2">
      <c r="B71" s="70" t="s">
        <v>90</v>
      </c>
      <c r="C71" s="176"/>
      <c r="D71" s="71"/>
      <c r="E71" s="177">
        <f>SUM(E69:E70)</f>
        <v>15.523854549399999</v>
      </c>
      <c r="F71" s="178"/>
      <c r="G71" s="72"/>
      <c r="H71" s="156">
        <f>SUM(H69:H70)</f>
        <v>16.8862955494</v>
      </c>
      <c r="I71" s="153">
        <f>H71-E71</f>
        <v>1.3624410000000005</v>
      </c>
      <c r="J71" s="301">
        <f t="shared" si="3"/>
        <v>8.7764349740874062E-2</v>
      </c>
      <c r="K71" s="9"/>
      <c r="L71" s="9"/>
      <c r="M71" s="9"/>
    </row>
    <row r="72" spans="2:13" ht="15" x14ac:dyDescent="0.2">
      <c r="B72" s="126"/>
      <c r="C72" s="37"/>
      <c r="D72" s="37"/>
      <c r="E72" s="41"/>
      <c r="F72" s="60"/>
      <c r="G72" s="60"/>
      <c r="H72" s="41"/>
      <c r="I72" s="41"/>
      <c r="J72" s="127"/>
      <c r="K72" s="9"/>
      <c r="L72" s="9"/>
      <c r="M72" s="9"/>
    </row>
  </sheetData>
  <mergeCells count="7">
    <mergeCell ref="B11:E11"/>
    <mergeCell ref="B45:B46"/>
    <mergeCell ref="I45:I46"/>
    <mergeCell ref="J45:J46"/>
    <mergeCell ref="C44:E44"/>
    <mergeCell ref="F44:H44"/>
    <mergeCell ref="I44:J44"/>
  </mergeCells>
  <pageMargins left="0.75" right="0.75" top="1" bottom="1" header="0.5" footer="0.5"/>
  <pageSetup scale="85" orientation="landscape" r:id="rId1"/>
  <headerFooter alignWithMargins="0">
    <oddFooter>&amp;R&amp;F</oddFooter>
  </headerFooter>
  <ignoredErrors>
    <ignoredError sqref="C48:D48 C47 F48:G48 C55:D55 F55:G55 C58:D58 F58:G58 C59:D59 F59:G59 C61:D61 F61:G61 C62:D62 F62:G62 C63:D63 F63:G63 C64 F64 F66 F47 C66:D66" unlockedFormula="1"/>
    <ignoredError sqref="E57 H57 E60 H60 E65 H65:I65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S76"/>
  <sheetViews>
    <sheetView showGridLines="0" topLeftCell="A42" zoomScale="90" workbookViewId="0">
      <selection activeCell="K88" sqref="K88"/>
    </sheetView>
  </sheetViews>
  <sheetFormatPr defaultRowHeight="12.75" x14ac:dyDescent="0.2"/>
  <cols>
    <col min="1" max="1" width="2.28515625" customWidth="1"/>
    <col min="2" max="2" width="44.42578125" customWidth="1"/>
    <col min="3" max="3" width="11" style="245" customWidth="1"/>
    <col min="4" max="4" width="11.140625" style="245" customWidth="1"/>
    <col min="5" max="5" width="13" customWidth="1"/>
    <col min="6" max="6" width="12.42578125" customWidth="1"/>
    <col min="7" max="7" width="9.85546875" bestFit="1" customWidth="1"/>
    <col min="8" max="8" width="13.140625" customWidth="1"/>
    <col min="9" max="9" width="10.7109375" bestFit="1" customWidth="1"/>
    <col min="10" max="10" width="11.140625" bestFit="1" customWidth="1"/>
    <col min="11" max="13" width="13.140625" customWidth="1"/>
    <col min="16" max="16" width="9.85546875" bestFit="1" customWidth="1"/>
    <col min="17" max="17" width="12.28515625" customWidth="1"/>
    <col min="19" max="19" width="9.85546875" bestFit="1" customWidth="1"/>
  </cols>
  <sheetData>
    <row r="1" spans="2:13" hidden="1" x14ac:dyDescent="0.2"/>
    <row r="2" spans="2:13" hidden="1" x14ac:dyDescent="0.2"/>
    <row r="3" spans="2:13" hidden="1" x14ac:dyDescent="0.2"/>
    <row r="4" spans="2:13" hidden="1" x14ac:dyDescent="0.2"/>
    <row r="5" spans="2:13" hidden="1" x14ac:dyDescent="0.2"/>
    <row r="6" spans="2:13" hidden="1" x14ac:dyDescent="0.2"/>
    <row r="7" spans="2:13" hidden="1" x14ac:dyDescent="0.2"/>
    <row r="8" spans="2:13" hidden="1" x14ac:dyDescent="0.2">
      <c r="E8" s="118"/>
      <c r="F8" s="107"/>
      <c r="G8" s="107"/>
      <c r="H8" s="107"/>
      <c r="I8" s="107"/>
      <c r="J8" s="107"/>
    </row>
    <row r="9" spans="2:13" ht="18" x14ac:dyDescent="0.25">
      <c r="B9" s="1" t="s">
        <v>18</v>
      </c>
      <c r="C9" s="264"/>
      <c r="D9" s="246"/>
      <c r="E9" s="116" t="s">
        <v>69</v>
      </c>
      <c r="F9" s="113" t="s">
        <v>70</v>
      </c>
      <c r="G9" s="2"/>
      <c r="H9" s="2"/>
      <c r="I9" s="2"/>
      <c r="J9" s="2"/>
      <c r="K9" s="2"/>
      <c r="L9" s="2"/>
      <c r="M9" s="2"/>
    </row>
    <row r="10" spans="2:13" x14ac:dyDescent="0.2">
      <c r="B10" s="2"/>
      <c r="C10" s="246"/>
      <c r="D10" s="246"/>
      <c r="E10" s="2"/>
      <c r="F10" s="2"/>
      <c r="G10" s="2"/>
      <c r="H10" s="2"/>
      <c r="I10" s="2"/>
      <c r="J10" s="2"/>
      <c r="K10" s="2"/>
      <c r="L10" s="2"/>
      <c r="M10" s="2"/>
    </row>
    <row r="11" spans="2:13" ht="18" x14ac:dyDescent="0.25">
      <c r="B11" s="387" t="s">
        <v>62</v>
      </c>
      <c r="C11" s="387"/>
      <c r="D11" s="387"/>
      <c r="E11" s="387"/>
      <c r="F11" s="3"/>
      <c r="G11" s="3"/>
      <c r="H11" s="2"/>
      <c r="I11" s="2"/>
      <c r="J11" s="2"/>
      <c r="K11" s="2"/>
      <c r="L11" s="2"/>
      <c r="M11" s="2"/>
    </row>
    <row r="12" spans="2:13" ht="13.5" thickBot="1" x14ac:dyDescent="0.25">
      <c r="B12" s="2"/>
      <c r="C12" s="115">
        <v>2019</v>
      </c>
      <c r="D12" s="115">
        <v>2021</v>
      </c>
      <c r="F12" s="2"/>
      <c r="G12" s="2"/>
      <c r="H12" s="2"/>
      <c r="I12" s="2"/>
      <c r="J12" s="2"/>
      <c r="K12" s="2"/>
      <c r="L12" s="2"/>
      <c r="M12" s="2"/>
    </row>
    <row r="13" spans="2:13" ht="13.5" thickBot="1" x14ac:dyDescent="0.25">
      <c r="B13" s="4" t="s">
        <v>1</v>
      </c>
      <c r="C13" s="247" t="s">
        <v>97</v>
      </c>
      <c r="D13" s="247" t="s">
        <v>38</v>
      </c>
      <c r="E13" s="2"/>
      <c r="F13" s="2"/>
      <c r="G13" s="2"/>
      <c r="H13" s="2"/>
      <c r="I13" s="2"/>
      <c r="J13" s="2"/>
      <c r="K13" s="2"/>
      <c r="L13" s="2"/>
      <c r="M13" s="2"/>
    </row>
    <row r="14" spans="2:13" x14ac:dyDescent="0.2">
      <c r="B14" s="112" t="s">
        <v>2</v>
      </c>
      <c r="C14" s="279">
        <v>26.62</v>
      </c>
      <c r="D14" s="279">
        <v>27.53</v>
      </c>
      <c r="E14" s="114" t="s">
        <v>68</v>
      </c>
      <c r="F14" s="7" t="s">
        <v>66</v>
      </c>
      <c r="G14" s="7"/>
      <c r="H14" s="7"/>
      <c r="I14" s="205" t="s">
        <v>66</v>
      </c>
      <c r="J14" s="7"/>
      <c r="K14" s="7"/>
      <c r="L14" s="2"/>
      <c r="M14" s="2"/>
    </row>
    <row r="15" spans="2:13" x14ac:dyDescent="0.2">
      <c r="B15" s="278" t="s">
        <v>36</v>
      </c>
      <c r="C15" s="282">
        <v>0.56999999999999995</v>
      </c>
      <c r="D15" s="282">
        <v>0.56999999999999995</v>
      </c>
      <c r="E15" s="120" t="s">
        <v>68</v>
      </c>
      <c r="F15" s="2" t="s">
        <v>66</v>
      </c>
      <c r="G15" s="2"/>
      <c r="H15" s="2"/>
      <c r="I15" s="205" t="s">
        <v>66</v>
      </c>
      <c r="J15" s="2"/>
      <c r="K15" s="2"/>
      <c r="L15" s="2"/>
      <c r="M15" s="2"/>
    </row>
    <row r="16" spans="2:13" ht="15" customHeight="1" x14ac:dyDescent="0.2">
      <c r="B16" s="244" t="s">
        <v>86</v>
      </c>
      <c r="C16" s="283"/>
      <c r="D16" s="283"/>
      <c r="E16" s="120" t="s">
        <v>68</v>
      </c>
      <c r="F16" s="2"/>
      <c r="G16" s="214"/>
      <c r="H16" s="199"/>
      <c r="I16" s="2"/>
      <c r="J16" s="113"/>
      <c r="K16" s="2"/>
      <c r="L16" s="2"/>
      <c r="M16" s="2"/>
    </row>
    <row r="17" spans="2:13" ht="16.5" customHeight="1" x14ac:dyDescent="0.2">
      <c r="B17" s="5" t="s">
        <v>126</v>
      </c>
      <c r="C17" s="284">
        <v>0</v>
      </c>
      <c r="D17" s="284">
        <v>0.3</v>
      </c>
      <c r="E17" s="120" t="s">
        <v>68</v>
      </c>
      <c r="F17" s="2"/>
      <c r="G17" s="214"/>
      <c r="H17" s="214"/>
      <c r="I17" s="2"/>
      <c r="J17" s="113"/>
      <c r="K17" s="2"/>
      <c r="L17" s="2"/>
      <c r="M17" s="2"/>
    </row>
    <row r="18" spans="2:13" ht="16.5" customHeight="1" x14ac:dyDescent="0.2">
      <c r="B18" s="5" t="s">
        <v>128</v>
      </c>
      <c r="C18" s="284">
        <v>0</v>
      </c>
      <c r="D18" s="284">
        <v>-0.46</v>
      </c>
      <c r="E18" s="120" t="s">
        <v>68</v>
      </c>
      <c r="F18" s="2"/>
      <c r="G18" s="214"/>
      <c r="H18" s="214"/>
      <c r="I18" s="2"/>
      <c r="J18" s="113"/>
      <c r="K18" s="2"/>
      <c r="L18" s="2"/>
      <c r="M18" s="2"/>
    </row>
    <row r="19" spans="2:13" x14ac:dyDescent="0.2">
      <c r="B19" s="5"/>
      <c r="C19" s="277">
        <v>0</v>
      </c>
      <c r="D19" s="277">
        <v>0</v>
      </c>
      <c r="E19" s="120" t="s">
        <v>11</v>
      </c>
      <c r="F19" s="2" t="s">
        <v>66</v>
      </c>
      <c r="G19" s="2"/>
      <c r="H19" s="2"/>
      <c r="I19" s="206" t="s">
        <v>66</v>
      </c>
      <c r="J19" s="2"/>
      <c r="K19" s="2"/>
      <c r="L19" s="2"/>
      <c r="M19" s="2"/>
    </row>
    <row r="20" spans="2:13" ht="15" customHeight="1" x14ac:dyDescent="0.2">
      <c r="B20" s="244" t="s">
        <v>87</v>
      </c>
      <c r="C20" s="285">
        <v>1E-3</v>
      </c>
      <c r="D20" s="285">
        <v>1E-3</v>
      </c>
      <c r="E20" s="120" t="s">
        <v>11</v>
      </c>
      <c r="F20" s="2"/>
      <c r="G20" s="215"/>
      <c r="H20" s="215"/>
      <c r="I20" s="2"/>
      <c r="J20" s="113"/>
      <c r="K20" s="2"/>
      <c r="L20" s="2"/>
      <c r="M20" s="2"/>
    </row>
    <row r="21" spans="2:13" x14ac:dyDescent="0.2">
      <c r="B21" s="5" t="s">
        <v>79</v>
      </c>
      <c r="C21" s="134"/>
      <c r="D21" s="134">
        <v>2.0000000000000001E-4</v>
      </c>
      <c r="E21" s="120" t="s">
        <v>11</v>
      </c>
      <c r="F21" s="2"/>
      <c r="G21" s="2"/>
      <c r="H21" s="2"/>
      <c r="I21" s="206" t="s">
        <v>66</v>
      </c>
      <c r="J21" s="2"/>
      <c r="K21" s="2"/>
      <c r="L21" s="2"/>
      <c r="M21" s="2"/>
    </row>
    <row r="22" spans="2:13" x14ac:dyDescent="0.2">
      <c r="B22" s="5" t="s">
        <v>127</v>
      </c>
      <c r="C22" s="280"/>
      <c r="D22" s="280"/>
      <c r="E22" s="120" t="s">
        <v>11</v>
      </c>
      <c r="F22" s="2"/>
      <c r="G22" s="2"/>
      <c r="H22" s="2"/>
      <c r="I22" s="206"/>
      <c r="J22" s="2"/>
      <c r="K22" s="2"/>
      <c r="L22" s="2"/>
      <c r="M22" s="2"/>
    </row>
    <row r="23" spans="2:13" x14ac:dyDescent="0.2">
      <c r="B23" s="5" t="s">
        <v>120</v>
      </c>
      <c r="C23" s="134"/>
      <c r="D23" s="134">
        <v>0</v>
      </c>
      <c r="E23" s="120" t="s">
        <v>11</v>
      </c>
      <c r="F23" s="2"/>
      <c r="G23" s="2"/>
      <c r="H23" s="2"/>
      <c r="I23" s="206" t="s">
        <v>66</v>
      </c>
      <c r="J23" s="2"/>
      <c r="K23" s="2"/>
      <c r="L23" s="2"/>
      <c r="M23" s="2"/>
    </row>
    <row r="24" spans="2:13" x14ac:dyDescent="0.2">
      <c r="B24" s="5" t="s">
        <v>101</v>
      </c>
      <c r="C24" s="134"/>
      <c r="D24" s="134">
        <v>0</v>
      </c>
      <c r="E24" s="120" t="s">
        <v>11</v>
      </c>
      <c r="F24" s="113" t="s">
        <v>102</v>
      </c>
      <c r="G24" s="2"/>
      <c r="H24" s="2"/>
      <c r="I24" s="206" t="s">
        <v>66</v>
      </c>
      <c r="J24" s="2"/>
      <c r="K24" s="2"/>
      <c r="L24" s="2"/>
      <c r="M24" s="2"/>
    </row>
    <row r="25" spans="2:13" x14ac:dyDescent="0.2">
      <c r="B25" s="5"/>
      <c r="C25" s="134">
        <v>0</v>
      </c>
      <c r="D25" s="134">
        <v>0</v>
      </c>
      <c r="E25" s="120" t="s">
        <v>11</v>
      </c>
      <c r="F25" s="7" t="s">
        <v>66</v>
      </c>
      <c r="G25" s="7"/>
      <c r="H25" s="2"/>
      <c r="I25" s="206" t="s">
        <v>66</v>
      </c>
      <c r="J25" s="2"/>
      <c r="K25" s="2"/>
      <c r="L25" s="2"/>
      <c r="M25" s="2"/>
    </row>
    <row r="26" spans="2:13" x14ac:dyDescent="0.2">
      <c r="B26" s="75"/>
      <c r="C26" s="134">
        <v>0</v>
      </c>
      <c r="D26" s="134">
        <v>0</v>
      </c>
      <c r="E26" s="120" t="s">
        <v>11</v>
      </c>
      <c r="F26" s="7" t="s">
        <v>66</v>
      </c>
      <c r="G26" s="7"/>
      <c r="H26" s="2"/>
      <c r="I26" s="206" t="s">
        <v>66</v>
      </c>
      <c r="J26" s="2"/>
      <c r="K26" s="2"/>
      <c r="L26" s="2"/>
      <c r="M26" s="2"/>
    </row>
    <row r="27" spans="2:13" x14ac:dyDescent="0.2">
      <c r="B27" s="5" t="s">
        <v>4</v>
      </c>
      <c r="C27" s="277">
        <v>6.4999999999999997E-3</v>
      </c>
      <c r="D27" s="277">
        <v>7.0000000000000001E-3</v>
      </c>
      <c r="E27" s="120" t="s">
        <v>11</v>
      </c>
      <c r="F27" s="7" t="s">
        <v>66</v>
      </c>
      <c r="G27" s="2"/>
      <c r="H27" s="2"/>
      <c r="I27" s="206" t="s">
        <v>66</v>
      </c>
      <c r="J27" s="2"/>
      <c r="K27" s="2"/>
      <c r="L27" s="2"/>
      <c r="M27" s="2"/>
    </row>
    <row r="28" spans="2:13" ht="30" customHeight="1" x14ac:dyDescent="0.2">
      <c r="B28" s="5" t="s">
        <v>5</v>
      </c>
      <c r="C28" s="277">
        <v>4.7000000000000002E-3</v>
      </c>
      <c r="D28" s="277">
        <v>5.1999999999999998E-3</v>
      </c>
      <c r="E28" s="120" t="s">
        <v>11</v>
      </c>
      <c r="F28" s="7" t="s">
        <v>66</v>
      </c>
      <c r="G28" s="2"/>
      <c r="H28" s="2"/>
      <c r="I28" s="206" t="s">
        <v>66</v>
      </c>
      <c r="J28" s="2"/>
      <c r="K28" s="2"/>
      <c r="L28" s="2"/>
      <c r="M28" s="2"/>
    </row>
    <row r="29" spans="2:13" x14ac:dyDescent="0.2">
      <c r="B29" s="5" t="s">
        <v>6</v>
      </c>
      <c r="C29" s="134">
        <v>3.0000000000000001E-3</v>
      </c>
      <c r="D29" s="134">
        <v>3.0000000000000001E-3</v>
      </c>
      <c r="E29" s="120" t="s">
        <v>11</v>
      </c>
      <c r="F29" s="2"/>
      <c r="G29" s="2"/>
      <c r="H29" s="2"/>
      <c r="I29" s="108" t="s">
        <v>66</v>
      </c>
      <c r="J29" s="2"/>
      <c r="K29" s="2"/>
      <c r="L29" s="2"/>
      <c r="M29" s="2"/>
    </row>
    <row r="30" spans="2:13" x14ac:dyDescent="0.2">
      <c r="B30" s="5" t="s">
        <v>81</v>
      </c>
      <c r="C30" s="134">
        <v>4.0000000000000002E-4</v>
      </c>
      <c r="D30" s="134">
        <v>4.0000000000000002E-4</v>
      </c>
      <c r="E30" s="120" t="s">
        <v>11</v>
      </c>
      <c r="F30" s="2"/>
      <c r="G30" s="2"/>
      <c r="H30" s="2"/>
      <c r="I30" s="108" t="s">
        <v>66</v>
      </c>
      <c r="J30" s="2"/>
      <c r="K30" s="2"/>
      <c r="L30" s="2"/>
      <c r="M30" s="2"/>
    </row>
    <row r="31" spans="2:13" x14ac:dyDescent="0.2">
      <c r="B31" s="5" t="s">
        <v>82</v>
      </c>
      <c r="C31" s="134">
        <v>5.0000000000000001E-4</v>
      </c>
      <c r="D31" s="134">
        <v>5.0000000000000001E-4</v>
      </c>
      <c r="E31" s="120" t="s">
        <v>11</v>
      </c>
      <c r="F31" s="2"/>
      <c r="G31" s="2"/>
      <c r="H31" s="2"/>
      <c r="I31" s="108" t="s">
        <v>66</v>
      </c>
      <c r="J31" s="2"/>
      <c r="K31" s="2"/>
      <c r="L31" s="2"/>
      <c r="M31" s="2"/>
    </row>
    <row r="32" spans="2:13" ht="23.25" customHeight="1" x14ac:dyDescent="0.2">
      <c r="B32" s="5" t="s">
        <v>8</v>
      </c>
      <c r="C32" s="281">
        <v>0.25</v>
      </c>
      <c r="D32" s="281">
        <v>0.25</v>
      </c>
      <c r="E32" s="120" t="s">
        <v>68</v>
      </c>
      <c r="F32" s="2"/>
      <c r="G32" s="2"/>
      <c r="H32" s="2"/>
      <c r="I32" s="207" t="s">
        <v>66</v>
      </c>
      <c r="J32" s="2"/>
      <c r="K32" s="2"/>
      <c r="L32" s="2"/>
      <c r="M32" s="2"/>
    </row>
    <row r="33" spans="2:17" ht="13.5" thickBot="1" x14ac:dyDescent="0.25">
      <c r="B33" s="6" t="s">
        <v>9</v>
      </c>
      <c r="C33" s="286">
        <v>1.0482</v>
      </c>
      <c r="D33" s="286">
        <v>1.0482</v>
      </c>
      <c r="E33" s="120" t="s">
        <v>60</v>
      </c>
      <c r="F33" s="2"/>
      <c r="G33" s="2"/>
      <c r="H33" s="2"/>
      <c r="I33" s="108" t="s">
        <v>66</v>
      </c>
      <c r="J33" s="2"/>
      <c r="K33" s="2"/>
      <c r="L33" s="2"/>
      <c r="M33" s="2"/>
    </row>
    <row r="34" spans="2:17" x14ac:dyDescent="0.2">
      <c r="B34" s="74"/>
      <c r="C34" s="246"/>
      <c r="D34" s="246"/>
      <c r="F34" s="2"/>
      <c r="G34" s="2"/>
      <c r="H34" s="2"/>
      <c r="I34" s="2"/>
      <c r="J34" s="113"/>
      <c r="K34" s="2"/>
      <c r="L34" s="2"/>
      <c r="M34" s="2"/>
    </row>
    <row r="35" spans="2:17" x14ac:dyDescent="0.2">
      <c r="B35" s="74"/>
      <c r="C35" s="246"/>
      <c r="D35" s="246"/>
      <c r="E35" s="67"/>
      <c r="F35" s="2"/>
      <c r="G35" s="2"/>
      <c r="H35" s="2"/>
      <c r="I35" s="2"/>
      <c r="J35" s="113"/>
      <c r="K35" s="2"/>
      <c r="L35" s="2"/>
      <c r="M35" s="2"/>
    </row>
    <row r="36" spans="2:17" x14ac:dyDescent="0.2">
      <c r="B36" s="74"/>
      <c r="C36" s="264" t="s">
        <v>66</v>
      </c>
      <c r="D36" s="246"/>
      <c r="E36" s="67"/>
      <c r="F36" s="2"/>
      <c r="G36" s="2"/>
      <c r="H36" s="2"/>
      <c r="I36" s="2"/>
      <c r="J36" s="113"/>
      <c r="K36" s="2"/>
      <c r="L36" s="2"/>
      <c r="M36" s="2"/>
    </row>
    <row r="37" spans="2:17" x14ac:dyDescent="0.2">
      <c r="B37" s="74" t="s">
        <v>29</v>
      </c>
      <c r="C37" s="201">
        <v>0.11899999999999999</v>
      </c>
      <c r="D37" s="201">
        <f>C37</f>
        <v>0.11899999999999999</v>
      </c>
      <c r="E37" s="68"/>
      <c r="F37" s="2"/>
      <c r="G37" s="2"/>
      <c r="H37" s="2"/>
      <c r="I37" s="2"/>
      <c r="J37" s="128"/>
      <c r="K37" s="2"/>
      <c r="L37" s="2"/>
      <c r="M37" s="2"/>
    </row>
    <row r="38" spans="2:17" x14ac:dyDescent="0.2">
      <c r="B38" s="74" t="s">
        <v>30</v>
      </c>
      <c r="C38" s="201">
        <v>0.13900000000000001</v>
      </c>
      <c r="D38" s="201">
        <f>C38</f>
        <v>0.13900000000000001</v>
      </c>
      <c r="E38" s="68"/>
      <c r="F38" s="2"/>
      <c r="G38" s="2"/>
      <c r="H38" s="2"/>
      <c r="I38" s="2"/>
      <c r="J38" s="2"/>
      <c r="K38" s="2"/>
      <c r="L38" s="2"/>
      <c r="M38" s="2"/>
    </row>
    <row r="39" spans="2:17" x14ac:dyDescent="0.2">
      <c r="B39" s="74" t="s">
        <v>31</v>
      </c>
      <c r="C39" s="201">
        <v>0.128</v>
      </c>
      <c r="D39" s="201">
        <f>C39</f>
        <v>0.128</v>
      </c>
      <c r="E39" s="68">
        <v>0.64</v>
      </c>
      <c r="F39" s="69">
        <f>C39*E39</f>
        <v>8.1920000000000007E-2</v>
      </c>
      <c r="G39" s="2"/>
      <c r="H39" s="2"/>
      <c r="I39" s="2"/>
      <c r="J39" s="2"/>
      <c r="K39" s="2"/>
      <c r="L39" s="2"/>
      <c r="M39" s="2"/>
    </row>
    <row r="40" spans="2:17" x14ac:dyDescent="0.2">
      <c r="B40" s="74" t="s">
        <v>32</v>
      </c>
      <c r="C40" s="201">
        <v>0.128</v>
      </c>
      <c r="D40" s="201">
        <f>C40</f>
        <v>0.128</v>
      </c>
      <c r="E40" s="68">
        <v>0.18</v>
      </c>
      <c r="F40" s="69">
        <f>C40*E40</f>
        <v>2.3039999999999998E-2</v>
      </c>
      <c r="G40" s="2"/>
      <c r="H40" s="2"/>
      <c r="I40" s="2"/>
      <c r="J40" s="2"/>
      <c r="K40" s="2"/>
      <c r="L40" s="2"/>
      <c r="M40" s="2"/>
    </row>
    <row r="41" spans="2:17" x14ac:dyDescent="0.2">
      <c r="B41" s="74" t="s">
        <v>33</v>
      </c>
      <c r="C41" s="201">
        <v>0.128</v>
      </c>
      <c r="D41" s="201">
        <f>C41</f>
        <v>0.128</v>
      </c>
      <c r="E41" s="68">
        <v>0.18</v>
      </c>
      <c r="F41" s="69">
        <f>C41*E41</f>
        <v>2.3039999999999998E-2</v>
      </c>
      <c r="G41" s="2"/>
      <c r="H41" s="2"/>
      <c r="I41" s="2"/>
      <c r="J41" s="2"/>
      <c r="K41" s="2"/>
      <c r="L41" s="2"/>
      <c r="M41" s="2"/>
    </row>
    <row r="42" spans="2:17" x14ac:dyDescent="0.2">
      <c r="B42" s="74"/>
      <c r="C42" s="246"/>
      <c r="D42" s="246"/>
      <c r="E42" s="2"/>
      <c r="F42" s="69"/>
      <c r="G42" s="2"/>
      <c r="H42" s="2"/>
      <c r="I42" s="2"/>
      <c r="J42" s="2"/>
      <c r="K42" s="2"/>
      <c r="L42" s="2"/>
      <c r="M42" s="2"/>
    </row>
    <row r="43" spans="2:17" ht="13.5" thickBot="1" x14ac:dyDescent="0.25">
      <c r="B43" s="74"/>
      <c r="C43" s="246"/>
      <c r="D43" s="246"/>
      <c r="E43" s="2"/>
      <c r="F43" s="2"/>
      <c r="G43" s="2"/>
      <c r="H43" s="2"/>
      <c r="I43" s="2"/>
      <c r="J43" s="2"/>
      <c r="K43" s="2"/>
      <c r="L43" s="2"/>
      <c r="M43" s="2"/>
    </row>
    <row r="44" spans="2:17" ht="13.5" thickBot="1" x14ac:dyDescent="0.25">
      <c r="B44" s="84" t="s">
        <v>10</v>
      </c>
      <c r="C44" s="87">
        <v>750</v>
      </c>
      <c r="D44" s="248" t="s">
        <v>11</v>
      </c>
      <c r="E44" s="239"/>
      <c r="F44" s="240" t="s">
        <v>66</v>
      </c>
      <c r="G44" s="89"/>
      <c r="H44" s="90" t="s">
        <v>13</v>
      </c>
      <c r="I44" s="91"/>
      <c r="J44" s="92">
        <f>C33</f>
        <v>1.0482</v>
      </c>
      <c r="K44" s="2"/>
      <c r="L44" s="2"/>
      <c r="M44" s="2"/>
    </row>
    <row r="45" spans="2:17" ht="13.5" thickBot="1" x14ac:dyDescent="0.25">
      <c r="B45" s="84" t="s">
        <v>14</v>
      </c>
      <c r="C45" s="93" t="s">
        <v>93</v>
      </c>
      <c r="D45" s="86" t="s">
        <v>66</v>
      </c>
      <c r="E45" s="241"/>
      <c r="F45" s="242"/>
      <c r="G45" s="89"/>
      <c r="H45" s="95" t="s">
        <v>15</v>
      </c>
      <c r="I45" s="96"/>
      <c r="J45" s="97">
        <f>D33</f>
        <v>1.0482</v>
      </c>
    </row>
    <row r="46" spans="2:17" x14ac:dyDescent="0.2">
      <c r="B46" s="76"/>
      <c r="C46" s="396" t="s">
        <v>37</v>
      </c>
      <c r="D46" s="397"/>
      <c r="E46" s="389"/>
      <c r="F46" s="388" t="s">
        <v>38</v>
      </c>
      <c r="G46" s="389"/>
      <c r="H46" s="390"/>
      <c r="I46" s="397" t="s">
        <v>39</v>
      </c>
      <c r="J46" s="398"/>
      <c r="K46" s="45"/>
      <c r="L46" s="105"/>
      <c r="M46" s="105"/>
      <c r="N46" s="45"/>
      <c r="O46" s="46"/>
      <c r="P46" s="393"/>
      <c r="Q46" s="393"/>
    </row>
    <row r="47" spans="2:17" x14ac:dyDescent="0.2">
      <c r="B47" s="391" t="str">
        <f>B11</f>
        <v>RESIDENTIAL (RPP TOU)</v>
      </c>
      <c r="C47" s="249" t="s">
        <v>40</v>
      </c>
      <c r="D47" s="249" t="s">
        <v>16</v>
      </c>
      <c r="E47" s="61" t="s">
        <v>41</v>
      </c>
      <c r="F47" s="56" t="s">
        <v>40</v>
      </c>
      <c r="G47" s="16" t="s">
        <v>16</v>
      </c>
      <c r="H47" s="62" t="s">
        <v>41</v>
      </c>
      <c r="I47" s="399" t="s">
        <v>22</v>
      </c>
      <c r="J47" s="399" t="s">
        <v>23</v>
      </c>
      <c r="K47" s="45"/>
      <c r="L47" s="105"/>
      <c r="M47" s="105"/>
      <c r="N47" s="45"/>
      <c r="O47" s="46"/>
      <c r="P47" s="394"/>
      <c r="Q47" s="394"/>
    </row>
    <row r="48" spans="2:17" x14ac:dyDescent="0.2">
      <c r="B48" s="392"/>
      <c r="C48" s="250" t="s">
        <v>42</v>
      </c>
      <c r="D48" s="250"/>
      <c r="E48" s="55" t="s">
        <v>42</v>
      </c>
      <c r="F48" s="57" t="s">
        <v>42</v>
      </c>
      <c r="G48" s="18"/>
      <c r="H48" s="58" t="s">
        <v>42</v>
      </c>
      <c r="I48" s="400"/>
      <c r="J48" s="400"/>
      <c r="K48" s="48"/>
      <c r="L48" s="48"/>
      <c r="M48" s="361"/>
      <c r="N48" s="361"/>
      <c r="O48" s="46"/>
      <c r="P48" s="395"/>
      <c r="Q48" s="395"/>
    </row>
    <row r="49" spans="1:17" ht="14.25" x14ac:dyDescent="0.2">
      <c r="A49" s="14" t="s">
        <v>66</v>
      </c>
      <c r="B49" s="366" t="s">
        <v>43</v>
      </c>
      <c r="C49" s="364">
        <f>C14</f>
        <v>26.62</v>
      </c>
      <c r="D49" s="255">
        <v>1</v>
      </c>
      <c r="E49" s="136">
        <f t="shared" ref="E49:E52" si="0">D49*C49</f>
        <v>26.62</v>
      </c>
      <c r="F49" s="137">
        <f>D14</f>
        <v>27.53</v>
      </c>
      <c r="G49" s="20">
        <v>1</v>
      </c>
      <c r="H49" s="138">
        <f>G49*F49</f>
        <v>27.53</v>
      </c>
      <c r="I49" s="139">
        <f t="shared" ref="I49:I64" si="1">H49-E49</f>
        <v>0.91000000000000014</v>
      </c>
      <c r="J49" s="297">
        <f t="shared" ref="J49:J73" si="2">IF((H49)=0,"",(I49/E49))</f>
        <v>3.4184823441021792E-2</v>
      </c>
      <c r="K49" s="38"/>
      <c r="L49" s="38"/>
      <c r="M49" s="38"/>
      <c r="N49" s="49"/>
      <c r="O49" s="38"/>
      <c r="P49" s="43"/>
      <c r="Q49" s="50"/>
    </row>
    <row r="50" spans="1:17" ht="14.25" x14ac:dyDescent="0.2">
      <c r="B50" s="367" t="s">
        <v>124</v>
      </c>
      <c r="C50" s="363">
        <f>+C17</f>
        <v>0</v>
      </c>
      <c r="D50" s="255">
        <f>+D49</f>
        <v>1</v>
      </c>
      <c r="E50" s="184">
        <f t="shared" si="0"/>
        <v>0</v>
      </c>
      <c r="F50" s="236">
        <f>+D17</f>
        <v>0.3</v>
      </c>
      <c r="G50" s="26">
        <v>1</v>
      </c>
      <c r="H50" s="237">
        <f t="shared" ref="H50:H52" si="3">G50*F50</f>
        <v>0.3</v>
      </c>
      <c r="I50" s="180">
        <f t="shared" ref="I50" si="4">H50-E50</f>
        <v>0.3</v>
      </c>
      <c r="J50" s="298" t="e">
        <f t="shared" si="2"/>
        <v>#DIV/0!</v>
      </c>
      <c r="K50" s="38"/>
      <c r="L50" s="360"/>
      <c r="M50" s="38"/>
      <c r="N50" s="49"/>
      <c r="O50" s="38"/>
      <c r="P50" s="43"/>
      <c r="Q50" s="50"/>
    </row>
    <row r="51" spans="1:17" ht="14.25" x14ac:dyDescent="0.2">
      <c r="B51" s="368" t="s">
        <v>128</v>
      </c>
      <c r="C51" s="363">
        <f>+C18</f>
        <v>0</v>
      </c>
      <c r="D51" s="255">
        <f>+D50</f>
        <v>1</v>
      </c>
      <c r="E51" s="184">
        <f t="shared" ref="E51" si="5">D51*C51</f>
        <v>0</v>
      </c>
      <c r="F51" s="236">
        <f>+D18</f>
        <v>-0.46</v>
      </c>
      <c r="G51" s="26">
        <v>1</v>
      </c>
      <c r="H51" s="237">
        <f t="shared" ref="H51" si="6">G51*F51</f>
        <v>-0.46</v>
      </c>
      <c r="I51" s="180">
        <f t="shared" ref="I51" si="7">H51-E51</f>
        <v>-0.46</v>
      </c>
      <c r="J51" s="298" t="e">
        <f t="shared" ref="J51" si="8">IF((H51)=0,"",(I51/E51))</f>
        <v>#DIV/0!</v>
      </c>
      <c r="K51" s="38"/>
      <c r="L51" s="360"/>
      <c r="M51" s="38"/>
      <c r="N51" s="49"/>
      <c r="O51" s="38"/>
      <c r="P51" s="43"/>
      <c r="Q51" s="50"/>
    </row>
    <row r="52" spans="1:17" ht="14.25" x14ac:dyDescent="0.2">
      <c r="B52" s="369" t="s">
        <v>84</v>
      </c>
      <c r="C52" s="365">
        <f>C21</f>
        <v>0</v>
      </c>
      <c r="D52" s="253">
        <f>C44</f>
        <v>750</v>
      </c>
      <c r="E52" s="144">
        <f t="shared" si="0"/>
        <v>0</v>
      </c>
      <c r="F52" s="196">
        <f>D21</f>
        <v>2.0000000000000001E-4</v>
      </c>
      <c r="G52" s="24">
        <f>+C44</f>
        <v>750</v>
      </c>
      <c r="H52" s="146">
        <f t="shared" si="3"/>
        <v>0.15</v>
      </c>
      <c r="I52" s="139">
        <f t="shared" si="1"/>
        <v>0.15</v>
      </c>
      <c r="J52" s="297" t="e">
        <f t="shared" si="2"/>
        <v>#DIV/0!</v>
      </c>
      <c r="K52" s="40"/>
      <c r="L52" s="226"/>
      <c r="M52" s="225"/>
      <c r="N52" s="51"/>
      <c r="O52" s="38"/>
      <c r="P52" s="43"/>
      <c r="Q52" s="50"/>
    </row>
    <row r="53" spans="1:17" ht="15" x14ac:dyDescent="0.2">
      <c r="B53" s="25" t="s">
        <v>44</v>
      </c>
      <c r="C53" s="266"/>
      <c r="D53" s="254"/>
      <c r="E53" s="148">
        <f>SUM(E49:E52)</f>
        <v>26.62</v>
      </c>
      <c r="F53" s="193"/>
      <c r="G53" s="66"/>
      <c r="H53" s="150">
        <f>SUM(H49:H52)</f>
        <v>27.52</v>
      </c>
      <c r="I53" s="151">
        <f t="shared" si="1"/>
        <v>0.89999999999999858</v>
      </c>
      <c r="J53" s="299">
        <f t="shared" si="2"/>
        <v>3.3809166040570944E-2</v>
      </c>
      <c r="K53" s="38"/>
      <c r="L53" s="106"/>
      <c r="M53" s="100"/>
      <c r="N53" s="51"/>
      <c r="O53" s="100"/>
      <c r="P53" s="41"/>
      <c r="Q53" s="42"/>
    </row>
    <row r="54" spans="1:17" ht="15.75" customHeight="1" x14ac:dyDescent="0.2">
      <c r="B54" s="79" t="s">
        <v>45</v>
      </c>
      <c r="C54" s="267">
        <f>C66*E39+C67*E40+C68*E41</f>
        <v>0.128</v>
      </c>
      <c r="D54" s="255">
        <f>$C44*($C33-1)</f>
        <v>36.150000000000013</v>
      </c>
      <c r="E54" s="136">
        <f>C54*D54</f>
        <v>4.627200000000002</v>
      </c>
      <c r="F54" s="141">
        <f>C54</f>
        <v>0.128</v>
      </c>
      <c r="G54" s="26">
        <f>$C44*($C33-1)</f>
        <v>36.150000000000013</v>
      </c>
      <c r="H54" s="142">
        <f>F54*G54</f>
        <v>4.627200000000002</v>
      </c>
      <c r="I54" s="139">
        <f t="shared" si="1"/>
        <v>0</v>
      </c>
      <c r="J54" s="297">
        <f>IF((H54)=0,"",(I54/E54))</f>
        <v>0</v>
      </c>
      <c r="K54" s="52"/>
      <c r="L54" s="109"/>
      <c r="M54" s="52"/>
      <c r="N54" s="51"/>
      <c r="O54" s="38"/>
      <c r="P54" s="43"/>
      <c r="Q54" s="50"/>
    </row>
    <row r="55" spans="1:17" ht="14.25" x14ac:dyDescent="0.2">
      <c r="B55" s="79" t="s">
        <v>88</v>
      </c>
      <c r="C55" s="265">
        <f>+C20</f>
        <v>1E-3</v>
      </c>
      <c r="D55" s="255">
        <f>C44</f>
        <v>750</v>
      </c>
      <c r="E55" s="184">
        <f t="shared" ref="E55:E56" si="9">D55*C55</f>
        <v>0.75</v>
      </c>
      <c r="F55" s="191">
        <f>+D20</f>
        <v>1E-3</v>
      </c>
      <c r="G55" s="26">
        <f>+C44</f>
        <v>750</v>
      </c>
      <c r="H55" s="237">
        <f t="shared" ref="H55:H56" si="10">G55*F55</f>
        <v>0.75</v>
      </c>
      <c r="I55" s="180">
        <f t="shared" si="1"/>
        <v>0</v>
      </c>
      <c r="J55" s="298">
        <f t="shared" si="2"/>
        <v>0</v>
      </c>
      <c r="K55" s="52"/>
      <c r="L55" s="225"/>
      <c r="M55" s="52"/>
      <c r="N55" s="51"/>
      <c r="O55" s="38"/>
      <c r="P55" s="43"/>
      <c r="Q55" s="50"/>
    </row>
    <row r="56" spans="1:17" ht="14.25" x14ac:dyDescent="0.2">
      <c r="B56" s="80" t="s">
        <v>46</v>
      </c>
      <c r="C56" s="273">
        <f>C15</f>
        <v>0.56999999999999995</v>
      </c>
      <c r="D56" s="255">
        <f>D49</f>
        <v>1</v>
      </c>
      <c r="E56" s="136">
        <f t="shared" si="9"/>
        <v>0.56999999999999995</v>
      </c>
      <c r="F56" s="181">
        <f>D15</f>
        <v>0.56999999999999995</v>
      </c>
      <c r="G56" s="26">
        <f>+G49</f>
        <v>1</v>
      </c>
      <c r="H56" s="142">
        <f t="shared" si="10"/>
        <v>0.56999999999999995</v>
      </c>
      <c r="I56" s="139">
        <f t="shared" si="1"/>
        <v>0</v>
      </c>
      <c r="J56" s="297">
        <f t="shared" si="2"/>
        <v>0</v>
      </c>
      <c r="K56" s="52"/>
      <c r="L56" s="52"/>
      <c r="M56" s="52"/>
      <c r="N56" s="51"/>
      <c r="O56" s="38"/>
      <c r="P56" s="43"/>
      <c r="Q56" s="50"/>
    </row>
    <row r="57" spans="1:17" ht="15" x14ac:dyDescent="0.2">
      <c r="B57" s="39" t="s">
        <v>47</v>
      </c>
      <c r="C57" s="256"/>
      <c r="D57" s="256"/>
      <c r="E57" s="153">
        <f>SUM(E54:E56)+E53</f>
        <v>32.5672</v>
      </c>
      <c r="F57" s="154"/>
      <c r="G57" s="28"/>
      <c r="H57" s="156">
        <f>SUM(H54:H56)+H53</f>
        <v>33.467200000000005</v>
      </c>
      <c r="I57" s="151">
        <f t="shared" si="1"/>
        <v>0.90000000000000568</v>
      </c>
      <c r="J57" s="299">
        <f t="shared" si="2"/>
        <v>2.7635166670760939E-2</v>
      </c>
      <c r="K57" s="38"/>
      <c r="L57" s="38"/>
      <c r="N57" s="38"/>
      <c r="O57" s="38"/>
      <c r="P57" s="41"/>
      <c r="Q57" s="42"/>
    </row>
    <row r="58" spans="1:17" ht="14.25" x14ac:dyDescent="0.2">
      <c r="B58" s="81" t="s">
        <v>48</v>
      </c>
      <c r="C58" s="267">
        <f>C27</f>
        <v>6.4999999999999997E-3</v>
      </c>
      <c r="D58" s="257">
        <f>C44+D54</f>
        <v>786.15</v>
      </c>
      <c r="E58" s="136">
        <f>D58*C58</f>
        <v>5.1099749999999995</v>
      </c>
      <c r="F58" s="141">
        <f>D27</f>
        <v>7.0000000000000001E-3</v>
      </c>
      <c r="G58" s="202">
        <f>+C44+G54</f>
        <v>786.15</v>
      </c>
      <c r="H58" s="142">
        <f>G58*F58</f>
        <v>5.50305</v>
      </c>
      <c r="I58" s="139">
        <f t="shared" si="1"/>
        <v>0.39307500000000051</v>
      </c>
      <c r="J58" s="297">
        <f>IF((H58)=0,"",(I58/E58))</f>
        <v>7.6923076923077024E-2</v>
      </c>
      <c r="K58" s="52"/>
      <c r="L58" s="317"/>
      <c r="N58" s="319"/>
      <c r="O58" s="38"/>
      <c r="P58" s="43"/>
      <c r="Q58" s="50"/>
    </row>
    <row r="59" spans="1:17" ht="21.75" customHeight="1" x14ac:dyDescent="0.2">
      <c r="B59" s="82" t="s">
        <v>49</v>
      </c>
      <c r="C59" s="267">
        <f>C28</f>
        <v>4.7000000000000002E-3</v>
      </c>
      <c r="D59" s="257">
        <f>+C44+D54</f>
        <v>786.15</v>
      </c>
      <c r="E59" s="136">
        <f>D59*C59</f>
        <v>3.6949049999999999</v>
      </c>
      <c r="F59" s="141">
        <f>D28</f>
        <v>5.1999999999999998E-3</v>
      </c>
      <c r="G59" s="202">
        <f>+C44+G54</f>
        <v>786.15</v>
      </c>
      <c r="H59" s="142">
        <f>G59*F59</f>
        <v>4.0879799999999999</v>
      </c>
      <c r="I59" s="139">
        <f t="shared" si="1"/>
        <v>0.39307500000000006</v>
      </c>
      <c r="J59" s="297">
        <f t="shared" si="2"/>
        <v>0.10638297872340427</v>
      </c>
      <c r="K59" s="52"/>
      <c r="L59" s="317"/>
      <c r="N59" s="319"/>
      <c r="O59" s="38"/>
      <c r="P59" s="43"/>
      <c r="Q59" s="50"/>
    </row>
    <row r="60" spans="1:17" ht="15" x14ac:dyDescent="0.2">
      <c r="B60" s="39" t="s">
        <v>50</v>
      </c>
      <c r="C60" s="256"/>
      <c r="D60" s="256"/>
      <c r="E60" s="153">
        <f>SUM(E57:E59)</f>
        <v>41.372079999999997</v>
      </c>
      <c r="F60" s="155"/>
      <c r="G60" s="31"/>
      <c r="H60" s="156">
        <f>SUM(H57:H59)</f>
        <v>43.058230000000009</v>
      </c>
      <c r="I60" s="151">
        <f t="shared" si="1"/>
        <v>1.686150000000012</v>
      </c>
      <c r="J60" s="299">
        <f t="shared" si="2"/>
        <v>4.0755746387419058E-2</v>
      </c>
      <c r="K60" s="36"/>
      <c r="L60" s="36"/>
      <c r="M60" s="36"/>
      <c r="N60" s="41"/>
      <c r="O60" s="36"/>
    </row>
    <row r="61" spans="1:17" ht="14.25" x14ac:dyDescent="0.2">
      <c r="B61" s="79" t="s">
        <v>51</v>
      </c>
      <c r="C61" s="268">
        <f>C29</f>
        <v>3.0000000000000001E-3</v>
      </c>
      <c r="D61" s="255">
        <f>C44+D54</f>
        <v>786.15</v>
      </c>
      <c r="E61" s="158">
        <f>D61*C61</f>
        <v>2.3584499999999999</v>
      </c>
      <c r="F61" s="141">
        <f>D29</f>
        <v>3.0000000000000001E-3</v>
      </c>
      <c r="G61" s="203">
        <f>+C44+G54</f>
        <v>786.15</v>
      </c>
      <c r="H61" s="159">
        <f>G61*F61</f>
        <v>2.3584499999999999</v>
      </c>
      <c r="I61" s="139">
        <f t="shared" si="1"/>
        <v>0</v>
      </c>
      <c r="J61" s="297">
        <f t="shared" si="2"/>
        <v>0</v>
      </c>
      <c r="K61" s="52"/>
      <c r="L61" s="52"/>
      <c r="M61" s="52"/>
      <c r="N61" s="53"/>
      <c r="O61" s="38"/>
      <c r="P61" s="43"/>
      <c r="Q61" s="44"/>
    </row>
    <row r="62" spans="1:17" ht="14.25" x14ac:dyDescent="0.2">
      <c r="B62" s="79" t="s">
        <v>81</v>
      </c>
      <c r="C62" s="268">
        <f>C30</f>
        <v>4.0000000000000002E-4</v>
      </c>
      <c r="D62" s="258">
        <f>C44+D54</f>
        <v>786.15</v>
      </c>
      <c r="E62" s="160">
        <f>D62*C62</f>
        <v>0.31446000000000002</v>
      </c>
      <c r="F62" s="141">
        <f>D30</f>
        <v>4.0000000000000002E-4</v>
      </c>
      <c r="G62" s="203">
        <f>+C44+G54</f>
        <v>786.15</v>
      </c>
      <c r="H62" s="159">
        <f>G62*F62</f>
        <v>0.31446000000000002</v>
      </c>
      <c r="I62" s="139">
        <f t="shared" si="1"/>
        <v>0</v>
      </c>
      <c r="J62" s="297">
        <f t="shared" si="2"/>
        <v>0</v>
      </c>
      <c r="K62" s="52"/>
      <c r="L62" s="52"/>
      <c r="M62" s="52"/>
      <c r="N62" s="53"/>
      <c r="O62" s="38"/>
      <c r="P62" s="43"/>
      <c r="Q62" s="44"/>
    </row>
    <row r="63" spans="1:17" ht="14.25" x14ac:dyDescent="0.2">
      <c r="B63" s="78" t="s">
        <v>52</v>
      </c>
      <c r="C63" s="268">
        <f>C31</f>
        <v>5.0000000000000001E-4</v>
      </c>
      <c r="D63" s="258">
        <f>+C44+D54</f>
        <v>786.15</v>
      </c>
      <c r="E63" s="160">
        <f>D63*C63</f>
        <v>0.39307500000000001</v>
      </c>
      <c r="F63" s="141">
        <f>D31</f>
        <v>5.0000000000000001E-4</v>
      </c>
      <c r="G63" s="203">
        <f>+C44+G54</f>
        <v>786.15</v>
      </c>
      <c r="H63" s="159">
        <f>G63*F63</f>
        <v>0.39307500000000001</v>
      </c>
      <c r="I63" s="139">
        <f t="shared" si="1"/>
        <v>0</v>
      </c>
      <c r="J63" s="297">
        <f t="shared" si="2"/>
        <v>0</v>
      </c>
      <c r="K63" s="52"/>
      <c r="L63" s="52"/>
      <c r="M63" s="52"/>
      <c r="N63" s="53"/>
      <c r="O63" s="38"/>
      <c r="P63" s="43"/>
      <c r="Q63" s="44"/>
    </row>
    <row r="64" spans="1:17" ht="14.25" x14ac:dyDescent="0.2">
      <c r="B64" s="77" t="s">
        <v>53</v>
      </c>
      <c r="C64" s="269">
        <f>C32</f>
        <v>0.25</v>
      </c>
      <c r="D64" s="259">
        <f>D49</f>
        <v>1</v>
      </c>
      <c r="E64" s="161">
        <f>D64*C64</f>
        <v>0.25</v>
      </c>
      <c r="F64" s="181">
        <f>D32</f>
        <v>0.25</v>
      </c>
      <c r="G64" s="30">
        <f>+G49</f>
        <v>1</v>
      </c>
      <c r="H64" s="159">
        <f>G64*F64</f>
        <v>0.25</v>
      </c>
      <c r="I64" s="139">
        <f t="shared" si="1"/>
        <v>0</v>
      </c>
      <c r="J64" s="297">
        <f t="shared" si="2"/>
        <v>0</v>
      </c>
      <c r="K64" s="52"/>
      <c r="L64" s="52"/>
      <c r="M64" s="52"/>
      <c r="N64" s="53"/>
      <c r="O64" s="38"/>
      <c r="P64" s="43"/>
      <c r="Q64" s="44"/>
    </row>
    <row r="65" spans="2:19" ht="15" x14ac:dyDescent="0.2">
      <c r="B65" s="39" t="s">
        <v>58</v>
      </c>
      <c r="C65" s="256"/>
      <c r="D65" s="256"/>
      <c r="E65" s="153">
        <f>SUM(E61:E64)</f>
        <v>3.315985</v>
      </c>
      <c r="F65" s="155"/>
      <c r="G65" s="31"/>
      <c r="H65" s="156">
        <f>SUM(H61:H64)</f>
        <v>3.315985</v>
      </c>
      <c r="I65" s="151">
        <f>SUM(I61:I64)</f>
        <v>0</v>
      </c>
      <c r="J65" s="299">
        <f t="shared" si="2"/>
        <v>0</v>
      </c>
      <c r="K65" s="52"/>
      <c r="L65" s="52"/>
      <c r="M65" s="52"/>
      <c r="N65" s="53"/>
      <c r="O65" s="38"/>
      <c r="P65" s="43"/>
      <c r="Q65" s="44"/>
    </row>
    <row r="66" spans="2:19" ht="14.25" x14ac:dyDescent="0.2">
      <c r="B66" s="79" t="s">
        <v>54</v>
      </c>
      <c r="C66" s="268">
        <f>C39</f>
        <v>0.128</v>
      </c>
      <c r="D66" s="255">
        <f>ROUND($C$44*$E39,2)</f>
        <v>480</v>
      </c>
      <c r="E66" s="162">
        <f>D66*C66</f>
        <v>61.44</v>
      </c>
      <c r="F66" s="141">
        <f>C66</f>
        <v>0.128</v>
      </c>
      <c r="G66" s="26">
        <f>ROUND($C$44*$E39,2)</f>
        <v>480</v>
      </c>
      <c r="H66" s="159">
        <f>G66*F66</f>
        <v>61.44</v>
      </c>
      <c r="I66" s="139">
        <f>H66-E66</f>
        <v>0</v>
      </c>
      <c r="J66" s="297">
        <f t="shared" si="2"/>
        <v>0</v>
      </c>
      <c r="K66" s="52"/>
      <c r="L66" s="52"/>
      <c r="M66" s="52"/>
      <c r="N66" s="53"/>
      <c r="O66" s="38"/>
      <c r="P66" s="43"/>
      <c r="Q66" s="44"/>
    </row>
    <row r="67" spans="2:19" ht="14.25" x14ac:dyDescent="0.2">
      <c r="B67" s="79" t="s">
        <v>55</v>
      </c>
      <c r="C67" s="268">
        <f>C40</f>
        <v>0.128</v>
      </c>
      <c r="D67" s="255">
        <f>ROUND($C$44*$E40,2)</f>
        <v>135</v>
      </c>
      <c r="E67" s="162">
        <f>D67*C67</f>
        <v>17.28</v>
      </c>
      <c r="F67" s="141">
        <f>C67</f>
        <v>0.128</v>
      </c>
      <c r="G67" s="26">
        <f>ROUND($C$44*$E40,2)</f>
        <v>135</v>
      </c>
      <c r="H67" s="159">
        <f>G67*F67</f>
        <v>17.28</v>
      </c>
      <c r="I67" s="139">
        <f>H67-E67</f>
        <v>0</v>
      </c>
      <c r="J67" s="297">
        <f t="shared" si="2"/>
        <v>0</v>
      </c>
      <c r="K67" s="52"/>
      <c r="L67" s="52"/>
      <c r="M67" s="52"/>
      <c r="N67" s="53"/>
      <c r="O67" s="38"/>
      <c r="P67" s="43"/>
      <c r="Q67" s="44"/>
    </row>
    <row r="68" spans="2:19" ht="14.25" x14ac:dyDescent="0.2">
      <c r="B68" s="79" t="s">
        <v>56</v>
      </c>
      <c r="C68" s="268">
        <f>C41</f>
        <v>0.128</v>
      </c>
      <c r="D68" s="255">
        <f>ROUND($C$44*$E41,2)</f>
        <v>135</v>
      </c>
      <c r="E68" s="162">
        <f>D68*C68</f>
        <v>17.28</v>
      </c>
      <c r="F68" s="141">
        <f>C68</f>
        <v>0.128</v>
      </c>
      <c r="G68" s="26">
        <f>ROUND($C$44*$E41,2)</f>
        <v>135</v>
      </c>
      <c r="H68" s="159">
        <f>G68*F68</f>
        <v>17.28</v>
      </c>
      <c r="I68" s="139">
        <f>H68-E68</f>
        <v>0</v>
      </c>
      <c r="J68" s="297">
        <f t="shared" si="2"/>
        <v>0</v>
      </c>
      <c r="K68" s="52"/>
      <c r="L68" s="52"/>
      <c r="M68" s="52"/>
      <c r="N68" s="53"/>
      <c r="O68" s="38"/>
      <c r="P68" s="43"/>
      <c r="Q68" s="44"/>
    </row>
    <row r="69" spans="2:19" ht="15.75" thickBot="1" x14ac:dyDescent="0.25">
      <c r="B69" s="39" t="s">
        <v>59</v>
      </c>
      <c r="C69" s="256"/>
      <c r="D69" s="256"/>
      <c r="E69" s="153">
        <f>SUM(E66:E68)</f>
        <v>96</v>
      </c>
      <c r="F69" s="155"/>
      <c r="G69" s="31"/>
      <c r="H69" s="156">
        <f>SUM(H66:H68)</f>
        <v>96</v>
      </c>
      <c r="I69" s="151">
        <f>H69-E69</f>
        <v>0</v>
      </c>
      <c r="J69" s="299">
        <f t="shared" si="2"/>
        <v>0</v>
      </c>
      <c r="K69" s="52"/>
      <c r="L69" s="110"/>
      <c r="M69" s="52"/>
      <c r="N69" s="53"/>
      <c r="O69" s="38"/>
      <c r="P69" s="43"/>
      <c r="Q69" s="44"/>
    </row>
    <row r="70" spans="2:19" ht="7.5" customHeight="1" thickBot="1" x14ac:dyDescent="0.25">
      <c r="B70" s="83"/>
      <c r="C70" s="270"/>
      <c r="D70" s="260"/>
      <c r="E70" s="164"/>
      <c r="F70" s="165"/>
      <c r="G70" s="33"/>
      <c r="H70" s="166"/>
      <c r="I70" s="167"/>
      <c r="J70" s="300" t="str">
        <f t="shared" si="2"/>
        <v/>
      </c>
      <c r="K70" s="38"/>
      <c r="L70" s="38"/>
      <c r="M70" s="38"/>
      <c r="N70" s="53"/>
      <c r="O70" s="38"/>
      <c r="P70" s="43"/>
      <c r="Q70" s="44"/>
      <c r="S70" s="43"/>
    </row>
    <row r="71" spans="2:19" ht="15" x14ac:dyDescent="0.2">
      <c r="B71" s="63" t="s">
        <v>57</v>
      </c>
      <c r="C71" s="271"/>
      <c r="D71" s="261"/>
      <c r="E71" s="169">
        <f>E69+E65+E60</f>
        <v>140.68806499999999</v>
      </c>
      <c r="F71" s="170"/>
      <c r="G71" s="35"/>
      <c r="H71" s="171">
        <f>H69+H65+H60</f>
        <v>142.37421499999999</v>
      </c>
      <c r="I71" s="139">
        <f>H71-E71</f>
        <v>1.6861499999999978</v>
      </c>
      <c r="J71" s="297">
        <f t="shared" si="2"/>
        <v>1.1985025168979315E-2</v>
      </c>
      <c r="K71" s="59"/>
      <c r="L71" s="59"/>
      <c r="M71" s="59"/>
      <c r="N71" s="41"/>
      <c r="O71" s="36"/>
      <c r="P71" s="41"/>
      <c r="Q71" s="41"/>
      <c r="S71" s="41"/>
    </row>
    <row r="72" spans="2:19" ht="14.25" x14ac:dyDescent="0.2">
      <c r="B72" s="64" t="s">
        <v>17</v>
      </c>
      <c r="C72" s="271">
        <v>0.13</v>
      </c>
      <c r="D72" s="262"/>
      <c r="E72" s="172">
        <f>E71*C72</f>
        <v>18.289448449999998</v>
      </c>
      <c r="F72" s="173">
        <v>0.13</v>
      </c>
      <c r="G72" s="19"/>
      <c r="H72" s="174">
        <f>H71*F72</f>
        <v>18.50864795</v>
      </c>
      <c r="I72" s="139">
        <f>H72-E72</f>
        <v>0.21919950000000199</v>
      </c>
      <c r="J72" s="297">
        <f t="shared" si="2"/>
        <v>1.198502516897944E-2</v>
      </c>
      <c r="K72" s="37"/>
      <c r="L72" s="37"/>
      <c r="M72" s="37"/>
      <c r="N72" s="43"/>
      <c r="O72" s="38"/>
      <c r="P72" s="43"/>
      <c r="Q72" s="44"/>
    </row>
    <row r="73" spans="2:19" ht="14.25" x14ac:dyDescent="0.2">
      <c r="B73" s="64" t="s">
        <v>80</v>
      </c>
      <c r="C73" s="320">
        <v>-0.318</v>
      </c>
      <c r="D73" s="262"/>
      <c r="E73" s="175">
        <f>+E71*C73</f>
        <v>-44.73880467</v>
      </c>
      <c r="F73" s="321">
        <f>C73</f>
        <v>-0.318</v>
      </c>
      <c r="G73" s="19"/>
      <c r="H73" s="174">
        <f>+H71*F73</f>
        <v>-45.275000370000001</v>
      </c>
      <c r="I73" s="139">
        <f>H73-E73</f>
        <v>-0.53619570000000039</v>
      </c>
      <c r="J73" s="297">
        <f t="shared" si="2"/>
        <v>1.1985025168979339E-2</v>
      </c>
      <c r="K73" s="37"/>
      <c r="L73" s="37"/>
      <c r="M73" s="37"/>
      <c r="N73" s="43"/>
      <c r="O73" s="38"/>
      <c r="P73" s="43"/>
      <c r="Q73" s="44"/>
    </row>
    <row r="74" spans="2:19" ht="15" x14ac:dyDescent="0.2">
      <c r="B74" s="70" t="s">
        <v>72</v>
      </c>
      <c r="C74" s="272"/>
      <c r="D74" s="263"/>
      <c r="E74" s="177">
        <f>SUM(E71:E73)</f>
        <v>114.23870878</v>
      </c>
      <c r="F74" s="178"/>
      <c r="G74" s="72"/>
      <c r="H74" s="156">
        <f>SUM(H71:H73)</f>
        <v>115.60786258</v>
      </c>
      <c r="I74" s="151">
        <f>H74-E74</f>
        <v>1.3691538000000065</v>
      </c>
      <c r="J74" s="299">
        <f>IF((H74)=0,"",(I74/E74))</f>
        <v>1.1985025168979388E-2</v>
      </c>
      <c r="K74" s="60"/>
      <c r="L74" s="60"/>
      <c r="M74" s="60"/>
      <c r="N74" s="41"/>
      <c r="O74" s="36"/>
      <c r="P74" s="41"/>
      <c r="Q74" s="42"/>
    </row>
    <row r="75" spans="2:19" ht="15" x14ac:dyDescent="0.2">
      <c r="B75" s="126"/>
      <c r="C75" s="262"/>
      <c r="D75" s="262"/>
      <c r="E75" s="216"/>
      <c r="F75" s="217"/>
      <c r="G75" s="60"/>
      <c r="H75" s="216"/>
      <c r="I75" s="216"/>
      <c r="J75" s="218"/>
      <c r="K75" s="60"/>
      <c r="L75" s="60"/>
      <c r="M75" s="60"/>
      <c r="N75" s="41"/>
      <c r="O75" s="36"/>
      <c r="P75" s="41"/>
      <c r="Q75" s="42"/>
    </row>
    <row r="76" spans="2:19" ht="14.25" x14ac:dyDescent="0.2">
      <c r="I76" s="362"/>
    </row>
  </sheetData>
  <mergeCells count="10">
    <mergeCell ref="B11:E11"/>
    <mergeCell ref="F46:H46"/>
    <mergeCell ref="B47:B48"/>
    <mergeCell ref="P46:Q46"/>
    <mergeCell ref="P47:P48"/>
    <mergeCell ref="Q47:Q48"/>
    <mergeCell ref="C46:E46"/>
    <mergeCell ref="I46:J46"/>
    <mergeCell ref="I47:I48"/>
    <mergeCell ref="J47:J48"/>
  </mergeCells>
  <phoneticPr fontId="6" type="noConversion"/>
  <pageMargins left="0.75" right="0.75" top="1" bottom="1" header="0.5" footer="0.5"/>
  <pageSetup scale="86" orientation="landscape" r:id="rId1"/>
  <headerFooter alignWithMargins="0">
    <oddFooter>&amp;R&amp;F</oddFooter>
  </headerFooter>
  <ignoredErrors>
    <ignoredError sqref="C56:D56 C66:D68 C49:C51 F49:F51 C52 C54:D54 C58:D59 C61:D64 D51:D52 F54:G54 F56:G56 F58:G59 F61:G64 F66:G68 F52:G52 F55:G55 C55 D50 D55" unlockedFormula="1"/>
    <ignoredError sqref="H57 E60 H60 E65 H65:I65 E57" formula="1"/>
    <ignoredError sqref="J50:J52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S76"/>
  <sheetViews>
    <sheetView showGridLines="0" topLeftCell="A42" zoomScale="90" workbookViewId="0">
      <selection activeCell="F26" sqref="F26"/>
    </sheetView>
  </sheetViews>
  <sheetFormatPr defaultRowHeight="12.75" x14ac:dyDescent="0.2"/>
  <cols>
    <col min="1" max="1" width="2.28515625" customWidth="1"/>
    <col min="2" max="2" width="44.42578125" customWidth="1"/>
    <col min="3" max="3" width="11" style="245" customWidth="1"/>
    <col min="4" max="4" width="11.140625" style="245" customWidth="1"/>
    <col min="5" max="5" width="13" customWidth="1"/>
    <col min="6" max="6" width="12.42578125" customWidth="1"/>
    <col min="7" max="7" width="9.85546875" bestFit="1" customWidth="1"/>
    <col min="8" max="8" width="13.140625" customWidth="1"/>
    <col min="9" max="9" width="10.7109375" bestFit="1" customWidth="1"/>
    <col min="10" max="10" width="11.140625" bestFit="1" customWidth="1"/>
    <col min="11" max="13" width="13.140625" customWidth="1"/>
    <col min="16" max="16" width="9.85546875" bestFit="1" customWidth="1"/>
    <col min="17" max="17" width="12.28515625" customWidth="1"/>
    <col min="19" max="19" width="9.85546875" bestFit="1" customWidth="1"/>
  </cols>
  <sheetData>
    <row r="1" spans="2:13" hidden="1" x14ac:dyDescent="0.2"/>
    <row r="2" spans="2:13" hidden="1" x14ac:dyDescent="0.2"/>
    <row r="3" spans="2:13" hidden="1" x14ac:dyDescent="0.2"/>
    <row r="4" spans="2:13" hidden="1" x14ac:dyDescent="0.2"/>
    <row r="5" spans="2:13" hidden="1" x14ac:dyDescent="0.2"/>
    <row r="6" spans="2:13" hidden="1" x14ac:dyDescent="0.2"/>
    <row r="7" spans="2:13" hidden="1" x14ac:dyDescent="0.2"/>
    <row r="8" spans="2:13" hidden="1" x14ac:dyDescent="0.2">
      <c r="E8" s="118"/>
      <c r="F8" s="107"/>
      <c r="G8" s="107"/>
      <c r="H8" s="107"/>
      <c r="I8" s="107"/>
      <c r="J8" s="107"/>
    </row>
    <row r="9" spans="2:13" ht="18" x14ac:dyDescent="0.25">
      <c r="B9" s="1" t="s">
        <v>18</v>
      </c>
      <c r="C9" s="264"/>
      <c r="D9" s="246"/>
      <c r="E9" s="116" t="s">
        <v>69</v>
      </c>
      <c r="F9" s="113" t="s">
        <v>70</v>
      </c>
      <c r="G9" s="2"/>
      <c r="H9" s="2"/>
      <c r="I9" s="2"/>
      <c r="J9" s="2"/>
      <c r="K9" s="2"/>
      <c r="L9" s="2"/>
      <c r="M9" s="2"/>
    </row>
    <row r="10" spans="2:13" x14ac:dyDescent="0.2">
      <c r="B10" s="2"/>
      <c r="C10" s="246"/>
      <c r="D10" s="246"/>
      <c r="E10" s="2"/>
      <c r="F10" s="2"/>
      <c r="G10" s="2"/>
      <c r="H10" s="2"/>
      <c r="I10" s="2"/>
      <c r="J10" s="2"/>
      <c r="K10" s="2"/>
      <c r="L10" s="2"/>
      <c r="M10" s="2"/>
    </row>
    <row r="11" spans="2:13" ht="18" x14ac:dyDescent="0.25">
      <c r="B11" s="387" t="s">
        <v>121</v>
      </c>
      <c r="C11" s="387"/>
      <c r="D11" s="387"/>
      <c r="E11" s="387"/>
      <c r="F11" s="3"/>
      <c r="G11" s="3"/>
      <c r="H11" s="2"/>
      <c r="I11" s="2"/>
      <c r="J11" s="2"/>
      <c r="K11" s="2"/>
      <c r="L11" s="2"/>
      <c r="M11" s="2"/>
    </row>
    <row r="12" spans="2:13" ht="13.5" thickBot="1" x14ac:dyDescent="0.25">
      <c r="B12" s="2"/>
      <c r="C12" s="115">
        <v>2019</v>
      </c>
      <c r="D12" s="115">
        <v>2021</v>
      </c>
      <c r="F12" s="2"/>
      <c r="G12" s="2"/>
      <c r="H12" s="2"/>
      <c r="I12" s="2"/>
      <c r="J12" s="2"/>
      <c r="K12" s="2"/>
      <c r="L12" s="2"/>
      <c r="M12" s="2"/>
    </row>
    <row r="13" spans="2:13" ht="13.5" thickBot="1" x14ac:dyDescent="0.25">
      <c r="B13" s="4" t="s">
        <v>1</v>
      </c>
      <c r="C13" s="247" t="s">
        <v>97</v>
      </c>
      <c r="D13" s="247" t="s">
        <v>38</v>
      </c>
      <c r="E13" s="2"/>
      <c r="F13" s="2"/>
      <c r="G13" s="2"/>
      <c r="H13" s="2"/>
      <c r="I13" s="2"/>
      <c r="J13" s="2"/>
      <c r="K13" s="2"/>
      <c r="L13" s="2"/>
      <c r="M13" s="2"/>
    </row>
    <row r="14" spans="2:13" x14ac:dyDescent="0.2">
      <c r="B14" s="415" t="s">
        <v>2</v>
      </c>
      <c r="C14" s="279">
        <v>45.14</v>
      </c>
      <c r="D14" s="279">
        <v>50.29</v>
      </c>
      <c r="E14" s="114" t="s">
        <v>68</v>
      </c>
      <c r="F14" s="7" t="s">
        <v>66</v>
      </c>
      <c r="G14" s="7"/>
      <c r="H14" s="7"/>
      <c r="I14" s="205" t="s">
        <v>66</v>
      </c>
      <c r="J14" s="7"/>
      <c r="K14" s="7"/>
      <c r="L14" s="2"/>
      <c r="M14" s="2"/>
    </row>
    <row r="15" spans="2:13" x14ac:dyDescent="0.2">
      <c r="B15" s="416" t="s">
        <v>36</v>
      </c>
      <c r="C15" s="282">
        <v>0.56999999999999995</v>
      </c>
      <c r="D15" s="282">
        <v>0.56999999999999995</v>
      </c>
      <c r="E15" s="120" t="s">
        <v>68</v>
      </c>
      <c r="F15" s="2" t="s">
        <v>66</v>
      </c>
      <c r="G15" s="2"/>
      <c r="H15" s="2"/>
      <c r="I15" s="205" t="s">
        <v>66</v>
      </c>
      <c r="J15" s="2"/>
      <c r="K15" s="2"/>
      <c r="L15" s="2"/>
      <c r="M15" s="2"/>
    </row>
    <row r="16" spans="2:13" ht="15" customHeight="1" x14ac:dyDescent="0.2">
      <c r="B16" s="373" t="s">
        <v>86</v>
      </c>
      <c r="C16" s="283"/>
      <c r="D16" s="283"/>
      <c r="E16" s="120" t="s">
        <v>68</v>
      </c>
      <c r="F16" s="2"/>
      <c r="G16" s="214"/>
      <c r="H16" s="199"/>
      <c r="I16" s="2"/>
      <c r="J16" s="113"/>
      <c r="K16" s="2"/>
      <c r="L16" s="2"/>
      <c r="M16" s="2"/>
    </row>
    <row r="17" spans="2:13" ht="15" customHeight="1" x14ac:dyDescent="0.2">
      <c r="B17" s="374" t="s">
        <v>124</v>
      </c>
      <c r="C17" s="284">
        <v>0</v>
      </c>
      <c r="D17" s="284">
        <v>2.84</v>
      </c>
      <c r="E17" s="120" t="s">
        <v>68</v>
      </c>
      <c r="F17" s="2"/>
      <c r="G17" s="214"/>
      <c r="H17" s="214"/>
      <c r="I17" s="2"/>
      <c r="J17" s="113"/>
      <c r="K17" s="2"/>
      <c r="L17" s="2"/>
      <c r="M17" s="2"/>
    </row>
    <row r="18" spans="2:13" ht="15" customHeight="1" x14ac:dyDescent="0.2">
      <c r="B18" s="417" t="s">
        <v>129</v>
      </c>
      <c r="C18" s="284">
        <v>0</v>
      </c>
      <c r="D18" s="284">
        <v>-0.84</v>
      </c>
      <c r="E18" s="120" t="s">
        <v>68</v>
      </c>
      <c r="F18" s="2"/>
      <c r="G18" s="214"/>
      <c r="H18" s="214"/>
      <c r="I18" s="2"/>
      <c r="J18" s="113"/>
      <c r="K18" s="2"/>
      <c r="L18" s="2"/>
      <c r="M18" s="2"/>
    </row>
    <row r="19" spans="2:13" x14ac:dyDescent="0.2">
      <c r="B19" s="372" t="s">
        <v>3</v>
      </c>
      <c r="C19" s="277">
        <v>7.3000000000000001E-3</v>
      </c>
      <c r="D19" s="277">
        <v>0</v>
      </c>
      <c r="E19" s="120" t="s">
        <v>11</v>
      </c>
      <c r="F19" s="2" t="s">
        <v>66</v>
      </c>
      <c r="G19" s="2"/>
      <c r="H19" s="2"/>
      <c r="I19" s="206" t="s">
        <v>66</v>
      </c>
      <c r="J19" s="2"/>
      <c r="K19" s="2"/>
      <c r="L19" s="2"/>
      <c r="M19" s="2"/>
    </row>
    <row r="20" spans="2:13" ht="15" customHeight="1" x14ac:dyDescent="0.2">
      <c r="B20" s="373" t="s">
        <v>87</v>
      </c>
      <c r="C20" s="285">
        <v>1.2999999999999999E-3</v>
      </c>
      <c r="D20" s="285">
        <v>1.2999999999999999E-3</v>
      </c>
      <c r="E20" s="120" t="s">
        <v>11</v>
      </c>
      <c r="F20" s="2"/>
      <c r="G20" s="215"/>
      <c r="H20" s="215"/>
      <c r="I20" s="2"/>
      <c r="J20" s="113"/>
      <c r="K20" s="2"/>
      <c r="L20" s="2"/>
      <c r="M20" s="2"/>
    </row>
    <row r="21" spans="2:13" x14ac:dyDescent="0.2">
      <c r="B21" s="372" t="s">
        <v>79</v>
      </c>
      <c r="C21" s="134"/>
      <c r="D21" s="134">
        <v>0</v>
      </c>
      <c r="E21" s="120" t="s">
        <v>11</v>
      </c>
      <c r="F21" s="2"/>
      <c r="G21" s="2"/>
      <c r="H21" s="2"/>
      <c r="I21" s="206" t="s">
        <v>66</v>
      </c>
      <c r="J21" s="2"/>
      <c r="K21" s="2"/>
      <c r="L21" s="2"/>
      <c r="M21" s="2"/>
    </row>
    <row r="22" spans="2:13" x14ac:dyDescent="0.2">
      <c r="B22" s="417" t="s">
        <v>125</v>
      </c>
      <c r="C22" s="280"/>
      <c r="D22" s="134">
        <v>-4.7000000000000002E-3</v>
      </c>
      <c r="E22" s="120" t="s">
        <v>11</v>
      </c>
      <c r="F22" s="2"/>
      <c r="G22" s="2"/>
      <c r="H22" s="2"/>
      <c r="I22" s="206"/>
      <c r="J22" s="2"/>
      <c r="K22" s="2"/>
      <c r="L22" s="2"/>
      <c r="M22" s="2"/>
    </row>
    <row r="23" spans="2:13" x14ac:dyDescent="0.2">
      <c r="B23" s="372" t="s">
        <v>120</v>
      </c>
      <c r="C23" s="134"/>
      <c r="D23" s="134">
        <v>0</v>
      </c>
      <c r="E23" s="120" t="s">
        <v>11</v>
      </c>
      <c r="F23" s="2"/>
      <c r="G23" s="2"/>
      <c r="H23" s="2"/>
      <c r="I23" s="206" t="s">
        <v>66</v>
      </c>
      <c r="J23" s="2"/>
      <c r="K23" s="2"/>
      <c r="L23" s="2"/>
      <c r="M23" s="2"/>
    </row>
    <row r="24" spans="2:13" x14ac:dyDescent="0.2">
      <c r="B24" s="372" t="s">
        <v>101</v>
      </c>
      <c r="C24" s="134"/>
      <c r="D24" s="134">
        <v>0</v>
      </c>
      <c r="E24" s="120" t="s">
        <v>11</v>
      </c>
      <c r="F24" s="113" t="s">
        <v>102</v>
      </c>
      <c r="G24" s="2"/>
      <c r="H24" s="2"/>
      <c r="I24" s="206" t="s">
        <v>66</v>
      </c>
      <c r="J24" s="2"/>
      <c r="K24" s="2"/>
      <c r="L24" s="2"/>
      <c r="M24" s="2"/>
    </row>
    <row r="25" spans="2:13" x14ac:dyDescent="0.2">
      <c r="B25" s="372"/>
      <c r="C25" s="134">
        <v>0</v>
      </c>
      <c r="D25" s="134">
        <v>0</v>
      </c>
      <c r="E25" s="120" t="s">
        <v>11</v>
      </c>
      <c r="F25" s="7" t="s">
        <v>66</v>
      </c>
      <c r="G25" s="7"/>
      <c r="H25" s="2"/>
      <c r="I25" s="206" t="s">
        <v>66</v>
      </c>
      <c r="J25" s="2"/>
      <c r="K25" s="2"/>
      <c r="L25" s="2"/>
      <c r="M25" s="2"/>
    </row>
    <row r="26" spans="2:13" x14ac:dyDescent="0.2">
      <c r="B26" s="375"/>
      <c r="C26" s="134">
        <v>0</v>
      </c>
      <c r="D26" s="134">
        <v>0</v>
      </c>
      <c r="E26" s="120" t="s">
        <v>11</v>
      </c>
      <c r="F26" s="7" t="s">
        <v>66</v>
      </c>
      <c r="G26" s="7"/>
      <c r="H26" s="2"/>
      <c r="I26" s="206" t="s">
        <v>66</v>
      </c>
      <c r="J26" s="2"/>
      <c r="K26" s="2"/>
      <c r="L26" s="2"/>
      <c r="M26" s="2"/>
    </row>
    <row r="27" spans="2:13" x14ac:dyDescent="0.2">
      <c r="B27" s="372" t="s">
        <v>4</v>
      </c>
      <c r="C27" s="277">
        <v>6.7000000000000002E-3</v>
      </c>
      <c r="D27" s="277">
        <v>7.1999999999999998E-3</v>
      </c>
      <c r="E27" s="120" t="s">
        <v>11</v>
      </c>
      <c r="F27" s="7" t="s">
        <v>66</v>
      </c>
      <c r="G27" s="2"/>
      <c r="H27" s="2"/>
      <c r="I27" s="206" t="s">
        <v>66</v>
      </c>
      <c r="J27" s="2"/>
      <c r="K27" s="2"/>
      <c r="L27" s="2"/>
      <c r="M27" s="2"/>
    </row>
    <row r="28" spans="2:13" ht="30" customHeight="1" x14ac:dyDescent="0.2">
      <c r="B28" s="372" t="s">
        <v>5</v>
      </c>
      <c r="C28" s="277">
        <v>6.1000000000000004E-3</v>
      </c>
      <c r="D28" s="277">
        <v>6.7000000000000002E-3</v>
      </c>
      <c r="E28" s="120" t="s">
        <v>11</v>
      </c>
      <c r="F28" s="7" t="s">
        <v>66</v>
      </c>
      <c r="G28" s="2"/>
      <c r="H28" s="2"/>
      <c r="I28" s="206" t="s">
        <v>66</v>
      </c>
      <c r="J28" s="2"/>
      <c r="K28" s="2"/>
      <c r="L28" s="2"/>
      <c r="M28" s="2"/>
    </row>
    <row r="29" spans="2:13" x14ac:dyDescent="0.2">
      <c r="B29" s="372" t="s">
        <v>6</v>
      </c>
      <c r="C29" s="134">
        <v>3.0000000000000001E-3</v>
      </c>
      <c r="D29" s="134">
        <v>3.0000000000000001E-3</v>
      </c>
      <c r="E29" s="120" t="s">
        <v>11</v>
      </c>
      <c r="F29" s="2"/>
      <c r="G29" s="2"/>
      <c r="H29" s="2"/>
      <c r="I29" s="108" t="s">
        <v>66</v>
      </c>
      <c r="J29" s="2"/>
      <c r="K29" s="2"/>
      <c r="L29" s="2"/>
      <c r="M29" s="2"/>
    </row>
    <row r="30" spans="2:13" x14ac:dyDescent="0.2">
      <c r="B30" s="372" t="s">
        <v>81</v>
      </c>
      <c r="C30" s="134">
        <v>4.0000000000000002E-4</v>
      </c>
      <c r="D30" s="134">
        <v>4.0000000000000002E-4</v>
      </c>
      <c r="E30" s="120" t="s">
        <v>11</v>
      </c>
      <c r="F30" s="2"/>
      <c r="G30" s="2"/>
      <c r="H30" s="2"/>
      <c r="I30" s="108" t="s">
        <v>66</v>
      </c>
      <c r="J30" s="2"/>
      <c r="K30" s="2"/>
      <c r="L30" s="2"/>
      <c r="M30" s="2"/>
    </row>
    <row r="31" spans="2:13" x14ac:dyDescent="0.2">
      <c r="B31" s="372" t="s">
        <v>82</v>
      </c>
      <c r="C31" s="134">
        <v>5.0000000000000001E-4</v>
      </c>
      <c r="D31" s="134">
        <v>5.0000000000000001E-4</v>
      </c>
      <c r="E31" s="120" t="s">
        <v>11</v>
      </c>
      <c r="F31" s="2"/>
      <c r="G31" s="2"/>
      <c r="H31" s="2"/>
      <c r="I31" s="108" t="s">
        <v>66</v>
      </c>
      <c r="J31" s="2"/>
      <c r="K31" s="2"/>
      <c r="L31" s="2"/>
      <c r="M31" s="2"/>
    </row>
    <row r="32" spans="2:13" ht="23.25" customHeight="1" x14ac:dyDescent="0.2">
      <c r="B32" s="372" t="s">
        <v>8</v>
      </c>
      <c r="C32" s="281">
        <v>0.25</v>
      </c>
      <c r="D32" s="281">
        <v>0.25</v>
      </c>
      <c r="E32" s="120" t="s">
        <v>68</v>
      </c>
      <c r="F32" s="2"/>
      <c r="G32" s="2"/>
      <c r="H32" s="2"/>
      <c r="I32" s="207" t="s">
        <v>66</v>
      </c>
      <c r="J32" s="2"/>
      <c r="K32" s="2"/>
      <c r="L32" s="2"/>
      <c r="M32" s="2"/>
    </row>
    <row r="33" spans="2:17" ht="13.5" thickBot="1" x14ac:dyDescent="0.25">
      <c r="B33" s="377" t="s">
        <v>9</v>
      </c>
      <c r="C33" s="286">
        <v>1.0482</v>
      </c>
      <c r="D33" s="286">
        <v>1.0482</v>
      </c>
      <c r="E33" s="120" t="s">
        <v>60</v>
      </c>
      <c r="F33" s="2"/>
      <c r="G33" s="2"/>
      <c r="H33" s="2"/>
      <c r="I33" s="108" t="s">
        <v>66</v>
      </c>
      <c r="J33" s="2"/>
      <c r="K33" s="2"/>
      <c r="L33" s="2"/>
      <c r="M33" s="2"/>
    </row>
    <row r="34" spans="2:17" x14ac:dyDescent="0.2">
      <c r="B34" s="74"/>
      <c r="C34" s="246"/>
      <c r="D34" s="246"/>
      <c r="F34" s="2"/>
      <c r="G34" s="2"/>
      <c r="H34" s="2"/>
      <c r="I34" s="2"/>
      <c r="J34" s="113"/>
      <c r="K34" s="2"/>
      <c r="L34" s="2"/>
      <c r="M34" s="2"/>
    </row>
    <row r="35" spans="2:17" x14ac:dyDescent="0.2">
      <c r="B35" s="74"/>
      <c r="C35" s="246"/>
      <c r="D35" s="246"/>
      <c r="E35" s="67"/>
      <c r="F35" s="2"/>
      <c r="G35" s="2"/>
      <c r="H35" s="2"/>
      <c r="I35" s="2"/>
      <c r="J35" s="113"/>
      <c r="K35" s="2"/>
      <c r="L35" s="2"/>
      <c r="M35" s="2"/>
    </row>
    <row r="36" spans="2:17" x14ac:dyDescent="0.2">
      <c r="B36" s="74"/>
      <c r="C36" s="264" t="s">
        <v>66</v>
      </c>
      <c r="D36" s="246"/>
      <c r="E36" s="67"/>
      <c r="F36" s="2"/>
      <c r="G36" s="2"/>
      <c r="H36" s="2"/>
      <c r="I36" s="2"/>
      <c r="J36" s="113"/>
      <c r="K36" s="2"/>
      <c r="L36" s="2"/>
      <c r="M36" s="2"/>
    </row>
    <row r="37" spans="2:17" x14ac:dyDescent="0.2">
      <c r="B37" s="74" t="s">
        <v>29</v>
      </c>
      <c r="C37" s="201">
        <v>0.11899999999999999</v>
      </c>
      <c r="D37" s="201">
        <f>C37</f>
        <v>0.11899999999999999</v>
      </c>
      <c r="E37" s="68"/>
      <c r="F37" s="2"/>
      <c r="G37" s="2"/>
      <c r="H37" s="2"/>
      <c r="I37" s="2"/>
      <c r="J37" s="128"/>
      <c r="K37" s="2"/>
      <c r="L37" s="2"/>
      <c r="M37" s="2"/>
    </row>
    <row r="38" spans="2:17" x14ac:dyDescent="0.2">
      <c r="B38" s="74" t="s">
        <v>30</v>
      </c>
      <c r="C38" s="201">
        <v>0.13900000000000001</v>
      </c>
      <c r="D38" s="201">
        <f>C38</f>
        <v>0.13900000000000001</v>
      </c>
      <c r="E38" s="68"/>
      <c r="F38" s="2"/>
      <c r="G38" s="2"/>
      <c r="H38" s="2"/>
      <c r="I38" s="2"/>
      <c r="J38" s="2"/>
      <c r="K38" s="2"/>
      <c r="L38" s="2"/>
      <c r="M38" s="2"/>
    </row>
    <row r="39" spans="2:17" x14ac:dyDescent="0.2">
      <c r="B39" s="74" t="s">
        <v>31</v>
      </c>
      <c r="C39" s="201">
        <v>0.128</v>
      </c>
      <c r="D39" s="201">
        <f>C39</f>
        <v>0.128</v>
      </c>
      <c r="E39" s="68">
        <v>0.64</v>
      </c>
      <c r="F39" s="69">
        <f>C39*E39</f>
        <v>8.1920000000000007E-2</v>
      </c>
      <c r="G39" s="2"/>
      <c r="H39" s="2"/>
      <c r="I39" s="2"/>
      <c r="J39" s="2"/>
      <c r="K39" s="2"/>
      <c r="L39" s="2"/>
      <c r="M39" s="2"/>
    </row>
    <row r="40" spans="2:17" x14ac:dyDescent="0.2">
      <c r="B40" s="74" t="s">
        <v>32</v>
      </c>
      <c r="C40" s="201">
        <v>0.128</v>
      </c>
      <c r="D40" s="201">
        <f>C40</f>
        <v>0.128</v>
      </c>
      <c r="E40" s="68">
        <v>0.18</v>
      </c>
      <c r="F40" s="69">
        <f>C40*E40</f>
        <v>2.3039999999999998E-2</v>
      </c>
      <c r="G40" s="2"/>
      <c r="H40" s="2"/>
      <c r="I40" s="2"/>
      <c r="J40" s="2"/>
      <c r="K40" s="2"/>
      <c r="L40" s="2"/>
      <c r="M40" s="2"/>
    </row>
    <row r="41" spans="2:17" x14ac:dyDescent="0.2">
      <c r="B41" s="74" t="s">
        <v>33</v>
      </c>
      <c r="C41" s="201">
        <v>0.128</v>
      </c>
      <c r="D41" s="201">
        <f>C41</f>
        <v>0.128</v>
      </c>
      <c r="E41" s="68">
        <v>0.18</v>
      </c>
      <c r="F41" s="69">
        <f>C41*E41</f>
        <v>2.3039999999999998E-2</v>
      </c>
      <c r="G41" s="2"/>
      <c r="H41" s="2"/>
      <c r="I41" s="2"/>
      <c r="J41" s="2"/>
      <c r="K41" s="2"/>
      <c r="L41" s="2"/>
      <c r="M41" s="2"/>
    </row>
    <row r="42" spans="2:17" x14ac:dyDescent="0.2">
      <c r="B42" s="74"/>
      <c r="C42" s="246"/>
      <c r="D42" s="246"/>
      <c r="E42" s="2"/>
      <c r="F42" s="69"/>
      <c r="G42" s="2"/>
      <c r="H42" s="2"/>
      <c r="I42" s="2"/>
      <c r="J42" s="2"/>
      <c r="K42" s="2"/>
      <c r="L42" s="2"/>
      <c r="M42" s="2"/>
    </row>
    <row r="43" spans="2:17" ht="13.5" thickBot="1" x14ac:dyDescent="0.25">
      <c r="B43" s="74"/>
      <c r="C43" s="246"/>
      <c r="D43" s="246"/>
      <c r="E43" s="2"/>
      <c r="F43" s="2"/>
      <c r="G43" s="2"/>
      <c r="H43" s="2"/>
      <c r="I43" s="2"/>
      <c r="J43" s="2"/>
      <c r="K43" s="2"/>
      <c r="L43" s="2"/>
      <c r="M43" s="2"/>
    </row>
    <row r="44" spans="2:17" ht="13.5" thickBot="1" x14ac:dyDescent="0.25">
      <c r="B44" s="84" t="s">
        <v>10</v>
      </c>
      <c r="C44" s="87">
        <v>645</v>
      </c>
      <c r="D44" s="248" t="s">
        <v>11</v>
      </c>
      <c r="E44" s="239"/>
      <c r="F44" s="240" t="s">
        <v>66</v>
      </c>
      <c r="G44" s="89"/>
      <c r="H44" s="90" t="s">
        <v>13</v>
      </c>
      <c r="I44" s="91"/>
      <c r="J44" s="92">
        <f>C33</f>
        <v>1.0482</v>
      </c>
      <c r="K44" s="2"/>
      <c r="L44" s="2"/>
      <c r="M44" s="2"/>
    </row>
    <row r="45" spans="2:17" ht="13.5" thickBot="1" x14ac:dyDescent="0.25">
      <c r="B45" s="84" t="s">
        <v>14</v>
      </c>
      <c r="C45" s="93" t="s">
        <v>93</v>
      </c>
      <c r="D45" s="86" t="s">
        <v>66</v>
      </c>
      <c r="E45" s="241"/>
      <c r="F45" s="242"/>
      <c r="G45" s="89"/>
      <c r="H45" s="95" t="s">
        <v>15</v>
      </c>
      <c r="I45" s="96"/>
      <c r="J45" s="97">
        <f>D33</f>
        <v>1.0482</v>
      </c>
    </row>
    <row r="46" spans="2:17" x14ac:dyDescent="0.2">
      <c r="B46" s="76"/>
      <c r="C46" s="396" t="s">
        <v>37</v>
      </c>
      <c r="D46" s="397"/>
      <c r="E46" s="389"/>
      <c r="F46" s="388" t="s">
        <v>38</v>
      </c>
      <c r="G46" s="389"/>
      <c r="H46" s="390"/>
      <c r="I46" s="397" t="s">
        <v>39</v>
      </c>
      <c r="J46" s="398"/>
      <c r="K46" s="351"/>
      <c r="L46" s="351"/>
      <c r="M46" s="351"/>
      <c r="N46" s="351"/>
      <c r="O46" s="46"/>
      <c r="P46" s="393"/>
      <c r="Q46" s="393"/>
    </row>
    <row r="47" spans="2:17" x14ac:dyDescent="0.2">
      <c r="B47" s="391" t="str">
        <f>B11</f>
        <v>SEASONAL RESIDENTIAL (RPP TOU)</v>
      </c>
      <c r="C47" s="249" t="s">
        <v>40</v>
      </c>
      <c r="D47" s="249" t="s">
        <v>16</v>
      </c>
      <c r="E47" s="61" t="s">
        <v>41</v>
      </c>
      <c r="F47" s="56" t="s">
        <v>40</v>
      </c>
      <c r="G47" s="16" t="s">
        <v>16</v>
      </c>
      <c r="H47" s="62" t="s">
        <v>41</v>
      </c>
      <c r="I47" s="399" t="s">
        <v>22</v>
      </c>
      <c r="J47" s="399" t="s">
        <v>23</v>
      </c>
      <c r="K47" s="351"/>
      <c r="L47" s="351"/>
      <c r="M47" s="351"/>
      <c r="N47" s="351"/>
      <c r="O47" s="46"/>
      <c r="P47" s="394"/>
      <c r="Q47" s="394"/>
    </row>
    <row r="48" spans="2:17" ht="24.75" customHeight="1" x14ac:dyDescent="0.2">
      <c r="B48" s="392"/>
      <c r="C48" s="250" t="s">
        <v>42</v>
      </c>
      <c r="D48" s="250"/>
      <c r="E48" s="55" t="s">
        <v>42</v>
      </c>
      <c r="F48" s="57" t="s">
        <v>42</v>
      </c>
      <c r="G48" s="18"/>
      <c r="H48" s="58" t="s">
        <v>42</v>
      </c>
      <c r="I48" s="400"/>
      <c r="J48" s="400"/>
      <c r="K48" s="48"/>
      <c r="L48" s="48"/>
      <c r="M48" s="48"/>
      <c r="N48" s="48"/>
      <c r="O48" s="46"/>
      <c r="P48" s="395"/>
      <c r="Q48" s="395"/>
    </row>
    <row r="49" spans="1:17" ht="14.25" x14ac:dyDescent="0.2">
      <c r="A49" s="14" t="s">
        <v>66</v>
      </c>
      <c r="B49" s="77" t="s">
        <v>43</v>
      </c>
      <c r="C49" s="352">
        <f>C14</f>
        <v>45.14</v>
      </c>
      <c r="D49" s="251">
        <v>1</v>
      </c>
      <c r="E49" s="136">
        <f t="shared" ref="E49:E51" si="0">D49*C49</f>
        <v>45.14</v>
      </c>
      <c r="F49" s="137">
        <f>D14</f>
        <v>50.29</v>
      </c>
      <c r="G49" s="20">
        <v>1</v>
      </c>
      <c r="H49" s="138">
        <f>G49*F49</f>
        <v>50.29</v>
      </c>
      <c r="I49" s="139">
        <f t="shared" ref="I49:I65" si="1">H49-E49</f>
        <v>5.1499999999999986</v>
      </c>
      <c r="J49" s="297">
        <f t="shared" ref="J49:J74" si="2">IF((H49)=0,"",(I49/E49))</f>
        <v>0.11408949933540094</v>
      </c>
      <c r="K49" s="38"/>
      <c r="L49" s="38"/>
      <c r="M49" s="38"/>
      <c r="N49" s="49"/>
      <c r="O49" s="38"/>
      <c r="P49" s="43"/>
      <c r="Q49" s="50"/>
    </row>
    <row r="50" spans="1:17" ht="14.25" x14ac:dyDescent="0.2">
      <c r="A50" s="14" t="s">
        <v>66</v>
      </c>
      <c r="B50" s="78" t="s">
        <v>3</v>
      </c>
      <c r="C50" s="265">
        <f>C19</f>
        <v>7.3000000000000001E-3</v>
      </c>
      <c r="D50" s="252">
        <f>C44</f>
        <v>645</v>
      </c>
      <c r="E50" s="184">
        <f t="shared" si="0"/>
        <v>4.7084999999999999</v>
      </c>
      <c r="F50" s="238">
        <v>0</v>
      </c>
      <c r="G50" s="22">
        <f>+C44</f>
        <v>645</v>
      </c>
      <c r="H50" s="237">
        <v>0</v>
      </c>
      <c r="I50" s="180">
        <f t="shared" si="1"/>
        <v>-4.7084999999999999</v>
      </c>
      <c r="J50" s="297" t="str">
        <f>IF((H50)=0,"",(I50/E50))</f>
        <v/>
      </c>
      <c r="K50" s="276" t="s">
        <v>66</v>
      </c>
      <c r="L50" s="40"/>
      <c r="M50" s="40"/>
      <c r="N50" s="51"/>
      <c r="O50" s="38"/>
      <c r="P50" s="43"/>
      <c r="Q50" s="50"/>
    </row>
    <row r="51" spans="1:17" ht="14.25" x14ac:dyDescent="0.2">
      <c r="B51" s="79" t="s">
        <v>124</v>
      </c>
      <c r="C51" s="273">
        <f>+C17</f>
        <v>0</v>
      </c>
      <c r="D51" s="255">
        <f>+D49</f>
        <v>1</v>
      </c>
      <c r="E51" s="184">
        <f t="shared" si="0"/>
        <v>0</v>
      </c>
      <c r="F51" s="236">
        <f>+D17</f>
        <v>2.84</v>
      </c>
      <c r="G51" s="26">
        <v>1</v>
      </c>
      <c r="H51" s="237">
        <f t="shared" ref="H51:H53" si="3">G51*F51</f>
        <v>2.84</v>
      </c>
      <c r="I51" s="180">
        <f t="shared" si="1"/>
        <v>2.84</v>
      </c>
      <c r="J51" s="297" t="e">
        <f t="shared" si="2"/>
        <v>#DIV/0!</v>
      </c>
      <c r="K51" s="38"/>
      <c r="L51" s="38"/>
      <c r="M51" s="38"/>
      <c r="N51" s="49"/>
      <c r="O51" s="38"/>
      <c r="P51" s="43"/>
      <c r="Q51" s="50"/>
    </row>
    <row r="52" spans="1:17" ht="14.25" x14ac:dyDescent="0.2">
      <c r="B52" s="79" t="s">
        <v>128</v>
      </c>
      <c r="C52" s="273">
        <f>+C18</f>
        <v>0</v>
      </c>
      <c r="D52" s="255">
        <f>+D51</f>
        <v>1</v>
      </c>
      <c r="E52" s="184">
        <f t="shared" ref="E52" si="4">D52*C52</f>
        <v>0</v>
      </c>
      <c r="F52" s="236">
        <f>+D18</f>
        <v>-0.84</v>
      </c>
      <c r="G52" s="26">
        <v>1</v>
      </c>
      <c r="H52" s="237">
        <f t="shared" ref="H52" si="5">G52*F52</f>
        <v>-0.84</v>
      </c>
      <c r="I52" s="180">
        <f t="shared" ref="I52" si="6">H52-E52</f>
        <v>-0.84</v>
      </c>
      <c r="J52" s="297" t="e">
        <f t="shared" ref="J52" si="7">IF((H52)=0,"",(I52/E52))</f>
        <v>#DIV/0!</v>
      </c>
      <c r="K52" s="38"/>
      <c r="L52" s="38"/>
      <c r="M52" s="38"/>
      <c r="N52" s="49"/>
      <c r="O52" s="38"/>
      <c r="P52" s="43"/>
      <c r="Q52" s="50"/>
    </row>
    <row r="53" spans="1:17" ht="14.25" x14ac:dyDescent="0.2">
      <c r="B53" s="79" t="s">
        <v>125</v>
      </c>
      <c r="C53" s="273">
        <f>+C22</f>
        <v>0</v>
      </c>
      <c r="D53" s="255">
        <f>+D50</f>
        <v>645</v>
      </c>
      <c r="E53" s="184">
        <f>D53*C53</f>
        <v>0</v>
      </c>
      <c r="F53" s="191">
        <f>+D22</f>
        <v>-4.7000000000000002E-3</v>
      </c>
      <c r="G53" s="26">
        <f>+C44</f>
        <v>645</v>
      </c>
      <c r="H53" s="237">
        <f t="shared" si="3"/>
        <v>-3.0315000000000003</v>
      </c>
      <c r="I53" s="180">
        <f t="shared" si="1"/>
        <v>-3.0315000000000003</v>
      </c>
      <c r="J53" s="297" t="e">
        <f t="shared" si="2"/>
        <v>#DIV/0!</v>
      </c>
      <c r="K53" s="38"/>
      <c r="L53" s="38"/>
      <c r="M53" s="38"/>
      <c r="N53" s="49"/>
      <c r="O53" s="38"/>
      <c r="P53" s="43"/>
      <c r="Q53" s="50"/>
    </row>
    <row r="54" spans="1:17" ht="15" x14ac:dyDescent="0.2">
      <c r="B54" s="39" t="s">
        <v>44</v>
      </c>
      <c r="C54" s="378"/>
      <c r="D54" s="379"/>
      <c r="E54" s="229">
        <f>SUM(E49:E53)</f>
        <v>49.848500000000001</v>
      </c>
      <c r="F54" s="193"/>
      <c r="G54" s="31"/>
      <c r="H54" s="230">
        <f>SUM(H49:H53)</f>
        <v>49.258499999999991</v>
      </c>
      <c r="I54" s="151">
        <f t="shared" si="1"/>
        <v>-0.59000000000001052</v>
      </c>
      <c r="J54" s="299">
        <f t="shared" si="2"/>
        <v>-1.1835862663871741E-2</v>
      </c>
      <c r="K54" s="38"/>
      <c r="L54" s="106"/>
      <c r="M54" s="100"/>
      <c r="N54" s="51"/>
      <c r="O54" s="100"/>
      <c r="P54" s="41"/>
      <c r="Q54" s="42"/>
    </row>
    <row r="55" spans="1:17" ht="15.75" customHeight="1" x14ac:dyDescent="0.2">
      <c r="B55" s="79" t="s">
        <v>45</v>
      </c>
      <c r="C55" s="267">
        <f>C67*E39+C68*E40+C69*E41</f>
        <v>0.128</v>
      </c>
      <c r="D55" s="255">
        <f>$C44*($C33-1)</f>
        <v>31.089000000000013</v>
      </c>
      <c r="E55" s="136">
        <f>C55*D55</f>
        <v>3.9793920000000016</v>
      </c>
      <c r="F55" s="141">
        <f>C55</f>
        <v>0.128</v>
      </c>
      <c r="G55" s="26">
        <f>$C44*($C33-1)</f>
        <v>31.089000000000013</v>
      </c>
      <c r="H55" s="142">
        <f>F55*G55</f>
        <v>3.9793920000000016</v>
      </c>
      <c r="I55" s="139">
        <f t="shared" si="1"/>
        <v>0</v>
      </c>
      <c r="J55" s="297">
        <f t="shared" si="2"/>
        <v>0</v>
      </c>
      <c r="K55" s="52"/>
      <c r="L55" s="109"/>
      <c r="M55" s="52"/>
      <c r="N55" s="51"/>
      <c r="O55" s="38"/>
      <c r="P55" s="43"/>
      <c r="Q55" s="50"/>
    </row>
    <row r="56" spans="1:17" ht="14.25" x14ac:dyDescent="0.2">
      <c r="B56" s="79" t="s">
        <v>88</v>
      </c>
      <c r="C56" s="265">
        <f>+C20</f>
        <v>1.2999999999999999E-3</v>
      </c>
      <c r="D56" s="255">
        <f>C44</f>
        <v>645</v>
      </c>
      <c r="E56" s="184">
        <f t="shared" ref="E56:E57" si="8">D56*C56</f>
        <v>0.83849999999999991</v>
      </c>
      <c r="F56" s="191">
        <f>+D20</f>
        <v>1.2999999999999999E-3</v>
      </c>
      <c r="G56" s="26">
        <f>+C44</f>
        <v>645</v>
      </c>
      <c r="H56" s="237">
        <f t="shared" ref="H56:H57" si="9">G56*F56</f>
        <v>0.83849999999999991</v>
      </c>
      <c r="I56" s="180">
        <f t="shared" si="1"/>
        <v>0</v>
      </c>
      <c r="J56" s="298">
        <f t="shared" si="2"/>
        <v>0</v>
      </c>
      <c r="K56" s="52"/>
      <c r="L56" s="225"/>
      <c r="M56" s="52"/>
      <c r="N56" s="51"/>
      <c r="O56" s="38"/>
      <c r="P56" s="43"/>
      <c r="Q56" s="50"/>
    </row>
    <row r="57" spans="1:17" ht="14.25" x14ac:dyDescent="0.2">
      <c r="B57" s="80" t="s">
        <v>46</v>
      </c>
      <c r="C57" s="273">
        <f>C15</f>
        <v>0.56999999999999995</v>
      </c>
      <c r="D57" s="255">
        <f>D49</f>
        <v>1</v>
      </c>
      <c r="E57" s="136">
        <f t="shared" si="8"/>
        <v>0.56999999999999995</v>
      </c>
      <c r="F57" s="181">
        <f>D15</f>
        <v>0.56999999999999995</v>
      </c>
      <c r="G57" s="26">
        <f>+G49</f>
        <v>1</v>
      </c>
      <c r="H57" s="142">
        <f t="shared" si="9"/>
        <v>0.56999999999999995</v>
      </c>
      <c r="I57" s="139">
        <f t="shared" si="1"/>
        <v>0</v>
      </c>
      <c r="J57" s="297">
        <f t="shared" si="2"/>
        <v>0</v>
      </c>
      <c r="K57" s="52"/>
      <c r="L57" s="52"/>
      <c r="M57" s="52"/>
      <c r="N57" s="51"/>
      <c r="O57" s="38"/>
      <c r="P57" s="43"/>
      <c r="Q57" s="50"/>
    </row>
    <row r="58" spans="1:17" ht="15" x14ac:dyDescent="0.2">
      <c r="B58" s="39" t="s">
        <v>47</v>
      </c>
      <c r="C58" s="256"/>
      <c r="D58" s="256"/>
      <c r="E58" s="153">
        <f>SUM(E55:E57)+E54</f>
        <v>55.236392000000002</v>
      </c>
      <c r="F58" s="154"/>
      <c r="G58" s="28"/>
      <c r="H58" s="156">
        <f>SUM(H55:H57)+H54</f>
        <v>54.646391999999992</v>
      </c>
      <c r="I58" s="151">
        <f t="shared" si="1"/>
        <v>-0.59000000000001052</v>
      </c>
      <c r="J58" s="299">
        <f t="shared" si="2"/>
        <v>-1.0681363837087884E-2</v>
      </c>
      <c r="K58" s="38"/>
      <c r="L58" s="38"/>
      <c r="N58" s="38"/>
      <c r="O58" s="38"/>
      <c r="P58" s="41"/>
      <c r="Q58" s="42"/>
    </row>
    <row r="59" spans="1:17" ht="14.25" x14ac:dyDescent="0.2">
      <c r="B59" s="81" t="s">
        <v>48</v>
      </c>
      <c r="C59" s="267">
        <f>C27</f>
        <v>6.7000000000000002E-3</v>
      </c>
      <c r="D59" s="257">
        <f>C44+D55</f>
        <v>676.08900000000006</v>
      </c>
      <c r="E59" s="136">
        <f>D59*C59</f>
        <v>4.5297963000000001</v>
      </c>
      <c r="F59" s="141">
        <f>D27</f>
        <v>7.1999999999999998E-3</v>
      </c>
      <c r="G59" s="202">
        <f>+C44+G55</f>
        <v>676.08900000000006</v>
      </c>
      <c r="H59" s="142">
        <f>G59*F59</f>
        <v>4.8678408000000006</v>
      </c>
      <c r="I59" s="139">
        <f t="shared" si="1"/>
        <v>0.33804450000000053</v>
      </c>
      <c r="J59" s="297">
        <f>IF((H59)=0,"",(I59/E59))</f>
        <v>7.4626865671641909E-2</v>
      </c>
      <c r="K59" s="52"/>
      <c r="L59" s="317"/>
      <c r="N59" s="319"/>
      <c r="O59" s="38"/>
      <c r="P59" s="43"/>
      <c r="Q59" s="50"/>
    </row>
    <row r="60" spans="1:17" ht="21.75" customHeight="1" x14ac:dyDescent="0.2">
      <c r="B60" s="82" t="s">
        <v>49</v>
      </c>
      <c r="C60" s="267">
        <f>C28</f>
        <v>6.1000000000000004E-3</v>
      </c>
      <c r="D60" s="257">
        <f>+C44+D55</f>
        <v>676.08900000000006</v>
      </c>
      <c r="E60" s="136">
        <f>D60*C60</f>
        <v>4.1241429000000007</v>
      </c>
      <c r="F60" s="141">
        <f>D28</f>
        <v>6.7000000000000002E-3</v>
      </c>
      <c r="G60" s="202">
        <f>+C44+G55</f>
        <v>676.08900000000006</v>
      </c>
      <c r="H60" s="142">
        <f>G60*F60</f>
        <v>4.5297963000000001</v>
      </c>
      <c r="I60" s="139">
        <f t="shared" si="1"/>
        <v>0.40565339999999939</v>
      </c>
      <c r="J60" s="297">
        <f t="shared" si="2"/>
        <v>9.836065573770475E-2</v>
      </c>
      <c r="K60" s="52"/>
      <c r="L60" s="317"/>
      <c r="N60" s="319"/>
      <c r="O60" s="38"/>
      <c r="P60" s="43"/>
      <c r="Q60" s="50"/>
    </row>
    <row r="61" spans="1:17" ht="15" x14ac:dyDescent="0.2">
      <c r="B61" s="39" t="s">
        <v>50</v>
      </c>
      <c r="C61" s="256"/>
      <c r="D61" s="256"/>
      <c r="E61" s="153">
        <f>SUM(E58:E60)</f>
        <v>63.890331200000006</v>
      </c>
      <c r="F61" s="155"/>
      <c r="G61" s="31"/>
      <c r="H61" s="156">
        <f>SUM(H58:H60)</f>
        <v>64.044029099999989</v>
      </c>
      <c r="I61" s="151">
        <f t="shared" si="1"/>
        <v>0.15369789999998318</v>
      </c>
      <c r="J61" s="299">
        <f t="shared" si="2"/>
        <v>2.4056519525443181E-3</v>
      </c>
      <c r="K61" s="36"/>
      <c r="L61" s="36"/>
      <c r="M61" s="36"/>
      <c r="N61" s="41"/>
      <c r="O61" s="36"/>
    </row>
    <row r="62" spans="1:17" ht="14.25" x14ac:dyDescent="0.2">
      <c r="B62" s="79" t="s">
        <v>51</v>
      </c>
      <c r="C62" s="268">
        <f>C29</f>
        <v>3.0000000000000001E-3</v>
      </c>
      <c r="D62" s="255">
        <f>C44+D55</f>
        <v>676.08900000000006</v>
      </c>
      <c r="E62" s="158">
        <f>D62*C62</f>
        <v>2.028267</v>
      </c>
      <c r="F62" s="141">
        <f>D29</f>
        <v>3.0000000000000001E-3</v>
      </c>
      <c r="G62" s="203">
        <f>+C44+G55</f>
        <v>676.08900000000006</v>
      </c>
      <c r="H62" s="159">
        <f>G62*F62</f>
        <v>2.028267</v>
      </c>
      <c r="I62" s="139">
        <f t="shared" si="1"/>
        <v>0</v>
      </c>
      <c r="J62" s="297">
        <f t="shared" si="2"/>
        <v>0</v>
      </c>
      <c r="K62" s="52"/>
      <c r="L62" s="52"/>
      <c r="M62" s="52"/>
      <c r="N62" s="53"/>
      <c r="O62" s="38"/>
      <c r="P62" s="43"/>
      <c r="Q62" s="44"/>
    </row>
    <row r="63" spans="1:17" ht="14.25" x14ac:dyDescent="0.2">
      <c r="B63" s="79" t="s">
        <v>81</v>
      </c>
      <c r="C63" s="268">
        <f>C30</f>
        <v>4.0000000000000002E-4</v>
      </c>
      <c r="D63" s="258">
        <f>C44+D55</f>
        <v>676.08900000000006</v>
      </c>
      <c r="E63" s="160">
        <f>D63*C63</f>
        <v>0.27043560000000005</v>
      </c>
      <c r="F63" s="141">
        <f>D30</f>
        <v>4.0000000000000002E-4</v>
      </c>
      <c r="G63" s="203">
        <f>+C44+G55</f>
        <v>676.08900000000006</v>
      </c>
      <c r="H63" s="159">
        <f>G63*F63</f>
        <v>0.27043560000000005</v>
      </c>
      <c r="I63" s="139">
        <f t="shared" si="1"/>
        <v>0</v>
      </c>
      <c r="J63" s="297">
        <f t="shared" si="2"/>
        <v>0</v>
      </c>
      <c r="K63" s="52"/>
      <c r="L63" s="52"/>
      <c r="M63" s="52"/>
      <c r="N63" s="53"/>
      <c r="O63" s="38"/>
      <c r="P63" s="43"/>
      <c r="Q63" s="44"/>
    </row>
    <row r="64" spans="1:17" ht="14.25" x14ac:dyDescent="0.2">
      <c r="B64" s="78" t="s">
        <v>52</v>
      </c>
      <c r="C64" s="268">
        <f>C31</f>
        <v>5.0000000000000001E-4</v>
      </c>
      <c r="D64" s="258">
        <f>+C44+D55</f>
        <v>676.08900000000006</v>
      </c>
      <c r="E64" s="160">
        <f>D64*C64</f>
        <v>0.33804450000000003</v>
      </c>
      <c r="F64" s="141">
        <f>D31</f>
        <v>5.0000000000000001E-4</v>
      </c>
      <c r="G64" s="203">
        <f>+C44+G55</f>
        <v>676.08900000000006</v>
      </c>
      <c r="H64" s="159">
        <f>G64*F64</f>
        <v>0.33804450000000003</v>
      </c>
      <c r="I64" s="139">
        <f t="shared" si="1"/>
        <v>0</v>
      </c>
      <c r="J64" s="297">
        <f t="shared" si="2"/>
        <v>0</v>
      </c>
      <c r="K64" s="52"/>
      <c r="L64" s="52"/>
      <c r="M64" s="52"/>
      <c r="N64" s="53"/>
      <c r="O64" s="38"/>
      <c r="P64" s="43"/>
      <c r="Q64" s="44"/>
    </row>
    <row r="65" spans="2:19" ht="14.25" x14ac:dyDescent="0.2">
      <c r="B65" s="77" t="s">
        <v>53</v>
      </c>
      <c r="C65" s="269">
        <f>C32</f>
        <v>0.25</v>
      </c>
      <c r="D65" s="259">
        <f>D49</f>
        <v>1</v>
      </c>
      <c r="E65" s="161">
        <f>D65*C65</f>
        <v>0.25</v>
      </c>
      <c r="F65" s="181">
        <f>D32</f>
        <v>0.25</v>
      </c>
      <c r="G65" s="30">
        <f>+G49</f>
        <v>1</v>
      </c>
      <c r="H65" s="159">
        <f>G65*F65</f>
        <v>0.25</v>
      </c>
      <c r="I65" s="139">
        <f t="shared" si="1"/>
        <v>0</v>
      </c>
      <c r="J65" s="297">
        <f t="shared" si="2"/>
        <v>0</v>
      </c>
      <c r="K65" s="52"/>
      <c r="L65" s="52"/>
      <c r="M65" s="52"/>
      <c r="N65" s="53"/>
      <c r="O65" s="38"/>
      <c r="P65" s="43"/>
      <c r="Q65" s="44"/>
    </row>
    <row r="66" spans="2:19" ht="15" x14ac:dyDescent="0.2">
      <c r="B66" s="39" t="s">
        <v>58</v>
      </c>
      <c r="C66" s="256"/>
      <c r="D66" s="256"/>
      <c r="E66" s="153">
        <f>SUM(E62:E65)</f>
        <v>2.8867471</v>
      </c>
      <c r="F66" s="155"/>
      <c r="G66" s="31"/>
      <c r="H66" s="156">
        <f>SUM(H62:H65)</f>
        <v>2.8867471</v>
      </c>
      <c r="I66" s="151">
        <f>SUM(I62:I65)</f>
        <v>0</v>
      </c>
      <c r="J66" s="299">
        <f t="shared" si="2"/>
        <v>0</v>
      </c>
      <c r="K66" s="52"/>
      <c r="L66" s="52"/>
      <c r="M66" s="52"/>
      <c r="N66" s="53"/>
      <c r="O66" s="38"/>
      <c r="P66" s="43"/>
      <c r="Q66" s="44"/>
    </row>
    <row r="67" spans="2:19" ht="14.25" x14ac:dyDescent="0.2">
      <c r="B67" s="79" t="s">
        <v>54</v>
      </c>
      <c r="C67" s="268">
        <f>C39</f>
        <v>0.128</v>
      </c>
      <c r="D67" s="255">
        <f>ROUND($C$44*$E39,2)</f>
        <v>412.8</v>
      </c>
      <c r="E67" s="162">
        <f>D67*C67</f>
        <v>52.8384</v>
      </c>
      <c r="F67" s="141">
        <f>C67</f>
        <v>0.128</v>
      </c>
      <c r="G67" s="26">
        <f>ROUND($C$44*$E39,2)</f>
        <v>412.8</v>
      </c>
      <c r="H67" s="159">
        <f>G67*F67</f>
        <v>52.8384</v>
      </c>
      <c r="I67" s="139">
        <f>H67-E67</f>
        <v>0</v>
      </c>
      <c r="J67" s="297">
        <f t="shared" si="2"/>
        <v>0</v>
      </c>
      <c r="K67" s="52"/>
      <c r="L67" s="52"/>
      <c r="M67" s="52"/>
      <c r="N67" s="53"/>
      <c r="O67" s="38"/>
      <c r="P67" s="43"/>
      <c r="Q67" s="44"/>
    </row>
    <row r="68" spans="2:19" ht="14.25" x14ac:dyDescent="0.2">
      <c r="B68" s="79" t="s">
        <v>55</v>
      </c>
      <c r="C68" s="268">
        <f>C40</f>
        <v>0.128</v>
      </c>
      <c r="D68" s="255">
        <f>ROUND($C$44*$E40,2)</f>
        <v>116.1</v>
      </c>
      <c r="E68" s="162">
        <f>D68*C68</f>
        <v>14.860799999999999</v>
      </c>
      <c r="F68" s="141">
        <f>C68</f>
        <v>0.128</v>
      </c>
      <c r="G68" s="26">
        <f>ROUND($C$44*$E40,2)</f>
        <v>116.1</v>
      </c>
      <c r="H68" s="159">
        <f>G68*F68</f>
        <v>14.860799999999999</v>
      </c>
      <c r="I68" s="139">
        <f>H68-E68</f>
        <v>0</v>
      </c>
      <c r="J68" s="297">
        <f t="shared" si="2"/>
        <v>0</v>
      </c>
      <c r="K68" s="52"/>
      <c r="L68" s="52"/>
      <c r="M68" s="52"/>
      <c r="N68" s="53"/>
      <c r="O68" s="38"/>
      <c r="P68" s="43"/>
      <c r="Q68" s="44"/>
    </row>
    <row r="69" spans="2:19" ht="14.25" x14ac:dyDescent="0.2">
      <c r="B69" s="79" t="s">
        <v>56</v>
      </c>
      <c r="C69" s="268">
        <f>C41</f>
        <v>0.128</v>
      </c>
      <c r="D69" s="255">
        <f>ROUND($C$44*$E41,2)</f>
        <v>116.1</v>
      </c>
      <c r="E69" s="162">
        <f>D69*C69</f>
        <v>14.860799999999999</v>
      </c>
      <c r="F69" s="141">
        <f>C69</f>
        <v>0.128</v>
      </c>
      <c r="G69" s="26">
        <f>ROUND($C$44*$E41,2)</f>
        <v>116.1</v>
      </c>
      <c r="H69" s="159">
        <f>G69*F69</f>
        <v>14.860799999999999</v>
      </c>
      <c r="I69" s="139">
        <f>H69-E69</f>
        <v>0</v>
      </c>
      <c r="J69" s="297">
        <f t="shared" si="2"/>
        <v>0</v>
      </c>
      <c r="K69" s="52"/>
      <c r="L69" s="52"/>
      <c r="M69" s="52"/>
      <c r="N69" s="53"/>
      <c r="O69" s="38"/>
      <c r="P69" s="43"/>
      <c r="Q69" s="44"/>
    </row>
    <row r="70" spans="2:19" ht="15.75" thickBot="1" x14ac:dyDescent="0.25">
      <c r="B70" s="39" t="s">
        <v>59</v>
      </c>
      <c r="C70" s="256"/>
      <c r="D70" s="256"/>
      <c r="E70" s="153">
        <f>SUM(E67:E69)</f>
        <v>82.56</v>
      </c>
      <c r="F70" s="155"/>
      <c r="G70" s="31"/>
      <c r="H70" s="156">
        <f>SUM(H67:H69)</f>
        <v>82.56</v>
      </c>
      <c r="I70" s="151">
        <f>H70-E70</f>
        <v>0</v>
      </c>
      <c r="J70" s="299">
        <f t="shared" si="2"/>
        <v>0</v>
      </c>
      <c r="K70" s="52"/>
      <c r="L70" s="110"/>
      <c r="M70" s="52"/>
      <c r="N70" s="53"/>
      <c r="O70" s="38"/>
      <c r="P70" s="43"/>
      <c r="Q70" s="44"/>
    </row>
    <row r="71" spans="2:19" ht="7.5" customHeight="1" thickBot="1" x14ac:dyDescent="0.25">
      <c r="B71" s="83"/>
      <c r="C71" s="270"/>
      <c r="D71" s="260"/>
      <c r="E71" s="164"/>
      <c r="F71" s="165"/>
      <c r="G71" s="33"/>
      <c r="H71" s="166"/>
      <c r="I71" s="167"/>
      <c r="J71" s="300" t="str">
        <f t="shared" si="2"/>
        <v/>
      </c>
      <c r="K71" s="38"/>
      <c r="L71" s="38"/>
      <c r="M71" s="38"/>
      <c r="N71" s="53"/>
      <c r="O71" s="38"/>
      <c r="P71" s="43"/>
      <c r="Q71" s="44"/>
      <c r="S71" s="43"/>
    </row>
    <row r="72" spans="2:19" ht="15" x14ac:dyDescent="0.2">
      <c r="B72" s="63" t="s">
        <v>57</v>
      </c>
      <c r="C72" s="271"/>
      <c r="D72" s="261"/>
      <c r="E72" s="169">
        <f>E70+E66+E61</f>
        <v>149.3370783</v>
      </c>
      <c r="F72" s="170"/>
      <c r="G72" s="35"/>
      <c r="H72" s="171">
        <f>H70+H66+H61</f>
        <v>149.49077619999997</v>
      </c>
      <c r="I72" s="139">
        <f>H72-E72</f>
        <v>0.15369789999996897</v>
      </c>
      <c r="J72" s="297">
        <f t="shared" si="2"/>
        <v>1.0292011987217842E-3</v>
      </c>
      <c r="K72" s="59"/>
      <c r="L72" s="59"/>
      <c r="M72" s="59"/>
      <c r="N72" s="41"/>
      <c r="O72" s="36"/>
      <c r="P72" s="41"/>
      <c r="Q72" s="41"/>
      <c r="S72" s="41"/>
    </row>
    <row r="73" spans="2:19" ht="14.25" x14ac:dyDescent="0.2">
      <c r="B73" s="64" t="s">
        <v>17</v>
      </c>
      <c r="C73" s="271">
        <v>0.13</v>
      </c>
      <c r="D73" s="262"/>
      <c r="E73" s="172">
        <f>E72*C73</f>
        <v>19.413820179000002</v>
      </c>
      <c r="F73" s="173">
        <v>0.13</v>
      </c>
      <c r="G73" s="19"/>
      <c r="H73" s="174">
        <f>H72*F73</f>
        <v>19.433800905999998</v>
      </c>
      <c r="I73" s="139">
        <f>H73-E73</f>
        <v>1.9980726999996534E-2</v>
      </c>
      <c r="J73" s="297">
        <f t="shared" si="2"/>
        <v>1.0292011987218135E-3</v>
      </c>
      <c r="K73" s="37"/>
      <c r="L73" s="37"/>
      <c r="M73" s="37"/>
      <c r="N73" s="43"/>
      <c r="O73" s="38"/>
      <c r="P73" s="43"/>
      <c r="Q73" s="44"/>
    </row>
    <row r="74" spans="2:19" ht="14.25" x14ac:dyDescent="0.2">
      <c r="B74" s="64" t="s">
        <v>80</v>
      </c>
      <c r="C74" s="320">
        <v>-0.318</v>
      </c>
      <c r="D74" s="262"/>
      <c r="E74" s="175">
        <f>+E72*C74</f>
        <v>-47.4891908994</v>
      </c>
      <c r="F74" s="321">
        <f>C74</f>
        <v>-0.318</v>
      </c>
      <c r="G74" s="19"/>
      <c r="H74" s="174">
        <f>+H72*F74</f>
        <v>-47.538066831599991</v>
      </c>
      <c r="I74" s="139">
        <f>H74-E74</f>
        <v>-4.8875932199990757E-2</v>
      </c>
      <c r="J74" s="297">
        <f t="shared" si="2"/>
        <v>1.0292011987217975E-3</v>
      </c>
      <c r="K74" s="37"/>
      <c r="L74" s="37"/>
      <c r="M74" s="37"/>
      <c r="N74" s="43"/>
      <c r="O74" s="38"/>
      <c r="P74" s="43"/>
      <c r="Q74" s="44"/>
    </row>
    <row r="75" spans="2:19" ht="15" x14ac:dyDescent="0.2">
      <c r="B75" s="70" t="s">
        <v>72</v>
      </c>
      <c r="C75" s="272"/>
      <c r="D75" s="263"/>
      <c r="E75" s="177">
        <f>SUM(E72:E74)</f>
        <v>121.2617075796</v>
      </c>
      <c r="F75" s="178"/>
      <c r="G75" s="72"/>
      <c r="H75" s="156">
        <f>SUM(H72:H74)</f>
        <v>121.38651027439997</v>
      </c>
      <c r="I75" s="151">
        <f>H75-E75</f>
        <v>0.12480269479996764</v>
      </c>
      <c r="J75" s="299">
        <f>IF((H75)=0,"",(I75/E75))</f>
        <v>1.0292011987217253E-3</v>
      </c>
      <c r="K75" s="60"/>
      <c r="L75" s="60"/>
      <c r="M75" s="60"/>
      <c r="N75" s="41"/>
      <c r="O75" s="36"/>
      <c r="P75" s="41"/>
      <c r="Q75" s="42"/>
    </row>
    <row r="76" spans="2:19" ht="15" x14ac:dyDescent="0.2">
      <c r="B76" s="126"/>
      <c r="C76" s="262"/>
      <c r="D76" s="262"/>
      <c r="E76" s="216"/>
      <c r="F76" s="217"/>
      <c r="G76" s="60"/>
      <c r="H76" s="216"/>
      <c r="I76" s="216"/>
      <c r="J76" s="218"/>
      <c r="K76" s="60"/>
      <c r="L76" s="60"/>
      <c r="M76" s="60"/>
      <c r="N76" s="41"/>
      <c r="O76" s="36"/>
      <c r="P76" s="41"/>
      <c r="Q76" s="42"/>
    </row>
  </sheetData>
  <mergeCells count="10">
    <mergeCell ref="B47:B48"/>
    <mergeCell ref="I47:I48"/>
    <mergeCell ref="J47:J48"/>
    <mergeCell ref="P47:P48"/>
    <mergeCell ref="Q47:Q48"/>
    <mergeCell ref="B11:E11"/>
    <mergeCell ref="C46:E46"/>
    <mergeCell ref="F46:H46"/>
    <mergeCell ref="I46:J46"/>
    <mergeCell ref="P46:Q46"/>
  </mergeCells>
  <pageMargins left="0.75" right="0.75" top="1" bottom="1" header="0.5" footer="0.5"/>
  <pageSetup scale="86" orientation="landscape" r:id="rId1"/>
  <headerFooter alignWithMargins="0">
    <oddFooter>&amp;R&amp;F</oddFooter>
  </headerFooter>
  <ignoredErrors>
    <ignoredError sqref="C49:C53 C55:C56 C59:C60 C62:C65 C67:C69 F51:F53 F55:F56 F59:F60 F62:F65 F67:F69 D50:D53 D55:D56 D59:D60 D62:D65 D67:D69 G50 G53 C57 F57 D57" unlockedFormula="1"/>
    <ignoredError sqref="E58 E61 E66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Q79"/>
  <sheetViews>
    <sheetView showGridLines="0" topLeftCell="A43" zoomScale="90" zoomScaleNormal="90" workbookViewId="0">
      <selection activeCell="E89" sqref="E89"/>
    </sheetView>
  </sheetViews>
  <sheetFormatPr defaultRowHeight="12.75" x14ac:dyDescent="0.2"/>
  <cols>
    <col min="1" max="1" width="2.42578125" customWidth="1"/>
    <col min="2" max="2" width="44.85546875" customWidth="1"/>
    <col min="3" max="3" width="11" style="245" customWidth="1"/>
    <col min="4" max="4" width="11.140625" style="245" customWidth="1"/>
    <col min="5" max="5" width="13" customWidth="1"/>
    <col min="6" max="6" width="11" customWidth="1"/>
    <col min="7" max="7" width="10.42578125" bestFit="1" customWidth="1"/>
    <col min="8" max="8" width="13.140625" customWidth="1"/>
    <col min="9" max="9" width="10.7109375" bestFit="1" customWidth="1"/>
    <col min="10" max="10" width="11.140625" bestFit="1" customWidth="1"/>
    <col min="11" max="11" width="13.140625" customWidth="1"/>
    <col min="14" max="14" width="9.85546875" bestFit="1" customWidth="1"/>
    <col min="15" max="15" width="12.28515625" customWidth="1"/>
    <col min="17" max="17" width="9.85546875" bestFit="1" customWidth="1"/>
  </cols>
  <sheetData>
    <row r="1" spans="2:11" hidden="1" x14ac:dyDescent="0.2"/>
    <row r="2" spans="2:11" hidden="1" x14ac:dyDescent="0.2"/>
    <row r="3" spans="2:11" hidden="1" x14ac:dyDescent="0.2"/>
    <row r="4" spans="2:11" hidden="1" x14ac:dyDescent="0.2"/>
    <row r="5" spans="2:11" hidden="1" x14ac:dyDescent="0.2"/>
    <row r="6" spans="2:11" hidden="1" x14ac:dyDescent="0.2"/>
    <row r="7" spans="2:11" hidden="1" x14ac:dyDescent="0.2"/>
    <row r="8" spans="2:11" hidden="1" x14ac:dyDescent="0.2"/>
    <row r="9" spans="2:11" ht="18" x14ac:dyDescent="0.25">
      <c r="B9" s="1" t="s">
        <v>18</v>
      </c>
      <c r="C9" s="246"/>
      <c r="D9" s="246"/>
      <c r="E9" s="116" t="s">
        <v>69</v>
      </c>
      <c r="F9" s="113" t="s">
        <v>70</v>
      </c>
      <c r="G9" s="2"/>
      <c r="H9" s="2"/>
      <c r="I9" s="2"/>
      <c r="J9" s="2"/>
      <c r="K9" s="2"/>
    </row>
    <row r="10" spans="2:11" x14ac:dyDescent="0.2">
      <c r="B10" s="2"/>
      <c r="C10" s="246"/>
      <c r="D10" s="246"/>
      <c r="E10" s="2"/>
      <c r="F10" s="2"/>
      <c r="G10" s="2"/>
      <c r="H10" s="2"/>
      <c r="I10" s="2"/>
      <c r="J10" s="2"/>
      <c r="K10" s="2"/>
    </row>
    <row r="11" spans="2:11" ht="18" x14ac:dyDescent="0.25">
      <c r="B11" s="401" t="s">
        <v>63</v>
      </c>
      <c r="C11" s="401"/>
      <c r="D11" s="401"/>
      <c r="E11" s="401"/>
      <c r="F11" s="3"/>
      <c r="G11" s="3"/>
      <c r="H11" s="2"/>
      <c r="I11" s="2"/>
      <c r="J11" s="2"/>
      <c r="K11" s="2"/>
    </row>
    <row r="12" spans="2:11" ht="13.5" thickBot="1" x14ac:dyDescent="0.25">
      <c r="B12" s="115"/>
      <c r="C12" s="115">
        <v>2019</v>
      </c>
      <c r="D12" s="115">
        <v>2021</v>
      </c>
      <c r="E12" s="115"/>
      <c r="F12" s="2"/>
      <c r="G12" s="2"/>
      <c r="H12" s="2"/>
      <c r="I12" s="2"/>
      <c r="J12" s="2"/>
      <c r="K12" s="2"/>
    </row>
    <row r="13" spans="2:11" ht="13.5" thickBot="1" x14ac:dyDescent="0.25">
      <c r="B13" s="4" t="s">
        <v>1</v>
      </c>
      <c r="C13" s="247" t="s">
        <v>97</v>
      </c>
      <c r="D13" s="247" t="s">
        <v>38</v>
      </c>
      <c r="E13" s="2"/>
      <c r="F13" s="2"/>
      <c r="G13" s="2"/>
      <c r="H13" s="2"/>
      <c r="I13" s="2"/>
      <c r="J13" s="2"/>
      <c r="K13" s="2"/>
    </row>
    <row r="14" spans="2:11" ht="13.15" customHeight="1" x14ac:dyDescent="0.2">
      <c r="B14" s="415" t="s">
        <v>2</v>
      </c>
      <c r="C14" s="279">
        <v>17.25</v>
      </c>
      <c r="D14" s="279">
        <v>17.84</v>
      </c>
      <c r="E14" s="113" t="s">
        <v>68</v>
      </c>
      <c r="F14" s="2"/>
      <c r="G14" s="2"/>
      <c r="H14" s="2"/>
      <c r="I14" s="208"/>
      <c r="J14" s="2"/>
      <c r="K14" s="2"/>
    </row>
    <row r="15" spans="2:11" ht="13.15" customHeight="1" x14ac:dyDescent="0.2">
      <c r="B15" s="375" t="s">
        <v>36</v>
      </c>
      <c r="C15" s="280">
        <v>0.56999999999999995</v>
      </c>
      <c r="D15" s="280">
        <v>0.56999999999999995</v>
      </c>
      <c r="E15" s="113" t="s">
        <v>68</v>
      </c>
      <c r="F15" s="2"/>
      <c r="G15" s="2"/>
      <c r="H15" s="2"/>
      <c r="I15" s="208"/>
      <c r="J15" s="2"/>
      <c r="K15" s="2"/>
    </row>
    <row r="16" spans="2:11" ht="13.15" customHeight="1" x14ac:dyDescent="0.2">
      <c r="B16" s="373" t="s">
        <v>86</v>
      </c>
      <c r="C16" s="289"/>
      <c r="D16" s="289"/>
      <c r="E16" s="114" t="s">
        <v>68</v>
      </c>
      <c r="F16" s="2"/>
      <c r="G16" s="214"/>
      <c r="H16" s="215"/>
      <c r="I16" s="2"/>
      <c r="J16" s="2"/>
      <c r="K16" s="2"/>
    </row>
    <row r="17" spans="2:11" ht="13.15" customHeight="1" x14ac:dyDescent="0.2">
      <c r="B17" s="375" t="s">
        <v>3</v>
      </c>
      <c r="C17" s="134">
        <v>1.7399999999999999E-2</v>
      </c>
      <c r="D17" s="134">
        <v>1.7999999999999999E-2</v>
      </c>
      <c r="E17" s="120" t="s">
        <v>11</v>
      </c>
      <c r="F17" s="2"/>
      <c r="G17" s="2"/>
      <c r="H17" s="2"/>
      <c r="I17" s="209"/>
      <c r="J17" s="2"/>
      <c r="K17" s="2"/>
    </row>
    <row r="18" spans="2:11" ht="13.15" customHeight="1" x14ac:dyDescent="0.2">
      <c r="B18" s="372" t="s">
        <v>79</v>
      </c>
      <c r="C18" s="134"/>
      <c r="D18" s="134">
        <v>4.0000000000000002E-4</v>
      </c>
      <c r="E18" s="120" t="s">
        <v>11</v>
      </c>
      <c r="F18" s="2"/>
      <c r="G18" s="2"/>
      <c r="H18" s="2"/>
      <c r="I18" s="209"/>
      <c r="J18" s="2"/>
      <c r="K18" s="2"/>
    </row>
    <row r="19" spans="2:11" ht="13.15" customHeight="1" x14ac:dyDescent="0.2">
      <c r="B19" s="374" t="s">
        <v>125</v>
      </c>
      <c r="C19" s="134">
        <v>0</v>
      </c>
      <c r="D19" s="134">
        <v>2.0000000000000001E-4</v>
      </c>
      <c r="E19" s="120" t="s">
        <v>11</v>
      </c>
      <c r="F19" s="2"/>
      <c r="G19" s="2"/>
      <c r="H19" s="2"/>
      <c r="I19" s="209"/>
      <c r="J19" s="2"/>
      <c r="K19" s="2"/>
    </row>
    <row r="20" spans="2:11" ht="13.15" customHeight="1" x14ac:dyDescent="0.2">
      <c r="B20" s="418" t="s">
        <v>130</v>
      </c>
      <c r="C20" s="134"/>
      <c r="D20" s="134">
        <v>-2.9999999999999997E-4</v>
      </c>
      <c r="E20" s="120" t="s">
        <v>11</v>
      </c>
      <c r="F20" s="2"/>
      <c r="G20" s="2"/>
      <c r="H20" s="2"/>
      <c r="I20" s="209"/>
      <c r="J20" s="2"/>
      <c r="K20" s="2"/>
    </row>
    <row r="21" spans="2:11" ht="13.15" customHeight="1" x14ac:dyDescent="0.2">
      <c r="B21" s="372" t="s">
        <v>123</v>
      </c>
      <c r="C21" s="134">
        <v>0</v>
      </c>
      <c r="D21" s="134">
        <v>0</v>
      </c>
      <c r="E21" s="120" t="s">
        <v>11</v>
      </c>
      <c r="F21" s="2"/>
      <c r="G21" s="2"/>
      <c r="H21" s="2"/>
      <c r="I21" s="209"/>
      <c r="J21" s="2"/>
      <c r="K21" s="2"/>
    </row>
    <row r="22" spans="2:11" ht="13.15" customHeight="1" x14ac:dyDescent="0.2">
      <c r="B22" s="373" t="s">
        <v>87</v>
      </c>
      <c r="C22" s="287">
        <v>8.9999999999999998E-4</v>
      </c>
      <c r="D22" s="287">
        <v>8.9999999999999998E-4</v>
      </c>
      <c r="E22" s="120" t="s">
        <v>11</v>
      </c>
      <c r="F22" s="2"/>
      <c r="G22" s="214"/>
      <c r="H22" s="215"/>
      <c r="I22" s="2"/>
      <c r="J22" s="2"/>
      <c r="K22" s="2"/>
    </row>
    <row r="23" spans="2:11" ht="13.15" customHeight="1" x14ac:dyDescent="0.2">
      <c r="B23" s="374" t="s">
        <v>124</v>
      </c>
      <c r="C23" s="288"/>
      <c r="D23" s="370">
        <v>0.19</v>
      </c>
      <c r="E23" s="120" t="s">
        <v>68</v>
      </c>
      <c r="F23" s="2"/>
      <c r="G23" s="214"/>
      <c r="H23" s="215"/>
      <c r="I23" s="2"/>
      <c r="J23" s="2"/>
      <c r="K23" s="2"/>
    </row>
    <row r="24" spans="2:11" ht="13.15" customHeight="1" x14ac:dyDescent="0.2">
      <c r="B24" s="374" t="s">
        <v>131</v>
      </c>
      <c r="C24" s="288"/>
      <c r="D24" s="370">
        <v>-0.3</v>
      </c>
      <c r="E24" s="120" t="s">
        <v>68</v>
      </c>
      <c r="F24" s="2"/>
      <c r="G24" s="214"/>
      <c r="H24" s="215"/>
      <c r="I24" s="2"/>
      <c r="J24" s="2"/>
      <c r="K24" s="2"/>
    </row>
    <row r="25" spans="2:11" ht="13.15" customHeight="1" x14ac:dyDescent="0.2">
      <c r="B25" s="375" t="s">
        <v>101</v>
      </c>
      <c r="C25" s="277"/>
      <c r="D25" s="277">
        <v>0</v>
      </c>
      <c r="E25" s="120" t="s">
        <v>11</v>
      </c>
      <c r="F25" s="113" t="s">
        <v>102</v>
      </c>
      <c r="G25" s="2"/>
      <c r="H25" s="2"/>
      <c r="I25" s="209"/>
      <c r="J25" s="2"/>
      <c r="K25" s="2"/>
    </row>
    <row r="26" spans="2:11" ht="13.15" customHeight="1" x14ac:dyDescent="0.2">
      <c r="B26" s="375"/>
      <c r="C26" s="134">
        <v>0</v>
      </c>
      <c r="D26" s="134">
        <v>0</v>
      </c>
      <c r="E26" s="120" t="s">
        <v>11</v>
      </c>
      <c r="F26" s="2"/>
      <c r="G26" s="2"/>
      <c r="H26" s="2"/>
      <c r="I26" s="209"/>
      <c r="J26" s="2"/>
      <c r="K26" s="2"/>
    </row>
    <row r="27" spans="2:11" ht="13.15" customHeight="1" x14ac:dyDescent="0.2">
      <c r="B27" s="375"/>
      <c r="C27" s="134">
        <v>0</v>
      </c>
      <c r="D27" s="134">
        <v>0</v>
      </c>
      <c r="E27" s="120" t="s">
        <v>11</v>
      </c>
      <c r="F27" s="2"/>
      <c r="G27" s="2"/>
      <c r="H27" s="2"/>
      <c r="I27" s="209"/>
      <c r="J27" s="2"/>
      <c r="K27" s="2"/>
    </row>
    <row r="28" spans="2:11" ht="13.15" customHeight="1" x14ac:dyDescent="0.2">
      <c r="B28" s="375" t="s">
        <v>4</v>
      </c>
      <c r="C28" s="277">
        <v>5.8999999999999999E-3</v>
      </c>
      <c r="D28" s="277">
        <v>6.3E-3</v>
      </c>
      <c r="E28" s="120" t="s">
        <v>11</v>
      </c>
      <c r="F28" s="2"/>
      <c r="G28" s="2"/>
      <c r="H28" s="2"/>
      <c r="I28" s="210"/>
      <c r="J28" s="2"/>
      <c r="K28" s="2"/>
    </row>
    <row r="29" spans="2:11" ht="13.15" customHeight="1" x14ac:dyDescent="0.2">
      <c r="B29" s="375" t="s">
        <v>5</v>
      </c>
      <c r="C29" s="277">
        <v>4.3E-3</v>
      </c>
      <c r="D29" s="277">
        <v>4.7999999999999996E-3</v>
      </c>
      <c r="E29" s="120" t="s">
        <v>11</v>
      </c>
      <c r="F29" s="2"/>
      <c r="G29" s="2"/>
      <c r="H29" s="2"/>
      <c r="I29" s="210"/>
      <c r="J29" s="2"/>
      <c r="K29" s="2"/>
    </row>
    <row r="30" spans="2:11" ht="13.15" customHeight="1" x14ac:dyDescent="0.2">
      <c r="B30" s="375" t="s">
        <v>6</v>
      </c>
      <c r="C30" s="134">
        <v>3.0000000000000001E-3</v>
      </c>
      <c r="D30" s="134">
        <v>3.0000000000000001E-3</v>
      </c>
      <c r="E30" s="120" t="s">
        <v>11</v>
      </c>
      <c r="F30" s="2"/>
      <c r="G30" s="2"/>
      <c r="H30" s="2"/>
      <c r="I30" s="201"/>
      <c r="J30" s="2"/>
      <c r="K30" s="2"/>
    </row>
    <row r="31" spans="2:11" ht="13.15" customHeight="1" x14ac:dyDescent="0.2">
      <c r="B31" s="375" t="s">
        <v>83</v>
      </c>
      <c r="C31" s="134">
        <v>4.0000000000000002E-4</v>
      </c>
      <c r="D31" s="134">
        <v>4.0000000000000002E-4</v>
      </c>
      <c r="E31" s="120" t="s">
        <v>11</v>
      </c>
      <c r="F31" s="2"/>
      <c r="G31" s="2"/>
      <c r="H31" s="2"/>
      <c r="I31" s="201"/>
      <c r="J31" s="2"/>
      <c r="K31" s="2"/>
    </row>
    <row r="32" spans="2:11" ht="13.15" customHeight="1" x14ac:dyDescent="0.2">
      <c r="B32" s="375" t="s">
        <v>7</v>
      </c>
      <c r="C32" s="134">
        <v>5.0000000000000001E-4</v>
      </c>
      <c r="D32" s="134">
        <v>5.0000000000000001E-4</v>
      </c>
      <c r="E32" s="120" t="s">
        <v>11</v>
      </c>
      <c r="F32" s="2"/>
      <c r="G32" s="2"/>
      <c r="H32" s="2"/>
      <c r="I32" s="201"/>
      <c r="J32" s="2"/>
      <c r="K32" s="2"/>
    </row>
    <row r="33" spans="2:15" ht="23.25" customHeight="1" x14ac:dyDescent="0.2">
      <c r="B33" s="375" t="s">
        <v>8</v>
      </c>
      <c r="C33" s="281">
        <v>0.25</v>
      </c>
      <c r="D33" s="281">
        <v>0.25</v>
      </c>
      <c r="E33" s="275" t="s">
        <v>68</v>
      </c>
      <c r="F33" s="2"/>
      <c r="G33" s="2"/>
      <c r="H33" s="2"/>
      <c r="I33" s="211"/>
      <c r="J33" s="2"/>
      <c r="K33" s="2"/>
    </row>
    <row r="34" spans="2:15" ht="13.5" thickBot="1" x14ac:dyDescent="0.25">
      <c r="B34" s="377" t="s">
        <v>9</v>
      </c>
      <c r="C34" s="286">
        <f>'Res '!C33</f>
        <v>1.0482</v>
      </c>
      <c r="D34" s="286">
        <f>'Res '!D33</f>
        <v>1.0482</v>
      </c>
      <c r="E34" s="120" t="s">
        <v>60</v>
      </c>
      <c r="F34" s="2"/>
      <c r="G34" s="2"/>
      <c r="H34" s="2"/>
      <c r="I34" s="201"/>
      <c r="J34" s="2"/>
      <c r="K34" s="2"/>
    </row>
    <row r="35" spans="2:15" x14ac:dyDescent="0.2">
      <c r="B35" s="200"/>
      <c r="C35" s="201"/>
      <c r="D35" s="201"/>
      <c r="E35" s="7"/>
      <c r="F35" s="2"/>
      <c r="G35" s="2"/>
      <c r="H35" s="2"/>
      <c r="I35" s="2"/>
      <c r="J35" s="2"/>
      <c r="K35" s="2"/>
    </row>
    <row r="36" spans="2:15" x14ac:dyDescent="0.2">
      <c r="B36" s="200"/>
      <c r="C36" s="201"/>
      <c r="D36" s="201"/>
      <c r="E36" s="7"/>
      <c r="F36" s="2"/>
      <c r="G36" s="213"/>
      <c r="H36" s="213"/>
      <c r="I36" s="2"/>
      <c r="J36" s="2"/>
      <c r="K36" s="2"/>
    </row>
    <row r="37" spans="2:15" x14ac:dyDescent="0.2">
      <c r="B37" s="74"/>
      <c r="C37" s="201" t="str">
        <f>'Res '!C36</f>
        <v xml:space="preserve"> </v>
      </c>
      <c r="D37" s="246"/>
      <c r="E37" s="67" t="s">
        <v>60</v>
      </c>
      <c r="F37" s="2"/>
      <c r="G37" s="2"/>
      <c r="H37" s="2"/>
      <c r="I37" s="2"/>
      <c r="J37" s="2"/>
      <c r="K37" s="2"/>
    </row>
    <row r="38" spans="2:15" x14ac:dyDescent="0.2">
      <c r="B38" s="74" t="s">
        <v>29</v>
      </c>
      <c r="C38" s="201">
        <f>'Res '!C37</f>
        <v>0.11899999999999999</v>
      </c>
      <c r="D38" s="201">
        <f>'Res '!D37</f>
        <v>0.11899999999999999</v>
      </c>
      <c r="E38" s="68"/>
      <c r="F38" s="2"/>
      <c r="G38" s="2"/>
      <c r="H38" s="2"/>
      <c r="I38" s="2"/>
      <c r="J38" s="2"/>
      <c r="K38" s="2"/>
    </row>
    <row r="39" spans="2:15" x14ac:dyDescent="0.2">
      <c r="B39" s="74" t="s">
        <v>30</v>
      </c>
      <c r="C39" s="201">
        <f>'Res '!C38</f>
        <v>0.13900000000000001</v>
      </c>
      <c r="D39" s="201">
        <f>'Res '!D38</f>
        <v>0.13900000000000001</v>
      </c>
      <c r="E39" s="68"/>
      <c r="F39" s="2"/>
      <c r="G39" s="2"/>
      <c r="H39" s="2"/>
      <c r="I39" s="2"/>
      <c r="J39" s="2"/>
      <c r="K39" s="2"/>
    </row>
    <row r="40" spans="2:15" x14ac:dyDescent="0.2">
      <c r="B40" s="74" t="s">
        <v>31</v>
      </c>
      <c r="C40" s="201">
        <f>'Res '!C39</f>
        <v>0.128</v>
      </c>
      <c r="D40" s="201">
        <f>'Res '!D39</f>
        <v>0.128</v>
      </c>
      <c r="E40" s="322">
        <f>'Res '!E39</f>
        <v>0.64</v>
      </c>
      <c r="F40" s="69">
        <f>C40*E40</f>
        <v>8.1920000000000007E-2</v>
      </c>
      <c r="G40" s="2"/>
      <c r="H40" s="2"/>
      <c r="I40" s="2"/>
      <c r="J40" s="2"/>
      <c r="K40" s="2"/>
    </row>
    <row r="41" spans="2:15" x14ac:dyDescent="0.2">
      <c r="B41" s="74" t="s">
        <v>32</v>
      </c>
      <c r="C41" s="201">
        <f>'Res '!C40</f>
        <v>0.128</v>
      </c>
      <c r="D41" s="201">
        <f>'Res '!D40</f>
        <v>0.128</v>
      </c>
      <c r="E41" s="322">
        <f>'Res '!E40</f>
        <v>0.18</v>
      </c>
      <c r="F41" s="69">
        <f>C41*E41</f>
        <v>2.3039999999999998E-2</v>
      </c>
      <c r="G41" s="2"/>
      <c r="H41" s="2"/>
      <c r="I41" s="2"/>
      <c r="J41" s="2"/>
      <c r="K41" s="2"/>
    </row>
    <row r="42" spans="2:15" x14ac:dyDescent="0.2">
      <c r="B42" s="74" t="s">
        <v>33</v>
      </c>
      <c r="C42" s="201">
        <f>'Res '!C41</f>
        <v>0.128</v>
      </c>
      <c r="D42" s="201">
        <f>'Res '!D41</f>
        <v>0.128</v>
      </c>
      <c r="E42" s="322">
        <f>'Res '!E41</f>
        <v>0.18</v>
      </c>
      <c r="F42" s="69">
        <f>C42*E42</f>
        <v>2.3039999999999998E-2</v>
      </c>
      <c r="G42" s="2"/>
      <c r="H42" s="2"/>
      <c r="I42" s="2"/>
      <c r="J42" s="2"/>
      <c r="K42" s="2"/>
    </row>
    <row r="43" spans="2:15" x14ac:dyDescent="0.2">
      <c r="B43" s="74"/>
      <c r="C43" s="246"/>
      <c r="D43" s="246"/>
      <c r="E43" s="2"/>
      <c r="F43" s="69"/>
      <c r="G43" s="2"/>
      <c r="H43" s="2"/>
      <c r="I43" s="2"/>
      <c r="J43" s="2"/>
      <c r="K43" s="2"/>
    </row>
    <row r="44" spans="2:15" ht="13.5" thickBot="1" x14ac:dyDescent="0.25">
      <c r="B44" s="74"/>
      <c r="C44" s="246"/>
      <c r="D44" s="246"/>
      <c r="E44" s="2"/>
      <c r="F44" s="2"/>
      <c r="G44" s="2"/>
      <c r="H44" s="2"/>
      <c r="I44" s="2"/>
      <c r="J44" s="2"/>
      <c r="K44" s="2"/>
    </row>
    <row r="45" spans="2:15" ht="13.5" thickBot="1" x14ac:dyDescent="0.25">
      <c r="B45" s="84" t="s">
        <v>10</v>
      </c>
      <c r="C45" s="87">
        <v>2000</v>
      </c>
      <c r="D45" s="248" t="s">
        <v>11</v>
      </c>
      <c r="E45" s="239"/>
      <c r="F45" s="240"/>
      <c r="G45" s="89"/>
      <c r="H45" s="90" t="s">
        <v>13</v>
      </c>
      <c r="I45" s="91"/>
      <c r="J45" s="92">
        <f>C34</f>
        <v>1.0482</v>
      </c>
      <c r="K45" s="2"/>
    </row>
    <row r="46" spans="2:15" ht="13.5" thickBot="1" x14ac:dyDescent="0.25">
      <c r="B46" s="84" t="s">
        <v>14</v>
      </c>
      <c r="C46" s="304" t="s">
        <v>93</v>
      </c>
      <c r="D46" s="88" t="s">
        <v>66</v>
      </c>
      <c r="E46" s="241"/>
      <c r="F46" s="242"/>
      <c r="G46" s="89"/>
      <c r="H46" s="95" t="s">
        <v>15</v>
      </c>
      <c r="I46" s="96"/>
      <c r="J46" s="97">
        <f>D34</f>
        <v>1.0482</v>
      </c>
      <c r="K46" s="2"/>
    </row>
    <row r="47" spans="2:15" x14ac:dyDescent="0.2">
      <c r="B47" s="76"/>
      <c r="C47" s="402" t="s">
        <v>37</v>
      </c>
      <c r="D47" s="389"/>
      <c r="E47" s="389"/>
      <c r="F47" s="388" t="s">
        <v>38</v>
      </c>
      <c r="G47" s="389"/>
      <c r="H47" s="390"/>
      <c r="I47" s="397" t="s">
        <v>39</v>
      </c>
      <c r="J47" s="398"/>
      <c r="K47" s="47"/>
      <c r="L47" s="47"/>
      <c r="M47" s="46"/>
      <c r="N47" s="393"/>
      <c r="O47" s="393"/>
    </row>
    <row r="48" spans="2:15" x14ac:dyDescent="0.2">
      <c r="B48" s="391" t="str">
        <f>B11</f>
        <v>GS&lt;50 kW (RPP TOU)</v>
      </c>
      <c r="C48" s="249" t="s">
        <v>40</v>
      </c>
      <c r="D48" s="249" t="s">
        <v>16</v>
      </c>
      <c r="E48" s="61" t="s">
        <v>41</v>
      </c>
      <c r="F48" s="56" t="s">
        <v>40</v>
      </c>
      <c r="G48" s="16" t="s">
        <v>16</v>
      </c>
      <c r="H48" s="62" t="s">
        <v>41</v>
      </c>
      <c r="I48" s="399" t="s">
        <v>22</v>
      </c>
      <c r="J48" s="399" t="s">
        <v>23</v>
      </c>
      <c r="K48" s="47"/>
      <c r="L48" s="47"/>
      <c r="M48" s="46"/>
      <c r="N48" s="394"/>
      <c r="O48" s="394"/>
    </row>
    <row r="49" spans="1:15" x14ac:dyDescent="0.2">
      <c r="B49" s="392"/>
      <c r="C49" s="250" t="s">
        <v>42</v>
      </c>
      <c r="D49" s="250"/>
      <c r="E49" s="55" t="s">
        <v>42</v>
      </c>
      <c r="F49" s="57" t="s">
        <v>42</v>
      </c>
      <c r="G49" s="18"/>
      <c r="H49" s="58" t="s">
        <v>42</v>
      </c>
      <c r="I49" s="400"/>
      <c r="J49" s="400"/>
      <c r="K49" s="48"/>
      <c r="L49" s="48"/>
      <c r="M49" s="46"/>
      <c r="N49" s="395"/>
      <c r="O49" s="395"/>
    </row>
    <row r="50" spans="1:15" ht="14.25" x14ac:dyDescent="0.2">
      <c r="A50" s="14" t="s">
        <v>66</v>
      </c>
      <c r="B50" s="77" t="s">
        <v>43</v>
      </c>
      <c r="C50" s="352">
        <f>C14</f>
        <v>17.25</v>
      </c>
      <c r="D50" s="251">
        <v>1</v>
      </c>
      <c r="E50" s="136">
        <f>D50*C50</f>
        <v>17.25</v>
      </c>
      <c r="F50" s="236">
        <f>D14</f>
        <v>17.84</v>
      </c>
      <c r="G50" s="20">
        <v>1</v>
      </c>
      <c r="H50" s="138">
        <f>G50*F50</f>
        <v>17.84</v>
      </c>
      <c r="I50" s="139">
        <f t="shared" ref="I50:I68" si="0">H50-E50</f>
        <v>0.58999999999999986</v>
      </c>
      <c r="J50" s="297">
        <f>IF((H50)=0,"",(I50/E50))</f>
        <v>3.4202898550724628E-2</v>
      </c>
      <c r="K50" s="38"/>
      <c r="L50" s="49"/>
      <c r="M50" s="38"/>
      <c r="N50" s="43"/>
      <c r="O50" s="50"/>
    </row>
    <row r="51" spans="1:15" ht="14.25" x14ac:dyDescent="0.2">
      <c r="A51" s="14" t="s">
        <v>66</v>
      </c>
      <c r="B51" s="78" t="s">
        <v>3</v>
      </c>
      <c r="C51" s="265">
        <f>C17</f>
        <v>1.7399999999999999E-2</v>
      </c>
      <c r="D51" s="252">
        <f>C45</f>
        <v>2000</v>
      </c>
      <c r="E51" s="184">
        <f>D51*C51</f>
        <v>34.799999999999997</v>
      </c>
      <c r="F51" s="191">
        <f>D17</f>
        <v>1.7999999999999999E-2</v>
      </c>
      <c r="G51" s="22">
        <f>+C45</f>
        <v>2000</v>
      </c>
      <c r="H51" s="237">
        <f>G51*F51</f>
        <v>36</v>
      </c>
      <c r="I51" s="180">
        <f t="shared" si="0"/>
        <v>1.2000000000000028</v>
      </c>
      <c r="J51" s="298">
        <f>IF((H51)=0,"",(I51/E51))</f>
        <v>3.4482758620689738E-2</v>
      </c>
      <c r="K51" s="40"/>
      <c r="L51" s="51"/>
      <c r="M51" s="38"/>
      <c r="N51" s="43"/>
      <c r="O51" s="50"/>
    </row>
    <row r="52" spans="1:15" ht="14.25" x14ac:dyDescent="0.2">
      <c r="B52" s="79" t="s">
        <v>124</v>
      </c>
      <c r="C52" s="265">
        <f>+C23</f>
        <v>0</v>
      </c>
      <c r="D52" s="255">
        <f>+D50</f>
        <v>1</v>
      </c>
      <c r="E52" s="184">
        <f t="shared" ref="E52:E56" si="1">D52*C52</f>
        <v>0</v>
      </c>
      <c r="F52" s="236">
        <f>+D23</f>
        <v>0.19</v>
      </c>
      <c r="G52" s="26">
        <f>+G50</f>
        <v>1</v>
      </c>
      <c r="H52" s="237">
        <f t="shared" ref="H52" si="2">G52*F52</f>
        <v>0.19</v>
      </c>
      <c r="I52" s="180">
        <f t="shared" si="0"/>
        <v>0.19</v>
      </c>
      <c r="J52" s="298" t="e">
        <f t="shared" ref="J52:J78" si="3">IF((H52)=0,"",(I52/E52))</f>
        <v>#DIV/0!</v>
      </c>
      <c r="K52" s="52"/>
      <c r="L52" s="224"/>
      <c r="N52" s="51"/>
      <c r="O52" s="38"/>
    </row>
    <row r="53" spans="1:15" ht="14.25" x14ac:dyDescent="0.2">
      <c r="B53" s="79" t="s">
        <v>128</v>
      </c>
      <c r="C53" s="265">
        <f>+C24</f>
        <v>0</v>
      </c>
      <c r="D53" s="255">
        <f>+D52</f>
        <v>1</v>
      </c>
      <c r="E53" s="184">
        <f t="shared" ref="E53" si="4">D53*C53</f>
        <v>0</v>
      </c>
      <c r="F53" s="236">
        <f>+D24</f>
        <v>-0.3</v>
      </c>
      <c r="G53" s="26">
        <f>+G52</f>
        <v>1</v>
      </c>
      <c r="H53" s="237">
        <f t="shared" ref="H53" si="5">G53*F53</f>
        <v>-0.3</v>
      </c>
      <c r="I53" s="180">
        <f t="shared" ref="I53" si="6">H53-E53</f>
        <v>-0.3</v>
      </c>
      <c r="J53" s="298" t="e">
        <f t="shared" ref="J53" si="7">IF((H53)=0,"",(I53/E53))</f>
        <v>#DIV/0!</v>
      </c>
      <c r="K53" s="52"/>
      <c r="L53" s="224"/>
      <c r="N53" s="51"/>
      <c r="O53" s="38"/>
    </row>
    <row r="54" spans="1:15" ht="14.25" x14ac:dyDescent="0.2">
      <c r="B54" s="79" t="s">
        <v>125</v>
      </c>
      <c r="C54" s="265">
        <f>+C19</f>
        <v>0</v>
      </c>
      <c r="D54" s="255">
        <f>+C45</f>
        <v>2000</v>
      </c>
      <c r="E54" s="184">
        <f t="shared" ref="E54" si="8">D54*C54</f>
        <v>0</v>
      </c>
      <c r="F54" s="191">
        <f>+D19</f>
        <v>2.0000000000000001E-4</v>
      </c>
      <c r="G54" s="26">
        <f>+C45</f>
        <v>2000</v>
      </c>
      <c r="H54" s="237">
        <f t="shared" ref="H54" si="9">G54*F54</f>
        <v>0.4</v>
      </c>
      <c r="I54" s="180">
        <f t="shared" ref="I54" si="10">H54-E54</f>
        <v>0.4</v>
      </c>
      <c r="J54" s="298" t="e">
        <f t="shared" si="3"/>
        <v>#DIV/0!</v>
      </c>
      <c r="K54" s="52"/>
      <c r="L54" s="224"/>
      <c r="N54" s="51"/>
      <c r="O54" s="38"/>
    </row>
    <row r="55" spans="1:15" ht="14.25" x14ac:dyDescent="0.2">
      <c r="B55" s="79" t="s">
        <v>132</v>
      </c>
      <c r="C55" s="265">
        <f>+C20</f>
        <v>0</v>
      </c>
      <c r="D55" s="255">
        <f>+D54</f>
        <v>2000</v>
      </c>
      <c r="E55" s="184">
        <f t="shared" ref="E55" si="11">D55*C55</f>
        <v>0</v>
      </c>
      <c r="F55" s="191">
        <f>+D20</f>
        <v>-2.9999999999999997E-4</v>
      </c>
      <c r="G55" s="26">
        <f>+G54</f>
        <v>2000</v>
      </c>
      <c r="H55" s="237">
        <f t="shared" ref="H55" si="12">G55*F55</f>
        <v>-0.6</v>
      </c>
      <c r="I55" s="180">
        <f t="shared" ref="I55" si="13">H55-E55</f>
        <v>-0.6</v>
      </c>
      <c r="J55" s="298" t="e">
        <f t="shared" ref="J55" si="14">IF((H55)=0,"",(I55/E55))</f>
        <v>#DIV/0!</v>
      </c>
      <c r="K55" s="52"/>
      <c r="L55" s="224"/>
      <c r="N55" s="51"/>
      <c r="O55" s="38"/>
    </row>
    <row r="56" spans="1:15" ht="14.25" x14ac:dyDescent="0.2">
      <c r="B56" s="133" t="s">
        <v>85</v>
      </c>
      <c r="C56" s="353">
        <f>C18</f>
        <v>0</v>
      </c>
      <c r="D56" s="253">
        <f>+C45</f>
        <v>2000</v>
      </c>
      <c r="E56" s="144">
        <f t="shared" si="1"/>
        <v>0</v>
      </c>
      <c r="F56" s="145">
        <f>D18</f>
        <v>4.0000000000000002E-4</v>
      </c>
      <c r="G56" s="24">
        <f>+C45</f>
        <v>2000</v>
      </c>
      <c r="H56" s="146">
        <f>G56*F56</f>
        <v>0.8</v>
      </c>
      <c r="I56" s="139">
        <f t="shared" si="0"/>
        <v>0.8</v>
      </c>
      <c r="J56" s="297" t="e">
        <f t="shared" si="3"/>
        <v>#DIV/0!</v>
      </c>
      <c r="K56" s="40"/>
      <c r="L56" s="226"/>
      <c r="M56" s="225"/>
      <c r="N56" s="43"/>
      <c r="O56" s="50"/>
    </row>
    <row r="57" spans="1:15" ht="15" x14ac:dyDescent="0.2">
      <c r="B57" s="25" t="s">
        <v>44</v>
      </c>
      <c r="C57" s="266"/>
      <c r="D57" s="254"/>
      <c r="E57" s="148">
        <f>SUM(E50:E56)</f>
        <v>52.05</v>
      </c>
      <c r="F57" s="149"/>
      <c r="G57" s="66"/>
      <c r="H57" s="150">
        <f>SUM(H50:H56)</f>
        <v>54.33</v>
      </c>
      <c r="I57" s="151">
        <f t="shared" si="0"/>
        <v>2.2800000000000011</v>
      </c>
      <c r="J57" s="299">
        <f t="shared" si="3"/>
        <v>4.3804034582132591E-2</v>
      </c>
      <c r="K57" s="38"/>
      <c r="L57" s="106"/>
      <c r="M57" s="100"/>
      <c r="N57" s="51"/>
      <c r="O57" s="100"/>
    </row>
    <row r="58" spans="1:15" ht="14.25" x14ac:dyDescent="0.2">
      <c r="B58" s="79" t="s">
        <v>45</v>
      </c>
      <c r="C58" s="267">
        <f>C70*E40+C71*E41+C72*E42</f>
        <v>0.128</v>
      </c>
      <c r="D58" s="255">
        <f>$C45*($C34-1)</f>
        <v>96.400000000000034</v>
      </c>
      <c r="E58" s="136">
        <f>C58*D58</f>
        <v>12.339200000000005</v>
      </c>
      <c r="F58" s="141">
        <f>F70*E40+F71*E41+F72*E42</f>
        <v>0.128</v>
      </c>
      <c r="G58" s="26">
        <f>$C45*($C34-1)</f>
        <v>96.400000000000034</v>
      </c>
      <c r="H58" s="142">
        <f>F58*G58</f>
        <v>12.339200000000005</v>
      </c>
      <c r="I58" s="139">
        <f t="shared" si="0"/>
        <v>0</v>
      </c>
      <c r="J58" s="297">
        <f t="shared" si="3"/>
        <v>0</v>
      </c>
      <c r="K58" s="52"/>
      <c r="N58" s="51"/>
      <c r="O58" s="38"/>
    </row>
    <row r="59" spans="1:15" ht="14.25" x14ac:dyDescent="0.2">
      <c r="B59" s="79" t="s">
        <v>88</v>
      </c>
      <c r="C59" s="265">
        <f>+C22</f>
        <v>8.9999999999999998E-4</v>
      </c>
      <c r="D59" s="255">
        <f>C45</f>
        <v>2000</v>
      </c>
      <c r="E59" s="184">
        <f t="shared" ref="E59" si="15">D59*C59</f>
        <v>1.8</v>
      </c>
      <c r="F59" s="191">
        <f>+D22</f>
        <v>8.9999999999999998E-4</v>
      </c>
      <c r="G59" s="26">
        <f>+C45</f>
        <v>2000</v>
      </c>
      <c r="H59" s="237">
        <f t="shared" ref="H59" si="16">G59*F59</f>
        <v>1.8</v>
      </c>
      <c r="I59" s="180">
        <f t="shared" ref="I59" si="17">H59-E59</f>
        <v>0</v>
      </c>
      <c r="J59" s="298">
        <f t="shared" si="3"/>
        <v>0</v>
      </c>
      <c r="K59" s="52"/>
      <c r="N59" s="51"/>
      <c r="O59" s="38"/>
    </row>
    <row r="60" spans="1:15" ht="14.25" x14ac:dyDescent="0.2">
      <c r="B60" s="80" t="s">
        <v>46</v>
      </c>
      <c r="C60" s="273">
        <f>C15</f>
        <v>0.56999999999999995</v>
      </c>
      <c r="D60" s="255">
        <f>D50</f>
        <v>1</v>
      </c>
      <c r="E60" s="136">
        <f>D60*C60</f>
        <v>0.56999999999999995</v>
      </c>
      <c r="F60" s="181">
        <f>D15</f>
        <v>0.56999999999999995</v>
      </c>
      <c r="G60" s="26">
        <f>+G50</f>
        <v>1</v>
      </c>
      <c r="H60" s="142">
        <f>G60*F60</f>
        <v>0.56999999999999995</v>
      </c>
      <c r="I60" s="139">
        <f t="shared" si="0"/>
        <v>0</v>
      </c>
      <c r="J60" s="297">
        <f t="shared" si="3"/>
        <v>0</v>
      </c>
      <c r="K60" s="52"/>
      <c r="N60" s="51"/>
      <c r="O60" s="38"/>
    </row>
    <row r="61" spans="1:15" ht="15" x14ac:dyDescent="0.2">
      <c r="B61" s="39" t="s">
        <v>47</v>
      </c>
      <c r="C61" s="256"/>
      <c r="D61" s="256"/>
      <c r="E61" s="153">
        <f>SUM(E58:E60)+E57</f>
        <v>66.759200000000007</v>
      </c>
      <c r="F61" s="154"/>
      <c r="G61" s="28"/>
      <c r="H61" s="182">
        <f>SUM(H58:H60)+H57</f>
        <v>69.039200000000008</v>
      </c>
      <c r="I61" s="151">
        <f t="shared" si="0"/>
        <v>2.2800000000000011</v>
      </c>
      <c r="J61" s="299">
        <f t="shared" si="3"/>
        <v>3.4152596196479298E-2</v>
      </c>
      <c r="K61" s="38"/>
      <c r="N61" s="41"/>
      <c r="O61" s="38"/>
    </row>
    <row r="62" spans="1:15" ht="14.25" x14ac:dyDescent="0.2">
      <c r="B62" s="81" t="s">
        <v>48</v>
      </c>
      <c r="C62" s="267">
        <f>C28</f>
        <v>5.8999999999999999E-3</v>
      </c>
      <c r="D62" s="257">
        <f>C45+D58</f>
        <v>2096.4</v>
      </c>
      <c r="E62" s="136">
        <f>D62*C62</f>
        <v>12.36876</v>
      </c>
      <c r="F62" s="141">
        <f>D28</f>
        <v>6.3E-3</v>
      </c>
      <c r="G62" s="202">
        <f>+C45+G58</f>
        <v>2096.4</v>
      </c>
      <c r="H62" s="142">
        <f>G62*F62</f>
        <v>13.207320000000001</v>
      </c>
      <c r="I62" s="139">
        <f t="shared" si="0"/>
        <v>0.83856000000000108</v>
      </c>
      <c r="J62" s="297">
        <f t="shared" si="3"/>
        <v>6.7796610169491608E-2</v>
      </c>
      <c r="K62" s="52"/>
      <c r="N62" s="99"/>
      <c r="O62" s="38"/>
    </row>
    <row r="63" spans="1:15" ht="21.75" customHeight="1" x14ac:dyDescent="0.2">
      <c r="B63" s="82" t="s">
        <v>49</v>
      </c>
      <c r="C63" s="267">
        <f>C29</f>
        <v>4.3E-3</v>
      </c>
      <c r="D63" s="257">
        <f>+C45+D58</f>
        <v>2096.4</v>
      </c>
      <c r="E63" s="136">
        <f>D63*C63</f>
        <v>9.014520000000001</v>
      </c>
      <c r="F63" s="141">
        <f>D29</f>
        <v>4.7999999999999996E-3</v>
      </c>
      <c r="G63" s="202">
        <f>+C45+G58</f>
        <v>2096.4</v>
      </c>
      <c r="H63" s="142">
        <f>G63*F63</f>
        <v>10.062719999999999</v>
      </c>
      <c r="I63" s="139">
        <f>H63-E63</f>
        <v>1.0481999999999978</v>
      </c>
      <c r="J63" s="297">
        <f t="shared" si="3"/>
        <v>0.11627906976744161</v>
      </c>
      <c r="K63" s="52"/>
      <c r="L63" s="225"/>
      <c r="M63" s="38"/>
      <c r="N63" s="43"/>
      <c r="O63" s="50"/>
    </row>
    <row r="64" spans="1:15" ht="15" x14ac:dyDescent="0.2">
      <c r="B64" s="39" t="s">
        <v>50</v>
      </c>
      <c r="C64" s="256"/>
      <c r="D64" s="256"/>
      <c r="E64" s="153">
        <f>SUM(E61:E63)</f>
        <v>88.142480000000006</v>
      </c>
      <c r="F64" s="155"/>
      <c r="G64" s="31"/>
      <c r="H64" s="156">
        <f>SUM(H61:H63)</f>
        <v>92.309240000000003</v>
      </c>
      <c r="I64" s="151">
        <f t="shared" si="0"/>
        <v>4.1667599999999965</v>
      </c>
      <c r="J64" s="299">
        <f t="shared" si="3"/>
        <v>4.7273006160026311E-2</v>
      </c>
      <c r="K64" s="36"/>
      <c r="L64" s="41"/>
      <c r="M64" s="36"/>
    </row>
    <row r="65" spans="2:17" ht="14.25" x14ac:dyDescent="0.2">
      <c r="B65" s="79" t="s">
        <v>51</v>
      </c>
      <c r="C65" s="268">
        <f>C30</f>
        <v>3.0000000000000001E-3</v>
      </c>
      <c r="D65" s="255">
        <f>C45+D58</f>
        <v>2096.4</v>
      </c>
      <c r="E65" s="162">
        <f t="shared" ref="E65:E72" si="18">D65*C65</f>
        <v>6.2892000000000001</v>
      </c>
      <c r="F65" s="141">
        <f>D30</f>
        <v>3.0000000000000001E-3</v>
      </c>
      <c r="G65" s="203">
        <f>+C45+G58</f>
        <v>2096.4</v>
      </c>
      <c r="H65" s="159">
        <f>G65*F65</f>
        <v>6.2892000000000001</v>
      </c>
      <c r="I65" s="180">
        <f t="shared" si="0"/>
        <v>0</v>
      </c>
      <c r="J65" s="298">
        <f t="shared" si="3"/>
        <v>0</v>
      </c>
      <c r="K65" s="52"/>
      <c r="L65" s="53"/>
      <c r="M65" s="38"/>
      <c r="N65" s="43"/>
      <c r="O65" s="44"/>
    </row>
    <row r="66" spans="2:17" ht="14.25" x14ac:dyDescent="0.2">
      <c r="B66" s="79" t="s">
        <v>81</v>
      </c>
      <c r="C66" s="268">
        <f>C31</f>
        <v>4.0000000000000002E-4</v>
      </c>
      <c r="D66" s="258">
        <f>+C45+D58</f>
        <v>2096.4</v>
      </c>
      <c r="E66" s="162">
        <f t="shared" si="18"/>
        <v>0.83856000000000008</v>
      </c>
      <c r="F66" s="141">
        <f>D31</f>
        <v>4.0000000000000002E-4</v>
      </c>
      <c r="G66" s="203">
        <f>+C45+G58</f>
        <v>2096.4</v>
      </c>
      <c r="H66" s="159">
        <f>G66*F66</f>
        <v>0.83856000000000008</v>
      </c>
      <c r="I66" s="180">
        <f t="shared" si="0"/>
        <v>0</v>
      </c>
      <c r="J66" s="298">
        <f t="shared" si="3"/>
        <v>0</v>
      </c>
      <c r="K66" s="52"/>
      <c r="L66" s="53"/>
      <c r="M66" s="38"/>
      <c r="N66" s="43"/>
      <c r="O66" s="44"/>
    </row>
    <row r="67" spans="2:17" ht="14.25" x14ac:dyDescent="0.2">
      <c r="B67" s="78" t="s">
        <v>52</v>
      </c>
      <c r="C67" s="268">
        <f>C32</f>
        <v>5.0000000000000001E-4</v>
      </c>
      <c r="D67" s="258">
        <f>+C45+D58</f>
        <v>2096.4</v>
      </c>
      <c r="E67" s="162">
        <f t="shared" si="18"/>
        <v>1.0482</v>
      </c>
      <c r="F67" s="141">
        <f>D32</f>
        <v>5.0000000000000001E-4</v>
      </c>
      <c r="G67" s="203">
        <f>+C45+G58</f>
        <v>2096.4</v>
      </c>
      <c r="H67" s="159">
        <f>G67*F67</f>
        <v>1.0482</v>
      </c>
      <c r="I67" s="180">
        <f t="shared" si="0"/>
        <v>0</v>
      </c>
      <c r="J67" s="298">
        <f t="shared" si="3"/>
        <v>0</v>
      </c>
      <c r="K67" s="52"/>
      <c r="L67" s="53"/>
      <c r="M67" s="38"/>
      <c r="N67" s="43"/>
      <c r="O67" s="44"/>
    </row>
    <row r="68" spans="2:17" ht="14.25" x14ac:dyDescent="0.2">
      <c r="B68" s="78" t="s">
        <v>53</v>
      </c>
      <c r="C68" s="274">
        <f>C33</f>
        <v>0.25</v>
      </c>
      <c r="D68" s="255">
        <f>D50</f>
        <v>1</v>
      </c>
      <c r="E68" s="162">
        <f t="shared" si="18"/>
        <v>0.25</v>
      </c>
      <c r="F68" s="181">
        <f>D33</f>
        <v>0.25</v>
      </c>
      <c r="G68" s="111">
        <f>+G50</f>
        <v>1</v>
      </c>
      <c r="H68" s="159">
        <f>G68*F68</f>
        <v>0.25</v>
      </c>
      <c r="I68" s="180">
        <f t="shared" si="0"/>
        <v>0</v>
      </c>
      <c r="J68" s="298">
        <f t="shared" si="3"/>
        <v>0</v>
      </c>
      <c r="K68" s="52"/>
      <c r="L68" s="53"/>
      <c r="M68" s="38"/>
      <c r="N68" s="43"/>
      <c r="O68" s="44"/>
    </row>
    <row r="69" spans="2:17" ht="15" x14ac:dyDescent="0.2">
      <c r="B69" s="39" t="s">
        <v>58</v>
      </c>
      <c r="C69" s="256"/>
      <c r="D69" s="256"/>
      <c r="E69" s="153">
        <f>SUM(E65:E68)</f>
        <v>8.4259599999999999</v>
      </c>
      <c r="F69" s="155"/>
      <c r="G69" s="31"/>
      <c r="H69" s="156">
        <f>SUM(H65:H68)</f>
        <v>8.4259599999999999</v>
      </c>
      <c r="I69" s="153">
        <f>SUM(I65:I68)</f>
        <v>0</v>
      </c>
      <c r="J69" s="302">
        <f t="shared" si="3"/>
        <v>0</v>
      </c>
      <c r="K69" s="52"/>
      <c r="L69" s="53"/>
      <c r="M69" s="38"/>
      <c r="N69" s="43"/>
      <c r="O69" s="44"/>
    </row>
    <row r="70" spans="2:17" ht="14.25" x14ac:dyDescent="0.2">
      <c r="B70" s="79" t="s">
        <v>54</v>
      </c>
      <c r="C70" s="268">
        <f>C40</f>
        <v>0.128</v>
      </c>
      <c r="D70" s="255">
        <f>ROUND($C$45*$E40,0)</f>
        <v>1280</v>
      </c>
      <c r="E70" s="162">
        <f t="shared" si="18"/>
        <v>163.84</v>
      </c>
      <c r="F70" s="141">
        <f>C70</f>
        <v>0.128</v>
      </c>
      <c r="G70" s="26">
        <f>ROUND($C$45*$E40,0)</f>
        <v>1280</v>
      </c>
      <c r="H70" s="159">
        <f>G70*F70</f>
        <v>163.84</v>
      </c>
      <c r="I70" s="180">
        <f>H70-E70</f>
        <v>0</v>
      </c>
      <c r="J70" s="298">
        <f t="shared" si="3"/>
        <v>0</v>
      </c>
      <c r="K70" s="52"/>
      <c r="L70" s="53"/>
      <c r="M70" s="38"/>
      <c r="N70" s="43"/>
      <c r="O70" s="44"/>
    </row>
    <row r="71" spans="2:17" ht="14.25" x14ac:dyDescent="0.2">
      <c r="B71" s="79" t="s">
        <v>55</v>
      </c>
      <c r="C71" s="268">
        <f>C41</f>
        <v>0.128</v>
      </c>
      <c r="D71" s="255">
        <f>ROUND($C$45*$E41,0)</f>
        <v>360</v>
      </c>
      <c r="E71" s="162">
        <f t="shared" si="18"/>
        <v>46.08</v>
      </c>
      <c r="F71" s="141">
        <f>C71</f>
        <v>0.128</v>
      </c>
      <c r="G71" s="26">
        <f>ROUND($C$45*$E41,0)</f>
        <v>360</v>
      </c>
      <c r="H71" s="159">
        <f>G71*F71</f>
        <v>46.08</v>
      </c>
      <c r="I71" s="180">
        <f>H71-E71</f>
        <v>0</v>
      </c>
      <c r="J71" s="298">
        <f t="shared" si="3"/>
        <v>0</v>
      </c>
      <c r="K71" s="52"/>
      <c r="L71" s="53"/>
      <c r="M71" s="38"/>
      <c r="N71" s="43"/>
      <c r="O71" s="44"/>
    </row>
    <row r="72" spans="2:17" ht="14.25" x14ac:dyDescent="0.2">
      <c r="B72" s="79" t="s">
        <v>56</v>
      </c>
      <c r="C72" s="268">
        <f>C42</f>
        <v>0.128</v>
      </c>
      <c r="D72" s="255">
        <f>ROUND($C$45*$E42,0)</f>
        <v>360</v>
      </c>
      <c r="E72" s="162">
        <f t="shared" si="18"/>
        <v>46.08</v>
      </c>
      <c r="F72" s="141">
        <f>C72</f>
        <v>0.128</v>
      </c>
      <c r="G72" s="26">
        <f>ROUND($C$45*$E42,0)</f>
        <v>360</v>
      </c>
      <c r="H72" s="159">
        <f>G72*F72</f>
        <v>46.08</v>
      </c>
      <c r="I72" s="180">
        <f>H72-E72</f>
        <v>0</v>
      </c>
      <c r="J72" s="298">
        <f t="shared" si="3"/>
        <v>0</v>
      </c>
      <c r="K72" s="52"/>
      <c r="L72" s="53"/>
      <c r="M72" s="38"/>
      <c r="N72" s="43"/>
      <c r="O72" s="44"/>
    </row>
    <row r="73" spans="2:17" ht="15.75" thickBot="1" x14ac:dyDescent="0.25">
      <c r="B73" s="39" t="s">
        <v>59</v>
      </c>
      <c r="C73" s="256"/>
      <c r="D73" s="256"/>
      <c r="E73" s="153">
        <f>SUM(E70:E72)</f>
        <v>256</v>
      </c>
      <c r="F73" s="155"/>
      <c r="G73" s="31"/>
      <c r="H73" s="156">
        <f>SUM(H70:H72)</f>
        <v>256</v>
      </c>
      <c r="I73" s="183">
        <f>H73-E73</f>
        <v>0</v>
      </c>
      <c r="J73" s="303">
        <f t="shared" si="3"/>
        <v>0</v>
      </c>
      <c r="K73" s="52"/>
      <c r="L73" s="53"/>
      <c r="M73" s="38"/>
      <c r="N73" s="43"/>
      <c r="O73" s="44"/>
    </row>
    <row r="74" spans="2:17" ht="6.75" customHeight="1" thickBot="1" x14ac:dyDescent="0.25">
      <c r="B74" s="83"/>
      <c r="C74" s="270"/>
      <c r="D74" s="260"/>
      <c r="E74" s="164"/>
      <c r="F74" s="165"/>
      <c r="G74" s="33"/>
      <c r="H74" s="166"/>
      <c r="I74" s="167"/>
      <c r="J74" s="300" t="str">
        <f t="shared" si="3"/>
        <v/>
      </c>
      <c r="K74" s="38"/>
      <c r="L74" s="53"/>
      <c r="M74" s="38"/>
      <c r="N74" s="43"/>
      <c r="O74" s="44"/>
      <c r="Q74" s="43"/>
    </row>
    <row r="75" spans="2:17" ht="15" x14ac:dyDescent="0.2">
      <c r="B75" s="63" t="s">
        <v>57</v>
      </c>
      <c r="C75" s="271"/>
      <c r="D75" s="261"/>
      <c r="E75" s="169">
        <f>E73+E69+E64</f>
        <v>352.56844000000001</v>
      </c>
      <c r="F75" s="170"/>
      <c r="G75" s="35"/>
      <c r="H75" s="171">
        <f>H73+H69+H64</f>
        <v>356.73519999999996</v>
      </c>
      <c r="I75" s="139">
        <f>H75-E75</f>
        <v>4.1667599999999538</v>
      </c>
      <c r="J75" s="297">
        <f t="shared" si="3"/>
        <v>1.1818301150267317E-2</v>
      </c>
      <c r="K75" s="59"/>
      <c r="L75" s="41"/>
      <c r="M75" s="36"/>
      <c r="N75" s="41"/>
      <c r="O75" s="41"/>
      <c r="Q75" s="41"/>
    </row>
    <row r="76" spans="2:17" ht="14.25" x14ac:dyDescent="0.2">
      <c r="B76" s="64" t="s">
        <v>17</v>
      </c>
      <c r="C76" s="271">
        <v>0.13</v>
      </c>
      <c r="D76" s="262"/>
      <c r="E76" s="172">
        <f>E75*C76</f>
        <v>45.833897200000003</v>
      </c>
      <c r="F76" s="173">
        <v>0.13</v>
      </c>
      <c r="G76" s="19"/>
      <c r="H76" s="174">
        <f>H75*F76</f>
        <v>46.375575999999995</v>
      </c>
      <c r="I76" s="139">
        <f>H76-E76</f>
        <v>0.54167879999999258</v>
      </c>
      <c r="J76" s="297">
        <f t="shared" si="3"/>
        <v>1.1818301150267286E-2</v>
      </c>
      <c r="K76" s="37"/>
      <c r="L76" s="43"/>
      <c r="M76" s="38"/>
      <c r="N76" s="43"/>
      <c r="O76" s="44"/>
      <c r="Q76" s="43"/>
    </row>
    <row r="77" spans="2:17" ht="15" x14ac:dyDescent="0.2">
      <c r="B77" s="64" t="s">
        <v>80</v>
      </c>
      <c r="C77" s="320">
        <f>'Res '!C73</f>
        <v>-0.318</v>
      </c>
      <c r="D77" s="262"/>
      <c r="E77" s="172">
        <f>+E75*C77</f>
        <v>-112.11676392000001</v>
      </c>
      <c r="F77" s="321">
        <f>'Res '!F73</f>
        <v>-0.318</v>
      </c>
      <c r="G77" s="19"/>
      <c r="H77" s="174">
        <f>+H75*F77</f>
        <v>-113.4417936</v>
      </c>
      <c r="I77" s="139">
        <f>H77-E77</f>
        <v>-1.3250296799999859</v>
      </c>
      <c r="J77" s="297">
        <f t="shared" si="3"/>
        <v>1.1818301150267321E-2</v>
      </c>
      <c r="K77" s="60"/>
      <c r="L77" s="41"/>
      <c r="M77" s="36"/>
      <c r="N77" s="41"/>
      <c r="O77" s="42"/>
    </row>
    <row r="78" spans="2:17" ht="15" x14ac:dyDescent="0.2">
      <c r="B78" s="70" t="s">
        <v>72</v>
      </c>
      <c r="C78" s="272"/>
      <c r="D78" s="263"/>
      <c r="E78" s="177">
        <f>SUM(E75:E77)</f>
        <v>286.28557327999999</v>
      </c>
      <c r="F78" s="178"/>
      <c r="G78" s="72"/>
      <c r="H78" s="156">
        <f>SUM(H75:H77)</f>
        <v>289.6689824</v>
      </c>
      <c r="I78" s="151">
        <f>H78-E78</f>
        <v>3.3834091200000103</v>
      </c>
      <c r="J78" s="299">
        <f t="shared" si="3"/>
        <v>1.1818301150267484E-2</v>
      </c>
      <c r="K78" s="9"/>
      <c r="L78" s="9"/>
      <c r="M78" s="9"/>
      <c r="N78" s="9"/>
      <c r="O78" s="9"/>
    </row>
    <row r="79" spans="2:17" x14ac:dyDescent="0.2">
      <c r="E79" s="132" t="s">
        <v>66</v>
      </c>
    </row>
  </sheetData>
  <mergeCells count="10">
    <mergeCell ref="B48:B49"/>
    <mergeCell ref="I48:I49"/>
    <mergeCell ref="J48:J49"/>
    <mergeCell ref="N48:N49"/>
    <mergeCell ref="O48:O49"/>
    <mergeCell ref="B11:E11"/>
    <mergeCell ref="C47:E47"/>
    <mergeCell ref="F47:H47"/>
    <mergeCell ref="I47:J47"/>
    <mergeCell ref="N47:O47"/>
  </mergeCells>
  <pageMargins left="0.75" right="0.75" top="1" bottom="1" header="0.5" footer="0.5"/>
  <pageSetup scale="89" orientation="landscape" r:id="rId1"/>
  <headerFooter alignWithMargins="0">
    <oddFooter>&amp;R&amp;F</oddFooter>
  </headerFooter>
  <ignoredErrors>
    <ignoredError sqref="C56 F50 D58 C60:D60 C62:D63 F62:G63 C65:D68 F65:G68 C70:D72 F70:G72 F51:G51 C51:D51 F58:G58 C50 F60:G60 G59" unlockedFormula="1"/>
    <ignoredError sqref="E61 H61 E64 H64 E69 H69:I69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Q75"/>
  <sheetViews>
    <sheetView showGridLines="0" topLeftCell="B43" zoomScale="90" zoomScaleNormal="90" workbookViewId="0">
      <selection activeCell="F88" sqref="F88"/>
    </sheetView>
  </sheetViews>
  <sheetFormatPr defaultRowHeight="12.75" x14ac:dyDescent="0.2"/>
  <cols>
    <col min="1" max="1" width="2.28515625" customWidth="1"/>
    <col min="2" max="2" width="46.28515625" customWidth="1"/>
    <col min="3" max="3" width="11" customWidth="1"/>
    <col min="4" max="4" width="11.140625" style="245" customWidth="1"/>
    <col min="5" max="5" width="13" customWidth="1"/>
    <col min="6" max="6" width="14" customWidth="1"/>
    <col min="7" max="7" width="9.85546875" customWidth="1"/>
    <col min="8" max="8" width="13.140625" customWidth="1"/>
    <col min="9" max="9" width="11.5703125" bestFit="1" customWidth="1"/>
    <col min="10" max="10" width="11.140625" bestFit="1" customWidth="1"/>
    <col min="11" max="11" width="13.140625" customWidth="1"/>
    <col min="13" max="13" width="11" bestFit="1" customWidth="1"/>
    <col min="14" max="14" width="11.5703125" bestFit="1" customWidth="1"/>
    <col min="15" max="15" width="12.28515625" customWidth="1"/>
    <col min="17" max="17" width="9.85546875" customWidth="1"/>
  </cols>
  <sheetData>
    <row r="1" spans="2:11" hidden="1" x14ac:dyDescent="0.2"/>
    <row r="2" spans="2:11" hidden="1" x14ac:dyDescent="0.2"/>
    <row r="3" spans="2:11" hidden="1" x14ac:dyDescent="0.2"/>
    <row r="4" spans="2:11" hidden="1" x14ac:dyDescent="0.2"/>
    <row r="5" spans="2:11" hidden="1" x14ac:dyDescent="0.2"/>
    <row r="6" spans="2:11" hidden="1" x14ac:dyDescent="0.2"/>
    <row r="7" spans="2:11" hidden="1" x14ac:dyDescent="0.2"/>
    <row r="8" spans="2:11" hidden="1" x14ac:dyDescent="0.2"/>
    <row r="9" spans="2:11" ht="18" x14ac:dyDescent="0.25">
      <c r="B9" s="1" t="s">
        <v>18</v>
      </c>
      <c r="C9" s="2"/>
      <c r="D9" s="246"/>
      <c r="E9" s="116"/>
      <c r="F9" s="113" t="s">
        <v>70</v>
      </c>
      <c r="G9" s="2"/>
      <c r="H9" s="2"/>
      <c r="I9" s="2"/>
      <c r="J9" s="2"/>
      <c r="K9" s="2"/>
    </row>
    <row r="10" spans="2:11" x14ac:dyDescent="0.2">
      <c r="B10" s="2"/>
      <c r="C10" s="2"/>
      <c r="D10" s="246"/>
      <c r="E10" s="2"/>
      <c r="F10" s="2"/>
      <c r="G10" s="2"/>
      <c r="H10" s="2"/>
      <c r="I10" s="2"/>
      <c r="J10" s="2"/>
      <c r="K10" s="2"/>
    </row>
    <row r="11" spans="2:11" ht="18" x14ac:dyDescent="0.25">
      <c r="B11" s="387" t="s">
        <v>98</v>
      </c>
      <c r="C11" s="387"/>
      <c r="D11" s="387"/>
      <c r="E11" s="387"/>
      <c r="F11" s="3"/>
      <c r="G11" s="3"/>
      <c r="H11" s="2"/>
      <c r="I11" s="2"/>
      <c r="J11" s="2"/>
      <c r="K11" s="2"/>
    </row>
    <row r="12" spans="2:11" ht="13.5" thickBot="1" x14ac:dyDescent="0.25">
      <c r="B12" s="113"/>
      <c r="C12" s="130">
        <v>2019</v>
      </c>
      <c r="D12" s="130">
        <v>2021</v>
      </c>
      <c r="E12" s="113"/>
      <c r="F12" s="113"/>
      <c r="G12" s="113"/>
      <c r="H12" s="113"/>
      <c r="I12" s="113"/>
      <c r="J12" s="113"/>
      <c r="K12" s="2"/>
    </row>
    <row r="13" spans="2:11" ht="13.5" thickBot="1" x14ac:dyDescent="0.25">
      <c r="B13" s="4" t="s">
        <v>1</v>
      </c>
      <c r="C13" s="247" t="s">
        <v>97</v>
      </c>
      <c r="D13" s="247" t="s">
        <v>38</v>
      </c>
      <c r="E13" s="113"/>
      <c r="F13" s="113"/>
      <c r="G13" s="113"/>
      <c r="H13" s="113"/>
      <c r="I13" s="113"/>
      <c r="J13" s="113"/>
      <c r="K13" s="2"/>
    </row>
    <row r="14" spans="2:11" x14ac:dyDescent="0.2">
      <c r="B14" s="371" t="s">
        <v>2</v>
      </c>
      <c r="C14" s="279">
        <v>110.26</v>
      </c>
      <c r="D14" s="279">
        <v>114.04</v>
      </c>
      <c r="E14" s="113" t="s">
        <v>68</v>
      </c>
      <c r="F14" s="113"/>
      <c r="G14" s="113"/>
      <c r="H14" s="113"/>
      <c r="I14" s="205"/>
      <c r="J14" s="113"/>
      <c r="K14" s="2"/>
    </row>
    <row r="15" spans="2:11" x14ac:dyDescent="0.2">
      <c r="B15" s="372" t="s">
        <v>3</v>
      </c>
      <c r="C15" s="134">
        <v>3.4016999999999999</v>
      </c>
      <c r="D15" s="134">
        <v>3.5183</v>
      </c>
      <c r="E15" s="113" t="s">
        <v>94</v>
      </c>
      <c r="F15" s="113"/>
      <c r="G15" s="113"/>
      <c r="H15" s="113"/>
      <c r="I15" s="206"/>
      <c r="J15" s="113"/>
      <c r="K15" s="2"/>
    </row>
    <row r="16" spans="2:11" x14ac:dyDescent="0.2">
      <c r="B16" s="372" t="s">
        <v>79</v>
      </c>
      <c r="C16" s="134"/>
      <c r="D16" s="134">
        <v>0.1326</v>
      </c>
      <c r="E16" s="113" t="s">
        <v>94</v>
      </c>
      <c r="F16" s="113"/>
      <c r="G16" s="113"/>
      <c r="H16" s="113"/>
      <c r="I16" s="206"/>
      <c r="J16" s="113"/>
      <c r="K16" s="2"/>
    </row>
    <row r="17" spans="2:11" x14ac:dyDescent="0.2">
      <c r="B17" s="374" t="s">
        <v>125</v>
      </c>
      <c r="C17" s="134">
        <v>0</v>
      </c>
      <c r="D17" s="134">
        <v>3.8300000000000001E-2</v>
      </c>
      <c r="E17" s="113" t="s">
        <v>94</v>
      </c>
      <c r="F17" s="113"/>
      <c r="G17" s="113"/>
      <c r="H17" s="113"/>
      <c r="I17" s="206"/>
      <c r="J17" s="113"/>
      <c r="K17" s="2"/>
    </row>
    <row r="18" spans="2:11" x14ac:dyDescent="0.2">
      <c r="B18" s="374" t="s">
        <v>133</v>
      </c>
      <c r="C18" s="134"/>
      <c r="D18" s="134">
        <v>-5.8799999999999998E-2</v>
      </c>
      <c r="E18" s="113"/>
      <c r="F18" s="113"/>
      <c r="G18" s="113"/>
      <c r="H18" s="113"/>
      <c r="I18" s="206"/>
      <c r="J18" s="113"/>
      <c r="K18" s="2"/>
    </row>
    <row r="19" spans="2:11" x14ac:dyDescent="0.2">
      <c r="B19" s="372" t="s">
        <v>111</v>
      </c>
      <c r="C19" s="134"/>
      <c r="D19" s="134">
        <v>0</v>
      </c>
      <c r="E19" s="113" t="s">
        <v>94</v>
      </c>
      <c r="F19" s="113"/>
      <c r="G19" s="113"/>
      <c r="H19" s="113"/>
      <c r="I19" s="212"/>
      <c r="J19" s="113"/>
      <c r="K19" s="2"/>
    </row>
    <row r="20" spans="2:11" x14ac:dyDescent="0.2">
      <c r="B20" s="373" t="s">
        <v>87</v>
      </c>
      <c r="C20" s="287">
        <v>0.38579999999999998</v>
      </c>
      <c r="D20" s="287">
        <v>0.38579999999999998</v>
      </c>
      <c r="E20" s="113" t="s">
        <v>94</v>
      </c>
      <c r="F20" s="215"/>
      <c r="G20" s="215"/>
      <c r="H20" s="113"/>
      <c r="I20" s="113"/>
      <c r="J20" s="113"/>
      <c r="K20" s="2"/>
    </row>
    <row r="21" spans="2:11" x14ac:dyDescent="0.2">
      <c r="B21" s="374" t="s">
        <v>124</v>
      </c>
      <c r="C21" s="288">
        <v>0</v>
      </c>
      <c r="D21" s="370">
        <v>1.24</v>
      </c>
      <c r="E21" s="113" t="s">
        <v>68</v>
      </c>
      <c r="F21" s="215"/>
      <c r="G21" s="215"/>
      <c r="H21" s="113"/>
      <c r="I21" s="113"/>
      <c r="J21" s="113"/>
      <c r="K21" s="2"/>
    </row>
    <row r="22" spans="2:11" x14ac:dyDescent="0.2">
      <c r="B22" s="374" t="s">
        <v>134</v>
      </c>
      <c r="C22" s="288"/>
      <c r="D22" s="288">
        <v>-1.91</v>
      </c>
      <c r="E22" s="113" t="s">
        <v>68</v>
      </c>
      <c r="F22" s="215"/>
      <c r="G22" s="215"/>
      <c r="H22" s="113"/>
      <c r="I22" s="113"/>
      <c r="J22" s="113"/>
      <c r="K22" s="2"/>
    </row>
    <row r="23" spans="2:11" x14ac:dyDescent="0.2">
      <c r="B23" s="375" t="s">
        <v>101</v>
      </c>
      <c r="C23" s="277"/>
      <c r="D23" s="277">
        <v>0</v>
      </c>
      <c r="E23" s="113" t="s">
        <v>94</v>
      </c>
      <c r="F23" s="113"/>
      <c r="G23" s="113"/>
      <c r="H23" s="113"/>
      <c r="I23" s="206"/>
      <c r="J23" s="113"/>
      <c r="K23" s="2"/>
    </row>
    <row r="24" spans="2:11" x14ac:dyDescent="0.2">
      <c r="B24" s="419" t="s">
        <v>104</v>
      </c>
      <c r="C24" s="134"/>
      <c r="D24" s="134">
        <v>0</v>
      </c>
      <c r="E24" s="113" t="s">
        <v>94</v>
      </c>
      <c r="F24" s="113"/>
      <c r="G24" s="113"/>
      <c r="H24" s="113"/>
      <c r="I24" s="206"/>
      <c r="J24" s="113"/>
      <c r="K24" s="2"/>
    </row>
    <row r="25" spans="2:11" ht="12.75" customHeight="1" x14ac:dyDescent="0.2">
      <c r="B25" s="376" t="s">
        <v>71</v>
      </c>
      <c r="C25" s="295">
        <f>SUM(C23:C24)</f>
        <v>0</v>
      </c>
      <c r="D25" s="295">
        <f>SUM(D23:D24)</f>
        <v>0</v>
      </c>
      <c r="E25" s="113" t="s">
        <v>94</v>
      </c>
      <c r="F25" s="113"/>
      <c r="G25" s="113"/>
      <c r="H25" s="113"/>
      <c r="I25" s="206"/>
      <c r="J25" s="113"/>
      <c r="K25" s="2"/>
    </row>
    <row r="26" spans="2:11" x14ac:dyDescent="0.2">
      <c r="B26" s="375" t="s">
        <v>103</v>
      </c>
      <c r="C26" s="134"/>
      <c r="D26" s="134">
        <v>0</v>
      </c>
      <c r="E26" s="120" t="s">
        <v>11</v>
      </c>
      <c r="F26" s="113"/>
      <c r="G26" s="113"/>
      <c r="H26" s="113"/>
      <c r="I26" s="206"/>
      <c r="J26" s="113"/>
      <c r="K26" s="2"/>
    </row>
    <row r="27" spans="2:11" x14ac:dyDescent="0.2">
      <c r="B27" s="372" t="s">
        <v>4</v>
      </c>
      <c r="C27" s="277">
        <v>2.8752</v>
      </c>
      <c r="D27" s="277">
        <v>3.0962999999999998</v>
      </c>
      <c r="E27" s="113" t="s">
        <v>94</v>
      </c>
      <c r="F27" s="113"/>
      <c r="G27" s="113"/>
      <c r="H27" s="113"/>
      <c r="I27" s="206"/>
      <c r="J27" s="113"/>
      <c r="K27" s="2"/>
    </row>
    <row r="28" spans="2:11" ht="30" customHeight="1" x14ac:dyDescent="0.2">
      <c r="B28" s="372" t="s">
        <v>5</v>
      </c>
      <c r="C28" s="277">
        <v>2.0234000000000001</v>
      </c>
      <c r="D28" s="277">
        <v>2.2357999999999998</v>
      </c>
      <c r="E28" s="113" t="s">
        <v>94</v>
      </c>
      <c r="F28" s="113"/>
      <c r="G28" s="113"/>
      <c r="H28" s="113"/>
      <c r="I28" s="206"/>
      <c r="J28" s="113"/>
      <c r="K28" s="2"/>
    </row>
    <row r="29" spans="2:11" x14ac:dyDescent="0.2">
      <c r="B29" s="372" t="s">
        <v>6</v>
      </c>
      <c r="C29" s="134">
        <v>3.0000000000000001E-3</v>
      </c>
      <c r="D29" s="134">
        <v>3.0000000000000001E-3</v>
      </c>
      <c r="E29" s="120" t="s">
        <v>11</v>
      </c>
      <c r="F29" s="113"/>
      <c r="G29" s="113"/>
      <c r="H29" s="113"/>
      <c r="I29" s="108"/>
      <c r="J29" s="113"/>
      <c r="K29" s="2"/>
    </row>
    <row r="30" spans="2:11" x14ac:dyDescent="0.2">
      <c r="B30" s="372" t="s">
        <v>81</v>
      </c>
      <c r="C30" s="134">
        <v>4.0000000000000002E-4</v>
      </c>
      <c r="D30" s="134">
        <v>4.0000000000000002E-4</v>
      </c>
      <c r="E30" s="120" t="s">
        <v>11</v>
      </c>
      <c r="F30" s="113"/>
      <c r="G30" s="113"/>
      <c r="H30" s="113"/>
      <c r="I30" s="108"/>
      <c r="J30" s="113"/>
      <c r="K30" s="2"/>
    </row>
    <row r="31" spans="2:11" x14ac:dyDescent="0.2">
      <c r="B31" s="372" t="s">
        <v>7</v>
      </c>
      <c r="C31" s="134">
        <v>5.0000000000000001E-4</v>
      </c>
      <c r="D31" s="134">
        <v>5.0000000000000001E-4</v>
      </c>
      <c r="E31" s="120" t="s">
        <v>11</v>
      </c>
      <c r="F31" s="113"/>
      <c r="G31" s="113"/>
      <c r="H31" s="113"/>
      <c r="I31" s="108"/>
      <c r="J31" s="113"/>
      <c r="K31" s="2"/>
    </row>
    <row r="32" spans="2:11" ht="23.25" customHeight="1" x14ac:dyDescent="0.2">
      <c r="B32" s="372" t="s">
        <v>8</v>
      </c>
      <c r="C32" s="281">
        <v>0.25</v>
      </c>
      <c r="D32" s="281">
        <v>0.25</v>
      </c>
      <c r="E32" s="113" t="s">
        <v>68</v>
      </c>
      <c r="F32" s="113"/>
      <c r="G32" s="113"/>
      <c r="H32" s="113"/>
      <c r="I32" s="207"/>
      <c r="J32" s="113"/>
      <c r="K32" s="2"/>
    </row>
    <row r="33" spans="2:15" ht="13.5" thickBot="1" x14ac:dyDescent="0.25">
      <c r="B33" s="377" t="s">
        <v>9</v>
      </c>
      <c r="C33" s="286">
        <f>'Res '!C33</f>
        <v>1.0482</v>
      </c>
      <c r="D33" s="286">
        <f>'Res '!D33</f>
        <v>1.0482</v>
      </c>
      <c r="E33" s="120" t="s">
        <v>60</v>
      </c>
      <c r="F33" s="113"/>
      <c r="G33" s="113"/>
      <c r="H33" s="113"/>
      <c r="I33" s="108"/>
      <c r="J33" s="113"/>
      <c r="K33" s="2"/>
    </row>
    <row r="34" spans="2:15" x14ac:dyDescent="0.2">
      <c r="B34" s="74"/>
      <c r="C34" s="113"/>
      <c r="D34" s="264"/>
      <c r="F34" s="113"/>
      <c r="G34" s="113"/>
      <c r="H34" s="113"/>
      <c r="I34" s="120"/>
      <c r="J34" s="113"/>
      <c r="K34" s="2"/>
    </row>
    <row r="35" spans="2:15" x14ac:dyDescent="0.2">
      <c r="B35" s="74"/>
      <c r="C35" s="113"/>
      <c r="D35" s="264"/>
      <c r="E35" s="67"/>
      <c r="F35" s="113"/>
      <c r="G35" s="113"/>
      <c r="H35" s="113"/>
      <c r="I35" s="113"/>
      <c r="J35" s="113"/>
      <c r="K35" s="2"/>
    </row>
    <row r="36" spans="2:15" x14ac:dyDescent="0.2">
      <c r="B36" s="74"/>
      <c r="C36" s="113"/>
      <c r="D36" s="264"/>
      <c r="E36" s="67"/>
      <c r="F36" s="113"/>
      <c r="G36" s="113"/>
      <c r="H36" s="113"/>
      <c r="I36" s="113"/>
      <c r="J36" s="113"/>
      <c r="K36" s="2"/>
    </row>
    <row r="37" spans="2:15" x14ac:dyDescent="0.2">
      <c r="B37" s="74"/>
      <c r="C37" s="113"/>
      <c r="D37" s="264"/>
      <c r="E37" s="67" t="s">
        <v>60</v>
      </c>
      <c r="F37" s="113"/>
      <c r="G37" s="113"/>
      <c r="H37" s="113"/>
      <c r="I37" s="113"/>
      <c r="J37" s="113"/>
      <c r="K37" s="2"/>
    </row>
    <row r="38" spans="2:15" x14ac:dyDescent="0.2">
      <c r="B38" s="74" t="s">
        <v>29</v>
      </c>
      <c r="C38" s="201">
        <f>'Res '!C37</f>
        <v>0.11899999999999999</v>
      </c>
      <c r="D38" s="201">
        <f>'Res '!D37</f>
        <v>0.11899999999999999</v>
      </c>
      <c r="E38" s="68"/>
      <c r="F38" s="113"/>
      <c r="G38" s="113"/>
      <c r="H38" s="113"/>
      <c r="I38" s="113"/>
      <c r="J38" s="113"/>
      <c r="K38" s="2"/>
    </row>
    <row r="39" spans="2:15" x14ac:dyDescent="0.2">
      <c r="B39" s="74" t="s">
        <v>30</v>
      </c>
      <c r="C39" s="201">
        <f>'Res '!C38</f>
        <v>0.13900000000000001</v>
      </c>
      <c r="D39" s="201">
        <f>'Res '!D38</f>
        <v>0.13900000000000001</v>
      </c>
      <c r="E39" s="68"/>
      <c r="F39" s="113"/>
      <c r="G39" s="113"/>
      <c r="H39" s="113"/>
      <c r="I39" s="113"/>
      <c r="J39" s="113"/>
      <c r="K39" s="2"/>
    </row>
    <row r="40" spans="2:15" x14ac:dyDescent="0.2">
      <c r="B40" s="74" t="s">
        <v>31</v>
      </c>
      <c r="C40" s="201">
        <f>'Res '!C39</f>
        <v>0.128</v>
      </c>
      <c r="D40" s="201">
        <f>'Res '!D39</f>
        <v>0.128</v>
      </c>
      <c r="E40" s="322">
        <f>'Res '!E39</f>
        <v>0.64</v>
      </c>
      <c r="F40" s="131">
        <f>C40*E40</f>
        <v>8.1920000000000007E-2</v>
      </c>
      <c r="G40" s="113"/>
      <c r="H40" s="113"/>
      <c r="I40" s="113"/>
      <c r="J40" s="113"/>
      <c r="K40" s="2"/>
    </row>
    <row r="41" spans="2:15" x14ac:dyDescent="0.2">
      <c r="B41" s="74" t="s">
        <v>32</v>
      </c>
      <c r="C41" s="201">
        <f>'Res '!C40</f>
        <v>0.128</v>
      </c>
      <c r="D41" s="201">
        <f>'Res '!D40</f>
        <v>0.128</v>
      </c>
      <c r="E41" s="322">
        <f>'Res '!E40</f>
        <v>0.18</v>
      </c>
      <c r="F41" s="131">
        <f>C41*E41</f>
        <v>2.3039999999999998E-2</v>
      </c>
      <c r="G41" s="113"/>
      <c r="H41" s="113"/>
      <c r="I41" s="113"/>
      <c r="J41" s="113"/>
      <c r="K41" s="2"/>
    </row>
    <row r="42" spans="2:15" x14ac:dyDescent="0.2">
      <c r="B42" s="74" t="s">
        <v>33</v>
      </c>
      <c r="C42" s="201">
        <f>'Res '!C41</f>
        <v>0.128</v>
      </c>
      <c r="D42" s="201">
        <f>'Res '!D41</f>
        <v>0.128</v>
      </c>
      <c r="E42" s="322">
        <f>'Res '!E41</f>
        <v>0.18</v>
      </c>
      <c r="F42" s="131">
        <f>C42*E42</f>
        <v>2.3039999999999998E-2</v>
      </c>
      <c r="G42" s="113"/>
      <c r="H42" s="113"/>
      <c r="I42" s="113"/>
      <c r="J42" s="113"/>
      <c r="K42" s="2"/>
    </row>
    <row r="43" spans="2:15" x14ac:dyDescent="0.2">
      <c r="B43" s="74"/>
      <c r="C43" s="113"/>
      <c r="D43" s="264"/>
      <c r="E43" s="113"/>
      <c r="F43" s="131"/>
      <c r="G43" s="113"/>
      <c r="H43" s="113"/>
      <c r="I43" s="113"/>
      <c r="J43" s="113"/>
      <c r="K43" s="2"/>
    </row>
    <row r="44" spans="2:15" ht="13.5" thickBot="1" x14ac:dyDescent="0.25">
      <c r="B44" s="74"/>
      <c r="C44" s="113"/>
      <c r="D44" s="264"/>
      <c r="E44" s="113"/>
      <c r="F44" s="113"/>
      <c r="G44" s="113"/>
      <c r="H44" s="113"/>
      <c r="I44" s="113"/>
      <c r="J44" s="113"/>
      <c r="K44" s="2"/>
    </row>
    <row r="45" spans="2:15" ht="13.5" thickBot="1" x14ac:dyDescent="0.25">
      <c r="B45" s="84" t="s">
        <v>10</v>
      </c>
      <c r="C45" s="85">
        <v>432160</v>
      </c>
      <c r="D45" s="248" t="s">
        <v>11</v>
      </c>
      <c r="E45" s="87">
        <v>1480</v>
      </c>
      <c r="F45" s="88" t="s">
        <v>12</v>
      </c>
      <c r="G45" s="89"/>
      <c r="H45" s="90" t="s">
        <v>13</v>
      </c>
      <c r="I45" s="91"/>
      <c r="J45" s="92">
        <f>C33</f>
        <v>1.0482</v>
      </c>
      <c r="K45" s="2"/>
    </row>
    <row r="46" spans="2:15" ht="13.5" thickBot="1" x14ac:dyDescent="0.25">
      <c r="B46" s="84" t="s">
        <v>14</v>
      </c>
      <c r="C46" s="93" t="s">
        <v>93</v>
      </c>
      <c r="D46" s="248" t="s">
        <v>66</v>
      </c>
      <c r="E46" s="94" t="s">
        <v>66</v>
      </c>
      <c r="F46" s="305" t="s">
        <v>66</v>
      </c>
      <c r="G46" s="89"/>
      <c r="H46" s="95" t="s">
        <v>15</v>
      </c>
      <c r="I46" s="96"/>
      <c r="J46" s="97">
        <f>D33</f>
        <v>1.0482</v>
      </c>
      <c r="K46" s="2"/>
    </row>
    <row r="47" spans="2:15" x14ac:dyDescent="0.2">
      <c r="B47" s="76"/>
      <c r="C47" s="402" t="s">
        <v>37</v>
      </c>
      <c r="D47" s="389"/>
      <c r="E47" s="389"/>
      <c r="F47" s="388" t="s">
        <v>38</v>
      </c>
      <c r="G47" s="389"/>
      <c r="H47" s="389"/>
      <c r="I47" s="388" t="s">
        <v>39</v>
      </c>
      <c r="J47" s="406"/>
      <c r="K47" s="318"/>
      <c r="L47" s="318"/>
      <c r="M47" s="46"/>
      <c r="N47" s="393"/>
      <c r="O47" s="393"/>
    </row>
    <row r="48" spans="2:15" ht="18" customHeight="1" x14ac:dyDescent="0.2">
      <c r="B48" s="391" t="str">
        <f>B11</f>
        <v>GENERAL SERVICE 50 to 2,999 KW (Non-RPP)</v>
      </c>
      <c r="C48" s="15" t="s">
        <v>40</v>
      </c>
      <c r="D48" s="249" t="s">
        <v>16</v>
      </c>
      <c r="E48" s="61" t="s">
        <v>41</v>
      </c>
      <c r="F48" s="56" t="s">
        <v>40</v>
      </c>
      <c r="G48" s="16" t="s">
        <v>16</v>
      </c>
      <c r="H48" s="61" t="s">
        <v>41</v>
      </c>
      <c r="I48" s="404" t="s">
        <v>22</v>
      </c>
      <c r="J48" s="399" t="s">
        <v>23</v>
      </c>
      <c r="K48" s="318"/>
      <c r="L48" s="318"/>
      <c r="M48" s="46"/>
      <c r="N48" s="394"/>
      <c r="O48" s="394"/>
    </row>
    <row r="49" spans="1:16" ht="21.75" customHeight="1" x14ac:dyDescent="0.2">
      <c r="B49" s="403"/>
      <c r="C49" s="17" t="s">
        <v>42</v>
      </c>
      <c r="D49" s="250"/>
      <c r="E49" s="55" t="s">
        <v>42</v>
      </c>
      <c r="F49" s="57" t="s">
        <v>42</v>
      </c>
      <c r="G49" s="18"/>
      <c r="H49" s="55" t="s">
        <v>42</v>
      </c>
      <c r="I49" s="405"/>
      <c r="J49" s="400"/>
      <c r="K49" s="48"/>
      <c r="L49" s="48"/>
      <c r="M49" s="46"/>
      <c r="N49" s="394"/>
      <c r="O49" s="395"/>
    </row>
    <row r="50" spans="1:16" ht="14.25" x14ac:dyDescent="0.2">
      <c r="A50" s="14" t="s">
        <v>66</v>
      </c>
      <c r="B50" s="77" t="s">
        <v>43</v>
      </c>
      <c r="C50" s="188">
        <f>C14</f>
        <v>110.26</v>
      </c>
      <c r="D50" s="251">
        <v>1</v>
      </c>
      <c r="E50" s="184">
        <f>D50*C50</f>
        <v>110.26</v>
      </c>
      <c r="F50" s="137">
        <f>D14</f>
        <v>114.04</v>
      </c>
      <c r="G50" s="20">
        <v>1</v>
      </c>
      <c r="H50" s="185">
        <f>G50*F50</f>
        <v>114.04</v>
      </c>
      <c r="I50" s="306">
        <f t="shared" ref="I50:I69" si="0">H50-E50</f>
        <v>3.7800000000000011</v>
      </c>
      <c r="J50" s="308">
        <f t="shared" ref="J50:J74" si="1">IF((H50)=0,"",(I50/E50))</f>
        <v>3.4282604752403419E-2</v>
      </c>
      <c r="K50" s="38"/>
      <c r="L50" s="49"/>
      <c r="M50" s="38"/>
      <c r="N50" s="43"/>
      <c r="O50" s="9"/>
    </row>
    <row r="51" spans="1:16" ht="14.25" x14ac:dyDescent="0.2">
      <c r="A51" s="14" t="s">
        <v>66</v>
      </c>
      <c r="B51" s="77" t="s">
        <v>3</v>
      </c>
      <c r="C51" s="190">
        <f>C15</f>
        <v>3.4016999999999999</v>
      </c>
      <c r="D51" s="252">
        <f>E45</f>
        <v>1480</v>
      </c>
      <c r="E51" s="184">
        <f>D51*C51</f>
        <v>5034.5159999999996</v>
      </c>
      <c r="F51" s="141">
        <f>D15</f>
        <v>3.5183</v>
      </c>
      <c r="G51" s="22">
        <f>+E45</f>
        <v>1480</v>
      </c>
      <c r="H51" s="136">
        <f>G51*F51</f>
        <v>5207.0839999999998</v>
      </c>
      <c r="I51" s="306">
        <f t="shared" si="0"/>
        <v>172.56800000000021</v>
      </c>
      <c r="J51" s="309">
        <f t="shared" si="1"/>
        <v>3.4276979157480125E-2</v>
      </c>
      <c r="K51" s="40"/>
      <c r="L51" s="51"/>
      <c r="M51" s="38"/>
      <c r="N51" s="43"/>
      <c r="O51" s="9"/>
    </row>
    <row r="52" spans="1:16" ht="14.25" x14ac:dyDescent="0.2">
      <c r="B52" s="79" t="s">
        <v>124</v>
      </c>
      <c r="C52" s="190">
        <f>+C21</f>
        <v>0</v>
      </c>
      <c r="D52" s="255">
        <f>+D50</f>
        <v>1</v>
      </c>
      <c r="E52" s="184">
        <f t="shared" ref="E52:E56" si="2">D52*C52</f>
        <v>0</v>
      </c>
      <c r="F52" s="236">
        <f>+D21</f>
        <v>1.24</v>
      </c>
      <c r="G52" s="26">
        <f>+G50</f>
        <v>1</v>
      </c>
      <c r="H52" s="184">
        <f>G52*F52</f>
        <v>1.24</v>
      </c>
      <c r="I52" s="307">
        <f>H52-E52</f>
        <v>1.24</v>
      </c>
      <c r="J52" s="310" t="e">
        <f>IF((H52)=0,"",(I52/E52))</f>
        <v>#DIV/0!</v>
      </c>
      <c r="K52" s="52"/>
      <c r="N52" s="51"/>
      <c r="O52" s="9"/>
      <c r="P52" s="43"/>
    </row>
    <row r="53" spans="1:16" ht="14.25" x14ac:dyDescent="0.2">
      <c r="B53" s="79" t="s">
        <v>135</v>
      </c>
      <c r="C53" s="190">
        <f>+C22</f>
        <v>0</v>
      </c>
      <c r="D53" s="255">
        <f>+D52</f>
        <v>1</v>
      </c>
      <c r="E53" s="184"/>
      <c r="F53" s="236">
        <f>+D22</f>
        <v>-1.91</v>
      </c>
      <c r="G53" s="26">
        <f>+G52</f>
        <v>1</v>
      </c>
      <c r="H53" s="184">
        <f>G53*F53</f>
        <v>-1.91</v>
      </c>
      <c r="I53" s="307">
        <f>H53-E53</f>
        <v>-1.91</v>
      </c>
      <c r="J53" s="310" t="e">
        <f>IF((H53)=0,"",(I53/E53))</f>
        <v>#DIV/0!</v>
      </c>
      <c r="K53" s="52"/>
      <c r="N53" s="51"/>
      <c r="O53" s="9"/>
      <c r="P53" s="43"/>
    </row>
    <row r="54" spans="1:16" ht="14.25" x14ac:dyDescent="0.2">
      <c r="B54" s="79" t="s">
        <v>125</v>
      </c>
      <c r="C54" s="190">
        <f>+C17</f>
        <v>0</v>
      </c>
      <c r="D54" s="255">
        <f>+E45</f>
        <v>1480</v>
      </c>
      <c r="E54" s="184">
        <f t="shared" si="2"/>
        <v>0</v>
      </c>
      <c r="F54" s="191">
        <f>+D17</f>
        <v>3.8300000000000001E-2</v>
      </c>
      <c r="G54" s="26">
        <f>+E45</f>
        <v>1480</v>
      </c>
      <c r="H54" s="184">
        <f t="shared" ref="H54:H56" si="3">G54*F54</f>
        <v>56.683999999999997</v>
      </c>
      <c r="I54" s="307">
        <f t="shared" si="0"/>
        <v>56.683999999999997</v>
      </c>
      <c r="J54" s="310" t="e">
        <f t="shared" si="1"/>
        <v>#DIV/0!</v>
      </c>
      <c r="K54" s="52"/>
      <c r="N54" s="51"/>
      <c r="O54" s="9"/>
      <c r="P54" s="43"/>
    </row>
    <row r="55" spans="1:16" ht="14.25" x14ac:dyDescent="0.2">
      <c r="B55" s="79" t="s">
        <v>132</v>
      </c>
      <c r="C55" s="190">
        <f>+C18</f>
        <v>0</v>
      </c>
      <c r="D55" s="255">
        <f>+D54</f>
        <v>1480</v>
      </c>
      <c r="E55" s="184"/>
      <c r="F55" s="191">
        <f>+D18</f>
        <v>-5.8799999999999998E-2</v>
      </c>
      <c r="G55" s="111">
        <f>+G54</f>
        <v>1480</v>
      </c>
      <c r="H55" s="184">
        <f>G55*F55</f>
        <v>-87.024000000000001</v>
      </c>
      <c r="I55" s="307">
        <f>H55-E55</f>
        <v>-87.024000000000001</v>
      </c>
      <c r="J55" s="310" t="e">
        <f>IF((H55)=0,"",(I55/E55))</f>
        <v>#DIV/0!</v>
      </c>
      <c r="K55" s="52"/>
      <c r="N55" s="51"/>
      <c r="O55" s="9"/>
      <c r="P55" s="43"/>
    </row>
    <row r="56" spans="1:16" ht="14.25" x14ac:dyDescent="0.2">
      <c r="B56" s="133" t="s">
        <v>85</v>
      </c>
      <c r="C56" s="143">
        <f>C16</f>
        <v>0</v>
      </c>
      <c r="D56" s="253">
        <f>+E45</f>
        <v>1480</v>
      </c>
      <c r="E56" s="186">
        <f t="shared" si="2"/>
        <v>0</v>
      </c>
      <c r="F56" s="145">
        <f>D16</f>
        <v>0.1326</v>
      </c>
      <c r="G56" s="24">
        <f>+E45</f>
        <v>1480</v>
      </c>
      <c r="H56" s="144">
        <f t="shared" si="3"/>
        <v>196.24799999999999</v>
      </c>
      <c r="I56" s="306">
        <f t="shared" si="0"/>
        <v>196.24799999999999</v>
      </c>
      <c r="J56" s="311" t="e">
        <f t="shared" si="1"/>
        <v>#DIV/0!</v>
      </c>
      <c r="K56" s="40"/>
      <c r="L56" s="226"/>
      <c r="M56" s="225"/>
      <c r="N56" s="43"/>
      <c r="O56" s="9"/>
    </row>
    <row r="57" spans="1:16" ht="15" x14ac:dyDescent="0.2">
      <c r="B57" s="25" t="s">
        <v>44</v>
      </c>
      <c r="C57" s="147"/>
      <c r="D57" s="254"/>
      <c r="E57" s="148">
        <f>SUM(E50:E56)</f>
        <v>5144.7759999999998</v>
      </c>
      <c r="F57" s="149"/>
      <c r="G57" s="66"/>
      <c r="H57" s="148">
        <f>SUM(H50:H56)</f>
        <v>5486.3619999999992</v>
      </c>
      <c r="I57" s="187">
        <f t="shared" si="0"/>
        <v>341.58599999999933</v>
      </c>
      <c r="J57" s="301">
        <f t="shared" si="1"/>
        <v>6.6394727389491662E-2</v>
      </c>
      <c r="K57" s="38"/>
      <c r="L57" s="106"/>
      <c r="M57" s="100"/>
      <c r="N57" s="51"/>
      <c r="O57" s="9"/>
      <c r="P57" s="41"/>
    </row>
    <row r="58" spans="1:16" ht="14.25" x14ac:dyDescent="0.2">
      <c r="B58" s="79" t="s">
        <v>45</v>
      </c>
      <c r="C58" s="140">
        <f>C69</f>
        <v>0.1368</v>
      </c>
      <c r="D58" s="255">
        <f>$C45*($C33-1)</f>
        <v>20830.112000000008</v>
      </c>
      <c r="E58" s="136">
        <f>C58*D58</f>
        <v>2849.5593216000011</v>
      </c>
      <c r="F58" s="141">
        <f>C58</f>
        <v>0.1368</v>
      </c>
      <c r="G58" s="26">
        <f>$C45*($C33-1)</f>
        <v>20830.112000000008</v>
      </c>
      <c r="H58" s="136">
        <f>F58*G58</f>
        <v>2849.5593216000011</v>
      </c>
      <c r="I58" s="306">
        <f t="shared" si="0"/>
        <v>0</v>
      </c>
      <c r="J58" s="309">
        <f t="shared" si="1"/>
        <v>0</v>
      </c>
      <c r="K58" s="52"/>
      <c r="N58" s="51"/>
      <c r="O58" s="9"/>
      <c r="P58" s="43"/>
    </row>
    <row r="59" spans="1:16" ht="14.25" x14ac:dyDescent="0.2">
      <c r="B59" s="79" t="s">
        <v>88</v>
      </c>
      <c r="C59" s="190">
        <f>+C20</f>
        <v>0.38579999999999998</v>
      </c>
      <c r="D59" s="255">
        <f>+E45</f>
        <v>1480</v>
      </c>
      <c r="E59" s="184">
        <f t="shared" ref="E59" si="4">D59*C59</f>
        <v>570.98399999999992</v>
      </c>
      <c r="F59" s="191">
        <f>D20</f>
        <v>0.38579999999999998</v>
      </c>
      <c r="G59" s="26">
        <f>+E45</f>
        <v>1480</v>
      </c>
      <c r="H59" s="184">
        <f t="shared" ref="H59" si="5">G59*F59</f>
        <v>570.98399999999992</v>
      </c>
      <c r="I59" s="307">
        <f t="shared" si="0"/>
        <v>0</v>
      </c>
      <c r="J59" s="310">
        <f t="shared" si="1"/>
        <v>0</v>
      </c>
      <c r="K59" s="52"/>
      <c r="N59" s="51"/>
      <c r="O59" s="9"/>
      <c r="P59" s="43"/>
    </row>
    <row r="60" spans="1:16" ht="15" x14ac:dyDescent="0.2">
      <c r="B60" s="39" t="s">
        <v>47</v>
      </c>
      <c r="C60" s="152"/>
      <c r="D60" s="256"/>
      <c r="E60" s="153">
        <f>SUM(E58:E59)+E57</f>
        <v>8565.3193216</v>
      </c>
      <c r="F60" s="154"/>
      <c r="G60" s="28"/>
      <c r="H60" s="153">
        <f>SUM(H58:H59)+H57</f>
        <v>8906.9053215999993</v>
      </c>
      <c r="I60" s="187">
        <f>H60-E60</f>
        <v>341.58599999999933</v>
      </c>
      <c r="J60" s="301">
        <f t="shared" si="1"/>
        <v>3.9880124391695318E-2</v>
      </c>
      <c r="K60" s="38"/>
      <c r="N60" s="41"/>
      <c r="O60" s="9"/>
      <c r="P60" s="41"/>
    </row>
    <row r="61" spans="1:16" ht="14.25" x14ac:dyDescent="0.2">
      <c r="B61" s="81" t="s">
        <v>48</v>
      </c>
      <c r="C61" s="190">
        <f>C27</f>
        <v>2.8752</v>
      </c>
      <c r="D61" s="257">
        <f>E45</f>
        <v>1480</v>
      </c>
      <c r="E61" s="184">
        <f>D61*C61</f>
        <v>4255.2960000000003</v>
      </c>
      <c r="F61" s="141">
        <f>D27</f>
        <v>3.0962999999999998</v>
      </c>
      <c r="G61" s="30">
        <f>+E45</f>
        <v>1480</v>
      </c>
      <c r="H61" s="136">
        <f>G61*F61</f>
        <v>4582.5239999999994</v>
      </c>
      <c r="I61" s="306">
        <f t="shared" si="0"/>
        <v>327.22799999999916</v>
      </c>
      <c r="J61" s="309">
        <f t="shared" si="1"/>
        <v>7.6898998330550708E-2</v>
      </c>
      <c r="K61" s="52"/>
      <c r="N61" s="99"/>
      <c r="O61" s="9"/>
      <c r="P61" s="43"/>
    </row>
    <row r="62" spans="1:16" ht="21.75" customHeight="1" x14ac:dyDescent="0.2">
      <c r="B62" s="82" t="s">
        <v>49</v>
      </c>
      <c r="C62" s="190">
        <f>C28</f>
        <v>2.0234000000000001</v>
      </c>
      <c r="D62" s="259">
        <f>+E45</f>
        <v>1480</v>
      </c>
      <c r="E62" s="184">
        <f>D62*C62</f>
        <v>2994.6320000000001</v>
      </c>
      <c r="F62" s="141">
        <f>D28</f>
        <v>2.2357999999999998</v>
      </c>
      <c r="G62" s="30">
        <f>+E45</f>
        <v>1480</v>
      </c>
      <c r="H62" s="136">
        <f>G62*F62</f>
        <v>3308.9839999999995</v>
      </c>
      <c r="I62" s="306">
        <f t="shared" si="0"/>
        <v>314.35199999999941</v>
      </c>
      <c r="J62" s="309">
        <f t="shared" si="1"/>
        <v>0.10497182959375288</v>
      </c>
      <c r="K62" s="52"/>
      <c r="L62" s="225"/>
      <c r="N62" s="51"/>
      <c r="O62" s="9"/>
      <c r="P62" s="43"/>
    </row>
    <row r="63" spans="1:16" ht="15" x14ac:dyDescent="0.2">
      <c r="B63" s="39" t="s">
        <v>50</v>
      </c>
      <c r="C63" s="152"/>
      <c r="D63" s="256"/>
      <c r="E63" s="153">
        <f>SUM(E60:E62)</f>
        <v>15815.2473216</v>
      </c>
      <c r="F63" s="155"/>
      <c r="G63" s="31"/>
      <c r="H63" s="153">
        <f>SUM(H60:H62)</f>
        <v>16798.413321599997</v>
      </c>
      <c r="I63" s="187">
        <f>H63-E63</f>
        <v>983.16599999999744</v>
      </c>
      <c r="J63" s="301">
        <f t="shared" si="1"/>
        <v>6.2165705031828257E-2</v>
      </c>
      <c r="K63" s="36"/>
      <c r="L63" s="41"/>
      <c r="M63" s="36"/>
      <c r="O63" s="9"/>
    </row>
    <row r="64" spans="1:16" ht="14.25" x14ac:dyDescent="0.2">
      <c r="B64" s="79" t="s">
        <v>51</v>
      </c>
      <c r="C64" s="157">
        <f>C29</f>
        <v>3.0000000000000001E-3</v>
      </c>
      <c r="D64" s="255">
        <f>C45+D58</f>
        <v>452990.11200000002</v>
      </c>
      <c r="E64" s="162">
        <f t="shared" ref="E64:E69" si="6">D64*C64</f>
        <v>1358.9703360000001</v>
      </c>
      <c r="F64" s="179">
        <f>D29</f>
        <v>3.0000000000000001E-3</v>
      </c>
      <c r="G64" s="111">
        <f>+C45+G58</f>
        <v>452990.11200000002</v>
      </c>
      <c r="H64" s="159">
        <f t="shared" ref="H64:H69" si="7">G64*F64</f>
        <v>1358.9703360000001</v>
      </c>
      <c r="I64" s="312">
        <f t="shared" si="0"/>
        <v>0</v>
      </c>
      <c r="J64" s="310">
        <f t="shared" si="1"/>
        <v>0</v>
      </c>
      <c r="K64" s="52"/>
      <c r="L64" s="53"/>
      <c r="M64" s="38"/>
      <c r="N64" s="43"/>
      <c r="O64" s="9"/>
    </row>
    <row r="65" spans="2:17" ht="14.25" x14ac:dyDescent="0.2">
      <c r="B65" s="79" t="s">
        <v>81</v>
      </c>
      <c r="C65" s="157">
        <f>C30</f>
        <v>4.0000000000000002E-4</v>
      </c>
      <c r="D65" s="255">
        <f>+C45+D58</f>
        <v>452990.11200000002</v>
      </c>
      <c r="E65" s="162">
        <f t="shared" si="6"/>
        <v>181.19604480000001</v>
      </c>
      <c r="F65" s="179">
        <f>D30</f>
        <v>4.0000000000000002E-4</v>
      </c>
      <c r="G65" s="111">
        <f>+C45+G58</f>
        <v>452990.11200000002</v>
      </c>
      <c r="H65" s="159">
        <f t="shared" si="7"/>
        <v>181.19604480000001</v>
      </c>
      <c r="I65" s="312">
        <f t="shared" si="0"/>
        <v>0</v>
      </c>
      <c r="J65" s="310">
        <f t="shared" si="1"/>
        <v>0</v>
      </c>
      <c r="K65" s="52"/>
      <c r="L65" s="53"/>
      <c r="M65" s="38"/>
      <c r="N65" s="43"/>
      <c r="O65" s="9"/>
    </row>
    <row r="66" spans="2:17" ht="14.25" x14ac:dyDescent="0.2">
      <c r="B66" s="78" t="s">
        <v>52</v>
      </c>
      <c r="C66" s="157">
        <f>C31</f>
        <v>5.0000000000000001E-4</v>
      </c>
      <c r="D66" s="255">
        <f>+C45+D58</f>
        <v>452990.11200000002</v>
      </c>
      <c r="E66" s="162">
        <f t="shared" si="6"/>
        <v>226.49505600000001</v>
      </c>
      <c r="F66" s="179">
        <f>D31</f>
        <v>5.0000000000000001E-4</v>
      </c>
      <c r="G66" s="111">
        <f>+C45+G58</f>
        <v>452990.11200000002</v>
      </c>
      <c r="H66" s="162">
        <f t="shared" si="7"/>
        <v>226.49505600000001</v>
      </c>
      <c r="I66" s="307">
        <f t="shared" si="0"/>
        <v>0</v>
      </c>
      <c r="J66" s="310">
        <f t="shared" si="1"/>
        <v>0</v>
      </c>
      <c r="K66" s="52"/>
      <c r="L66" s="53"/>
      <c r="M66" s="38"/>
      <c r="N66" s="43"/>
      <c r="O66" s="9"/>
    </row>
    <row r="67" spans="2:17" ht="14.25" x14ac:dyDescent="0.2">
      <c r="B67" s="78" t="s">
        <v>53</v>
      </c>
      <c r="C67" s="197">
        <f>C32</f>
        <v>0.25</v>
      </c>
      <c r="D67" s="255">
        <f>D50</f>
        <v>1</v>
      </c>
      <c r="E67" s="162">
        <f t="shared" si="6"/>
        <v>0.25</v>
      </c>
      <c r="F67" s="198">
        <f>D32</f>
        <v>0.25</v>
      </c>
      <c r="G67" s="111">
        <f>+G50</f>
        <v>1</v>
      </c>
      <c r="H67" s="162">
        <f t="shared" si="7"/>
        <v>0.25</v>
      </c>
      <c r="I67" s="307">
        <f t="shared" si="0"/>
        <v>0</v>
      </c>
      <c r="J67" s="310">
        <f t="shared" si="1"/>
        <v>0</v>
      </c>
      <c r="K67" s="52"/>
      <c r="L67" s="53"/>
      <c r="M67" s="38"/>
      <c r="N67" s="43"/>
      <c r="O67" s="9"/>
    </row>
    <row r="68" spans="2:17" ht="15" x14ac:dyDescent="0.2">
      <c r="B68" s="39" t="s">
        <v>58</v>
      </c>
      <c r="C68" s="152"/>
      <c r="D68" s="256"/>
      <c r="E68" s="153">
        <f>SUM(E64:E67)</f>
        <v>1766.9114368</v>
      </c>
      <c r="F68" s="155"/>
      <c r="G68" s="31"/>
      <c r="H68" s="153">
        <f>SUM(H64:H67)</f>
        <v>1766.9114368</v>
      </c>
      <c r="I68" s="187">
        <f>SUM(I64:I67)</f>
        <v>0</v>
      </c>
      <c r="J68" s="314">
        <f t="shared" si="1"/>
        <v>0</v>
      </c>
      <c r="K68" s="52"/>
      <c r="L68" s="53"/>
      <c r="M68" s="38"/>
      <c r="N68" s="43"/>
      <c r="O68" s="9"/>
    </row>
    <row r="69" spans="2:17" ht="14.25" x14ac:dyDescent="0.2">
      <c r="B69" s="79" t="s">
        <v>61</v>
      </c>
      <c r="C69" s="157">
        <v>0.1368</v>
      </c>
      <c r="D69" s="255">
        <f>C45</f>
        <v>432160</v>
      </c>
      <c r="E69" s="162">
        <f t="shared" si="6"/>
        <v>59119.488000000005</v>
      </c>
      <c r="F69" s="179">
        <f>C69</f>
        <v>0.1368</v>
      </c>
      <c r="G69" s="111">
        <f>+C45</f>
        <v>432160</v>
      </c>
      <c r="H69" s="159">
        <f t="shared" si="7"/>
        <v>59119.488000000005</v>
      </c>
      <c r="I69" s="312">
        <f t="shared" si="0"/>
        <v>0</v>
      </c>
      <c r="J69" s="310">
        <f t="shared" si="1"/>
        <v>0</v>
      </c>
      <c r="K69" s="52"/>
      <c r="L69" s="53"/>
      <c r="M69" s="38"/>
      <c r="N69" s="43"/>
      <c r="O69" s="9"/>
    </row>
    <row r="70" spans="2:17" ht="15.75" thickBot="1" x14ac:dyDescent="0.25">
      <c r="B70" s="39" t="s">
        <v>59</v>
      </c>
      <c r="C70" s="152"/>
      <c r="D70" s="256"/>
      <c r="E70" s="153">
        <f>SUM(E69:E69)</f>
        <v>59119.488000000005</v>
      </c>
      <c r="F70" s="155"/>
      <c r="G70" s="31"/>
      <c r="H70" s="153">
        <f>SUM(H69:H69)</f>
        <v>59119.488000000005</v>
      </c>
      <c r="I70" s="187">
        <f>H70-E70</f>
        <v>0</v>
      </c>
      <c r="J70" s="301">
        <f t="shared" si="1"/>
        <v>0</v>
      </c>
      <c r="K70" s="52"/>
      <c r="L70" s="53"/>
      <c r="M70" s="38"/>
      <c r="N70" s="43"/>
      <c r="O70" s="9"/>
    </row>
    <row r="71" spans="2:17" ht="8.25" customHeight="1" thickBot="1" x14ac:dyDescent="0.25">
      <c r="B71" s="83"/>
      <c r="C71" s="163"/>
      <c r="D71" s="260"/>
      <c r="E71" s="164"/>
      <c r="F71" s="165"/>
      <c r="G71" s="33"/>
      <c r="H71" s="164"/>
      <c r="I71" s="313"/>
      <c r="J71" s="315" t="str">
        <f t="shared" si="1"/>
        <v/>
      </c>
      <c r="K71" s="38"/>
      <c r="L71" s="53"/>
      <c r="M71" s="38"/>
      <c r="N71" s="43"/>
      <c r="O71" s="9"/>
      <c r="Q71" s="43"/>
    </row>
    <row r="72" spans="2:17" ht="15" x14ac:dyDescent="0.2">
      <c r="B72" s="63" t="s">
        <v>89</v>
      </c>
      <c r="C72" s="168"/>
      <c r="D72" s="261"/>
      <c r="E72" s="169">
        <f>E70+E68+E63</f>
        <v>76701.646758400006</v>
      </c>
      <c r="F72" s="170"/>
      <c r="G72" s="35"/>
      <c r="H72" s="171">
        <f>H70+H68+H63</f>
        <v>77684.812758400003</v>
      </c>
      <c r="I72" s="312">
        <f>H72-E72</f>
        <v>983.16599999999744</v>
      </c>
      <c r="J72" s="310">
        <f t="shared" si="1"/>
        <v>1.2818055955132746E-2</v>
      </c>
      <c r="K72" s="59"/>
      <c r="L72" s="41"/>
      <c r="M72" s="36"/>
      <c r="N72" s="41"/>
      <c r="O72" s="9"/>
      <c r="Q72" s="41"/>
    </row>
    <row r="73" spans="2:17" ht="14.25" x14ac:dyDescent="0.2">
      <c r="B73" s="64" t="s">
        <v>17</v>
      </c>
      <c r="C73" s="168">
        <v>0.13</v>
      </c>
      <c r="D73" s="262"/>
      <c r="E73" s="172">
        <f>E72*C73</f>
        <v>9971.2140785920019</v>
      </c>
      <c r="F73" s="173">
        <v>0.13</v>
      </c>
      <c r="G73" s="19"/>
      <c r="H73" s="174">
        <f>H72*F73</f>
        <v>10099.025658592001</v>
      </c>
      <c r="I73" s="312">
        <f>H73-E73</f>
        <v>127.81157999999959</v>
      </c>
      <c r="J73" s="310">
        <f t="shared" si="1"/>
        <v>1.2818055955132737E-2</v>
      </c>
      <c r="K73" s="37"/>
      <c r="L73" s="43"/>
      <c r="M73" s="38"/>
      <c r="N73" s="43"/>
      <c r="O73" s="9"/>
      <c r="Q73" s="43"/>
    </row>
    <row r="74" spans="2:17" ht="15" x14ac:dyDescent="0.2">
      <c r="B74" s="70" t="s">
        <v>90</v>
      </c>
      <c r="C74" s="176"/>
      <c r="D74" s="263"/>
      <c r="E74" s="177">
        <f>SUM(E72:E73)</f>
        <v>86672.860836992011</v>
      </c>
      <c r="F74" s="178"/>
      <c r="G74" s="72"/>
      <c r="H74" s="156">
        <f>SUM(H72:H73)</f>
        <v>87783.838416992003</v>
      </c>
      <c r="I74" s="187">
        <f>H74-E74</f>
        <v>1110.9775799999916</v>
      </c>
      <c r="J74" s="301">
        <f t="shared" si="1"/>
        <v>1.2818055955132681E-2</v>
      </c>
      <c r="K74" s="9"/>
      <c r="L74" s="9"/>
      <c r="M74" s="9"/>
      <c r="N74" s="9"/>
      <c r="O74" s="9"/>
    </row>
    <row r="75" spans="2:17" ht="15" x14ac:dyDescent="0.2">
      <c r="B75" s="126"/>
      <c r="C75" s="37"/>
      <c r="D75" s="262"/>
      <c r="E75" s="41"/>
      <c r="F75" s="60"/>
      <c r="G75" s="60"/>
      <c r="H75" s="41"/>
      <c r="I75" s="41"/>
      <c r="J75" s="127"/>
      <c r="K75" s="9"/>
      <c r="L75" s="9"/>
      <c r="M75" s="9"/>
      <c r="N75" s="9"/>
      <c r="O75" s="9"/>
    </row>
  </sheetData>
  <mergeCells count="10">
    <mergeCell ref="B11:E11"/>
    <mergeCell ref="C47:E47"/>
    <mergeCell ref="F47:H47"/>
    <mergeCell ref="I47:J47"/>
    <mergeCell ref="N47:O47"/>
    <mergeCell ref="B48:B49"/>
    <mergeCell ref="I48:I49"/>
    <mergeCell ref="J48:J49"/>
    <mergeCell ref="N48:N49"/>
    <mergeCell ref="O48:O49"/>
  </mergeCells>
  <pageMargins left="0.75" right="0.75" top="1" bottom="1" header="0.5" footer="0.5"/>
  <pageSetup scale="86" orientation="landscape" r:id="rId1"/>
  <headerFooter alignWithMargins="0">
    <oddFooter>&amp;R&amp;F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Q75"/>
  <sheetViews>
    <sheetView showGridLines="0" topLeftCell="A44" zoomScale="90" zoomScaleNormal="90" workbookViewId="0">
      <selection activeCell="F44" sqref="F44"/>
    </sheetView>
  </sheetViews>
  <sheetFormatPr defaultRowHeight="12.75" x14ac:dyDescent="0.2"/>
  <cols>
    <col min="1" max="1" width="2.28515625" customWidth="1"/>
    <col min="2" max="2" width="46.28515625" customWidth="1"/>
    <col min="3" max="3" width="11.5703125" bestFit="1" customWidth="1"/>
    <col min="4" max="4" width="11.140625" style="245" customWidth="1"/>
    <col min="5" max="5" width="14" bestFit="1" customWidth="1"/>
    <col min="6" max="6" width="14" customWidth="1"/>
    <col min="7" max="7" width="11.5703125" bestFit="1" customWidth="1"/>
    <col min="8" max="8" width="22" bestFit="1" customWidth="1"/>
    <col min="9" max="9" width="11.5703125" bestFit="1" customWidth="1"/>
    <col min="10" max="10" width="11.140625" bestFit="1" customWidth="1"/>
    <col min="11" max="11" width="13.140625" customWidth="1"/>
    <col min="13" max="13" width="14" bestFit="1" customWidth="1"/>
    <col min="14" max="14" width="11.5703125" bestFit="1" customWidth="1"/>
    <col min="15" max="15" width="12.28515625" customWidth="1"/>
    <col min="17" max="17" width="9.85546875" customWidth="1"/>
  </cols>
  <sheetData>
    <row r="1" spans="2:11" hidden="1" x14ac:dyDescent="0.2"/>
    <row r="2" spans="2:11" hidden="1" x14ac:dyDescent="0.2"/>
    <row r="3" spans="2:11" hidden="1" x14ac:dyDescent="0.2"/>
    <row r="4" spans="2:11" hidden="1" x14ac:dyDescent="0.2"/>
    <row r="5" spans="2:11" hidden="1" x14ac:dyDescent="0.2"/>
    <row r="6" spans="2:11" hidden="1" x14ac:dyDescent="0.2"/>
    <row r="7" spans="2:11" hidden="1" x14ac:dyDescent="0.2"/>
    <row r="8" spans="2:11" hidden="1" x14ac:dyDescent="0.2"/>
    <row r="9" spans="2:11" ht="18" x14ac:dyDescent="0.25">
      <c r="B9" s="1" t="s">
        <v>18</v>
      </c>
      <c r="C9" s="2"/>
      <c r="D9" s="246"/>
      <c r="E9" s="116"/>
      <c r="F9" s="113" t="s">
        <v>70</v>
      </c>
      <c r="G9" s="2"/>
      <c r="H9" s="2"/>
      <c r="I9" s="2"/>
      <c r="J9" s="2"/>
      <c r="K9" s="2"/>
    </row>
    <row r="10" spans="2:11" x14ac:dyDescent="0.2">
      <c r="B10" s="2"/>
      <c r="C10" s="2"/>
      <c r="D10" s="246"/>
      <c r="E10" s="2"/>
      <c r="F10" s="2"/>
      <c r="G10" s="2"/>
      <c r="H10" s="2"/>
      <c r="I10" s="2"/>
      <c r="J10" s="2"/>
      <c r="K10" s="2"/>
    </row>
    <row r="11" spans="2:11" ht="18" x14ac:dyDescent="0.25">
      <c r="B11" s="387" t="s">
        <v>99</v>
      </c>
      <c r="C11" s="387"/>
      <c r="D11" s="387"/>
      <c r="E11" s="387"/>
      <c r="F11" s="3"/>
      <c r="G11" s="3"/>
      <c r="H11" s="2"/>
      <c r="I11" s="2"/>
      <c r="J11" s="2"/>
      <c r="K11" s="2"/>
    </row>
    <row r="12" spans="2:11" ht="13.5" thickBot="1" x14ac:dyDescent="0.25">
      <c r="B12" s="113"/>
      <c r="C12" s="130">
        <v>2019</v>
      </c>
      <c r="D12" s="130">
        <v>2021</v>
      </c>
      <c r="E12" s="113"/>
      <c r="F12" s="113"/>
      <c r="G12" s="113"/>
      <c r="H12" s="113"/>
      <c r="I12" s="113"/>
      <c r="J12" s="113"/>
      <c r="K12" s="2"/>
    </row>
    <row r="13" spans="2:11" ht="13.5" thickBot="1" x14ac:dyDescent="0.25">
      <c r="B13" s="4" t="s">
        <v>1</v>
      </c>
      <c r="C13" s="247" t="s">
        <v>97</v>
      </c>
      <c r="D13" s="247" t="s">
        <v>38</v>
      </c>
      <c r="E13" s="113"/>
      <c r="F13" s="113"/>
      <c r="G13" s="113"/>
      <c r="H13" s="113"/>
      <c r="I13" s="113"/>
      <c r="J13" s="113"/>
      <c r="K13" s="2"/>
    </row>
    <row r="14" spans="2:11" x14ac:dyDescent="0.2">
      <c r="B14" s="371" t="s">
        <v>2</v>
      </c>
      <c r="C14" s="279">
        <v>5793.84</v>
      </c>
      <c r="D14" s="279">
        <v>5992.51</v>
      </c>
      <c r="E14" s="113" t="s">
        <v>68</v>
      </c>
      <c r="F14" s="113"/>
      <c r="G14" s="113"/>
      <c r="H14" s="113"/>
      <c r="I14" s="205"/>
      <c r="J14" s="113"/>
      <c r="K14" s="2"/>
    </row>
    <row r="15" spans="2:11" x14ac:dyDescent="0.2">
      <c r="B15" s="372" t="s">
        <v>3</v>
      </c>
      <c r="C15" s="134">
        <v>2.1551999999999998</v>
      </c>
      <c r="D15" s="134">
        <v>2.2290999999999999</v>
      </c>
      <c r="E15" s="113" t="s">
        <v>94</v>
      </c>
      <c r="F15" s="113"/>
      <c r="G15" s="113"/>
      <c r="H15" s="113"/>
      <c r="I15" s="206"/>
      <c r="J15" s="113"/>
      <c r="K15" s="2"/>
    </row>
    <row r="16" spans="2:11" x14ac:dyDescent="0.2">
      <c r="B16" s="372" t="s">
        <v>79</v>
      </c>
      <c r="C16" s="134"/>
      <c r="D16" s="134">
        <v>8.2900000000000001E-2</v>
      </c>
      <c r="E16" s="113" t="s">
        <v>94</v>
      </c>
      <c r="F16" s="113"/>
      <c r="G16" s="113"/>
      <c r="H16" s="113"/>
      <c r="I16" s="206"/>
      <c r="J16" s="113"/>
      <c r="K16" s="2"/>
    </row>
    <row r="17" spans="2:11" x14ac:dyDescent="0.2">
      <c r="B17" s="374" t="s">
        <v>125</v>
      </c>
      <c r="C17" s="134">
        <v>0</v>
      </c>
      <c r="D17" s="134">
        <v>2.4799999999999999E-2</v>
      </c>
      <c r="E17" s="113" t="s">
        <v>94</v>
      </c>
      <c r="F17" s="113"/>
      <c r="G17" s="113"/>
      <c r="H17" s="113"/>
      <c r="I17" s="206"/>
      <c r="J17" s="113"/>
      <c r="K17" s="2"/>
    </row>
    <row r="18" spans="2:11" x14ac:dyDescent="0.2">
      <c r="B18" s="374" t="s">
        <v>136</v>
      </c>
      <c r="C18" s="134"/>
      <c r="D18" s="134">
        <v>-3.73E-2</v>
      </c>
      <c r="E18" s="113" t="s">
        <v>12</v>
      </c>
      <c r="F18" s="113"/>
      <c r="G18" s="113"/>
      <c r="H18" s="113"/>
      <c r="I18" s="206"/>
      <c r="J18" s="113"/>
      <c r="K18" s="2"/>
    </row>
    <row r="19" spans="2:11" x14ac:dyDescent="0.2">
      <c r="B19" s="372" t="s">
        <v>110</v>
      </c>
      <c r="C19" s="134">
        <v>0</v>
      </c>
      <c r="D19" s="134">
        <v>0</v>
      </c>
      <c r="E19" s="113" t="s">
        <v>94</v>
      </c>
      <c r="F19" s="113"/>
      <c r="G19" s="113"/>
      <c r="H19" s="113"/>
      <c r="I19" s="212"/>
      <c r="J19" s="113"/>
      <c r="K19" s="2"/>
    </row>
    <row r="20" spans="2:11" x14ac:dyDescent="0.2">
      <c r="B20" s="373" t="s">
        <v>87</v>
      </c>
      <c r="C20" s="287">
        <v>0.43459999999999999</v>
      </c>
      <c r="D20" s="287">
        <v>0.43459999999999999</v>
      </c>
      <c r="E20" s="113" t="s">
        <v>94</v>
      </c>
      <c r="F20" s="215"/>
      <c r="G20" s="215"/>
      <c r="H20" s="113"/>
      <c r="I20" s="113"/>
      <c r="J20" s="113"/>
      <c r="K20" s="2"/>
    </row>
    <row r="21" spans="2:11" x14ac:dyDescent="0.2">
      <c r="B21" s="374" t="s">
        <v>124</v>
      </c>
      <c r="C21" s="288">
        <v>0</v>
      </c>
      <c r="D21" s="370">
        <v>65.67</v>
      </c>
      <c r="E21" s="113" t="s">
        <v>68</v>
      </c>
      <c r="F21" s="215"/>
      <c r="G21" s="215"/>
      <c r="H21" s="113"/>
      <c r="I21" s="113"/>
      <c r="J21" s="113"/>
      <c r="K21" s="2"/>
    </row>
    <row r="22" spans="2:11" x14ac:dyDescent="0.2">
      <c r="B22" s="374" t="s">
        <v>137</v>
      </c>
      <c r="C22" s="288"/>
      <c r="D22" s="370">
        <v>-100.17</v>
      </c>
      <c r="E22" s="113" t="s">
        <v>68</v>
      </c>
      <c r="F22" s="215"/>
      <c r="G22" s="215"/>
      <c r="H22" s="113"/>
      <c r="I22" s="113"/>
      <c r="J22" s="113"/>
      <c r="K22" s="2"/>
    </row>
    <row r="23" spans="2:11" x14ac:dyDescent="0.2">
      <c r="B23" s="375" t="s">
        <v>105</v>
      </c>
      <c r="C23" s="277"/>
      <c r="D23" s="277">
        <v>0</v>
      </c>
      <c r="E23" s="113" t="s">
        <v>94</v>
      </c>
      <c r="F23" s="113"/>
      <c r="G23" s="113"/>
      <c r="H23" s="113"/>
      <c r="I23" s="206"/>
      <c r="J23" s="113"/>
      <c r="K23" s="2"/>
    </row>
    <row r="24" spans="2:11" x14ac:dyDescent="0.2">
      <c r="B24" s="375"/>
      <c r="C24" s="134">
        <v>0</v>
      </c>
      <c r="D24" s="134">
        <v>0</v>
      </c>
      <c r="E24" s="113" t="s">
        <v>94</v>
      </c>
      <c r="F24" s="113"/>
      <c r="G24" s="113"/>
      <c r="H24" s="113"/>
      <c r="I24" s="206"/>
      <c r="J24" s="113"/>
      <c r="K24" s="2"/>
    </row>
    <row r="25" spans="2:11" ht="12.75" customHeight="1" x14ac:dyDescent="0.2">
      <c r="B25" s="376" t="s">
        <v>71</v>
      </c>
      <c r="C25" s="295">
        <f>SUM(C23:C24)</f>
        <v>0</v>
      </c>
      <c r="D25" s="295">
        <f>SUM(D23:D24)</f>
        <v>0</v>
      </c>
      <c r="E25" s="113" t="s">
        <v>94</v>
      </c>
      <c r="F25" s="113"/>
      <c r="G25" s="113"/>
      <c r="H25" s="113"/>
      <c r="I25" s="206"/>
      <c r="J25" s="113"/>
      <c r="K25" s="2"/>
    </row>
    <row r="26" spans="2:11" x14ac:dyDescent="0.2">
      <c r="B26" s="375" t="s">
        <v>103</v>
      </c>
      <c r="C26" s="134"/>
      <c r="D26" s="134">
        <v>0</v>
      </c>
      <c r="E26" s="120" t="s">
        <v>11</v>
      </c>
      <c r="F26" s="113"/>
      <c r="G26" s="113"/>
      <c r="H26" s="113"/>
      <c r="I26" s="206"/>
      <c r="J26" s="113"/>
      <c r="K26" s="2"/>
    </row>
    <row r="27" spans="2:11" x14ac:dyDescent="0.2">
      <c r="B27" s="372" t="s">
        <v>4</v>
      </c>
      <c r="C27" s="277">
        <v>3.1677</v>
      </c>
      <c r="D27" s="277">
        <v>3.4113000000000002</v>
      </c>
      <c r="E27" s="113" t="s">
        <v>94</v>
      </c>
      <c r="F27" s="113"/>
      <c r="G27" s="113"/>
      <c r="H27" s="113"/>
      <c r="I27" s="206"/>
      <c r="J27" s="113"/>
      <c r="K27" s="2"/>
    </row>
    <row r="28" spans="2:11" ht="30" customHeight="1" x14ac:dyDescent="0.2">
      <c r="B28" s="372" t="s">
        <v>5</v>
      </c>
      <c r="C28" s="277">
        <v>2.2222</v>
      </c>
      <c r="D28" s="277">
        <v>2.4554999999999998</v>
      </c>
      <c r="E28" s="113" t="s">
        <v>94</v>
      </c>
      <c r="F28" s="113"/>
      <c r="G28" s="113"/>
      <c r="H28" s="113"/>
      <c r="I28" s="206"/>
      <c r="J28" s="113"/>
      <c r="K28" s="2"/>
    </row>
    <row r="29" spans="2:11" x14ac:dyDescent="0.2">
      <c r="B29" s="372" t="s">
        <v>6</v>
      </c>
      <c r="C29" s="134">
        <v>3.0000000000000001E-3</v>
      </c>
      <c r="D29" s="134">
        <v>3.0000000000000001E-3</v>
      </c>
      <c r="E29" s="120" t="s">
        <v>11</v>
      </c>
      <c r="F29" s="113"/>
      <c r="G29" s="113"/>
      <c r="H29" s="113"/>
      <c r="I29" s="108"/>
      <c r="J29" s="113"/>
      <c r="K29" s="2"/>
    </row>
    <row r="30" spans="2:11" x14ac:dyDescent="0.2">
      <c r="B30" s="372" t="s">
        <v>81</v>
      </c>
      <c r="C30" s="134">
        <v>4.0000000000000002E-4</v>
      </c>
      <c r="D30" s="134">
        <v>4.0000000000000002E-4</v>
      </c>
      <c r="E30" s="120" t="s">
        <v>11</v>
      </c>
      <c r="F30" s="113"/>
      <c r="G30" s="113"/>
      <c r="H30" s="113"/>
      <c r="I30" s="108"/>
      <c r="J30" s="113"/>
      <c r="K30" s="2"/>
    </row>
    <row r="31" spans="2:11" x14ac:dyDescent="0.2">
      <c r="B31" s="372" t="s">
        <v>7</v>
      </c>
      <c r="C31" s="134">
        <v>5.0000000000000001E-4</v>
      </c>
      <c r="D31" s="134">
        <v>5.0000000000000001E-4</v>
      </c>
      <c r="E31" s="120" t="s">
        <v>11</v>
      </c>
      <c r="F31" s="113"/>
      <c r="G31" s="113"/>
      <c r="H31" s="113"/>
      <c r="I31" s="108"/>
      <c r="J31" s="113"/>
      <c r="K31" s="2"/>
    </row>
    <row r="32" spans="2:11" ht="23.25" customHeight="1" x14ac:dyDescent="0.2">
      <c r="B32" s="372" t="s">
        <v>8</v>
      </c>
      <c r="C32" s="281">
        <v>0.25</v>
      </c>
      <c r="D32" s="281">
        <v>0.25</v>
      </c>
      <c r="E32" s="113" t="s">
        <v>68</v>
      </c>
      <c r="F32" s="113"/>
      <c r="G32" s="113"/>
      <c r="H32" s="113"/>
      <c r="I32" s="207"/>
      <c r="J32" s="113"/>
      <c r="K32" s="2"/>
    </row>
    <row r="33" spans="2:15" ht="13.5" thickBot="1" x14ac:dyDescent="0.25">
      <c r="B33" s="377" t="s">
        <v>9</v>
      </c>
      <c r="C33" s="286">
        <f>'Res '!C33</f>
        <v>1.0482</v>
      </c>
      <c r="D33" s="286">
        <f>'Res '!D33</f>
        <v>1.0482</v>
      </c>
      <c r="E33" s="120" t="s">
        <v>60</v>
      </c>
      <c r="F33" s="113"/>
      <c r="G33" s="113"/>
      <c r="H33" s="113"/>
      <c r="I33" s="108"/>
      <c r="J33" s="113"/>
      <c r="K33" s="2"/>
    </row>
    <row r="34" spans="2:15" x14ac:dyDescent="0.2">
      <c r="B34" s="74"/>
      <c r="C34" s="113"/>
      <c r="D34" s="264"/>
      <c r="F34" s="113"/>
      <c r="G34" s="113"/>
      <c r="H34" s="113"/>
      <c r="I34" s="120"/>
      <c r="J34" s="113"/>
      <c r="K34" s="2"/>
    </row>
    <row r="35" spans="2:15" x14ac:dyDescent="0.2">
      <c r="B35" s="74"/>
      <c r="C35" s="113"/>
      <c r="D35" s="264"/>
      <c r="E35" s="67"/>
      <c r="F35" s="113"/>
      <c r="G35" s="113"/>
      <c r="H35" s="113"/>
      <c r="I35" s="113"/>
      <c r="J35" s="113"/>
      <c r="K35" s="2"/>
    </row>
    <row r="36" spans="2:15" x14ac:dyDescent="0.2">
      <c r="B36" s="74"/>
      <c r="C36" s="113"/>
      <c r="D36" s="264"/>
      <c r="E36" s="67"/>
      <c r="F36" s="113"/>
      <c r="G36" s="113"/>
      <c r="H36" s="113"/>
      <c r="I36" s="113"/>
      <c r="J36" s="113"/>
      <c r="K36" s="2"/>
    </row>
    <row r="37" spans="2:15" x14ac:dyDescent="0.2">
      <c r="B37" s="74"/>
      <c r="C37" s="113"/>
      <c r="D37" s="264"/>
      <c r="E37" s="67" t="s">
        <v>60</v>
      </c>
      <c r="F37" s="113"/>
      <c r="G37" s="113"/>
      <c r="H37" s="113"/>
      <c r="I37" s="113"/>
      <c r="J37" s="113"/>
      <c r="K37" s="2"/>
    </row>
    <row r="38" spans="2:15" x14ac:dyDescent="0.2">
      <c r="B38" s="74" t="s">
        <v>29</v>
      </c>
      <c r="C38" s="201">
        <f>'Res '!C37</f>
        <v>0.11899999999999999</v>
      </c>
      <c r="D38" s="201">
        <f>'Res '!D37</f>
        <v>0.11899999999999999</v>
      </c>
      <c r="E38" s="68"/>
      <c r="F38" s="113"/>
      <c r="G38" s="113"/>
      <c r="H38" s="113"/>
      <c r="I38" s="113"/>
      <c r="J38" s="113"/>
      <c r="K38" s="2"/>
    </row>
    <row r="39" spans="2:15" x14ac:dyDescent="0.2">
      <c r="B39" s="74" t="s">
        <v>30</v>
      </c>
      <c r="C39" s="201">
        <f>'Res '!C38</f>
        <v>0.13900000000000001</v>
      </c>
      <c r="D39" s="201">
        <f>'Res '!D38</f>
        <v>0.13900000000000001</v>
      </c>
      <c r="E39" s="68"/>
      <c r="F39" s="113"/>
      <c r="G39" s="113"/>
      <c r="H39" s="113"/>
      <c r="I39" s="113"/>
      <c r="J39" s="113"/>
      <c r="K39" s="2"/>
    </row>
    <row r="40" spans="2:15" x14ac:dyDescent="0.2">
      <c r="B40" s="74" t="s">
        <v>31</v>
      </c>
      <c r="C40" s="201">
        <f>'Res '!C39</f>
        <v>0.128</v>
      </c>
      <c r="D40" s="201">
        <f>'Res '!D39</f>
        <v>0.128</v>
      </c>
      <c r="E40" s="322">
        <f>'Res '!E39</f>
        <v>0.64</v>
      </c>
      <c r="F40" s="131">
        <f>C40*E40</f>
        <v>8.1920000000000007E-2</v>
      </c>
      <c r="G40" s="113"/>
      <c r="H40" s="113"/>
      <c r="I40" s="113"/>
      <c r="J40" s="113"/>
      <c r="K40" s="2"/>
    </row>
    <row r="41" spans="2:15" x14ac:dyDescent="0.2">
      <c r="B41" s="74" t="s">
        <v>32</v>
      </c>
      <c r="C41" s="201">
        <f>'Res '!C40</f>
        <v>0.128</v>
      </c>
      <c r="D41" s="201">
        <f>'Res '!D40</f>
        <v>0.128</v>
      </c>
      <c r="E41" s="322">
        <f>'Res '!E40</f>
        <v>0.18</v>
      </c>
      <c r="F41" s="131">
        <f>C41*E41</f>
        <v>2.3039999999999998E-2</v>
      </c>
      <c r="G41" s="113"/>
      <c r="H41" s="113"/>
      <c r="I41" s="113"/>
      <c r="J41" s="113"/>
      <c r="K41" s="2"/>
    </row>
    <row r="42" spans="2:15" x14ac:dyDescent="0.2">
      <c r="B42" s="74" t="s">
        <v>33</v>
      </c>
      <c r="C42" s="201">
        <f>'Res '!C41</f>
        <v>0.128</v>
      </c>
      <c r="D42" s="201">
        <f>'Res '!D41</f>
        <v>0.128</v>
      </c>
      <c r="E42" s="322">
        <f>'Res '!E41</f>
        <v>0.18</v>
      </c>
      <c r="F42" s="131">
        <f>C42*E42</f>
        <v>2.3039999999999998E-2</v>
      </c>
      <c r="G42" s="113"/>
      <c r="H42" s="113"/>
      <c r="I42" s="113"/>
      <c r="J42" s="113"/>
      <c r="K42" s="2"/>
    </row>
    <row r="43" spans="2:15" x14ac:dyDescent="0.2">
      <c r="B43" s="74"/>
      <c r="C43" s="113"/>
      <c r="D43" s="264"/>
      <c r="E43" s="113"/>
      <c r="F43" s="131"/>
      <c r="G43" s="113"/>
      <c r="H43" s="113"/>
      <c r="I43" s="113"/>
      <c r="J43" s="113"/>
      <c r="K43" s="2"/>
    </row>
    <row r="44" spans="2:15" ht="13.5" thickBot="1" x14ac:dyDescent="0.25">
      <c r="B44" s="74"/>
      <c r="C44" s="113"/>
      <c r="D44" s="264"/>
      <c r="E44" s="113"/>
      <c r="F44" s="113"/>
      <c r="G44" s="113"/>
      <c r="H44" s="113"/>
      <c r="I44" s="113"/>
      <c r="J44" s="113"/>
      <c r="K44" s="2"/>
    </row>
    <row r="45" spans="2:15" ht="13.5" thickBot="1" x14ac:dyDescent="0.25">
      <c r="B45" s="84" t="s">
        <v>10</v>
      </c>
      <c r="C45" s="85">
        <v>1752000</v>
      </c>
      <c r="D45" s="248" t="s">
        <v>11</v>
      </c>
      <c r="E45" s="87">
        <v>4000</v>
      </c>
      <c r="F45" s="88" t="s">
        <v>12</v>
      </c>
      <c r="G45" s="89"/>
      <c r="H45" s="90" t="s">
        <v>13</v>
      </c>
      <c r="I45" s="91"/>
      <c r="J45" s="92">
        <f>C33</f>
        <v>1.0482</v>
      </c>
      <c r="K45" s="2"/>
    </row>
    <row r="46" spans="2:15" ht="13.5" thickBot="1" x14ac:dyDescent="0.25">
      <c r="B46" s="84" t="s">
        <v>14</v>
      </c>
      <c r="C46" s="93" t="s">
        <v>93</v>
      </c>
      <c r="D46" s="248" t="s">
        <v>66</v>
      </c>
      <c r="E46" s="94" t="s">
        <v>66</v>
      </c>
      <c r="F46" s="305" t="s">
        <v>66</v>
      </c>
      <c r="G46" s="89"/>
      <c r="H46" s="95" t="s">
        <v>15</v>
      </c>
      <c r="I46" s="96"/>
      <c r="J46" s="97">
        <f>D33</f>
        <v>1.0482</v>
      </c>
      <c r="K46" s="2"/>
    </row>
    <row r="47" spans="2:15" x14ac:dyDescent="0.2">
      <c r="B47" s="76"/>
      <c r="C47" s="402" t="s">
        <v>37</v>
      </c>
      <c r="D47" s="389"/>
      <c r="E47" s="389"/>
      <c r="F47" s="388" t="s">
        <v>38</v>
      </c>
      <c r="G47" s="389"/>
      <c r="H47" s="389"/>
      <c r="I47" s="388" t="s">
        <v>39</v>
      </c>
      <c r="J47" s="406"/>
      <c r="K47" s="47"/>
      <c r="L47" s="47"/>
      <c r="M47" s="46"/>
      <c r="N47" s="393"/>
      <c r="O47" s="393"/>
    </row>
    <row r="48" spans="2:15" ht="18" customHeight="1" x14ac:dyDescent="0.2">
      <c r="B48" s="391" t="str">
        <f>B11</f>
        <v>GENERAL SERVICE 3,000 to 4,999 KW (Non-RPP)</v>
      </c>
      <c r="C48" s="15" t="s">
        <v>40</v>
      </c>
      <c r="D48" s="249" t="s">
        <v>16</v>
      </c>
      <c r="E48" s="61" t="s">
        <v>41</v>
      </c>
      <c r="F48" s="56" t="s">
        <v>40</v>
      </c>
      <c r="G48" s="16" t="s">
        <v>16</v>
      </c>
      <c r="H48" s="61" t="s">
        <v>41</v>
      </c>
      <c r="I48" s="404" t="s">
        <v>22</v>
      </c>
      <c r="J48" s="399" t="s">
        <v>23</v>
      </c>
      <c r="K48" s="47"/>
      <c r="L48" s="47"/>
      <c r="M48" s="46"/>
      <c r="N48" s="394"/>
      <c r="O48" s="394"/>
    </row>
    <row r="49" spans="1:16" ht="21.75" customHeight="1" x14ac:dyDescent="0.2">
      <c r="B49" s="403"/>
      <c r="C49" s="17" t="s">
        <v>42</v>
      </c>
      <c r="D49" s="250"/>
      <c r="E49" s="55" t="s">
        <v>42</v>
      </c>
      <c r="F49" s="57" t="s">
        <v>42</v>
      </c>
      <c r="G49" s="18"/>
      <c r="H49" s="55" t="s">
        <v>42</v>
      </c>
      <c r="I49" s="405"/>
      <c r="J49" s="400"/>
      <c r="K49" s="48"/>
      <c r="L49" s="48"/>
      <c r="M49" s="46"/>
      <c r="N49" s="394"/>
      <c r="O49" s="395"/>
    </row>
    <row r="50" spans="1:16" ht="14.25" x14ac:dyDescent="0.2">
      <c r="A50" s="14" t="s">
        <v>66</v>
      </c>
      <c r="B50" s="77" t="s">
        <v>43</v>
      </c>
      <c r="C50" s="188">
        <f>C14</f>
        <v>5793.84</v>
      </c>
      <c r="D50" s="251">
        <v>1</v>
      </c>
      <c r="E50" s="184">
        <f>D50*C50</f>
        <v>5793.84</v>
      </c>
      <c r="F50" s="137">
        <f>D14</f>
        <v>5992.51</v>
      </c>
      <c r="G50" s="20">
        <v>1</v>
      </c>
      <c r="H50" s="185">
        <f>G50*F50</f>
        <v>5992.51</v>
      </c>
      <c r="I50" s="306">
        <f t="shared" ref="I50:I57" si="0">H50-E50</f>
        <v>198.67000000000007</v>
      </c>
      <c r="J50" s="308">
        <f t="shared" ref="J50:J74" si="1">IF((H50)=0,"",(I50/E50))</f>
        <v>3.4289866478881027E-2</v>
      </c>
      <c r="K50" s="38"/>
      <c r="L50" s="49"/>
      <c r="M50" s="38"/>
      <c r="N50" s="43"/>
      <c r="O50" s="9"/>
    </row>
    <row r="51" spans="1:16" ht="14.25" x14ac:dyDescent="0.2">
      <c r="A51" s="14" t="s">
        <v>66</v>
      </c>
      <c r="B51" s="77" t="s">
        <v>3</v>
      </c>
      <c r="C51" s="190">
        <f>C15</f>
        <v>2.1551999999999998</v>
      </c>
      <c r="D51" s="252">
        <f>E45</f>
        <v>4000</v>
      </c>
      <c r="E51" s="184">
        <f>D51*C51</f>
        <v>8620.7999999999993</v>
      </c>
      <c r="F51" s="141">
        <f>D15</f>
        <v>2.2290999999999999</v>
      </c>
      <c r="G51" s="22">
        <f>+E45</f>
        <v>4000</v>
      </c>
      <c r="H51" s="136">
        <f>G51*F51</f>
        <v>8916.4</v>
      </c>
      <c r="I51" s="306">
        <f t="shared" si="0"/>
        <v>295.60000000000036</v>
      </c>
      <c r="J51" s="309">
        <f t="shared" si="1"/>
        <v>3.4289161098737982E-2</v>
      </c>
      <c r="K51" s="40"/>
      <c r="L51" s="51"/>
      <c r="M51" s="38"/>
      <c r="N51" s="43"/>
      <c r="O51" s="9"/>
    </row>
    <row r="52" spans="1:16" ht="14.25" x14ac:dyDescent="0.2">
      <c r="B52" s="79" t="s">
        <v>124</v>
      </c>
      <c r="C52" s="190">
        <f>+C21</f>
        <v>0</v>
      </c>
      <c r="D52" s="255">
        <f>+D50</f>
        <v>1</v>
      </c>
      <c r="E52" s="184">
        <f t="shared" ref="E52:E56" si="2">D52*C52</f>
        <v>0</v>
      </c>
      <c r="F52" s="236">
        <f>+D21</f>
        <v>65.67</v>
      </c>
      <c r="G52" s="26">
        <f>+G50</f>
        <v>1</v>
      </c>
      <c r="H52" s="184">
        <f t="shared" ref="H52:H56" si="3">G52*F52</f>
        <v>65.67</v>
      </c>
      <c r="I52" s="307">
        <f t="shared" si="0"/>
        <v>65.67</v>
      </c>
      <c r="J52" s="310" t="e">
        <f t="shared" si="1"/>
        <v>#DIV/0!</v>
      </c>
      <c r="K52" s="52"/>
      <c r="N52" s="51"/>
      <c r="O52" s="9"/>
      <c r="P52" s="43"/>
    </row>
    <row r="53" spans="1:16" ht="14.25" x14ac:dyDescent="0.2">
      <c r="B53" s="79" t="s">
        <v>128</v>
      </c>
      <c r="C53" s="190">
        <f>+C22</f>
        <v>0</v>
      </c>
      <c r="D53" s="255">
        <f>+D52</f>
        <v>1</v>
      </c>
      <c r="E53" s="184">
        <f t="shared" ref="E53" si="4">D53*C53</f>
        <v>0</v>
      </c>
      <c r="F53" s="236">
        <f>+D22</f>
        <v>-100.17</v>
      </c>
      <c r="G53" s="26">
        <f>+G52</f>
        <v>1</v>
      </c>
      <c r="H53" s="184">
        <f t="shared" ref="H53" si="5">G53*F53</f>
        <v>-100.17</v>
      </c>
      <c r="I53" s="307">
        <f t="shared" ref="I53" si="6">H53-E53</f>
        <v>-100.17</v>
      </c>
      <c r="J53" s="310" t="e">
        <f t="shared" ref="J53" si="7">IF((H53)=0,"",(I53/E53))</f>
        <v>#DIV/0!</v>
      </c>
      <c r="K53" s="52"/>
      <c r="N53" s="51"/>
      <c r="O53" s="9"/>
      <c r="P53" s="43"/>
    </row>
    <row r="54" spans="1:16" ht="14.25" x14ac:dyDescent="0.2">
      <c r="B54" s="79" t="s">
        <v>125</v>
      </c>
      <c r="C54" s="190">
        <f>+C17</f>
        <v>0</v>
      </c>
      <c r="D54" s="255">
        <f>+E45</f>
        <v>4000</v>
      </c>
      <c r="E54" s="184">
        <f t="shared" ref="E54" si="8">D54*C54</f>
        <v>0</v>
      </c>
      <c r="F54" s="191">
        <f>+D17</f>
        <v>2.4799999999999999E-2</v>
      </c>
      <c r="G54" s="26">
        <f>+E45</f>
        <v>4000</v>
      </c>
      <c r="H54" s="184">
        <f t="shared" ref="H54" si="9">G54*F54</f>
        <v>99.2</v>
      </c>
      <c r="I54" s="307">
        <f t="shared" ref="I54" si="10">H54-E54</f>
        <v>99.2</v>
      </c>
      <c r="J54" s="310" t="e">
        <f t="shared" si="1"/>
        <v>#DIV/0!</v>
      </c>
      <c r="K54" s="52"/>
      <c r="N54" s="51"/>
      <c r="O54" s="9"/>
      <c r="P54" s="43"/>
    </row>
    <row r="55" spans="1:16" ht="14.25" x14ac:dyDescent="0.2">
      <c r="B55" s="79" t="s">
        <v>130</v>
      </c>
      <c r="C55" s="190">
        <f>+C18</f>
        <v>0</v>
      </c>
      <c r="D55" s="255">
        <f>+D54</f>
        <v>4000</v>
      </c>
      <c r="E55" s="184">
        <f t="shared" ref="E55" si="11">D55*C55</f>
        <v>0</v>
      </c>
      <c r="F55" s="191">
        <f>+D18</f>
        <v>-3.73E-2</v>
      </c>
      <c r="G55" s="26">
        <f>+G54</f>
        <v>4000</v>
      </c>
      <c r="H55" s="184">
        <f t="shared" ref="H55" si="12">G55*F55</f>
        <v>-149.19999999999999</v>
      </c>
      <c r="I55" s="307">
        <f t="shared" ref="I55" si="13">H55-E55</f>
        <v>-149.19999999999999</v>
      </c>
      <c r="J55" s="310" t="e">
        <f t="shared" ref="J55" si="14">IF((H55)=0,"",(I55/E55))</f>
        <v>#DIV/0!</v>
      </c>
      <c r="K55" s="52"/>
      <c r="N55" s="51"/>
      <c r="O55" s="9"/>
      <c r="P55" s="43"/>
    </row>
    <row r="56" spans="1:16" ht="14.25" x14ac:dyDescent="0.2">
      <c r="B56" s="133" t="s">
        <v>85</v>
      </c>
      <c r="C56" s="143">
        <f>C16</f>
        <v>0</v>
      </c>
      <c r="D56" s="253">
        <f>+E45</f>
        <v>4000</v>
      </c>
      <c r="E56" s="186">
        <f t="shared" si="2"/>
        <v>0</v>
      </c>
      <c r="F56" s="145">
        <f>D16</f>
        <v>8.2900000000000001E-2</v>
      </c>
      <c r="G56" s="24">
        <f>+E45</f>
        <v>4000</v>
      </c>
      <c r="H56" s="144">
        <f t="shared" si="3"/>
        <v>331.6</v>
      </c>
      <c r="I56" s="306">
        <f t="shared" si="0"/>
        <v>331.6</v>
      </c>
      <c r="J56" s="311" t="e">
        <f t="shared" si="1"/>
        <v>#DIV/0!</v>
      </c>
      <c r="K56" s="40"/>
      <c r="L56" s="226"/>
      <c r="M56" s="225"/>
      <c r="N56" s="43"/>
      <c r="O56" s="9"/>
    </row>
    <row r="57" spans="1:16" ht="15" x14ac:dyDescent="0.2">
      <c r="B57" s="25" t="s">
        <v>44</v>
      </c>
      <c r="C57" s="147"/>
      <c r="D57" s="254"/>
      <c r="E57" s="148">
        <f>SUM(E50:E56)</f>
        <v>14414.64</v>
      </c>
      <c r="F57" s="149"/>
      <c r="G57" s="66"/>
      <c r="H57" s="148">
        <f>SUM(H50:H56)</f>
        <v>15156.01</v>
      </c>
      <c r="I57" s="187">
        <f t="shared" si="0"/>
        <v>741.3700000000008</v>
      </c>
      <c r="J57" s="301">
        <f t="shared" si="1"/>
        <v>5.143173884328716E-2</v>
      </c>
      <c r="K57" s="38"/>
      <c r="L57" s="106"/>
      <c r="M57" s="100"/>
      <c r="N57" s="51"/>
      <c r="O57" s="9"/>
      <c r="P57" s="41"/>
    </row>
    <row r="58" spans="1:16" ht="14.25" x14ac:dyDescent="0.2">
      <c r="B58" s="79" t="s">
        <v>45</v>
      </c>
      <c r="C58" s="140">
        <f>C69</f>
        <v>0.1368</v>
      </c>
      <c r="D58" s="255">
        <f>$C45*($C33-1)</f>
        <v>84446.400000000038</v>
      </c>
      <c r="E58" s="136">
        <f>C58*D58</f>
        <v>11552.267520000005</v>
      </c>
      <c r="F58" s="141">
        <f>C58</f>
        <v>0.1368</v>
      </c>
      <c r="G58" s="26">
        <f>$C45*($C33-1)</f>
        <v>84446.400000000038</v>
      </c>
      <c r="H58" s="136">
        <f>F58*G58</f>
        <v>11552.267520000005</v>
      </c>
      <c r="I58" s="306">
        <f t="shared" ref="I58:I69" si="15">H58-E58</f>
        <v>0</v>
      </c>
      <c r="J58" s="309">
        <f t="shared" si="1"/>
        <v>0</v>
      </c>
      <c r="K58" s="52"/>
      <c r="N58" s="51"/>
      <c r="O58" s="9"/>
      <c r="P58" s="43"/>
    </row>
    <row r="59" spans="1:16" ht="14.25" x14ac:dyDescent="0.2">
      <c r="B59" s="79" t="s">
        <v>88</v>
      </c>
      <c r="C59" s="190">
        <f>+C20</f>
        <v>0.43459999999999999</v>
      </c>
      <c r="D59" s="255">
        <f>+E45</f>
        <v>4000</v>
      </c>
      <c r="E59" s="184">
        <f t="shared" ref="E59" si="16">D59*C59</f>
        <v>1738.3999999999999</v>
      </c>
      <c r="F59" s="191">
        <f>D20</f>
        <v>0.43459999999999999</v>
      </c>
      <c r="G59" s="26">
        <f>+E45</f>
        <v>4000</v>
      </c>
      <c r="H59" s="184">
        <f t="shared" ref="H59" si="17">G59*F59</f>
        <v>1738.3999999999999</v>
      </c>
      <c r="I59" s="307">
        <f t="shared" ref="I59" si="18">H59-E59</f>
        <v>0</v>
      </c>
      <c r="J59" s="310">
        <f t="shared" si="1"/>
        <v>0</v>
      </c>
      <c r="K59" s="52"/>
      <c r="N59" s="51"/>
      <c r="O59" s="9"/>
      <c r="P59" s="43"/>
    </row>
    <row r="60" spans="1:16" ht="15" x14ac:dyDescent="0.2">
      <c r="B60" s="39" t="s">
        <v>47</v>
      </c>
      <c r="C60" s="152"/>
      <c r="D60" s="256"/>
      <c r="E60" s="153">
        <f>SUM(E58:E59)+E57</f>
        <v>27705.307520000002</v>
      </c>
      <c r="F60" s="154"/>
      <c r="G60" s="28"/>
      <c r="H60" s="153">
        <f>SUM(H58:H59)+H57</f>
        <v>28446.677520000005</v>
      </c>
      <c r="I60" s="187">
        <f>H60-E60</f>
        <v>741.37000000000262</v>
      </c>
      <c r="J60" s="301">
        <f t="shared" si="1"/>
        <v>2.6759132684768792E-2</v>
      </c>
      <c r="K60" s="38"/>
      <c r="N60" s="41"/>
      <c r="O60" s="9"/>
      <c r="P60" s="41"/>
    </row>
    <row r="61" spans="1:16" ht="14.25" x14ac:dyDescent="0.2">
      <c r="B61" s="81" t="s">
        <v>48</v>
      </c>
      <c r="C61" s="190">
        <f>C27</f>
        <v>3.1677</v>
      </c>
      <c r="D61" s="257">
        <f>E45</f>
        <v>4000</v>
      </c>
      <c r="E61" s="184">
        <f>D61*C61</f>
        <v>12670.8</v>
      </c>
      <c r="F61" s="141">
        <f>D27</f>
        <v>3.4113000000000002</v>
      </c>
      <c r="G61" s="30">
        <f>+E45</f>
        <v>4000</v>
      </c>
      <c r="H61" s="136">
        <f>G61*F61</f>
        <v>13645.2</v>
      </c>
      <c r="I61" s="306">
        <f t="shared" si="15"/>
        <v>974.40000000000146</v>
      </c>
      <c r="J61" s="309">
        <f t="shared" si="1"/>
        <v>7.6901221706601117E-2</v>
      </c>
      <c r="K61" s="52"/>
      <c r="N61" s="99"/>
      <c r="O61" s="9"/>
      <c r="P61" s="43"/>
    </row>
    <row r="62" spans="1:16" ht="21.75" customHeight="1" x14ac:dyDescent="0.2">
      <c r="B62" s="82" t="s">
        <v>49</v>
      </c>
      <c r="C62" s="190">
        <f>C28</f>
        <v>2.2222</v>
      </c>
      <c r="D62" s="259">
        <f>+E45</f>
        <v>4000</v>
      </c>
      <c r="E62" s="184">
        <f>D62*C62</f>
        <v>8888.7999999999993</v>
      </c>
      <c r="F62" s="141">
        <f>D28</f>
        <v>2.4554999999999998</v>
      </c>
      <c r="G62" s="30">
        <f>+E45</f>
        <v>4000</v>
      </c>
      <c r="H62" s="136">
        <f>G62*F62</f>
        <v>9822</v>
      </c>
      <c r="I62" s="306">
        <f t="shared" si="15"/>
        <v>933.20000000000073</v>
      </c>
      <c r="J62" s="309">
        <f t="shared" si="1"/>
        <v>0.1049860498604987</v>
      </c>
      <c r="K62" s="52"/>
      <c r="L62" s="225"/>
      <c r="N62" s="51"/>
      <c r="O62" s="9"/>
      <c r="P62" s="43"/>
    </row>
    <row r="63" spans="1:16" ht="15" x14ac:dyDescent="0.2">
      <c r="B63" s="39" t="s">
        <v>50</v>
      </c>
      <c r="C63" s="152"/>
      <c r="D63" s="256"/>
      <c r="E63" s="153">
        <f>SUM(E60:E62)</f>
        <v>49264.907520000008</v>
      </c>
      <c r="F63" s="155"/>
      <c r="G63" s="31"/>
      <c r="H63" s="153">
        <f>SUM(H60:H62)</f>
        <v>51913.877520000009</v>
      </c>
      <c r="I63" s="187">
        <f>H63-E63</f>
        <v>2648.9700000000012</v>
      </c>
      <c r="J63" s="301">
        <f t="shared" si="1"/>
        <v>5.3769917236211238E-2</v>
      </c>
      <c r="K63" s="36"/>
      <c r="L63" s="41"/>
      <c r="M63" s="36"/>
      <c r="O63" s="9"/>
    </row>
    <row r="64" spans="1:16" ht="14.25" x14ac:dyDescent="0.2">
      <c r="B64" s="79" t="s">
        <v>51</v>
      </c>
      <c r="C64" s="157">
        <f>C29</f>
        <v>3.0000000000000001E-3</v>
      </c>
      <c r="D64" s="255">
        <f>C45+D58</f>
        <v>1836446.4000000001</v>
      </c>
      <c r="E64" s="162">
        <f t="shared" ref="E64:E69" si="19">D64*C64</f>
        <v>5509.3392000000003</v>
      </c>
      <c r="F64" s="179">
        <f>D29</f>
        <v>3.0000000000000001E-3</v>
      </c>
      <c r="G64" s="111">
        <f>+C45+G58</f>
        <v>1836446.4000000001</v>
      </c>
      <c r="H64" s="159">
        <f t="shared" ref="H64:H69" si="20">G64*F64</f>
        <v>5509.3392000000003</v>
      </c>
      <c r="I64" s="312">
        <f t="shared" si="15"/>
        <v>0</v>
      </c>
      <c r="J64" s="310">
        <f t="shared" si="1"/>
        <v>0</v>
      </c>
      <c r="K64" s="52"/>
      <c r="L64" s="53"/>
      <c r="M64" s="38"/>
      <c r="N64" s="43"/>
      <c r="O64" s="9"/>
    </row>
    <row r="65" spans="2:17" ht="14.25" x14ac:dyDescent="0.2">
      <c r="B65" s="79" t="s">
        <v>81</v>
      </c>
      <c r="C65" s="157">
        <f>C30</f>
        <v>4.0000000000000002E-4</v>
      </c>
      <c r="D65" s="255">
        <f>+C45+D58</f>
        <v>1836446.4000000001</v>
      </c>
      <c r="E65" s="162">
        <f t="shared" si="19"/>
        <v>734.57856000000004</v>
      </c>
      <c r="F65" s="179">
        <f>D30</f>
        <v>4.0000000000000002E-4</v>
      </c>
      <c r="G65" s="111">
        <f>+C45+G58</f>
        <v>1836446.4000000001</v>
      </c>
      <c r="H65" s="159">
        <f t="shared" si="20"/>
        <v>734.57856000000004</v>
      </c>
      <c r="I65" s="312">
        <f t="shared" si="15"/>
        <v>0</v>
      </c>
      <c r="J65" s="310">
        <f t="shared" si="1"/>
        <v>0</v>
      </c>
      <c r="K65" s="52"/>
      <c r="L65" s="53"/>
      <c r="M65" s="38"/>
      <c r="N65" s="43"/>
      <c r="O65" s="9"/>
    </row>
    <row r="66" spans="2:17" ht="14.25" x14ac:dyDescent="0.2">
      <c r="B66" s="78" t="s">
        <v>52</v>
      </c>
      <c r="C66" s="157">
        <f>C31</f>
        <v>5.0000000000000001E-4</v>
      </c>
      <c r="D66" s="255">
        <f>+C45+D58</f>
        <v>1836446.4000000001</v>
      </c>
      <c r="E66" s="162">
        <f t="shared" si="19"/>
        <v>918.22320000000013</v>
      </c>
      <c r="F66" s="179">
        <f>D31</f>
        <v>5.0000000000000001E-4</v>
      </c>
      <c r="G66" s="111">
        <f>+C45+G58</f>
        <v>1836446.4000000001</v>
      </c>
      <c r="H66" s="162">
        <f t="shared" si="20"/>
        <v>918.22320000000013</v>
      </c>
      <c r="I66" s="307">
        <f t="shared" si="15"/>
        <v>0</v>
      </c>
      <c r="J66" s="310">
        <f t="shared" si="1"/>
        <v>0</v>
      </c>
      <c r="K66" s="52"/>
      <c r="L66" s="53"/>
      <c r="M66" s="38"/>
      <c r="N66" s="43"/>
      <c r="O66" s="9"/>
    </row>
    <row r="67" spans="2:17" ht="14.25" x14ac:dyDescent="0.2">
      <c r="B67" s="78" t="s">
        <v>53</v>
      </c>
      <c r="C67" s="197">
        <f>C32</f>
        <v>0.25</v>
      </c>
      <c r="D67" s="255">
        <f>D50</f>
        <v>1</v>
      </c>
      <c r="E67" s="162">
        <f t="shared" si="19"/>
        <v>0.25</v>
      </c>
      <c r="F67" s="198">
        <f>D32</f>
        <v>0.25</v>
      </c>
      <c r="G67" s="111">
        <f>+G50</f>
        <v>1</v>
      </c>
      <c r="H67" s="162">
        <f t="shared" si="20"/>
        <v>0.25</v>
      </c>
      <c r="I67" s="307">
        <f t="shared" si="15"/>
        <v>0</v>
      </c>
      <c r="J67" s="310">
        <f t="shared" si="1"/>
        <v>0</v>
      </c>
      <c r="K67" s="52"/>
      <c r="L67" s="53"/>
      <c r="M67" s="38"/>
      <c r="N67" s="43"/>
      <c r="O67" s="9"/>
    </row>
    <row r="68" spans="2:17" ht="15" x14ac:dyDescent="0.2">
      <c r="B68" s="39" t="s">
        <v>58</v>
      </c>
      <c r="C68" s="152"/>
      <c r="D68" s="256"/>
      <c r="E68" s="153">
        <f>SUM(E64:E67)</f>
        <v>7162.3909600000006</v>
      </c>
      <c r="F68" s="155"/>
      <c r="G68" s="31"/>
      <c r="H68" s="153">
        <f>SUM(H64:H67)</f>
        <v>7162.3909600000006</v>
      </c>
      <c r="I68" s="187">
        <f>SUM(I64:I67)</f>
        <v>0</v>
      </c>
      <c r="J68" s="314">
        <f t="shared" si="1"/>
        <v>0</v>
      </c>
      <c r="K68" s="52"/>
      <c r="L68" s="53"/>
      <c r="M68" s="38"/>
      <c r="N68" s="43"/>
      <c r="O68" s="9"/>
    </row>
    <row r="69" spans="2:17" ht="14.25" x14ac:dyDescent="0.2">
      <c r="B69" s="79" t="s">
        <v>61</v>
      </c>
      <c r="C69" s="157">
        <v>0.1368</v>
      </c>
      <c r="D69" s="255">
        <f>C45</f>
        <v>1752000</v>
      </c>
      <c r="E69" s="162">
        <f t="shared" si="19"/>
        <v>239673.60000000001</v>
      </c>
      <c r="F69" s="179">
        <f>C69</f>
        <v>0.1368</v>
      </c>
      <c r="G69" s="111">
        <f>+C45</f>
        <v>1752000</v>
      </c>
      <c r="H69" s="159">
        <f t="shared" si="20"/>
        <v>239673.60000000001</v>
      </c>
      <c r="I69" s="312">
        <f t="shared" si="15"/>
        <v>0</v>
      </c>
      <c r="J69" s="310">
        <f t="shared" si="1"/>
        <v>0</v>
      </c>
      <c r="K69" s="52"/>
      <c r="L69" s="53"/>
      <c r="M69" s="106"/>
      <c r="N69" s="43"/>
      <c r="O69" s="9"/>
    </row>
    <row r="70" spans="2:17" ht="15.75" thickBot="1" x14ac:dyDescent="0.25">
      <c r="B70" s="39" t="s">
        <v>59</v>
      </c>
      <c r="C70" s="152"/>
      <c r="D70" s="256"/>
      <c r="E70" s="153">
        <f>SUM(E69:E69)</f>
        <v>239673.60000000001</v>
      </c>
      <c r="F70" s="155"/>
      <c r="G70" s="31"/>
      <c r="H70" s="153">
        <f>SUM(H69:H69)</f>
        <v>239673.60000000001</v>
      </c>
      <c r="I70" s="187">
        <f>H70-E70</f>
        <v>0</v>
      </c>
      <c r="J70" s="301">
        <f t="shared" si="1"/>
        <v>0</v>
      </c>
      <c r="K70" s="52"/>
      <c r="L70" s="53"/>
      <c r="M70" s="38"/>
      <c r="N70" s="43"/>
      <c r="O70" s="9"/>
    </row>
    <row r="71" spans="2:17" ht="8.25" customHeight="1" thickBot="1" x14ac:dyDescent="0.25">
      <c r="B71" s="83"/>
      <c r="C71" s="163"/>
      <c r="D71" s="260"/>
      <c r="E71" s="164"/>
      <c r="F71" s="165"/>
      <c r="G71" s="33"/>
      <c r="H71" s="164"/>
      <c r="I71" s="313"/>
      <c r="J71" s="315" t="str">
        <f t="shared" si="1"/>
        <v/>
      </c>
      <c r="K71" s="38"/>
      <c r="L71" s="53"/>
      <c r="M71" s="38"/>
      <c r="N71" s="43"/>
      <c r="O71" s="9"/>
      <c r="Q71" s="43"/>
    </row>
    <row r="72" spans="2:17" ht="15" x14ac:dyDescent="0.2">
      <c r="B72" s="63" t="s">
        <v>89</v>
      </c>
      <c r="C72" s="168"/>
      <c r="D72" s="261"/>
      <c r="E72" s="169">
        <f>E70+E68+E63</f>
        <v>296100.89847999997</v>
      </c>
      <c r="F72" s="170"/>
      <c r="G72" s="35"/>
      <c r="H72" s="171">
        <f>H70+H68+H63</f>
        <v>298749.86848</v>
      </c>
      <c r="I72" s="312">
        <f>H72-E72</f>
        <v>2648.9700000000303</v>
      </c>
      <c r="J72" s="310">
        <f t="shared" si="1"/>
        <v>8.9461734618105325E-3</v>
      </c>
      <c r="K72" s="59"/>
      <c r="L72" s="41"/>
      <c r="M72" s="36"/>
      <c r="N72" s="41"/>
      <c r="O72" s="9"/>
      <c r="Q72" s="41"/>
    </row>
    <row r="73" spans="2:17" ht="14.25" x14ac:dyDescent="0.2">
      <c r="B73" s="64" t="s">
        <v>17</v>
      </c>
      <c r="C73" s="168">
        <v>0.13</v>
      </c>
      <c r="D73" s="262"/>
      <c r="E73" s="172">
        <f>E72*C73</f>
        <v>38493.1168024</v>
      </c>
      <c r="F73" s="173">
        <v>0.13</v>
      </c>
      <c r="G73" s="19"/>
      <c r="H73" s="174">
        <f>H72*F73</f>
        <v>38837.482902399999</v>
      </c>
      <c r="I73" s="312">
        <f>H73-E73</f>
        <v>344.36609999999928</v>
      </c>
      <c r="J73" s="310">
        <f t="shared" si="1"/>
        <v>8.9461734618104111E-3</v>
      </c>
      <c r="K73" s="37"/>
      <c r="L73" s="43"/>
      <c r="M73" s="38"/>
      <c r="N73" s="43"/>
      <c r="O73" s="9"/>
      <c r="Q73" s="43"/>
    </row>
    <row r="74" spans="2:17" ht="15" x14ac:dyDescent="0.2">
      <c r="B74" s="70" t="s">
        <v>90</v>
      </c>
      <c r="C74" s="176"/>
      <c r="D74" s="263"/>
      <c r="E74" s="177">
        <f>SUM(E72:E73)</f>
        <v>334594.01528239995</v>
      </c>
      <c r="F74" s="178"/>
      <c r="G74" s="72"/>
      <c r="H74" s="156">
        <f>SUM(H72:H73)</f>
        <v>337587.35138240003</v>
      </c>
      <c r="I74" s="187">
        <f>H74-E74</f>
        <v>2993.3361000000732</v>
      </c>
      <c r="J74" s="301">
        <f t="shared" si="1"/>
        <v>8.9461734618106487E-3</v>
      </c>
      <c r="K74" s="9"/>
      <c r="L74" s="9"/>
      <c r="M74" s="9"/>
      <c r="N74" s="9"/>
      <c r="O74" s="9"/>
    </row>
    <row r="75" spans="2:17" ht="15" x14ac:dyDescent="0.2">
      <c r="B75" s="126"/>
      <c r="C75" s="37"/>
      <c r="D75" s="262"/>
      <c r="E75" s="41"/>
      <c r="F75" s="60"/>
      <c r="G75" s="60"/>
      <c r="H75" s="41"/>
      <c r="I75" s="41"/>
      <c r="J75" s="127"/>
      <c r="K75" s="9"/>
      <c r="L75" s="9"/>
      <c r="M75" s="9"/>
      <c r="N75" s="9"/>
      <c r="O75" s="9"/>
    </row>
  </sheetData>
  <mergeCells count="10">
    <mergeCell ref="N48:N49"/>
    <mergeCell ref="O48:O49"/>
    <mergeCell ref="B11:E11"/>
    <mergeCell ref="C47:E47"/>
    <mergeCell ref="F47:H47"/>
    <mergeCell ref="I47:J47"/>
    <mergeCell ref="N47:O47"/>
    <mergeCell ref="B48:B49"/>
    <mergeCell ref="I48:I49"/>
    <mergeCell ref="J48:J49"/>
  </mergeCells>
  <pageMargins left="0.75" right="0.75" top="1" bottom="1" header="0.5" footer="0.5"/>
  <pageSetup scale="79" orientation="landscape" r:id="rId1"/>
  <headerFooter alignWithMargins="0">
    <oddFooter>&amp;R&amp;F</oddFooter>
  </headerFooter>
  <ignoredErrors>
    <ignoredError sqref="C56 D51 C61:D61 C62 F61:F62 C64:D64 C65:C66 C67:D67 F64:F67 F69 C58:D58 F58 F50:F51 D69 C50:C51" unlockedFormula="1"/>
    <ignoredError sqref="E60 H60 E63 H63 E68 H68:I68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Q75"/>
  <sheetViews>
    <sheetView showGridLines="0" topLeftCell="A44" zoomScale="90" zoomScaleNormal="90" workbookViewId="0">
      <selection activeCell="E44" sqref="E44"/>
    </sheetView>
  </sheetViews>
  <sheetFormatPr defaultRowHeight="12.75" x14ac:dyDescent="0.2"/>
  <cols>
    <col min="1" max="1" width="2.28515625" customWidth="1"/>
    <col min="2" max="2" width="46.28515625" customWidth="1"/>
    <col min="3" max="3" width="11.5703125" bestFit="1" customWidth="1"/>
    <col min="4" max="4" width="11.140625" style="245" customWidth="1"/>
    <col min="5" max="5" width="14" bestFit="1" customWidth="1"/>
    <col min="6" max="6" width="14" customWidth="1"/>
    <col min="7" max="7" width="11.5703125" bestFit="1" customWidth="1"/>
    <col min="8" max="8" width="22" bestFit="1" customWidth="1"/>
    <col min="9" max="9" width="12.7109375" bestFit="1" customWidth="1"/>
    <col min="10" max="10" width="11.140625" bestFit="1" customWidth="1"/>
    <col min="11" max="11" width="13.140625" customWidth="1"/>
    <col min="13" max="13" width="11" bestFit="1" customWidth="1"/>
    <col min="14" max="14" width="11.5703125" bestFit="1" customWidth="1"/>
    <col min="15" max="15" width="12.28515625" customWidth="1"/>
    <col min="17" max="17" width="9.85546875" customWidth="1"/>
  </cols>
  <sheetData>
    <row r="1" spans="2:11" hidden="1" x14ac:dyDescent="0.2"/>
    <row r="2" spans="2:11" hidden="1" x14ac:dyDescent="0.2"/>
    <row r="3" spans="2:11" hidden="1" x14ac:dyDescent="0.2"/>
    <row r="4" spans="2:11" hidden="1" x14ac:dyDescent="0.2"/>
    <row r="5" spans="2:11" hidden="1" x14ac:dyDescent="0.2"/>
    <row r="6" spans="2:11" hidden="1" x14ac:dyDescent="0.2"/>
    <row r="7" spans="2:11" hidden="1" x14ac:dyDescent="0.2"/>
    <row r="8" spans="2:11" hidden="1" x14ac:dyDescent="0.2"/>
    <row r="9" spans="2:11" ht="18" x14ac:dyDescent="0.25">
      <c r="B9" s="1" t="s">
        <v>18</v>
      </c>
      <c r="C9" s="2"/>
      <c r="D9" s="246"/>
      <c r="E9" s="116"/>
      <c r="F9" s="113" t="s">
        <v>70</v>
      </c>
      <c r="G9" s="2"/>
      <c r="H9" s="2"/>
      <c r="I9" s="2"/>
      <c r="J9" s="2"/>
      <c r="K9" s="2"/>
    </row>
    <row r="10" spans="2:11" x14ac:dyDescent="0.2">
      <c r="B10" s="2"/>
      <c r="C10" s="2"/>
      <c r="D10" s="246"/>
      <c r="E10" s="2"/>
      <c r="F10" s="2"/>
      <c r="G10" s="2"/>
      <c r="H10" s="2"/>
      <c r="I10" s="2"/>
      <c r="J10" s="2"/>
      <c r="K10" s="2"/>
    </row>
    <row r="11" spans="2:11" ht="18" x14ac:dyDescent="0.25">
      <c r="B11" s="387" t="s">
        <v>100</v>
      </c>
      <c r="C11" s="387"/>
      <c r="D11" s="387"/>
      <c r="E11" s="387"/>
      <c r="F11" s="3"/>
      <c r="G11" s="3"/>
      <c r="H11" s="2"/>
      <c r="I11" s="2"/>
      <c r="J11" s="2"/>
      <c r="K11" s="2"/>
    </row>
    <row r="12" spans="2:11" ht="13.5" thickBot="1" x14ac:dyDescent="0.25">
      <c r="B12" s="113"/>
      <c r="C12" s="130">
        <v>2019</v>
      </c>
      <c r="D12" s="130">
        <v>2021</v>
      </c>
      <c r="E12" s="113"/>
      <c r="F12" s="113"/>
      <c r="G12" s="113"/>
      <c r="H12" s="113"/>
      <c r="I12" s="113"/>
      <c r="J12" s="113"/>
      <c r="K12" s="2"/>
    </row>
    <row r="13" spans="2:11" ht="13.5" thickBot="1" x14ac:dyDescent="0.25">
      <c r="B13" s="4" t="s">
        <v>1</v>
      </c>
      <c r="C13" s="247" t="s">
        <v>97</v>
      </c>
      <c r="D13" s="247" t="s">
        <v>38</v>
      </c>
      <c r="E13" s="113"/>
      <c r="F13" s="113"/>
      <c r="G13" s="113"/>
      <c r="H13" s="113"/>
      <c r="I13" s="113"/>
      <c r="J13" s="113"/>
      <c r="K13" s="2"/>
    </row>
    <row r="14" spans="2:11" x14ac:dyDescent="0.2">
      <c r="B14" s="371" t="s">
        <v>2</v>
      </c>
      <c r="C14" s="279">
        <v>8703.52</v>
      </c>
      <c r="D14" s="279">
        <v>9001.9599999999991</v>
      </c>
      <c r="E14" s="113" t="s">
        <v>68</v>
      </c>
      <c r="F14" s="113"/>
      <c r="G14" s="113"/>
      <c r="H14" s="113"/>
      <c r="I14" s="205"/>
      <c r="J14" s="113"/>
      <c r="K14" s="2"/>
    </row>
    <row r="15" spans="2:11" x14ac:dyDescent="0.2">
      <c r="B15" s="372" t="s">
        <v>3</v>
      </c>
      <c r="C15" s="134">
        <v>3.0352000000000001</v>
      </c>
      <c r="D15" s="134">
        <v>3.1393</v>
      </c>
      <c r="E15" s="113" t="s">
        <v>94</v>
      </c>
      <c r="F15" s="113"/>
      <c r="G15" s="113"/>
      <c r="H15" s="113"/>
      <c r="I15" s="206"/>
      <c r="J15" s="113"/>
      <c r="K15" s="2"/>
    </row>
    <row r="16" spans="2:11" x14ac:dyDescent="0.2">
      <c r="B16" s="372" t="s">
        <v>79</v>
      </c>
      <c r="C16" s="134"/>
      <c r="D16" s="134">
        <v>0.19500000000000001</v>
      </c>
      <c r="E16" s="113" t="s">
        <v>94</v>
      </c>
      <c r="F16" s="113"/>
      <c r="G16" s="113"/>
      <c r="H16" s="113"/>
      <c r="I16" s="206"/>
      <c r="J16" s="113"/>
      <c r="K16" s="2"/>
    </row>
    <row r="17" spans="2:11" x14ac:dyDescent="0.2">
      <c r="B17" s="373" t="s">
        <v>125</v>
      </c>
      <c r="C17" s="134">
        <v>0</v>
      </c>
      <c r="D17" s="134">
        <v>2.7099999999999999E-2</v>
      </c>
      <c r="E17" s="113" t="s">
        <v>94</v>
      </c>
      <c r="F17" s="113"/>
      <c r="G17" s="113"/>
      <c r="H17" s="113"/>
      <c r="I17" s="206"/>
      <c r="J17" s="113"/>
      <c r="K17" s="2"/>
    </row>
    <row r="18" spans="2:11" x14ac:dyDescent="0.2">
      <c r="B18" s="373" t="s">
        <v>140</v>
      </c>
      <c r="C18" s="134"/>
      <c r="D18" s="134">
        <v>-5.2499999999999998E-2</v>
      </c>
      <c r="E18" s="113" t="s">
        <v>12</v>
      </c>
      <c r="F18" s="113"/>
      <c r="G18" s="113"/>
      <c r="H18" s="113"/>
      <c r="I18" s="206"/>
      <c r="J18" s="113"/>
      <c r="K18" s="2"/>
    </row>
    <row r="19" spans="2:11" x14ac:dyDescent="0.2">
      <c r="B19" s="372" t="s">
        <v>110</v>
      </c>
      <c r="C19" s="134">
        <v>0</v>
      </c>
      <c r="D19" s="134">
        <v>0</v>
      </c>
      <c r="E19" s="113" t="s">
        <v>94</v>
      </c>
      <c r="F19" s="113"/>
      <c r="G19" s="113"/>
      <c r="H19" s="113"/>
      <c r="I19" s="212"/>
      <c r="J19" s="113"/>
      <c r="K19" s="2"/>
    </row>
    <row r="20" spans="2:11" x14ac:dyDescent="0.2">
      <c r="B20" s="373" t="s">
        <v>87</v>
      </c>
      <c r="C20" s="287">
        <v>0.41570000000000001</v>
      </c>
      <c r="D20" s="287">
        <v>0.41570000000000001</v>
      </c>
      <c r="E20" s="113" t="s">
        <v>94</v>
      </c>
      <c r="F20" s="215"/>
      <c r="G20" s="215"/>
      <c r="H20" s="113"/>
      <c r="I20" s="113"/>
      <c r="J20" s="113"/>
      <c r="K20" s="2"/>
    </row>
    <row r="21" spans="2:11" x14ac:dyDescent="0.2">
      <c r="B21" s="374" t="s">
        <v>124</v>
      </c>
      <c r="C21" s="288">
        <v>0</v>
      </c>
      <c r="D21" s="370">
        <v>98.64</v>
      </c>
      <c r="E21" s="113" t="s">
        <v>68</v>
      </c>
      <c r="F21" s="215"/>
      <c r="G21" s="215"/>
      <c r="H21" s="113"/>
      <c r="I21" s="113"/>
      <c r="J21" s="113"/>
      <c r="K21" s="2"/>
    </row>
    <row r="22" spans="2:11" x14ac:dyDescent="0.2">
      <c r="B22" s="374" t="s">
        <v>138</v>
      </c>
      <c r="C22" s="288"/>
      <c r="D22" s="370">
        <v>-150.47999999999999</v>
      </c>
      <c r="E22" s="113" t="s">
        <v>68</v>
      </c>
      <c r="F22" s="215"/>
      <c r="G22" s="215"/>
      <c r="H22" s="113"/>
      <c r="I22" s="113"/>
      <c r="J22" s="113"/>
      <c r="K22" s="2"/>
    </row>
    <row r="23" spans="2:11" x14ac:dyDescent="0.2">
      <c r="B23" s="375" t="s">
        <v>101</v>
      </c>
      <c r="C23" s="277"/>
      <c r="D23" s="277">
        <v>0</v>
      </c>
      <c r="E23" s="113" t="s">
        <v>94</v>
      </c>
      <c r="F23" s="113"/>
      <c r="G23" s="113"/>
      <c r="H23" s="113"/>
      <c r="I23" s="206"/>
      <c r="J23" s="113"/>
      <c r="K23" s="2"/>
    </row>
    <row r="24" spans="2:11" x14ac:dyDescent="0.2">
      <c r="B24" s="375"/>
      <c r="C24" s="134">
        <v>0</v>
      </c>
      <c r="D24" s="134">
        <v>0</v>
      </c>
      <c r="E24" s="113" t="s">
        <v>94</v>
      </c>
      <c r="F24" s="113"/>
      <c r="G24" s="113"/>
      <c r="H24" s="113"/>
      <c r="I24" s="206"/>
      <c r="J24" s="113"/>
      <c r="K24" s="2"/>
    </row>
    <row r="25" spans="2:11" ht="12.75" customHeight="1" x14ac:dyDescent="0.2">
      <c r="B25" s="376" t="s">
        <v>71</v>
      </c>
      <c r="C25" s="295">
        <f>SUM(C23:C24)</f>
        <v>0</v>
      </c>
      <c r="D25" s="295">
        <f>SUM(D23:D24)</f>
        <v>0</v>
      </c>
      <c r="E25" s="113" t="s">
        <v>94</v>
      </c>
      <c r="F25" s="113"/>
      <c r="G25" s="113"/>
      <c r="H25" s="113"/>
      <c r="I25" s="206"/>
      <c r="J25" s="113"/>
      <c r="K25" s="2"/>
    </row>
    <row r="26" spans="2:11" x14ac:dyDescent="0.2">
      <c r="B26" s="375" t="s">
        <v>103</v>
      </c>
      <c r="C26" s="134">
        <v>0</v>
      </c>
      <c r="D26" s="134">
        <v>0</v>
      </c>
      <c r="E26" s="120" t="s">
        <v>11</v>
      </c>
      <c r="F26" s="113"/>
      <c r="G26" s="113"/>
      <c r="H26" s="113"/>
      <c r="I26" s="206"/>
      <c r="J26" s="113"/>
      <c r="K26" s="2"/>
    </row>
    <row r="27" spans="2:11" x14ac:dyDescent="0.2">
      <c r="B27" s="372" t="s">
        <v>4</v>
      </c>
      <c r="C27" s="277">
        <v>3.1677</v>
      </c>
      <c r="D27" s="277">
        <v>3.4113000000000002</v>
      </c>
      <c r="E27" s="113" t="s">
        <v>94</v>
      </c>
      <c r="F27" s="113"/>
      <c r="G27" s="113"/>
      <c r="H27" s="113"/>
      <c r="I27" s="206"/>
      <c r="J27" s="113"/>
      <c r="K27" s="2"/>
    </row>
    <row r="28" spans="2:11" ht="30" customHeight="1" x14ac:dyDescent="0.2">
      <c r="B28" s="372" t="s">
        <v>5</v>
      </c>
      <c r="C28" s="277">
        <v>2.2222</v>
      </c>
      <c r="D28" s="277">
        <v>2.4554999999999998</v>
      </c>
      <c r="E28" s="113" t="s">
        <v>94</v>
      </c>
      <c r="F28" s="113"/>
      <c r="G28" s="113"/>
      <c r="H28" s="113"/>
      <c r="I28" s="206"/>
      <c r="J28" s="113"/>
      <c r="K28" s="2"/>
    </row>
    <row r="29" spans="2:11" x14ac:dyDescent="0.2">
      <c r="B29" s="372" t="s">
        <v>6</v>
      </c>
      <c r="C29" s="134">
        <v>3.0000000000000001E-3</v>
      </c>
      <c r="D29" s="134">
        <v>3.0000000000000001E-3</v>
      </c>
      <c r="E29" s="120" t="s">
        <v>11</v>
      </c>
      <c r="F29" s="113"/>
      <c r="G29" s="113"/>
      <c r="H29" s="113"/>
      <c r="I29" s="108"/>
      <c r="J29" s="113"/>
      <c r="K29" s="2"/>
    </row>
    <row r="30" spans="2:11" x14ac:dyDescent="0.2">
      <c r="B30" s="372" t="s">
        <v>81</v>
      </c>
      <c r="C30" s="134">
        <v>4.0000000000000002E-4</v>
      </c>
      <c r="D30" s="134">
        <v>4.0000000000000002E-4</v>
      </c>
      <c r="E30" s="120" t="s">
        <v>11</v>
      </c>
      <c r="F30" s="113"/>
      <c r="G30" s="113"/>
      <c r="H30" s="113"/>
      <c r="I30" s="108"/>
      <c r="J30" s="113"/>
      <c r="K30" s="2"/>
    </row>
    <row r="31" spans="2:11" x14ac:dyDescent="0.2">
      <c r="B31" s="372" t="s">
        <v>7</v>
      </c>
      <c r="C31" s="134">
        <v>5.0000000000000001E-4</v>
      </c>
      <c r="D31" s="134">
        <v>5.0000000000000001E-4</v>
      </c>
      <c r="E31" s="120" t="s">
        <v>11</v>
      </c>
      <c r="F31" s="113"/>
      <c r="G31" s="113"/>
      <c r="H31" s="113"/>
      <c r="I31" s="108"/>
      <c r="J31" s="113"/>
      <c r="K31" s="2"/>
    </row>
    <row r="32" spans="2:11" ht="23.25" customHeight="1" x14ac:dyDescent="0.2">
      <c r="B32" s="372" t="s">
        <v>8</v>
      </c>
      <c r="C32" s="281">
        <v>0.25</v>
      </c>
      <c r="D32" s="281">
        <v>0.25</v>
      </c>
      <c r="E32" s="113" t="s">
        <v>68</v>
      </c>
      <c r="F32" s="113"/>
      <c r="G32" s="113"/>
      <c r="H32" s="113"/>
      <c r="I32" s="207"/>
      <c r="J32" s="113"/>
      <c r="K32" s="2"/>
    </row>
    <row r="33" spans="2:15" ht="13.5" thickBot="1" x14ac:dyDescent="0.25">
      <c r="B33" s="377" t="s">
        <v>9</v>
      </c>
      <c r="C33" s="286">
        <v>1.0145999999999999</v>
      </c>
      <c r="D33" s="286">
        <v>1.0145999999999999</v>
      </c>
      <c r="E33" s="120" t="s">
        <v>60</v>
      </c>
      <c r="F33" s="113"/>
      <c r="G33" s="113"/>
      <c r="H33" s="113"/>
      <c r="I33" s="108"/>
      <c r="J33" s="113"/>
      <c r="K33" s="2"/>
    </row>
    <row r="34" spans="2:15" x14ac:dyDescent="0.2">
      <c r="B34" s="74"/>
      <c r="C34" s="113"/>
      <c r="D34" s="264"/>
      <c r="F34" s="113"/>
      <c r="G34" s="113"/>
      <c r="H34" s="113"/>
      <c r="I34" s="120"/>
      <c r="J34" s="113"/>
      <c r="K34" s="2"/>
    </row>
    <row r="35" spans="2:15" x14ac:dyDescent="0.2">
      <c r="B35" s="74"/>
      <c r="C35" s="113"/>
      <c r="D35" s="264"/>
      <c r="E35" s="67"/>
      <c r="F35" s="113"/>
      <c r="G35" s="113"/>
      <c r="H35" s="113"/>
      <c r="I35" s="113"/>
      <c r="J35" s="113"/>
      <c r="K35" s="2"/>
    </row>
    <row r="36" spans="2:15" x14ac:dyDescent="0.2">
      <c r="B36" s="74"/>
      <c r="C36" s="113"/>
      <c r="D36" s="264"/>
      <c r="E36" s="67"/>
      <c r="F36" s="113"/>
      <c r="G36" s="113"/>
      <c r="H36" s="113"/>
      <c r="I36" s="113"/>
      <c r="J36" s="113"/>
      <c r="K36" s="2"/>
    </row>
    <row r="37" spans="2:15" x14ac:dyDescent="0.2">
      <c r="B37" s="74"/>
      <c r="C37" s="113"/>
      <c r="D37" s="264"/>
      <c r="E37" s="67" t="s">
        <v>60</v>
      </c>
      <c r="F37" s="113"/>
      <c r="G37" s="113"/>
      <c r="H37" s="113"/>
      <c r="I37" s="113"/>
      <c r="J37" s="113"/>
      <c r="K37" s="2"/>
    </row>
    <row r="38" spans="2:15" x14ac:dyDescent="0.2">
      <c r="B38" s="74" t="s">
        <v>29</v>
      </c>
      <c r="C38" s="201">
        <f>'Res '!C37</f>
        <v>0.11899999999999999</v>
      </c>
      <c r="D38" s="201">
        <f>'Res '!D37</f>
        <v>0.11899999999999999</v>
      </c>
      <c r="E38" s="68"/>
      <c r="F38" s="113"/>
      <c r="G38" s="113"/>
      <c r="H38" s="113"/>
      <c r="I38" s="113"/>
      <c r="J38" s="113"/>
      <c r="K38" s="2"/>
    </row>
    <row r="39" spans="2:15" x14ac:dyDescent="0.2">
      <c r="B39" s="74" t="s">
        <v>30</v>
      </c>
      <c r="C39" s="201">
        <f>'Res '!C38</f>
        <v>0.13900000000000001</v>
      </c>
      <c r="D39" s="201">
        <f>'Res '!D38</f>
        <v>0.13900000000000001</v>
      </c>
      <c r="E39" s="68"/>
      <c r="F39" s="113"/>
      <c r="G39" s="113"/>
      <c r="H39" s="113"/>
      <c r="I39" s="113"/>
      <c r="J39" s="113"/>
      <c r="K39" s="2"/>
    </row>
    <row r="40" spans="2:15" x14ac:dyDescent="0.2">
      <c r="B40" s="74" t="s">
        <v>31</v>
      </c>
      <c r="C40" s="201">
        <f>'Res '!C39</f>
        <v>0.128</v>
      </c>
      <c r="D40" s="201">
        <f>'Res '!D39</f>
        <v>0.128</v>
      </c>
      <c r="E40" s="322">
        <f>'Res '!E39</f>
        <v>0.64</v>
      </c>
      <c r="F40" s="131">
        <f>C40*E40</f>
        <v>8.1920000000000007E-2</v>
      </c>
      <c r="G40" s="113"/>
      <c r="H40" s="113"/>
      <c r="I40" s="113"/>
      <c r="J40" s="113"/>
      <c r="K40" s="2"/>
    </row>
    <row r="41" spans="2:15" x14ac:dyDescent="0.2">
      <c r="B41" s="74" t="s">
        <v>32</v>
      </c>
      <c r="C41" s="201">
        <f>'Res '!C40</f>
        <v>0.128</v>
      </c>
      <c r="D41" s="201">
        <f>'Res '!D40</f>
        <v>0.128</v>
      </c>
      <c r="E41" s="322">
        <f>'Res '!E40</f>
        <v>0.18</v>
      </c>
      <c r="F41" s="131">
        <f>C41*E41</f>
        <v>2.3039999999999998E-2</v>
      </c>
      <c r="G41" s="113"/>
      <c r="H41" s="113"/>
      <c r="I41" s="113"/>
      <c r="J41" s="113"/>
      <c r="K41" s="2"/>
    </row>
    <row r="42" spans="2:15" x14ac:dyDescent="0.2">
      <c r="B42" s="74" t="s">
        <v>33</v>
      </c>
      <c r="C42" s="201">
        <f>'Res '!C41</f>
        <v>0.128</v>
      </c>
      <c r="D42" s="201">
        <f>'Res '!D41</f>
        <v>0.128</v>
      </c>
      <c r="E42" s="322">
        <f>'Res '!E41</f>
        <v>0.18</v>
      </c>
      <c r="F42" s="131">
        <f>C42*E42</f>
        <v>2.3039999999999998E-2</v>
      </c>
      <c r="G42" s="113"/>
      <c r="H42" s="113"/>
      <c r="I42" s="113"/>
      <c r="J42" s="113"/>
      <c r="K42" s="2"/>
    </row>
    <row r="43" spans="2:15" x14ac:dyDescent="0.2">
      <c r="B43" s="74"/>
      <c r="C43" s="113"/>
      <c r="D43" s="264"/>
      <c r="E43" s="113"/>
      <c r="F43" s="131"/>
      <c r="G43" s="113"/>
      <c r="H43" s="113"/>
      <c r="I43" s="113"/>
      <c r="J43" s="113"/>
      <c r="K43" s="2"/>
    </row>
    <row r="44" spans="2:15" ht="13.5" thickBot="1" x14ac:dyDescent="0.25">
      <c r="B44" s="74"/>
      <c r="C44" s="113"/>
      <c r="D44" s="264"/>
      <c r="E44" s="113"/>
      <c r="F44" s="113"/>
      <c r="G44" s="113"/>
      <c r="H44" s="113"/>
      <c r="I44" s="113"/>
      <c r="J44" s="113"/>
      <c r="K44" s="2"/>
    </row>
    <row r="45" spans="2:15" ht="13.5" thickBot="1" x14ac:dyDescent="0.25">
      <c r="B45" s="84" t="s">
        <v>10</v>
      </c>
      <c r="C45" s="85">
        <v>4219400</v>
      </c>
      <c r="D45" s="248" t="s">
        <v>11</v>
      </c>
      <c r="E45" s="87">
        <v>6800</v>
      </c>
      <c r="F45" s="88" t="s">
        <v>12</v>
      </c>
      <c r="G45" s="89"/>
      <c r="H45" s="90" t="s">
        <v>13</v>
      </c>
      <c r="I45" s="91"/>
      <c r="J45" s="92">
        <f>C33</f>
        <v>1.0145999999999999</v>
      </c>
      <c r="K45" s="2"/>
    </row>
    <row r="46" spans="2:15" ht="13.5" thickBot="1" x14ac:dyDescent="0.25">
      <c r="B46" s="84" t="s">
        <v>14</v>
      </c>
      <c r="C46" s="93" t="s">
        <v>93</v>
      </c>
      <c r="D46" s="248" t="s">
        <v>66</v>
      </c>
      <c r="E46" s="94" t="s">
        <v>66</v>
      </c>
      <c r="F46" s="305" t="s">
        <v>66</v>
      </c>
      <c r="G46" s="89"/>
      <c r="H46" s="95" t="s">
        <v>15</v>
      </c>
      <c r="I46" s="96"/>
      <c r="J46" s="97">
        <f>D33</f>
        <v>1.0145999999999999</v>
      </c>
      <c r="K46" s="2"/>
    </row>
    <row r="47" spans="2:15" x14ac:dyDescent="0.2">
      <c r="B47" s="76"/>
      <c r="C47" s="402" t="s">
        <v>37</v>
      </c>
      <c r="D47" s="389"/>
      <c r="E47" s="389"/>
      <c r="F47" s="388" t="s">
        <v>38</v>
      </c>
      <c r="G47" s="389"/>
      <c r="H47" s="389"/>
      <c r="I47" s="388" t="s">
        <v>39</v>
      </c>
      <c r="J47" s="406"/>
      <c r="K47" s="318"/>
      <c r="L47" s="318"/>
      <c r="M47" s="46"/>
      <c r="N47" s="393"/>
      <c r="O47" s="393"/>
    </row>
    <row r="48" spans="2:15" ht="18" customHeight="1" x14ac:dyDescent="0.2">
      <c r="B48" s="391" t="str">
        <f>B11</f>
        <v>GENERAL SERVICE - LARGE USER(&gt;5MW) (Non-RPP)</v>
      </c>
      <c r="C48" s="15" t="s">
        <v>40</v>
      </c>
      <c r="D48" s="249" t="s">
        <v>16</v>
      </c>
      <c r="E48" s="61" t="s">
        <v>41</v>
      </c>
      <c r="F48" s="56" t="s">
        <v>40</v>
      </c>
      <c r="G48" s="16" t="s">
        <v>16</v>
      </c>
      <c r="H48" s="61" t="s">
        <v>41</v>
      </c>
      <c r="I48" s="404" t="s">
        <v>22</v>
      </c>
      <c r="J48" s="399" t="s">
        <v>23</v>
      </c>
      <c r="K48" s="318"/>
      <c r="L48" s="318"/>
      <c r="M48" s="46"/>
      <c r="N48" s="394"/>
      <c r="O48" s="394"/>
    </row>
    <row r="49" spans="1:16" ht="21.75" customHeight="1" x14ac:dyDescent="0.2">
      <c r="B49" s="403"/>
      <c r="C49" s="17" t="s">
        <v>42</v>
      </c>
      <c r="D49" s="250"/>
      <c r="E49" s="55" t="s">
        <v>42</v>
      </c>
      <c r="F49" s="57" t="s">
        <v>42</v>
      </c>
      <c r="G49" s="18"/>
      <c r="H49" s="55" t="s">
        <v>42</v>
      </c>
      <c r="I49" s="405"/>
      <c r="J49" s="400"/>
      <c r="K49" s="48"/>
      <c r="L49" s="48"/>
      <c r="M49" s="46"/>
      <c r="N49" s="394"/>
      <c r="O49" s="395"/>
    </row>
    <row r="50" spans="1:16" ht="14.25" x14ac:dyDescent="0.2">
      <c r="A50" s="14" t="s">
        <v>66</v>
      </c>
      <c r="B50" s="77" t="s">
        <v>43</v>
      </c>
      <c r="C50" s="188">
        <f>C14</f>
        <v>8703.52</v>
      </c>
      <c r="D50" s="251">
        <v>1</v>
      </c>
      <c r="E50" s="184">
        <f>D50*C50</f>
        <v>8703.52</v>
      </c>
      <c r="F50" s="137">
        <f>D14</f>
        <v>9001.9599999999991</v>
      </c>
      <c r="G50" s="20">
        <v>1</v>
      </c>
      <c r="H50" s="185">
        <f>G50*F50</f>
        <v>9001.9599999999991</v>
      </c>
      <c r="I50" s="306">
        <f t="shared" ref="I50:I69" si="0">H50-E50</f>
        <v>298.43999999999869</v>
      </c>
      <c r="J50" s="308">
        <f t="shared" ref="J50:J74" si="1">IF((H50)=0,"",(I50/E50))</f>
        <v>3.4289574792727387E-2</v>
      </c>
      <c r="K50" s="38"/>
      <c r="L50" s="49"/>
      <c r="M50" s="38"/>
      <c r="N50" s="43"/>
      <c r="O50" s="9"/>
    </row>
    <row r="51" spans="1:16" ht="14.25" x14ac:dyDescent="0.2">
      <c r="A51" s="14" t="s">
        <v>66</v>
      </c>
      <c r="B51" s="77" t="s">
        <v>3</v>
      </c>
      <c r="C51" s="190">
        <f>C15</f>
        <v>3.0352000000000001</v>
      </c>
      <c r="D51" s="252">
        <f>E45</f>
        <v>6800</v>
      </c>
      <c r="E51" s="184">
        <f>D51*C51</f>
        <v>20639.36</v>
      </c>
      <c r="F51" s="141">
        <f>D15</f>
        <v>3.1393</v>
      </c>
      <c r="G51" s="22">
        <f>+E45</f>
        <v>6800</v>
      </c>
      <c r="H51" s="136">
        <f>G51*F51</f>
        <v>21347.24</v>
      </c>
      <c r="I51" s="306">
        <f t="shared" si="0"/>
        <v>707.88000000000102</v>
      </c>
      <c r="J51" s="309">
        <f t="shared" si="1"/>
        <v>3.4297575118608377E-2</v>
      </c>
      <c r="K51" s="40"/>
      <c r="L51" s="51"/>
      <c r="M51" s="38"/>
      <c r="N51" s="43"/>
      <c r="O51" s="9"/>
    </row>
    <row r="52" spans="1:16" ht="14.25" x14ac:dyDescent="0.2">
      <c r="B52" s="79" t="s">
        <v>124</v>
      </c>
      <c r="C52" s="190">
        <f>+C21</f>
        <v>0</v>
      </c>
      <c r="D52" s="255">
        <f>+D50</f>
        <v>1</v>
      </c>
      <c r="E52" s="184">
        <f t="shared" ref="E52:E56" si="2">D52*C52</f>
        <v>0</v>
      </c>
      <c r="F52" s="236">
        <f>+D21</f>
        <v>98.64</v>
      </c>
      <c r="G52" s="26">
        <f>+G50</f>
        <v>1</v>
      </c>
      <c r="H52" s="184">
        <f t="shared" ref="H52:H56" si="3">G52*F52</f>
        <v>98.64</v>
      </c>
      <c r="I52" s="307">
        <f t="shared" si="0"/>
        <v>98.64</v>
      </c>
      <c r="J52" s="310" t="e">
        <f t="shared" si="1"/>
        <v>#DIV/0!</v>
      </c>
      <c r="K52" s="52"/>
      <c r="N52" s="51"/>
      <c r="O52" s="9"/>
      <c r="P52" s="43"/>
    </row>
    <row r="53" spans="1:16" ht="14.25" x14ac:dyDescent="0.2">
      <c r="B53" s="79" t="s">
        <v>138</v>
      </c>
      <c r="C53" s="190">
        <f>+C22</f>
        <v>0</v>
      </c>
      <c r="D53" s="255">
        <f>+D52</f>
        <v>1</v>
      </c>
      <c r="E53" s="184">
        <f t="shared" ref="E53" si="4">D53*C53</f>
        <v>0</v>
      </c>
      <c r="F53" s="236">
        <f>+D22</f>
        <v>-150.47999999999999</v>
      </c>
      <c r="G53" s="26">
        <f>+G52</f>
        <v>1</v>
      </c>
      <c r="H53" s="184">
        <f t="shared" ref="H53" si="5">G53*F53</f>
        <v>-150.47999999999999</v>
      </c>
      <c r="I53" s="307">
        <f t="shared" ref="I53" si="6">H53-E53</f>
        <v>-150.47999999999999</v>
      </c>
      <c r="J53" s="310" t="e">
        <f t="shared" ref="J53" si="7">IF((H53)=0,"",(I53/E53))</f>
        <v>#DIV/0!</v>
      </c>
      <c r="K53" s="52"/>
      <c r="N53" s="51"/>
      <c r="O53" s="9"/>
      <c r="P53" s="43"/>
    </row>
    <row r="54" spans="1:16" ht="14.25" x14ac:dyDescent="0.2">
      <c r="B54" s="79" t="s">
        <v>125</v>
      </c>
      <c r="C54" s="190">
        <f>+C17</f>
        <v>0</v>
      </c>
      <c r="D54" s="255">
        <f>+E45</f>
        <v>6800</v>
      </c>
      <c r="E54" s="184">
        <f t="shared" si="2"/>
        <v>0</v>
      </c>
      <c r="F54" s="191">
        <f>+D17</f>
        <v>2.7099999999999999E-2</v>
      </c>
      <c r="G54" s="26">
        <f>+E45</f>
        <v>6800</v>
      </c>
      <c r="H54" s="184">
        <f t="shared" si="3"/>
        <v>184.28</v>
      </c>
      <c r="I54" s="307">
        <f t="shared" si="0"/>
        <v>184.28</v>
      </c>
      <c r="J54" s="310" t="e">
        <f t="shared" si="1"/>
        <v>#DIV/0!</v>
      </c>
      <c r="K54" s="52"/>
      <c r="N54" s="51"/>
      <c r="O54" s="9"/>
      <c r="P54" s="43"/>
    </row>
    <row r="55" spans="1:16" ht="14.25" x14ac:dyDescent="0.2">
      <c r="B55" s="79" t="s">
        <v>139</v>
      </c>
      <c r="C55" s="190">
        <f>+C18</f>
        <v>0</v>
      </c>
      <c r="D55" s="255">
        <f>+D54</f>
        <v>6800</v>
      </c>
      <c r="E55" s="184">
        <f t="shared" ref="E55" si="8">D55*C55</f>
        <v>0</v>
      </c>
      <c r="F55" s="191">
        <f>+D18</f>
        <v>-5.2499999999999998E-2</v>
      </c>
      <c r="G55" s="26">
        <f>+G54</f>
        <v>6800</v>
      </c>
      <c r="H55" s="184">
        <f t="shared" ref="H55" si="9">G55*F55</f>
        <v>-357</v>
      </c>
      <c r="I55" s="307">
        <f t="shared" ref="I55" si="10">H55-E55</f>
        <v>-357</v>
      </c>
      <c r="J55" s="310" t="e">
        <f t="shared" ref="J55" si="11">IF((H55)=0,"",(I55/E55))</f>
        <v>#DIV/0!</v>
      </c>
      <c r="K55" s="52"/>
      <c r="N55" s="51"/>
      <c r="O55" s="9"/>
      <c r="P55" s="43"/>
    </row>
    <row r="56" spans="1:16" ht="14.25" x14ac:dyDescent="0.2">
      <c r="B56" s="133" t="s">
        <v>85</v>
      </c>
      <c r="C56" s="143">
        <f>C16</f>
        <v>0</v>
      </c>
      <c r="D56" s="253">
        <f>+E45</f>
        <v>6800</v>
      </c>
      <c r="E56" s="186">
        <f t="shared" si="2"/>
        <v>0</v>
      </c>
      <c r="F56" s="145">
        <f>D16</f>
        <v>0.19500000000000001</v>
      </c>
      <c r="G56" s="24">
        <f>+E45</f>
        <v>6800</v>
      </c>
      <c r="H56" s="144">
        <f t="shared" si="3"/>
        <v>1326</v>
      </c>
      <c r="I56" s="306">
        <f t="shared" si="0"/>
        <v>1326</v>
      </c>
      <c r="J56" s="311" t="e">
        <f t="shared" si="1"/>
        <v>#DIV/0!</v>
      </c>
      <c r="K56" s="40"/>
      <c r="L56" s="226"/>
      <c r="M56" s="225"/>
      <c r="N56" s="43"/>
      <c r="O56" s="9"/>
    </row>
    <row r="57" spans="1:16" ht="15" x14ac:dyDescent="0.2">
      <c r="B57" s="25" t="s">
        <v>44</v>
      </c>
      <c r="C57" s="147"/>
      <c r="D57" s="254"/>
      <c r="E57" s="148">
        <f>SUM(E50:E56)</f>
        <v>29342.880000000001</v>
      </c>
      <c r="F57" s="149"/>
      <c r="G57" s="66"/>
      <c r="H57" s="148">
        <f>SUM(H50:H56)</f>
        <v>31450.639999999999</v>
      </c>
      <c r="I57" s="187">
        <f t="shared" si="0"/>
        <v>2107.7599999999984</v>
      </c>
      <c r="J57" s="301">
        <f t="shared" si="1"/>
        <v>7.1832076469658002E-2</v>
      </c>
      <c r="K57" s="38"/>
      <c r="L57" s="106"/>
      <c r="M57" s="100"/>
      <c r="N57" s="51"/>
      <c r="O57" s="9"/>
      <c r="P57" s="41"/>
    </row>
    <row r="58" spans="1:16" ht="14.25" x14ac:dyDescent="0.2">
      <c r="B58" s="79" t="s">
        <v>45</v>
      </c>
      <c r="C58" s="140">
        <f>C69</f>
        <v>0.1368</v>
      </c>
      <c r="D58" s="255">
        <f>$C45*($C33-1)</f>
        <v>61603.239999999772</v>
      </c>
      <c r="E58" s="136">
        <f>C58*D58</f>
        <v>8427.3232319999697</v>
      </c>
      <c r="F58" s="141">
        <f>C58</f>
        <v>0.1368</v>
      </c>
      <c r="G58" s="26">
        <f>$C45*($C33-1)</f>
        <v>61603.239999999772</v>
      </c>
      <c r="H58" s="136">
        <f>F58*G58</f>
        <v>8427.3232319999697</v>
      </c>
      <c r="I58" s="306">
        <f t="shared" si="0"/>
        <v>0</v>
      </c>
      <c r="J58" s="309">
        <f t="shared" si="1"/>
        <v>0</v>
      </c>
      <c r="K58" s="52"/>
      <c r="N58" s="51"/>
      <c r="O58" s="9"/>
      <c r="P58" s="43"/>
    </row>
    <row r="59" spans="1:16" ht="14.25" x14ac:dyDescent="0.2">
      <c r="B59" s="79" t="s">
        <v>88</v>
      </c>
      <c r="C59" s="190">
        <f>+C20</f>
        <v>0.41570000000000001</v>
      </c>
      <c r="D59" s="255">
        <f>+E45</f>
        <v>6800</v>
      </c>
      <c r="E59" s="184">
        <f t="shared" ref="E59" si="12">D59*C59</f>
        <v>2826.76</v>
      </c>
      <c r="F59" s="191">
        <f>D20</f>
        <v>0.41570000000000001</v>
      </c>
      <c r="G59" s="26">
        <f>+E45</f>
        <v>6800</v>
      </c>
      <c r="H59" s="184">
        <f t="shared" ref="H59" si="13">G59*F59</f>
        <v>2826.76</v>
      </c>
      <c r="I59" s="307">
        <f t="shared" si="0"/>
        <v>0</v>
      </c>
      <c r="J59" s="310">
        <f t="shared" si="1"/>
        <v>0</v>
      </c>
      <c r="K59" s="52"/>
      <c r="N59" s="51"/>
      <c r="O59" s="9"/>
      <c r="P59" s="43"/>
    </row>
    <row r="60" spans="1:16" ht="15" x14ac:dyDescent="0.2">
      <c r="B60" s="39" t="s">
        <v>47</v>
      </c>
      <c r="C60" s="152"/>
      <c r="D60" s="256"/>
      <c r="E60" s="153">
        <f>SUM(E58:E59)+E57</f>
        <v>40596.963231999973</v>
      </c>
      <c r="F60" s="154"/>
      <c r="G60" s="28"/>
      <c r="H60" s="153">
        <f>SUM(H58:H59)+H57</f>
        <v>42704.723231999968</v>
      </c>
      <c r="I60" s="187">
        <f>H60-E60</f>
        <v>2107.7599999999948</v>
      </c>
      <c r="J60" s="301">
        <f t="shared" si="1"/>
        <v>5.1919154345480285E-2</v>
      </c>
      <c r="K60" s="38"/>
      <c r="N60" s="41"/>
      <c r="O60" s="9"/>
      <c r="P60" s="41"/>
    </row>
    <row r="61" spans="1:16" ht="14.25" x14ac:dyDescent="0.2">
      <c r="B61" s="81" t="s">
        <v>48</v>
      </c>
      <c r="C61" s="190">
        <f>C27</f>
        <v>3.1677</v>
      </c>
      <c r="D61" s="257">
        <f>E45</f>
        <v>6800</v>
      </c>
      <c r="E61" s="184">
        <f>D61*C61</f>
        <v>21540.36</v>
      </c>
      <c r="F61" s="141">
        <f>D27</f>
        <v>3.4113000000000002</v>
      </c>
      <c r="G61" s="30">
        <f>+E45</f>
        <v>6800</v>
      </c>
      <c r="H61" s="136">
        <f>G61*F61</f>
        <v>23196.84</v>
      </c>
      <c r="I61" s="306">
        <f t="shared" si="0"/>
        <v>1656.4799999999996</v>
      </c>
      <c r="J61" s="309">
        <f t="shared" si="1"/>
        <v>7.6901221706600978E-2</v>
      </c>
      <c r="K61" s="52"/>
      <c r="N61" s="99"/>
      <c r="O61" s="9"/>
      <c r="P61" s="43"/>
    </row>
    <row r="62" spans="1:16" ht="21.75" customHeight="1" x14ac:dyDescent="0.2">
      <c r="B62" s="82" t="s">
        <v>49</v>
      </c>
      <c r="C62" s="190">
        <f>C28</f>
        <v>2.2222</v>
      </c>
      <c r="D62" s="259">
        <f>+E45</f>
        <v>6800</v>
      </c>
      <c r="E62" s="184">
        <f>D62*C62</f>
        <v>15110.96</v>
      </c>
      <c r="F62" s="141">
        <f>D28</f>
        <v>2.4554999999999998</v>
      </c>
      <c r="G62" s="30">
        <f>+E45</f>
        <v>6800</v>
      </c>
      <c r="H62" s="136">
        <f>G62*F62</f>
        <v>16697.399999999998</v>
      </c>
      <c r="I62" s="306">
        <f t="shared" si="0"/>
        <v>1586.4399999999987</v>
      </c>
      <c r="J62" s="309">
        <f t="shared" si="1"/>
        <v>0.10498604986049852</v>
      </c>
      <c r="K62" s="52"/>
      <c r="L62" s="225"/>
      <c r="N62" s="51"/>
      <c r="O62" s="9"/>
      <c r="P62" s="43"/>
    </row>
    <row r="63" spans="1:16" ht="15" x14ac:dyDescent="0.2">
      <c r="B63" s="39" t="s">
        <v>50</v>
      </c>
      <c r="C63" s="152"/>
      <c r="D63" s="256"/>
      <c r="E63" s="153">
        <f>SUM(E60:E62)</f>
        <v>77248.283231999972</v>
      </c>
      <c r="F63" s="155"/>
      <c r="G63" s="31"/>
      <c r="H63" s="153">
        <f>SUM(H60:H62)</f>
        <v>82598.963231999966</v>
      </c>
      <c r="I63" s="187">
        <f>H63-E63</f>
        <v>5350.679999999993</v>
      </c>
      <c r="J63" s="301">
        <f t="shared" si="1"/>
        <v>6.9266005354841106E-2</v>
      </c>
      <c r="K63" s="36"/>
      <c r="L63" s="41"/>
      <c r="M63" s="36"/>
      <c r="O63" s="9"/>
    </row>
    <row r="64" spans="1:16" ht="14.25" x14ac:dyDescent="0.2">
      <c r="B64" s="79" t="s">
        <v>51</v>
      </c>
      <c r="C64" s="157">
        <f>C29</f>
        <v>3.0000000000000001E-3</v>
      </c>
      <c r="D64" s="255">
        <f>C45+D58</f>
        <v>4281003.24</v>
      </c>
      <c r="E64" s="162">
        <f t="shared" ref="E64:E69" si="14">D64*C64</f>
        <v>12843.009720000002</v>
      </c>
      <c r="F64" s="179">
        <f>D29</f>
        <v>3.0000000000000001E-3</v>
      </c>
      <c r="G64" s="111">
        <f>+C45+G58</f>
        <v>4281003.24</v>
      </c>
      <c r="H64" s="159">
        <f t="shared" ref="H64:H69" si="15">G64*F64</f>
        <v>12843.009720000002</v>
      </c>
      <c r="I64" s="312">
        <f t="shared" si="0"/>
        <v>0</v>
      </c>
      <c r="J64" s="310">
        <f t="shared" si="1"/>
        <v>0</v>
      </c>
      <c r="K64" s="52"/>
      <c r="L64" s="53"/>
      <c r="M64" s="38"/>
      <c r="N64" s="43"/>
      <c r="O64" s="9"/>
    </row>
    <row r="65" spans="2:17" ht="14.25" x14ac:dyDescent="0.2">
      <c r="B65" s="79" t="s">
        <v>81</v>
      </c>
      <c r="C65" s="157">
        <f>C30</f>
        <v>4.0000000000000002E-4</v>
      </c>
      <c r="D65" s="255">
        <f>+C45+D58</f>
        <v>4281003.24</v>
      </c>
      <c r="E65" s="162">
        <f t="shared" si="14"/>
        <v>1712.4012960000002</v>
      </c>
      <c r="F65" s="179">
        <f>D30</f>
        <v>4.0000000000000002E-4</v>
      </c>
      <c r="G65" s="111">
        <f>+C45+G58</f>
        <v>4281003.24</v>
      </c>
      <c r="H65" s="159">
        <f t="shared" si="15"/>
        <v>1712.4012960000002</v>
      </c>
      <c r="I65" s="312">
        <f t="shared" si="0"/>
        <v>0</v>
      </c>
      <c r="J65" s="310">
        <f t="shared" si="1"/>
        <v>0</v>
      </c>
      <c r="K65" s="52"/>
      <c r="L65" s="53"/>
      <c r="M65" s="38"/>
      <c r="N65" s="43"/>
      <c r="O65" s="9"/>
    </row>
    <row r="66" spans="2:17" ht="14.25" x14ac:dyDescent="0.2">
      <c r="B66" s="78" t="s">
        <v>52</v>
      </c>
      <c r="C66" s="157">
        <f>C31</f>
        <v>5.0000000000000001E-4</v>
      </c>
      <c r="D66" s="255">
        <f>+C45+D58</f>
        <v>4281003.24</v>
      </c>
      <c r="E66" s="162">
        <f t="shared" si="14"/>
        <v>2140.50162</v>
      </c>
      <c r="F66" s="179">
        <f>D31</f>
        <v>5.0000000000000001E-4</v>
      </c>
      <c r="G66" s="111">
        <f>+C45+G58</f>
        <v>4281003.24</v>
      </c>
      <c r="H66" s="162">
        <f t="shared" si="15"/>
        <v>2140.50162</v>
      </c>
      <c r="I66" s="307">
        <f t="shared" si="0"/>
        <v>0</v>
      </c>
      <c r="J66" s="310">
        <f t="shared" si="1"/>
        <v>0</v>
      </c>
      <c r="K66" s="52"/>
      <c r="L66" s="53"/>
      <c r="M66" s="38"/>
      <c r="N66" s="43"/>
      <c r="O66" s="9"/>
    </row>
    <row r="67" spans="2:17" ht="14.25" x14ac:dyDescent="0.2">
      <c r="B67" s="78" t="s">
        <v>53</v>
      </c>
      <c r="C67" s="197">
        <f>C32</f>
        <v>0.25</v>
      </c>
      <c r="D67" s="255">
        <f>D50</f>
        <v>1</v>
      </c>
      <c r="E67" s="162">
        <f t="shared" si="14"/>
        <v>0.25</v>
      </c>
      <c r="F67" s="198">
        <f>D32</f>
        <v>0.25</v>
      </c>
      <c r="G67" s="111">
        <f>+G50</f>
        <v>1</v>
      </c>
      <c r="H67" s="162">
        <f t="shared" si="15"/>
        <v>0.25</v>
      </c>
      <c r="I67" s="307">
        <f t="shared" si="0"/>
        <v>0</v>
      </c>
      <c r="J67" s="310">
        <f t="shared" si="1"/>
        <v>0</v>
      </c>
      <c r="K67" s="52"/>
      <c r="L67" s="53"/>
      <c r="M67" s="38"/>
      <c r="N67" s="43"/>
      <c r="O67" s="9"/>
    </row>
    <row r="68" spans="2:17" ht="15" x14ac:dyDescent="0.2">
      <c r="B68" s="39" t="s">
        <v>58</v>
      </c>
      <c r="C68" s="152"/>
      <c r="D68" s="256"/>
      <c r="E68" s="153">
        <f>SUM(E64:E67)</f>
        <v>16696.162636000001</v>
      </c>
      <c r="F68" s="155"/>
      <c r="G68" s="31"/>
      <c r="H68" s="153">
        <f>SUM(H64:H67)</f>
        <v>16696.162636000001</v>
      </c>
      <c r="I68" s="187">
        <f>SUM(I64:I67)</f>
        <v>0</v>
      </c>
      <c r="J68" s="314">
        <f t="shared" si="1"/>
        <v>0</v>
      </c>
      <c r="K68" s="52"/>
      <c r="L68" s="53"/>
      <c r="M68" s="38"/>
      <c r="N68" s="43"/>
      <c r="O68" s="9"/>
    </row>
    <row r="69" spans="2:17" ht="14.25" x14ac:dyDescent="0.2">
      <c r="B69" s="79" t="s">
        <v>61</v>
      </c>
      <c r="C69" s="157">
        <v>0.1368</v>
      </c>
      <c r="D69" s="255">
        <f>C45</f>
        <v>4219400</v>
      </c>
      <c r="E69" s="162">
        <f t="shared" si="14"/>
        <v>577213.92000000004</v>
      </c>
      <c r="F69" s="179">
        <f>C69</f>
        <v>0.1368</v>
      </c>
      <c r="G69" s="111">
        <f>+C45</f>
        <v>4219400</v>
      </c>
      <c r="H69" s="159">
        <f t="shared" si="15"/>
        <v>577213.92000000004</v>
      </c>
      <c r="I69" s="312">
        <f t="shared" si="0"/>
        <v>0</v>
      </c>
      <c r="J69" s="310">
        <f t="shared" si="1"/>
        <v>0</v>
      </c>
      <c r="K69" s="52"/>
      <c r="L69" s="53"/>
      <c r="M69" s="38"/>
      <c r="N69" s="43"/>
      <c r="O69" s="9"/>
    </row>
    <row r="70" spans="2:17" ht="15.75" thickBot="1" x14ac:dyDescent="0.25">
      <c r="B70" s="39" t="s">
        <v>59</v>
      </c>
      <c r="C70" s="152"/>
      <c r="D70" s="256"/>
      <c r="E70" s="153">
        <f>SUM(E69:E69)</f>
        <v>577213.92000000004</v>
      </c>
      <c r="F70" s="155"/>
      <c r="G70" s="31"/>
      <c r="H70" s="153">
        <f>SUM(H69:H69)</f>
        <v>577213.92000000004</v>
      </c>
      <c r="I70" s="187">
        <f>H70-E70</f>
        <v>0</v>
      </c>
      <c r="J70" s="301">
        <f t="shared" si="1"/>
        <v>0</v>
      </c>
      <c r="K70" s="52"/>
      <c r="L70" s="53"/>
      <c r="M70" s="38"/>
      <c r="N70" s="43"/>
      <c r="O70" s="9"/>
    </row>
    <row r="71" spans="2:17" ht="8.25" customHeight="1" thickBot="1" x14ac:dyDescent="0.25">
      <c r="B71" s="83"/>
      <c r="C71" s="163"/>
      <c r="D71" s="260"/>
      <c r="E71" s="164"/>
      <c r="F71" s="165"/>
      <c r="G71" s="33"/>
      <c r="H71" s="164"/>
      <c r="I71" s="313"/>
      <c r="J71" s="315" t="str">
        <f t="shared" si="1"/>
        <v/>
      </c>
      <c r="K71" s="38"/>
      <c r="L71" s="53"/>
      <c r="M71" s="38"/>
      <c r="N71" s="43"/>
      <c r="O71" s="9"/>
      <c r="Q71" s="43"/>
    </row>
    <row r="72" spans="2:17" ht="15" x14ac:dyDescent="0.2">
      <c r="B72" s="63" t="s">
        <v>89</v>
      </c>
      <c r="C72" s="168"/>
      <c r="D72" s="261"/>
      <c r="E72" s="169">
        <f>E70+E68+E63</f>
        <v>671158.36586799996</v>
      </c>
      <c r="F72" s="170"/>
      <c r="G72" s="35"/>
      <c r="H72" s="171">
        <f>H70+H68+H63</f>
        <v>676509.04586800002</v>
      </c>
      <c r="I72" s="312">
        <f>H72-E72</f>
        <v>5350.6800000000512</v>
      </c>
      <c r="J72" s="310">
        <f t="shared" si="1"/>
        <v>7.9723061979270569E-3</v>
      </c>
      <c r="K72" s="59"/>
      <c r="L72" s="41"/>
      <c r="M72" s="36"/>
      <c r="N72" s="41"/>
      <c r="O72" s="9"/>
      <c r="Q72" s="41"/>
    </row>
    <row r="73" spans="2:17" ht="14.25" x14ac:dyDescent="0.2">
      <c r="B73" s="64" t="s">
        <v>17</v>
      </c>
      <c r="C73" s="168">
        <v>0.13</v>
      </c>
      <c r="D73" s="262"/>
      <c r="E73" s="172">
        <f>E72*C73</f>
        <v>87250.587562839995</v>
      </c>
      <c r="F73" s="173">
        <v>0.13</v>
      </c>
      <c r="G73" s="19"/>
      <c r="H73" s="174">
        <f>H72*F73</f>
        <v>87946.175962840003</v>
      </c>
      <c r="I73" s="312">
        <f>H73-E73</f>
        <v>695.58840000000782</v>
      </c>
      <c r="J73" s="310">
        <f t="shared" si="1"/>
        <v>7.9723061979270708E-3</v>
      </c>
      <c r="K73" s="37"/>
      <c r="L73" s="43"/>
      <c r="M73" s="38"/>
      <c r="N73" s="43"/>
      <c r="O73" s="9"/>
      <c r="Q73" s="43"/>
    </row>
    <row r="74" spans="2:17" ht="15" x14ac:dyDescent="0.2">
      <c r="B74" s="70" t="s">
        <v>90</v>
      </c>
      <c r="C74" s="176"/>
      <c r="D74" s="263"/>
      <c r="E74" s="177">
        <f>SUM(E72:E73)</f>
        <v>758408.95343083993</v>
      </c>
      <c r="F74" s="178"/>
      <c r="G74" s="72"/>
      <c r="H74" s="156">
        <f>SUM(H72:H73)</f>
        <v>764455.22183083999</v>
      </c>
      <c r="I74" s="187">
        <f>H74-E74</f>
        <v>6046.268400000059</v>
      </c>
      <c r="J74" s="301">
        <f t="shared" si="1"/>
        <v>7.9723061979270586E-3</v>
      </c>
      <c r="K74" s="9"/>
      <c r="L74" s="9"/>
      <c r="M74" s="9"/>
      <c r="N74" s="9"/>
      <c r="O74" s="9"/>
    </row>
    <row r="75" spans="2:17" ht="15" x14ac:dyDescent="0.2">
      <c r="B75" s="126"/>
      <c r="C75" s="37"/>
      <c r="D75" s="262"/>
      <c r="E75" s="41"/>
      <c r="F75" s="60"/>
      <c r="G75" s="60"/>
      <c r="H75" s="41"/>
      <c r="I75" s="41"/>
      <c r="J75" s="127"/>
      <c r="K75" s="9"/>
      <c r="L75" s="9"/>
      <c r="M75" s="9"/>
      <c r="N75" s="9"/>
      <c r="O75" s="9"/>
    </row>
  </sheetData>
  <mergeCells count="10">
    <mergeCell ref="B11:E11"/>
    <mergeCell ref="C47:E47"/>
    <mergeCell ref="F47:H47"/>
    <mergeCell ref="I47:J47"/>
    <mergeCell ref="N47:O47"/>
    <mergeCell ref="B48:B49"/>
    <mergeCell ref="I48:I49"/>
    <mergeCell ref="J48:J49"/>
    <mergeCell ref="N48:N49"/>
    <mergeCell ref="O48:O49"/>
  </mergeCells>
  <pageMargins left="0.75" right="0.75" top="1" bottom="1" header="0.5" footer="0.5"/>
  <pageSetup scale="78" orientation="landscape" r:id="rId1"/>
  <headerFooter alignWithMargins="0">
    <oddFooter>&amp;R&amp;F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S72"/>
  <sheetViews>
    <sheetView showGridLines="0" topLeftCell="A39" zoomScale="90" workbookViewId="0">
      <selection activeCell="K28" sqref="K28"/>
    </sheetView>
  </sheetViews>
  <sheetFormatPr defaultRowHeight="12.75" x14ac:dyDescent="0.2"/>
  <cols>
    <col min="1" max="1" width="2.42578125" customWidth="1"/>
    <col min="2" max="2" width="44.85546875" customWidth="1"/>
    <col min="3" max="3" width="11" customWidth="1"/>
    <col min="4" max="4" width="11.140625" customWidth="1"/>
    <col min="5" max="5" width="13" customWidth="1"/>
    <col min="6" max="6" width="11.28515625" customWidth="1"/>
    <col min="7" max="7" width="9.85546875" bestFit="1" customWidth="1"/>
    <col min="8" max="8" width="13.140625" customWidth="1"/>
    <col min="9" max="9" width="10.7109375" bestFit="1" customWidth="1"/>
    <col min="10" max="10" width="11.140625" bestFit="1" customWidth="1"/>
    <col min="11" max="11" width="13.140625" customWidth="1"/>
    <col min="14" max="14" width="9.85546875" bestFit="1" customWidth="1"/>
    <col min="15" max="15" width="12.28515625" customWidth="1"/>
    <col min="17" max="17" width="9.85546875" bestFit="1" customWidth="1"/>
  </cols>
  <sheetData>
    <row r="1" spans="2:11" hidden="1" x14ac:dyDescent="0.2"/>
    <row r="2" spans="2:11" hidden="1" x14ac:dyDescent="0.2"/>
    <row r="3" spans="2:11" hidden="1" x14ac:dyDescent="0.2"/>
    <row r="4" spans="2:11" hidden="1" x14ac:dyDescent="0.2"/>
    <row r="5" spans="2:11" hidden="1" x14ac:dyDescent="0.2"/>
    <row r="6" spans="2:11" hidden="1" x14ac:dyDescent="0.2"/>
    <row r="7" spans="2:11" hidden="1" x14ac:dyDescent="0.2"/>
    <row r="8" spans="2:11" hidden="1" x14ac:dyDescent="0.2"/>
    <row r="9" spans="2:11" ht="18" x14ac:dyDescent="0.25">
      <c r="B9" s="1" t="s">
        <v>18</v>
      </c>
      <c r="C9" s="2"/>
      <c r="D9" s="2"/>
      <c r="E9" s="116" t="s">
        <v>69</v>
      </c>
      <c r="F9" s="113" t="s">
        <v>70</v>
      </c>
      <c r="G9" s="2"/>
      <c r="H9" s="2"/>
      <c r="I9" s="2"/>
      <c r="J9" s="2"/>
      <c r="K9" s="2"/>
    </row>
    <row r="10" spans="2:11" x14ac:dyDescent="0.2">
      <c r="B10" s="2"/>
      <c r="C10" s="2"/>
      <c r="D10" s="2"/>
      <c r="E10" s="2"/>
      <c r="F10" s="2"/>
      <c r="G10" s="2"/>
      <c r="H10" s="2"/>
      <c r="I10" s="2"/>
      <c r="J10" s="2"/>
      <c r="K10" s="2"/>
    </row>
    <row r="11" spans="2:11" ht="18" x14ac:dyDescent="0.25">
      <c r="B11" s="387" t="s">
        <v>64</v>
      </c>
      <c r="C11" s="387"/>
      <c r="D11" s="387"/>
      <c r="E11" s="387"/>
      <c r="F11" s="3"/>
      <c r="G11" s="3"/>
      <c r="H11" s="2"/>
      <c r="I11" s="2"/>
      <c r="J11" s="2"/>
      <c r="K11" s="2"/>
    </row>
    <row r="12" spans="2:11" ht="13.5" thickBot="1" x14ac:dyDescent="0.25">
      <c r="B12" s="2"/>
      <c r="C12" s="115">
        <v>2019</v>
      </c>
      <c r="D12" s="115">
        <v>2021</v>
      </c>
      <c r="E12" s="2"/>
      <c r="F12" s="2"/>
      <c r="G12" s="2"/>
      <c r="H12" s="2"/>
      <c r="I12" s="2"/>
      <c r="J12" s="2"/>
      <c r="K12" s="2"/>
    </row>
    <row r="13" spans="2:11" ht="13.5" thickBot="1" x14ac:dyDescent="0.25">
      <c r="B13" s="4" t="s">
        <v>1</v>
      </c>
      <c r="C13" s="73" t="s">
        <v>97</v>
      </c>
      <c r="D13" s="73" t="s">
        <v>38</v>
      </c>
      <c r="E13" s="2"/>
      <c r="F13" s="2"/>
      <c r="G13" s="2"/>
      <c r="H13" s="2"/>
      <c r="I13" s="2"/>
      <c r="J13" s="2"/>
      <c r="K13" s="2"/>
    </row>
    <row r="14" spans="2:11" x14ac:dyDescent="0.2">
      <c r="B14" s="415" t="s">
        <v>2</v>
      </c>
      <c r="C14" s="279">
        <v>7.03</v>
      </c>
      <c r="D14" s="279">
        <v>7.27</v>
      </c>
      <c r="E14" s="7" t="s">
        <v>68</v>
      </c>
      <c r="F14" s="2"/>
      <c r="G14" s="2"/>
      <c r="H14" s="2"/>
      <c r="I14" s="205"/>
      <c r="J14" s="2"/>
      <c r="K14" s="2"/>
    </row>
    <row r="15" spans="2:11" x14ac:dyDescent="0.2">
      <c r="B15" s="375" t="s">
        <v>3</v>
      </c>
      <c r="C15" s="134">
        <v>1.7299999999999999E-2</v>
      </c>
      <c r="D15" s="134">
        <v>1.7899999999999999E-2</v>
      </c>
      <c r="E15" s="7" t="s">
        <v>11</v>
      </c>
      <c r="F15" s="2"/>
      <c r="G15" s="2"/>
      <c r="H15" s="2"/>
      <c r="I15" s="206"/>
      <c r="J15" s="2"/>
      <c r="K15" s="2"/>
    </row>
    <row r="16" spans="2:11" x14ac:dyDescent="0.2">
      <c r="B16" s="374" t="s">
        <v>125</v>
      </c>
      <c r="C16" s="134"/>
      <c r="D16" s="134">
        <v>2.0000000000000001E-4</v>
      </c>
      <c r="E16" s="7" t="s">
        <v>11</v>
      </c>
      <c r="F16" s="2"/>
      <c r="G16" s="2"/>
      <c r="H16" s="2"/>
      <c r="I16" s="206"/>
      <c r="J16" s="2"/>
      <c r="K16" s="2"/>
    </row>
    <row r="17" spans="2:11" x14ac:dyDescent="0.2">
      <c r="B17" s="374" t="s">
        <v>130</v>
      </c>
      <c r="C17" s="134"/>
      <c r="D17" s="134">
        <v>-2.9999999999999997E-4</v>
      </c>
      <c r="E17" s="7" t="s">
        <v>11</v>
      </c>
      <c r="F17" s="2"/>
      <c r="G17" s="2"/>
      <c r="H17" s="2"/>
      <c r="I17" s="206"/>
      <c r="J17" s="2"/>
      <c r="K17" s="2"/>
    </row>
    <row r="18" spans="2:11" x14ac:dyDescent="0.2">
      <c r="B18" s="372" t="s">
        <v>123</v>
      </c>
      <c r="C18" s="134">
        <v>0</v>
      </c>
      <c r="D18" s="134">
        <v>0</v>
      </c>
      <c r="E18" s="7" t="s">
        <v>11</v>
      </c>
      <c r="F18" s="2"/>
      <c r="G18" s="2"/>
      <c r="H18" s="2"/>
      <c r="I18" s="212"/>
      <c r="J18" s="2"/>
      <c r="K18" s="2"/>
    </row>
    <row r="19" spans="2:11" x14ac:dyDescent="0.2">
      <c r="B19" s="375" t="s">
        <v>101</v>
      </c>
      <c r="C19" s="134"/>
      <c r="D19" s="134">
        <v>0</v>
      </c>
      <c r="E19" s="7" t="s">
        <v>11</v>
      </c>
      <c r="F19" s="2"/>
      <c r="G19" s="2"/>
      <c r="H19" s="2"/>
      <c r="I19" s="206"/>
      <c r="J19" s="2"/>
      <c r="K19" s="2"/>
    </row>
    <row r="20" spans="2:11" x14ac:dyDescent="0.2">
      <c r="B20" s="373" t="s">
        <v>87</v>
      </c>
      <c r="C20" s="287">
        <v>8.9999999999999998E-4</v>
      </c>
      <c r="D20" s="287">
        <v>8.9999999999999998E-4</v>
      </c>
      <c r="E20" s="7" t="s">
        <v>11</v>
      </c>
      <c r="F20" s="215"/>
      <c r="G20" s="215"/>
      <c r="H20" s="2"/>
      <c r="I20" s="2"/>
      <c r="J20" s="2"/>
      <c r="K20" s="2"/>
    </row>
    <row r="21" spans="2:11" x14ac:dyDescent="0.2">
      <c r="B21" s="373" t="s">
        <v>124</v>
      </c>
      <c r="C21" s="288">
        <v>0</v>
      </c>
      <c r="D21" s="370">
        <v>0.08</v>
      </c>
      <c r="E21" s="7" t="s">
        <v>68</v>
      </c>
      <c r="F21" s="215"/>
      <c r="G21" s="215"/>
      <c r="H21" s="2"/>
      <c r="I21" s="2"/>
      <c r="J21" s="2"/>
      <c r="K21" s="2"/>
    </row>
    <row r="22" spans="2:11" x14ac:dyDescent="0.2">
      <c r="B22" s="373" t="s">
        <v>128</v>
      </c>
      <c r="C22" s="288">
        <v>0</v>
      </c>
      <c r="D22" s="370">
        <v>-0.12</v>
      </c>
      <c r="E22" s="7" t="s">
        <v>68</v>
      </c>
      <c r="F22" s="215"/>
      <c r="G22" s="215"/>
      <c r="H22" s="2"/>
      <c r="I22" s="2"/>
      <c r="J22" s="2"/>
      <c r="K22" s="2"/>
    </row>
    <row r="23" spans="2:11" x14ac:dyDescent="0.2">
      <c r="B23" s="375" t="s">
        <v>4</v>
      </c>
      <c r="C23" s="277">
        <v>5.8999999999999999E-3</v>
      </c>
      <c r="D23" s="277">
        <v>6.3E-3</v>
      </c>
      <c r="E23" s="7" t="s">
        <v>11</v>
      </c>
      <c r="F23" s="2"/>
      <c r="G23" s="2"/>
      <c r="H23" s="2"/>
      <c r="I23" s="206"/>
      <c r="J23" s="2"/>
      <c r="K23" s="2"/>
    </row>
    <row r="24" spans="2:11" ht="24.75" customHeight="1" x14ac:dyDescent="0.2">
      <c r="B24" s="375" t="s">
        <v>5</v>
      </c>
      <c r="C24" s="277">
        <v>4.3E-3</v>
      </c>
      <c r="D24" s="277">
        <v>4.7999999999999996E-3</v>
      </c>
      <c r="E24" s="7" t="s">
        <v>11</v>
      </c>
      <c r="F24" s="2"/>
      <c r="G24" s="2"/>
      <c r="H24" s="2"/>
      <c r="I24" s="206"/>
      <c r="J24" s="2"/>
      <c r="K24" s="2"/>
    </row>
    <row r="25" spans="2:11" x14ac:dyDescent="0.2">
      <c r="B25" s="375" t="s">
        <v>6</v>
      </c>
      <c r="C25" s="134">
        <v>3.0000000000000001E-3</v>
      </c>
      <c r="D25" s="134">
        <v>3.0000000000000001E-3</v>
      </c>
      <c r="E25" s="7" t="s">
        <v>11</v>
      </c>
      <c r="F25" s="2"/>
      <c r="G25" s="2"/>
      <c r="H25" s="2"/>
      <c r="I25" s="108"/>
      <c r="J25" s="2"/>
      <c r="K25" s="2"/>
    </row>
    <row r="26" spans="2:11" x14ac:dyDescent="0.2">
      <c r="B26" s="375" t="s">
        <v>81</v>
      </c>
      <c r="C26" s="134">
        <v>4.0000000000000002E-4</v>
      </c>
      <c r="D26" s="134">
        <v>4.0000000000000002E-4</v>
      </c>
      <c r="E26" s="7" t="s">
        <v>11</v>
      </c>
      <c r="F26" s="2"/>
      <c r="G26" s="2"/>
      <c r="H26" s="2"/>
      <c r="I26" s="108"/>
      <c r="J26" s="2"/>
      <c r="K26" s="2"/>
    </row>
    <row r="27" spans="2:11" x14ac:dyDescent="0.2">
      <c r="B27" s="375" t="s">
        <v>7</v>
      </c>
      <c r="C27" s="134">
        <v>5.0000000000000001E-4</v>
      </c>
      <c r="D27" s="134">
        <v>5.0000000000000001E-4</v>
      </c>
      <c r="E27" s="7" t="s">
        <v>11</v>
      </c>
      <c r="F27" s="2"/>
      <c r="G27" s="2"/>
      <c r="H27" s="2"/>
      <c r="I27" s="108"/>
      <c r="J27" s="2"/>
      <c r="K27" s="2"/>
    </row>
    <row r="28" spans="2:11" ht="23.25" customHeight="1" x14ac:dyDescent="0.2">
      <c r="B28" s="375" t="s">
        <v>8</v>
      </c>
      <c r="C28" s="281">
        <v>0.25</v>
      </c>
      <c r="D28" s="281">
        <v>0.25</v>
      </c>
      <c r="E28" s="2" t="s">
        <v>68</v>
      </c>
      <c r="F28" s="2"/>
      <c r="G28" s="2"/>
      <c r="H28" s="2"/>
      <c r="I28" s="207"/>
      <c r="J28" s="2"/>
      <c r="K28" s="2"/>
    </row>
    <row r="29" spans="2:11" ht="13.5" thickBot="1" x14ac:dyDescent="0.25">
      <c r="B29" s="377" t="s">
        <v>9</v>
      </c>
      <c r="C29" s="286">
        <f>'Res '!C33</f>
        <v>1.0482</v>
      </c>
      <c r="D29" s="286">
        <f>'Res '!D33</f>
        <v>1.0482</v>
      </c>
      <c r="E29" s="120" t="s">
        <v>60</v>
      </c>
      <c r="F29" s="2"/>
      <c r="G29" s="2"/>
      <c r="H29" s="2"/>
      <c r="I29" s="108"/>
      <c r="J29" s="2"/>
      <c r="K29" s="2"/>
    </row>
    <row r="30" spans="2:11" x14ac:dyDescent="0.2">
      <c r="B30" s="200"/>
      <c r="C30" s="108"/>
      <c r="D30" s="108"/>
      <c r="E30" s="2"/>
      <c r="F30" s="2"/>
      <c r="G30" s="2"/>
      <c r="H30" s="2"/>
      <c r="I30" s="2"/>
      <c r="J30" s="2"/>
      <c r="K30" s="2"/>
    </row>
    <row r="31" spans="2:11" x14ac:dyDescent="0.2">
      <c r="B31" s="200"/>
      <c r="C31" s="108"/>
      <c r="D31" s="108"/>
      <c r="E31" s="2"/>
      <c r="F31" s="2"/>
      <c r="G31" s="2"/>
      <c r="H31" s="2"/>
      <c r="I31" s="2"/>
      <c r="J31" s="2"/>
      <c r="K31" s="2"/>
    </row>
    <row r="32" spans="2:11" x14ac:dyDescent="0.2">
      <c r="B32" s="74"/>
      <c r="C32" s="2"/>
      <c r="D32" s="2"/>
      <c r="E32" s="67" t="s">
        <v>60</v>
      </c>
      <c r="F32" s="2"/>
      <c r="G32" s="2"/>
      <c r="H32" s="2"/>
      <c r="I32" s="2"/>
      <c r="J32" s="2"/>
      <c r="K32" s="2"/>
    </row>
    <row r="33" spans="1:12" x14ac:dyDescent="0.2">
      <c r="B33" s="74" t="s">
        <v>29</v>
      </c>
      <c r="C33" s="201">
        <f>'Res '!C37</f>
        <v>0.11899999999999999</v>
      </c>
      <c r="D33" s="201">
        <f>'Res '!D37</f>
        <v>0.11899999999999999</v>
      </c>
      <c r="E33" s="68"/>
      <c r="F33" s="2"/>
      <c r="G33" s="2"/>
      <c r="H33" s="2"/>
      <c r="I33" s="2"/>
      <c r="J33" s="2"/>
      <c r="K33" s="2"/>
    </row>
    <row r="34" spans="1:12" x14ac:dyDescent="0.2">
      <c r="B34" s="74" t="s">
        <v>30</v>
      </c>
      <c r="C34" s="201">
        <f>'Res '!C38</f>
        <v>0.13900000000000001</v>
      </c>
      <c r="D34" s="201">
        <f>'Res '!D38</f>
        <v>0.13900000000000001</v>
      </c>
      <c r="E34" s="68"/>
      <c r="F34" s="2"/>
      <c r="G34" s="2"/>
      <c r="H34" s="2"/>
      <c r="I34" s="2"/>
      <c r="J34" s="2"/>
      <c r="K34" s="2"/>
    </row>
    <row r="35" spans="1:12" x14ac:dyDescent="0.2">
      <c r="B35" s="74" t="s">
        <v>31</v>
      </c>
      <c r="C35" s="201">
        <f>'Res '!C39</f>
        <v>0.128</v>
      </c>
      <c r="D35" s="201">
        <f>'Res '!D39</f>
        <v>0.128</v>
      </c>
      <c r="E35" s="322">
        <f>'Res '!E39</f>
        <v>0.64</v>
      </c>
      <c r="F35" s="69">
        <f>C35*E35</f>
        <v>8.1920000000000007E-2</v>
      </c>
      <c r="G35" s="2"/>
      <c r="H35" s="2"/>
      <c r="I35" s="2"/>
      <c r="J35" s="2"/>
      <c r="K35" s="2"/>
    </row>
    <row r="36" spans="1:12" x14ac:dyDescent="0.2">
      <c r="B36" s="74" t="s">
        <v>32</v>
      </c>
      <c r="C36" s="201">
        <f>'Res '!C40</f>
        <v>0.128</v>
      </c>
      <c r="D36" s="201">
        <f>'Res '!D40</f>
        <v>0.128</v>
      </c>
      <c r="E36" s="322">
        <f>'Res '!E40</f>
        <v>0.18</v>
      </c>
      <c r="F36" s="69">
        <f>C36*E36</f>
        <v>2.3039999999999998E-2</v>
      </c>
      <c r="G36" s="2"/>
      <c r="H36" s="2"/>
      <c r="I36" s="2"/>
      <c r="J36" s="2"/>
      <c r="K36" s="2"/>
    </row>
    <row r="37" spans="1:12" x14ac:dyDescent="0.2">
      <c r="B37" s="74" t="s">
        <v>33</v>
      </c>
      <c r="C37" s="201">
        <f>'Res '!C41</f>
        <v>0.128</v>
      </c>
      <c r="D37" s="201">
        <f>'Res '!D41</f>
        <v>0.128</v>
      </c>
      <c r="E37" s="322">
        <f>'Res '!E41</f>
        <v>0.18</v>
      </c>
      <c r="F37" s="69">
        <f>C37*E37</f>
        <v>2.3039999999999998E-2</v>
      </c>
      <c r="G37" s="2"/>
      <c r="H37" s="2"/>
      <c r="I37" s="2"/>
      <c r="J37" s="2"/>
      <c r="K37" s="2"/>
    </row>
    <row r="38" spans="1:12" x14ac:dyDescent="0.2">
      <c r="B38" s="74"/>
      <c r="C38" s="2"/>
      <c r="D38" s="2"/>
      <c r="E38" s="2"/>
      <c r="F38" s="69"/>
      <c r="G38" s="2"/>
      <c r="H38" s="2"/>
      <c r="I38" s="2"/>
      <c r="J38" s="2"/>
      <c r="K38" s="2"/>
    </row>
    <row r="39" spans="1:12" ht="13.5" thickBot="1" x14ac:dyDescent="0.25">
      <c r="B39" s="74"/>
      <c r="C39" s="2"/>
      <c r="D39" s="2"/>
      <c r="E39" s="2"/>
      <c r="F39" s="2"/>
      <c r="G39" s="2"/>
      <c r="H39" s="2"/>
      <c r="I39" s="2"/>
      <c r="J39" s="2"/>
      <c r="K39" s="2"/>
    </row>
    <row r="40" spans="1:12" ht="13.5" thickBot="1" x14ac:dyDescent="0.25">
      <c r="B40" s="84" t="s">
        <v>10</v>
      </c>
      <c r="C40" s="85">
        <v>500</v>
      </c>
      <c r="D40" s="86" t="s">
        <v>11</v>
      </c>
      <c r="E40" s="239"/>
      <c r="F40" s="240"/>
      <c r="G40" s="89"/>
      <c r="H40" s="90" t="s">
        <v>13</v>
      </c>
      <c r="I40" s="91"/>
      <c r="J40" s="92">
        <f>C29</f>
        <v>1.0482</v>
      </c>
      <c r="K40" s="2"/>
    </row>
    <row r="41" spans="1:12" ht="13.5" thickBot="1" x14ac:dyDescent="0.25">
      <c r="B41" s="84" t="s">
        <v>14</v>
      </c>
      <c r="C41" s="93">
        <v>750</v>
      </c>
      <c r="D41" s="86" t="s">
        <v>11</v>
      </c>
      <c r="E41" s="241"/>
      <c r="F41" s="242"/>
      <c r="G41" s="89"/>
      <c r="H41" s="243" t="s">
        <v>15</v>
      </c>
      <c r="I41" s="96"/>
      <c r="J41" s="97">
        <f>D29</f>
        <v>1.0482</v>
      </c>
      <c r="K41" s="2"/>
    </row>
    <row r="42" spans="1:12" x14ac:dyDescent="0.2">
      <c r="B42" s="76"/>
      <c r="C42" s="396" t="s">
        <v>37</v>
      </c>
      <c r="D42" s="397"/>
      <c r="E42" s="389"/>
      <c r="F42" s="388" t="s">
        <v>38</v>
      </c>
      <c r="G42" s="389"/>
      <c r="H42" s="407"/>
      <c r="I42" s="388" t="s">
        <v>39</v>
      </c>
      <c r="J42" s="406"/>
      <c r="K42" s="47"/>
      <c r="L42" s="47"/>
    </row>
    <row r="43" spans="1:12" x14ac:dyDescent="0.2">
      <c r="B43" s="391" t="str">
        <f>B11</f>
        <v xml:space="preserve">UNMETERED SCATTERED LOAD (RPP TIER) </v>
      </c>
      <c r="C43" s="15" t="s">
        <v>40</v>
      </c>
      <c r="D43" s="15" t="s">
        <v>16</v>
      </c>
      <c r="E43" s="61" t="s">
        <v>41</v>
      </c>
      <c r="F43" s="56" t="s">
        <v>40</v>
      </c>
      <c r="G43" s="16" t="s">
        <v>16</v>
      </c>
      <c r="H43" s="61" t="s">
        <v>41</v>
      </c>
      <c r="I43" s="409" t="s">
        <v>22</v>
      </c>
      <c r="J43" s="411" t="s">
        <v>23</v>
      </c>
      <c r="K43" s="47"/>
      <c r="L43" s="47"/>
    </row>
    <row r="44" spans="1:12" ht="27" customHeight="1" x14ac:dyDescent="0.2">
      <c r="B44" s="408"/>
      <c r="C44" s="17" t="s">
        <v>42</v>
      </c>
      <c r="D44" s="17"/>
      <c r="E44" s="55" t="s">
        <v>42</v>
      </c>
      <c r="F44" s="57" t="s">
        <v>42</v>
      </c>
      <c r="G44" s="18"/>
      <c r="H44" s="55" t="s">
        <v>42</v>
      </c>
      <c r="I44" s="410"/>
      <c r="J44" s="412"/>
      <c r="K44" s="48"/>
      <c r="L44" s="48"/>
    </row>
    <row r="45" spans="1:12" ht="14.25" x14ac:dyDescent="0.2">
      <c r="A45" s="14" t="s">
        <v>66</v>
      </c>
      <c r="B45" s="77" t="s">
        <v>43</v>
      </c>
      <c r="C45" s="135">
        <f>C14</f>
        <v>7.03</v>
      </c>
      <c r="D45" s="19">
        <v>1</v>
      </c>
      <c r="E45" s="184">
        <f t="shared" ref="E45:E50" si="0">D45*C45</f>
        <v>7.03</v>
      </c>
      <c r="F45" s="137">
        <f>D14</f>
        <v>7.27</v>
      </c>
      <c r="G45" s="20">
        <v>1</v>
      </c>
      <c r="H45" s="185">
        <f t="shared" ref="H45:H50" si="1">G45*F45</f>
        <v>7.27</v>
      </c>
      <c r="I45" s="306">
        <f t="shared" ref="I45:I46" si="2">H45-E45</f>
        <v>0.23999999999999932</v>
      </c>
      <c r="J45" s="309">
        <f t="shared" ref="J45:J66" si="3">IF((H45)=0,"",(I45/E45))</f>
        <v>3.4139402560455098E-2</v>
      </c>
      <c r="K45" s="38"/>
      <c r="L45" s="49"/>
    </row>
    <row r="46" spans="1:12" ht="14.25" x14ac:dyDescent="0.2">
      <c r="A46" s="14" t="s">
        <v>66</v>
      </c>
      <c r="B46" s="77" t="s">
        <v>3</v>
      </c>
      <c r="C46" s="140">
        <f>C15</f>
        <v>1.7299999999999999E-2</v>
      </c>
      <c r="D46" s="21">
        <f>C40</f>
        <v>500</v>
      </c>
      <c r="E46" s="184">
        <f t="shared" si="0"/>
        <v>8.65</v>
      </c>
      <c r="F46" s="141">
        <f>D15</f>
        <v>1.7899999999999999E-2</v>
      </c>
      <c r="G46" s="22">
        <f>+C40</f>
        <v>500</v>
      </c>
      <c r="H46" s="136">
        <f t="shared" si="1"/>
        <v>8.9499999999999993</v>
      </c>
      <c r="I46" s="306">
        <f t="shared" si="2"/>
        <v>0.29999999999999893</v>
      </c>
      <c r="J46" s="309">
        <f t="shared" si="3"/>
        <v>3.468208092485537E-2</v>
      </c>
      <c r="K46" s="40"/>
      <c r="L46" s="51"/>
    </row>
    <row r="47" spans="1:12" ht="14.25" x14ac:dyDescent="0.2">
      <c r="B47" s="79" t="s">
        <v>124</v>
      </c>
      <c r="C47" s="190">
        <f>+C21</f>
        <v>0</v>
      </c>
      <c r="D47" s="26">
        <f>+D45</f>
        <v>1</v>
      </c>
      <c r="E47" s="184">
        <f t="shared" si="0"/>
        <v>0</v>
      </c>
      <c r="F47" s="236">
        <f>+D21</f>
        <v>0.08</v>
      </c>
      <c r="G47" s="26">
        <f>+G45</f>
        <v>1</v>
      </c>
      <c r="H47" s="184">
        <f t="shared" si="1"/>
        <v>0.08</v>
      </c>
      <c r="I47" s="307">
        <f>H47-E47</f>
        <v>0.08</v>
      </c>
      <c r="J47" s="310" t="e">
        <f>IF((H47)=0,"",(I47/E47))</f>
        <v>#DIV/0!</v>
      </c>
      <c r="K47" s="52"/>
    </row>
    <row r="48" spans="1:12" ht="14.25" x14ac:dyDescent="0.2">
      <c r="B48" s="79" t="s">
        <v>128</v>
      </c>
      <c r="C48" s="190">
        <f>+C22</f>
        <v>0</v>
      </c>
      <c r="D48" s="26">
        <f>+D47</f>
        <v>1</v>
      </c>
      <c r="E48" s="184">
        <f t="shared" si="0"/>
        <v>0</v>
      </c>
      <c r="F48" s="236">
        <f>+D22</f>
        <v>-0.12</v>
      </c>
      <c r="G48" s="26">
        <f>+G47</f>
        <v>1</v>
      </c>
      <c r="H48" s="184">
        <f t="shared" si="1"/>
        <v>-0.12</v>
      </c>
      <c r="I48" s="307">
        <f>H48-E48</f>
        <v>-0.12</v>
      </c>
      <c r="J48" s="310" t="e">
        <f>IF((H48)=0,"",(I48/E48))</f>
        <v>#DIV/0!</v>
      </c>
      <c r="K48" s="52"/>
    </row>
    <row r="49" spans="2:19" ht="14.25" x14ac:dyDescent="0.2">
      <c r="B49" s="79" t="s">
        <v>125</v>
      </c>
      <c r="C49" s="190">
        <f>+C16</f>
        <v>0</v>
      </c>
      <c r="D49" s="26">
        <f>+C40</f>
        <v>500</v>
      </c>
      <c r="E49" s="184">
        <f t="shared" si="0"/>
        <v>0</v>
      </c>
      <c r="F49" s="191">
        <f>+D16</f>
        <v>2.0000000000000001E-4</v>
      </c>
      <c r="G49" s="26">
        <f>+C40</f>
        <v>500</v>
      </c>
      <c r="H49" s="184">
        <f t="shared" si="1"/>
        <v>0.1</v>
      </c>
      <c r="I49" s="307">
        <f>H49-E49</f>
        <v>0.1</v>
      </c>
      <c r="J49" s="310" t="e">
        <f>IF((H49)=0,"",(I49/E49))</f>
        <v>#DIV/0!</v>
      </c>
      <c r="K49" s="52"/>
    </row>
    <row r="50" spans="2:19" ht="14.25" x14ac:dyDescent="0.2">
      <c r="B50" s="79" t="s">
        <v>130</v>
      </c>
      <c r="C50" s="190">
        <f>+C17</f>
        <v>0</v>
      </c>
      <c r="D50" s="26">
        <f>+D49</f>
        <v>500</v>
      </c>
      <c r="E50" s="184">
        <f t="shared" si="0"/>
        <v>0</v>
      </c>
      <c r="F50" s="191">
        <f>+D17</f>
        <v>-2.9999999999999997E-4</v>
      </c>
      <c r="G50" s="26">
        <f>+G49</f>
        <v>500</v>
      </c>
      <c r="H50" s="184">
        <f t="shared" si="1"/>
        <v>-0.15</v>
      </c>
      <c r="I50" s="307">
        <f>H50-E50</f>
        <v>-0.15</v>
      </c>
      <c r="J50" s="310" t="e">
        <f>IF((H50)=0,"",(I50/E50))</f>
        <v>#DIV/0!</v>
      </c>
      <c r="K50" s="52"/>
    </row>
    <row r="51" spans="2:19" ht="15" x14ac:dyDescent="0.2">
      <c r="B51" s="39" t="s">
        <v>44</v>
      </c>
      <c r="C51" s="227"/>
      <c r="D51" s="228"/>
      <c r="E51" s="229">
        <f>SUM(E45:E50)</f>
        <v>15.68</v>
      </c>
      <c r="F51" s="193"/>
      <c r="G51" s="31"/>
      <c r="H51" s="230">
        <f>SUM(H45:H50)</f>
        <v>16.13</v>
      </c>
      <c r="I51" s="187">
        <f>H51-E51</f>
        <v>0.44999999999999929</v>
      </c>
      <c r="J51" s="301">
        <f>IF((H51)=0,"",(I51/E51))</f>
        <v>2.869897959183669E-2</v>
      </c>
      <c r="K51" s="38"/>
      <c r="L51" s="106"/>
    </row>
    <row r="52" spans="2:19" ht="14.25" x14ac:dyDescent="0.2">
      <c r="B52" s="79" t="s">
        <v>45</v>
      </c>
      <c r="C52" s="190">
        <f>+C63*E35+C64*E36+C65*E37</f>
        <v>0.128</v>
      </c>
      <c r="D52" s="26">
        <f>$C40*($C29-1)</f>
        <v>24.100000000000009</v>
      </c>
      <c r="E52" s="184">
        <f>C52*D52</f>
        <v>3.0848000000000013</v>
      </c>
      <c r="F52" s="141">
        <f>+C52</f>
        <v>0.128</v>
      </c>
      <c r="G52" s="26">
        <f>$C40*($C29-1)</f>
        <v>24.100000000000009</v>
      </c>
      <c r="H52" s="136">
        <f>F52*G52</f>
        <v>3.0848000000000013</v>
      </c>
      <c r="I52" s="306">
        <f t="shared" ref="I52:I61" si="4">H52-E52</f>
        <v>0</v>
      </c>
      <c r="J52" s="309">
        <f t="shared" si="3"/>
        <v>0</v>
      </c>
      <c r="K52" s="52"/>
    </row>
    <row r="53" spans="2:19" ht="14.25" x14ac:dyDescent="0.2">
      <c r="B53" s="79" t="s">
        <v>88</v>
      </c>
      <c r="C53" s="190">
        <f>+C20</f>
        <v>8.9999999999999998E-4</v>
      </c>
      <c r="D53" s="26">
        <f>+C40</f>
        <v>500</v>
      </c>
      <c r="E53" s="184">
        <f t="shared" ref="E53" si="5">D53*C53</f>
        <v>0.45</v>
      </c>
      <c r="F53" s="191">
        <f>+D20</f>
        <v>8.9999999999999998E-4</v>
      </c>
      <c r="G53" s="26">
        <f>+C40</f>
        <v>500</v>
      </c>
      <c r="H53" s="184">
        <f t="shared" ref="H53" si="6">G53*F53</f>
        <v>0.45</v>
      </c>
      <c r="I53" s="307">
        <f t="shared" ref="I53" si="7">H53-E53</f>
        <v>0</v>
      </c>
      <c r="J53" s="310">
        <f t="shared" ref="J53" si="8">IF((H53)=0,"",(I53/E53))</f>
        <v>0</v>
      </c>
      <c r="K53" s="52"/>
    </row>
    <row r="54" spans="2:19" ht="15" x14ac:dyDescent="0.2">
      <c r="B54" s="39" t="s">
        <v>47</v>
      </c>
      <c r="C54" s="152"/>
      <c r="D54" s="27"/>
      <c r="E54" s="153">
        <f>SUM(E52:E53)+E51</f>
        <v>19.2148</v>
      </c>
      <c r="F54" s="154"/>
      <c r="G54" s="28"/>
      <c r="H54" s="153">
        <f>SUM(H52:H53)+H51</f>
        <v>19.6648</v>
      </c>
      <c r="I54" s="187">
        <f>H54-E54</f>
        <v>0.44999999999999929</v>
      </c>
      <c r="J54" s="301">
        <f t="shared" si="3"/>
        <v>2.3419447509211613E-2</v>
      </c>
      <c r="K54" s="38"/>
    </row>
    <row r="55" spans="2:19" ht="15" x14ac:dyDescent="0.2">
      <c r="B55" s="81" t="s">
        <v>48</v>
      </c>
      <c r="C55" s="140">
        <f>C23</f>
        <v>5.8999999999999999E-3</v>
      </c>
      <c r="D55" s="54">
        <f>C40+D52</f>
        <v>524.1</v>
      </c>
      <c r="E55" s="184">
        <f>D55*C55</f>
        <v>3.09219</v>
      </c>
      <c r="F55" s="141">
        <f>D23</f>
        <v>6.3E-3</v>
      </c>
      <c r="G55" s="202">
        <f>+C40+G52</f>
        <v>524.1</v>
      </c>
      <c r="H55" s="136">
        <f>G55*F55</f>
        <v>3.3018300000000003</v>
      </c>
      <c r="I55" s="306">
        <f t="shared" si="4"/>
        <v>0.20964000000000027</v>
      </c>
      <c r="J55" s="309">
        <f t="shared" si="3"/>
        <v>6.7796610169491608E-2</v>
      </c>
      <c r="K55" s="52"/>
      <c r="S55" s="41"/>
    </row>
    <row r="56" spans="2:19" ht="21.75" customHeight="1" x14ac:dyDescent="0.2">
      <c r="B56" s="82" t="s">
        <v>49</v>
      </c>
      <c r="C56" s="140">
        <f>C24</f>
        <v>4.3E-3</v>
      </c>
      <c r="D56" s="54">
        <f>+C40+D52</f>
        <v>524.1</v>
      </c>
      <c r="E56" s="184">
        <f>D56*C56</f>
        <v>2.2536300000000002</v>
      </c>
      <c r="F56" s="141">
        <f>D24</f>
        <v>4.7999999999999996E-3</v>
      </c>
      <c r="G56" s="202">
        <f>+C40+G52</f>
        <v>524.1</v>
      </c>
      <c r="H56" s="136">
        <f>G56*F56</f>
        <v>2.5156799999999997</v>
      </c>
      <c r="I56" s="306">
        <f t="shared" si="4"/>
        <v>0.26204999999999945</v>
      </c>
      <c r="J56" s="309">
        <f t="shared" si="3"/>
        <v>0.11627906976744161</v>
      </c>
      <c r="K56" s="52"/>
      <c r="L56" s="225"/>
    </row>
    <row r="57" spans="2:19" ht="15" x14ac:dyDescent="0.2">
      <c r="B57" s="39" t="s">
        <v>50</v>
      </c>
      <c r="C57" s="152"/>
      <c r="D57" s="27"/>
      <c r="E57" s="153">
        <f>SUM(E54:E56)</f>
        <v>24.56062</v>
      </c>
      <c r="F57" s="155"/>
      <c r="G57" s="31"/>
      <c r="H57" s="153">
        <f>SUM(H54:H56)</f>
        <v>25.482309999999998</v>
      </c>
      <c r="I57" s="187">
        <f>H57-E57</f>
        <v>0.92168999999999812</v>
      </c>
      <c r="J57" s="301">
        <f t="shared" si="3"/>
        <v>3.752714711599292E-2</v>
      </c>
      <c r="K57" s="36"/>
      <c r="L57" s="41"/>
    </row>
    <row r="58" spans="2:19" ht="14.25" x14ac:dyDescent="0.2">
      <c r="B58" s="79" t="s">
        <v>51</v>
      </c>
      <c r="C58" s="157">
        <f>C25</f>
        <v>3.0000000000000001E-3</v>
      </c>
      <c r="D58" s="26">
        <f>C40+D52</f>
        <v>524.1</v>
      </c>
      <c r="E58" s="162">
        <f t="shared" ref="E58:E61" si="9">D58*C58</f>
        <v>1.5723</v>
      </c>
      <c r="F58" s="179">
        <f>D25</f>
        <v>3.0000000000000001E-3</v>
      </c>
      <c r="G58" s="203">
        <f>+C40+G52</f>
        <v>524.1</v>
      </c>
      <c r="H58" s="159">
        <f t="shared" ref="H58:H61" si="10">G58*F58</f>
        <v>1.5723</v>
      </c>
      <c r="I58" s="312">
        <f t="shared" si="4"/>
        <v>0</v>
      </c>
      <c r="J58" s="310">
        <f t="shared" si="3"/>
        <v>0</v>
      </c>
      <c r="K58" s="52"/>
      <c r="L58" s="53"/>
    </row>
    <row r="59" spans="2:19" ht="14.25" x14ac:dyDescent="0.2">
      <c r="B59" s="79" t="s">
        <v>81</v>
      </c>
      <c r="C59" s="157">
        <f>C26</f>
        <v>4.0000000000000002E-4</v>
      </c>
      <c r="D59" s="129">
        <f>+C40+D52</f>
        <v>524.1</v>
      </c>
      <c r="E59" s="162">
        <f t="shared" si="9"/>
        <v>0.20964000000000002</v>
      </c>
      <c r="F59" s="179">
        <f>D26</f>
        <v>4.0000000000000002E-4</v>
      </c>
      <c r="G59" s="203">
        <f>+C40+G52</f>
        <v>524.1</v>
      </c>
      <c r="H59" s="159">
        <f t="shared" si="10"/>
        <v>0.20964000000000002</v>
      </c>
      <c r="I59" s="312">
        <f t="shared" si="4"/>
        <v>0</v>
      </c>
      <c r="J59" s="310">
        <f t="shared" si="3"/>
        <v>0</v>
      </c>
      <c r="K59" s="52"/>
      <c r="L59" s="53"/>
    </row>
    <row r="60" spans="2:19" ht="14.25" x14ac:dyDescent="0.2">
      <c r="B60" s="78" t="s">
        <v>52</v>
      </c>
      <c r="C60" s="157">
        <f>C27</f>
        <v>5.0000000000000001E-4</v>
      </c>
      <c r="D60" s="129">
        <f>+C40+D52</f>
        <v>524.1</v>
      </c>
      <c r="E60" s="162">
        <f t="shared" si="9"/>
        <v>0.26205000000000001</v>
      </c>
      <c r="F60" s="179">
        <f>D27</f>
        <v>5.0000000000000001E-4</v>
      </c>
      <c r="G60" s="203">
        <f>+C40+G52</f>
        <v>524.1</v>
      </c>
      <c r="H60" s="162">
        <f t="shared" si="10"/>
        <v>0.26205000000000001</v>
      </c>
      <c r="I60" s="307">
        <f t="shared" si="4"/>
        <v>0</v>
      </c>
      <c r="J60" s="310">
        <f t="shared" si="3"/>
        <v>0</v>
      </c>
      <c r="K60" s="52"/>
      <c r="L60" s="53"/>
    </row>
    <row r="61" spans="2:19" ht="14.25" x14ac:dyDescent="0.2">
      <c r="B61" s="78" t="s">
        <v>53</v>
      </c>
      <c r="C61" s="197">
        <f>C28</f>
        <v>0.25</v>
      </c>
      <c r="D61" s="26">
        <f>D45</f>
        <v>1</v>
      </c>
      <c r="E61" s="162">
        <f t="shared" si="9"/>
        <v>0.25</v>
      </c>
      <c r="F61" s="198">
        <f>D28</f>
        <v>0.25</v>
      </c>
      <c r="G61" s="111">
        <f>+G45</f>
        <v>1</v>
      </c>
      <c r="H61" s="162">
        <f t="shared" si="10"/>
        <v>0.25</v>
      </c>
      <c r="I61" s="307">
        <f t="shared" si="4"/>
        <v>0</v>
      </c>
      <c r="J61" s="310">
        <f t="shared" si="3"/>
        <v>0</v>
      </c>
      <c r="K61" s="52"/>
      <c r="L61" s="53"/>
    </row>
    <row r="62" spans="2:19" ht="15" x14ac:dyDescent="0.2">
      <c r="B62" s="39" t="s">
        <v>58</v>
      </c>
      <c r="C62" s="152"/>
      <c r="D62" s="27"/>
      <c r="E62" s="153">
        <f>SUM(E58:E61)</f>
        <v>2.29399</v>
      </c>
      <c r="F62" s="155"/>
      <c r="G62" s="31"/>
      <c r="H62" s="153">
        <f>SUM(H58:H61)</f>
        <v>2.29399</v>
      </c>
      <c r="I62" s="187">
        <f>SUM(I58:I61)</f>
        <v>0</v>
      </c>
      <c r="J62" s="301">
        <f t="shared" si="3"/>
        <v>0</v>
      </c>
      <c r="K62" s="52"/>
      <c r="L62" s="53"/>
    </row>
    <row r="63" spans="2:19" ht="14.25" x14ac:dyDescent="0.2">
      <c r="B63" s="79" t="s">
        <v>54</v>
      </c>
      <c r="C63" s="268">
        <f>+C35</f>
        <v>0.128</v>
      </c>
      <c r="D63" s="255">
        <f>ROUND($C$40*$E35,0)</f>
        <v>320</v>
      </c>
      <c r="E63" s="162">
        <f>D63*C63</f>
        <v>40.96</v>
      </c>
      <c r="F63" s="141">
        <f>C63</f>
        <v>0.128</v>
      </c>
      <c r="G63" s="26">
        <f>ROUND($C$40*$E35,0)</f>
        <v>320</v>
      </c>
      <c r="H63" s="159">
        <f>G63*F63</f>
        <v>40.96</v>
      </c>
      <c r="I63" s="180">
        <f>H63-E63</f>
        <v>0</v>
      </c>
      <c r="J63" s="298">
        <f t="shared" si="3"/>
        <v>0</v>
      </c>
      <c r="K63" s="52"/>
      <c r="L63" s="53"/>
    </row>
    <row r="64" spans="2:19" ht="14.25" x14ac:dyDescent="0.2">
      <c r="B64" s="79" t="s">
        <v>55</v>
      </c>
      <c r="C64" s="268">
        <f>+C36</f>
        <v>0.128</v>
      </c>
      <c r="D64" s="255">
        <f>ROUND($C$40*$E36,0)</f>
        <v>90</v>
      </c>
      <c r="E64" s="162">
        <f>D64*C64</f>
        <v>11.52</v>
      </c>
      <c r="F64" s="141">
        <f>C64</f>
        <v>0.128</v>
      </c>
      <c r="G64" s="26">
        <f>ROUND($C$40*$E36,0)</f>
        <v>90</v>
      </c>
      <c r="H64" s="159">
        <f>G64*F64</f>
        <v>11.52</v>
      </c>
      <c r="I64" s="180">
        <f>H64-E64</f>
        <v>0</v>
      </c>
      <c r="J64" s="298">
        <f t="shared" si="3"/>
        <v>0</v>
      </c>
      <c r="K64" s="52"/>
      <c r="L64" s="53"/>
    </row>
    <row r="65" spans="2:17" ht="14.25" x14ac:dyDescent="0.2">
      <c r="B65" s="79" t="s">
        <v>56</v>
      </c>
      <c r="C65" s="268">
        <f>+C37</f>
        <v>0.128</v>
      </c>
      <c r="D65" s="255">
        <f>+C40*E37</f>
        <v>90</v>
      </c>
      <c r="E65" s="162">
        <f>D65*C65</f>
        <v>11.52</v>
      </c>
      <c r="F65" s="141">
        <f>C65</f>
        <v>0.128</v>
      </c>
      <c r="G65" s="26">
        <f>ROUND($C$40*$E37,0)</f>
        <v>90</v>
      </c>
      <c r="H65" s="159">
        <f>G65*F65</f>
        <v>11.52</v>
      </c>
      <c r="I65" s="180">
        <f>H65-E65</f>
        <v>0</v>
      </c>
      <c r="J65" s="298">
        <f t="shared" si="3"/>
        <v>0</v>
      </c>
      <c r="K65" s="52"/>
      <c r="L65" s="53"/>
    </row>
    <row r="66" spans="2:17" ht="15.75" thickBot="1" x14ac:dyDescent="0.25">
      <c r="B66" s="39" t="s">
        <v>59</v>
      </c>
      <c r="C66" s="152"/>
      <c r="D66" s="27"/>
      <c r="E66" s="153">
        <f>SUM(E63:E65)</f>
        <v>64</v>
      </c>
      <c r="F66" s="155"/>
      <c r="G66" s="31"/>
      <c r="H66" s="153">
        <f>SUM(H63:H65)</f>
        <v>64</v>
      </c>
      <c r="I66" s="187">
        <f>H66-E66</f>
        <v>0</v>
      </c>
      <c r="J66" s="301">
        <f t="shared" si="3"/>
        <v>0</v>
      </c>
      <c r="K66" s="52"/>
      <c r="L66" s="53"/>
      <c r="N66" s="119"/>
    </row>
    <row r="67" spans="2:17" ht="8.25" customHeight="1" thickBot="1" x14ac:dyDescent="0.25">
      <c r="B67" s="83"/>
      <c r="C67" s="163"/>
      <c r="D67" s="32"/>
      <c r="E67" s="164"/>
      <c r="F67" s="165"/>
      <c r="G67" s="33"/>
      <c r="H67" s="164"/>
      <c r="I67" s="313"/>
      <c r="J67" s="315"/>
      <c r="K67" s="38"/>
      <c r="L67" s="53"/>
    </row>
    <row r="68" spans="2:17" ht="15" x14ac:dyDescent="0.2">
      <c r="B68" s="63" t="s">
        <v>91</v>
      </c>
      <c r="C68" s="168"/>
      <c r="D68" s="34"/>
      <c r="E68" s="169">
        <f>E66+E62+E57</f>
        <v>90.854609999999994</v>
      </c>
      <c r="F68" s="170"/>
      <c r="G68" s="35"/>
      <c r="H68" s="171">
        <f>H66+H62+H57</f>
        <v>91.776299999999992</v>
      </c>
      <c r="I68" s="316">
        <f>H68-E68</f>
        <v>0.92168999999999812</v>
      </c>
      <c r="J68" s="309">
        <f>IF((H68)=0,"",(I68/E68))</f>
        <v>1.0144669599043992E-2</v>
      </c>
      <c r="K68" s="59"/>
      <c r="L68" s="41"/>
      <c r="M68" s="36"/>
      <c r="N68" s="41"/>
      <c r="O68" s="41"/>
      <c r="Q68" s="41"/>
    </row>
    <row r="69" spans="2:17" ht="14.25" x14ac:dyDescent="0.2">
      <c r="B69" s="64" t="s">
        <v>17</v>
      </c>
      <c r="C69" s="168">
        <v>0.13</v>
      </c>
      <c r="D69" s="37"/>
      <c r="E69" s="172">
        <f>E68*C69</f>
        <v>11.8110993</v>
      </c>
      <c r="F69" s="173">
        <v>0.13</v>
      </c>
      <c r="G69" s="19"/>
      <c r="H69" s="174">
        <f>H68*F69</f>
        <v>11.930918999999999</v>
      </c>
      <c r="I69" s="316">
        <f>H69-E69</f>
        <v>0.11981969999999897</v>
      </c>
      <c r="J69" s="309">
        <f>IF((H69)=0,"",(I69/E69))</f>
        <v>1.0144669599043924E-2</v>
      </c>
      <c r="K69" s="37"/>
      <c r="L69" s="43"/>
      <c r="M69" s="38"/>
      <c r="N69" s="43"/>
      <c r="O69" s="44"/>
      <c r="Q69" s="43"/>
    </row>
    <row r="70" spans="2:17" ht="15" x14ac:dyDescent="0.2">
      <c r="B70" s="64" t="s">
        <v>80</v>
      </c>
      <c r="C70" s="323">
        <f>'Res '!C73</f>
        <v>-0.318</v>
      </c>
      <c r="D70" s="37"/>
      <c r="E70" s="172">
        <f>+E68*C70</f>
        <v>-28.891765979999999</v>
      </c>
      <c r="F70" s="321">
        <f>'Res '!F73</f>
        <v>-0.318</v>
      </c>
      <c r="G70" s="19"/>
      <c r="H70" s="174">
        <f>+H68*F70</f>
        <v>-29.184863399999998</v>
      </c>
      <c r="I70" s="316">
        <f>H70-E70</f>
        <v>-0.29309741999999872</v>
      </c>
      <c r="J70" s="309">
        <f>IF((H70)=0,"",(I70/E70))</f>
        <v>1.0144669599043967E-2</v>
      </c>
      <c r="K70" s="60"/>
      <c r="L70" s="41"/>
      <c r="M70" s="36"/>
      <c r="N70" s="41"/>
      <c r="O70" s="42"/>
    </row>
    <row r="71" spans="2:17" ht="15" x14ac:dyDescent="0.2">
      <c r="B71" s="70" t="s">
        <v>92</v>
      </c>
      <c r="C71" s="176"/>
      <c r="D71" s="71"/>
      <c r="E71" s="177">
        <f>SUM(E68:E70)</f>
        <v>73.773943319999987</v>
      </c>
      <c r="F71" s="178"/>
      <c r="G71" s="72"/>
      <c r="H71" s="156">
        <f>SUM(H68:H70)</f>
        <v>74.522355599999997</v>
      </c>
      <c r="I71" s="153">
        <f>H71-E71</f>
        <v>0.74841228000001081</v>
      </c>
      <c r="J71" s="301">
        <f>IF((H71)=0,"",(I71/E71))</f>
        <v>1.014466959904416E-2</v>
      </c>
      <c r="K71" s="9"/>
      <c r="L71" s="9"/>
      <c r="M71" s="9"/>
      <c r="N71" s="9"/>
      <c r="O71" s="9"/>
    </row>
    <row r="72" spans="2:17" x14ac:dyDescent="0.2">
      <c r="L72" s="107"/>
    </row>
  </sheetData>
  <mergeCells count="7">
    <mergeCell ref="B11:E11"/>
    <mergeCell ref="C42:E42"/>
    <mergeCell ref="F42:H42"/>
    <mergeCell ref="I42:J42"/>
    <mergeCell ref="B43:B44"/>
    <mergeCell ref="I43:I44"/>
    <mergeCell ref="J43:J44"/>
  </mergeCells>
  <pageMargins left="0.75" right="0.75" top="1" bottom="1" header="0.5" footer="0.5"/>
  <pageSetup scale="89" orientation="landscape" r:id="rId1"/>
  <headerFooter alignWithMargins="0">
    <oddFooter>&amp;R&amp;F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R64"/>
  <sheetViews>
    <sheetView showGridLines="0" topLeftCell="A34" zoomScale="90" workbookViewId="0">
      <selection activeCell="D80" sqref="D80"/>
    </sheetView>
  </sheetViews>
  <sheetFormatPr defaultRowHeight="12.75" x14ac:dyDescent="0.2"/>
  <cols>
    <col min="1" max="1" width="2.28515625" customWidth="1"/>
    <col min="2" max="2" width="45.140625" customWidth="1"/>
    <col min="3" max="3" width="11.5703125" customWidth="1"/>
    <col min="4" max="4" width="11.140625" customWidth="1"/>
    <col min="5" max="5" width="13" customWidth="1"/>
    <col min="6" max="6" width="11.140625" customWidth="1"/>
    <col min="7" max="7" width="9.85546875" bestFit="1" customWidth="1"/>
    <col min="8" max="8" width="13.140625" customWidth="1"/>
    <col min="9" max="9" width="10.7109375" bestFit="1" customWidth="1"/>
    <col min="10" max="10" width="11.140625" bestFit="1" customWidth="1"/>
    <col min="11" max="11" width="13.140625" customWidth="1"/>
    <col min="14" max="14" width="9.85546875" bestFit="1" customWidth="1"/>
    <col min="15" max="15" width="12.28515625" customWidth="1"/>
    <col min="17" max="17" width="9.85546875" bestFit="1" customWidth="1"/>
  </cols>
  <sheetData>
    <row r="1" spans="2:11" hidden="1" x14ac:dyDescent="0.2"/>
    <row r="2" spans="2:11" hidden="1" x14ac:dyDescent="0.2"/>
    <row r="3" spans="2:11" hidden="1" x14ac:dyDescent="0.2"/>
    <row r="4" spans="2:11" hidden="1" x14ac:dyDescent="0.2"/>
    <row r="5" spans="2:11" hidden="1" x14ac:dyDescent="0.2"/>
    <row r="6" spans="2:11" hidden="1" x14ac:dyDescent="0.2"/>
    <row r="7" spans="2:11" hidden="1" x14ac:dyDescent="0.2"/>
    <row r="8" spans="2:11" hidden="1" x14ac:dyDescent="0.2"/>
    <row r="9" spans="2:11" ht="18" x14ac:dyDescent="0.25">
      <c r="B9" s="1" t="s">
        <v>18</v>
      </c>
      <c r="C9" s="2"/>
      <c r="D9" s="2"/>
      <c r="E9" s="116" t="s">
        <v>69</v>
      </c>
      <c r="F9" s="113" t="s">
        <v>70</v>
      </c>
      <c r="G9" s="2"/>
      <c r="H9" s="2"/>
      <c r="I9" s="2"/>
      <c r="J9" s="2"/>
      <c r="K9" s="2"/>
    </row>
    <row r="10" spans="2:11" x14ac:dyDescent="0.2">
      <c r="B10" s="2"/>
      <c r="C10" s="2"/>
      <c r="D10" s="2"/>
      <c r="E10" s="2"/>
      <c r="F10" s="2"/>
      <c r="G10" s="2"/>
      <c r="H10" s="2"/>
      <c r="I10" s="2"/>
      <c r="J10" s="2"/>
      <c r="K10" s="2"/>
    </row>
    <row r="11" spans="2:11" ht="18" x14ac:dyDescent="0.25">
      <c r="B11" s="387" t="s">
        <v>65</v>
      </c>
      <c r="C11" s="387"/>
      <c r="D11" s="387"/>
      <c r="E11" s="387"/>
      <c r="F11" s="3"/>
      <c r="G11" s="3"/>
      <c r="H11" s="2"/>
      <c r="I11" s="2"/>
      <c r="J11" s="2"/>
      <c r="K11" s="2"/>
    </row>
    <row r="12" spans="2:11" ht="13.5" thickBot="1" x14ac:dyDescent="0.25">
      <c r="B12" s="2"/>
      <c r="C12" s="115">
        <v>2019</v>
      </c>
      <c r="D12" s="115">
        <v>2021</v>
      </c>
      <c r="E12" s="2"/>
      <c r="F12" s="2"/>
      <c r="G12" s="2"/>
      <c r="H12" s="2"/>
      <c r="I12" s="2"/>
      <c r="J12" s="2"/>
      <c r="K12" s="2"/>
    </row>
    <row r="13" spans="2:11" ht="13.5" thickBot="1" x14ac:dyDescent="0.25">
      <c r="B13" s="4" t="s">
        <v>1</v>
      </c>
      <c r="C13" s="73" t="s">
        <v>97</v>
      </c>
      <c r="D13" s="73" t="s">
        <v>38</v>
      </c>
      <c r="E13" s="2"/>
      <c r="F13" s="2"/>
      <c r="G13" s="2"/>
      <c r="H13" s="2"/>
      <c r="I13" s="213"/>
      <c r="J13" s="2"/>
      <c r="K13" s="2"/>
    </row>
    <row r="14" spans="2:11" x14ac:dyDescent="0.2">
      <c r="B14" s="112" t="s">
        <v>2</v>
      </c>
      <c r="C14" s="293">
        <v>4.63</v>
      </c>
      <c r="D14" s="293">
        <v>4.79</v>
      </c>
      <c r="E14" s="2" t="s">
        <v>68</v>
      </c>
      <c r="F14" s="2"/>
      <c r="G14" s="2"/>
      <c r="H14" s="2"/>
      <c r="I14" s="205"/>
      <c r="J14" s="205"/>
      <c r="K14" s="2"/>
    </row>
    <row r="15" spans="2:11" x14ac:dyDescent="0.2">
      <c r="B15" s="75" t="s">
        <v>3</v>
      </c>
      <c r="C15" s="290">
        <v>14.012600000000001</v>
      </c>
      <c r="D15" s="290">
        <v>14.4931</v>
      </c>
      <c r="E15" s="2" t="s">
        <v>94</v>
      </c>
      <c r="F15" s="2"/>
      <c r="G15" s="2"/>
      <c r="H15" s="2"/>
      <c r="I15" s="206"/>
      <c r="J15" s="206"/>
      <c r="K15" s="2"/>
    </row>
    <row r="16" spans="2:11" x14ac:dyDescent="0.2">
      <c r="B16" s="75" t="s">
        <v>106</v>
      </c>
      <c r="C16" s="290">
        <v>0.2505</v>
      </c>
      <c r="D16" s="290">
        <v>0.2505</v>
      </c>
      <c r="E16" s="113" t="s">
        <v>12</v>
      </c>
      <c r="F16" s="2"/>
      <c r="G16" s="2"/>
      <c r="H16" s="2"/>
      <c r="I16" s="206"/>
      <c r="J16" s="206"/>
      <c r="K16" s="2"/>
    </row>
    <row r="17" spans="2:11" x14ac:dyDescent="0.2">
      <c r="B17" s="75" t="s">
        <v>101</v>
      </c>
      <c r="C17" s="290"/>
      <c r="D17" s="290">
        <v>0</v>
      </c>
      <c r="E17" s="2" t="s">
        <v>94</v>
      </c>
      <c r="F17" s="195"/>
      <c r="G17" s="2"/>
      <c r="H17" s="2"/>
      <c r="I17" s="206"/>
      <c r="J17" s="206"/>
      <c r="K17" s="2"/>
    </row>
    <row r="18" spans="2:11" x14ac:dyDescent="0.2">
      <c r="B18" s="75" t="s">
        <v>123</v>
      </c>
      <c r="C18" s="290"/>
      <c r="D18" s="290">
        <v>0</v>
      </c>
      <c r="E18" s="324" t="s">
        <v>11</v>
      </c>
      <c r="F18" s="195"/>
      <c r="G18" s="2"/>
      <c r="H18" s="2"/>
      <c r="I18" s="206"/>
      <c r="J18" s="206"/>
      <c r="K18" s="2"/>
    </row>
    <row r="19" spans="2:11" x14ac:dyDescent="0.2">
      <c r="B19" s="75" t="s">
        <v>4</v>
      </c>
      <c r="C19" s="291">
        <v>1.7934000000000001</v>
      </c>
      <c r="D19" s="291">
        <v>1.9313</v>
      </c>
      <c r="E19" s="2" t="s">
        <v>94</v>
      </c>
      <c r="F19" s="2"/>
      <c r="G19" s="2"/>
      <c r="H19" s="2"/>
      <c r="I19" s="206"/>
      <c r="J19" s="206"/>
      <c r="K19" s="2"/>
    </row>
    <row r="20" spans="2:11" ht="26.25" customHeight="1" x14ac:dyDescent="0.2">
      <c r="B20" s="75" t="s">
        <v>5</v>
      </c>
      <c r="C20" s="291">
        <v>1.2721</v>
      </c>
      <c r="D20" s="291">
        <v>1.4056999999999999</v>
      </c>
      <c r="E20" s="2" t="s">
        <v>94</v>
      </c>
      <c r="F20" s="2"/>
      <c r="G20" s="2"/>
      <c r="H20" s="2"/>
      <c r="I20" s="206"/>
      <c r="J20" s="206"/>
      <c r="K20" s="2"/>
    </row>
    <row r="21" spans="2:11" x14ac:dyDescent="0.2">
      <c r="B21" s="75" t="s">
        <v>6</v>
      </c>
      <c r="C21" s="117">
        <v>3.0000000000000001E-3</v>
      </c>
      <c r="D21" s="117">
        <v>3.0000000000000001E-3</v>
      </c>
      <c r="E21" s="2" t="s">
        <v>11</v>
      </c>
      <c r="F21" s="2"/>
      <c r="G21" s="2"/>
      <c r="H21" s="2"/>
      <c r="I21" s="108"/>
      <c r="J21" s="108"/>
      <c r="K21" s="2"/>
    </row>
    <row r="22" spans="2:11" x14ac:dyDescent="0.2">
      <c r="B22" s="75" t="s">
        <v>81</v>
      </c>
      <c r="C22" s="117">
        <v>4.0000000000000002E-4</v>
      </c>
      <c r="D22" s="117">
        <v>4.0000000000000002E-4</v>
      </c>
      <c r="E22" s="2" t="s">
        <v>11</v>
      </c>
      <c r="F22" s="2"/>
      <c r="G22" s="2"/>
      <c r="H22" s="2"/>
      <c r="I22" s="108"/>
      <c r="J22" s="108"/>
      <c r="K22" s="2"/>
    </row>
    <row r="23" spans="2:11" x14ac:dyDescent="0.2">
      <c r="B23" s="75" t="s">
        <v>7</v>
      </c>
      <c r="C23" s="117">
        <v>5.0000000000000001E-4</v>
      </c>
      <c r="D23" s="117">
        <v>5.0000000000000001E-4</v>
      </c>
      <c r="E23" s="2" t="s">
        <v>11</v>
      </c>
      <c r="F23" s="2"/>
      <c r="G23" s="2"/>
      <c r="H23" s="2"/>
      <c r="I23" s="108"/>
      <c r="J23" s="108"/>
      <c r="K23" s="2"/>
    </row>
    <row r="24" spans="2:11" ht="23.25" customHeight="1" x14ac:dyDescent="0.2">
      <c r="B24" s="75" t="s">
        <v>8</v>
      </c>
      <c r="C24" s="294">
        <v>0.25</v>
      </c>
      <c r="D24" s="294">
        <v>0.25</v>
      </c>
      <c r="E24" s="2" t="s">
        <v>68</v>
      </c>
      <c r="F24" s="2"/>
      <c r="G24" s="2"/>
      <c r="H24" s="2"/>
      <c r="I24" s="207"/>
      <c r="J24" s="207"/>
      <c r="K24" s="2"/>
    </row>
    <row r="25" spans="2:11" ht="13.5" thickBot="1" x14ac:dyDescent="0.25">
      <c r="B25" s="6" t="s">
        <v>9</v>
      </c>
      <c r="C25" s="292">
        <f>'Res '!C33</f>
        <v>1.0482</v>
      </c>
      <c r="D25" s="292">
        <f>'Res '!D33</f>
        <v>1.0482</v>
      </c>
      <c r="E25" s="120" t="s">
        <v>60</v>
      </c>
      <c r="F25" s="2"/>
      <c r="G25" s="2"/>
      <c r="H25" s="2"/>
      <c r="I25" s="108"/>
      <c r="J25" s="108"/>
      <c r="K25" s="2"/>
    </row>
    <row r="26" spans="2:11" x14ac:dyDescent="0.2">
      <c r="B26" s="74"/>
      <c r="C26" s="2"/>
      <c r="D26" s="2"/>
      <c r="E26" s="2"/>
      <c r="F26" s="2"/>
      <c r="G26" s="2"/>
      <c r="H26" s="2"/>
      <c r="I26" s="213"/>
      <c r="J26" s="213"/>
      <c r="K26" s="2"/>
    </row>
    <row r="27" spans="2:11" x14ac:dyDescent="0.2">
      <c r="B27" s="74"/>
      <c r="C27" s="2"/>
      <c r="D27" s="2"/>
      <c r="E27" s="2"/>
      <c r="F27" s="2"/>
      <c r="G27" s="2"/>
      <c r="H27" s="2"/>
      <c r="I27" s="2"/>
      <c r="J27" s="2"/>
      <c r="K27" s="2"/>
    </row>
    <row r="28" spans="2:11" x14ac:dyDescent="0.2">
      <c r="B28" s="74"/>
      <c r="C28" s="2"/>
      <c r="D28" s="2"/>
      <c r="E28" s="2"/>
      <c r="F28" s="2"/>
      <c r="G28" s="2"/>
      <c r="H28" s="2"/>
      <c r="I28" s="2"/>
      <c r="J28" s="2"/>
      <c r="K28" s="2"/>
    </row>
    <row r="29" spans="2:11" x14ac:dyDescent="0.2">
      <c r="B29" s="74" t="s">
        <v>29</v>
      </c>
      <c r="C29" s="201">
        <f>'Res '!C37</f>
        <v>0.11899999999999999</v>
      </c>
      <c r="D29" s="201">
        <f>'Res '!D37</f>
        <v>0.11899999999999999</v>
      </c>
      <c r="E29" s="68"/>
      <c r="F29" s="2"/>
      <c r="G29" s="2"/>
      <c r="H29" s="2"/>
      <c r="I29" s="2"/>
      <c r="J29" s="2"/>
      <c r="K29" s="2"/>
    </row>
    <row r="30" spans="2:11" x14ac:dyDescent="0.2">
      <c r="B30" s="74" t="s">
        <v>30</v>
      </c>
      <c r="C30" s="201">
        <f>'Res '!C38</f>
        <v>0.13900000000000001</v>
      </c>
      <c r="D30" s="201">
        <f>'Res '!D38</f>
        <v>0.13900000000000001</v>
      </c>
      <c r="E30" s="68"/>
      <c r="F30" s="2"/>
      <c r="G30" s="2"/>
      <c r="H30" s="2"/>
      <c r="I30" s="2"/>
      <c r="J30" s="2"/>
      <c r="K30" s="2"/>
    </row>
    <row r="31" spans="2:11" x14ac:dyDescent="0.2">
      <c r="B31" s="74" t="s">
        <v>31</v>
      </c>
      <c r="C31" s="201">
        <f>'Res '!C39</f>
        <v>0.128</v>
      </c>
      <c r="D31" s="201">
        <f>'Res '!D39</f>
        <v>0.128</v>
      </c>
      <c r="E31" s="322">
        <f>'Res '!E39</f>
        <v>0.64</v>
      </c>
      <c r="F31" s="69">
        <f>C31*E31</f>
        <v>8.1920000000000007E-2</v>
      </c>
      <c r="G31" s="2"/>
      <c r="H31" s="2"/>
      <c r="I31" s="2"/>
      <c r="J31" s="2"/>
      <c r="K31" s="2"/>
    </row>
    <row r="32" spans="2:11" x14ac:dyDescent="0.2">
      <c r="B32" s="74" t="s">
        <v>32</v>
      </c>
      <c r="C32" s="201">
        <f>'Res '!C40</f>
        <v>0.128</v>
      </c>
      <c r="D32" s="201">
        <f>'Res '!D40</f>
        <v>0.128</v>
      </c>
      <c r="E32" s="322">
        <f>'Res '!E40</f>
        <v>0.18</v>
      </c>
      <c r="F32" s="69">
        <f>C32*E32</f>
        <v>2.3039999999999998E-2</v>
      </c>
      <c r="G32" s="2"/>
      <c r="H32" s="2"/>
      <c r="I32" s="2"/>
      <c r="J32" s="2"/>
      <c r="K32" s="2"/>
    </row>
    <row r="33" spans="1:12" x14ac:dyDescent="0.2">
      <c r="B33" s="74" t="s">
        <v>33</v>
      </c>
      <c r="C33" s="201">
        <f>'Res '!C41</f>
        <v>0.128</v>
      </c>
      <c r="D33" s="201">
        <f>'Res '!D41</f>
        <v>0.128</v>
      </c>
      <c r="E33" s="322">
        <f>'Res '!E41</f>
        <v>0.18</v>
      </c>
      <c r="F33" s="69">
        <f>C33*E33</f>
        <v>2.3039999999999998E-2</v>
      </c>
      <c r="G33" s="2"/>
      <c r="H33" s="2"/>
      <c r="I33" s="2"/>
      <c r="J33" s="2"/>
      <c r="K33" s="2"/>
    </row>
    <row r="34" spans="1:12" x14ac:dyDescent="0.2">
      <c r="B34" s="74"/>
      <c r="C34" s="2"/>
      <c r="D34" s="2"/>
      <c r="E34" s="2"/>
      <c r="F34" s="69"/>
      <c r="G34" s="2"/>
      <c r="H34" s="2"/>
      <c r="I34" s="2"/>
      <c r="J34" s="2"/>
      <c r="K34" s="2"/>
    </row>
    <row r="35" spans="1:12" ht="13.5" thickBot="1" x14ac:dyDescent="0.25">
      <c r="B35" s="74"/>
      <c r="C35" s="2"/>
      <c r="D35" s="2"/>
      <c r="E35" s="2"/>
      <c r="F35" s="2"/>
      <c r="G35" s="2"/>
      <c r="H35" s="2"/>
      <c r="I35" s="2"/>
      <c r="J35" s="2"/>
      <c r="K35" s="2"/>
    </row>
    <row r="36" spans="1:12" ht="13.5" thickBot="1" x14ac:dyDescent="0.25">
      <c r="B36" s="84" t="s">
        <v>10</v>
      </c>
      <c r="C36" s="85">
        <v>180</v>
      </c>
      <c r="D36" s="86" t="s">
        <v>11</v>
      </c>
      <c r="E36" s="87">
        <v>1</v>
      </c>
      <c r="F36" s="88" t="s">
        <v>12</v>
      </c>
      <c r="G36" s="89"/>
      <c r="H36" s="90" t="s">
        <v>13</v>
      </c>
      <c r="I36" s="91"/>
      <c r="J36" s="92">
        <f>C25</f>
        <v>1.0482</v>
      </c>
      <c r="K36" s="2"/>
    </row>
    <row r="37" spans="1:12" ht="13.5" thickBot="1" x14ac:dyDescent="0.25">
      <c r="B37" s="84" t="s">
        <v>14</v>
      </c>
      <c r="C37" s="93">
        <v>750</v>
      </c>
      <c r="D37" s="86" t="s">
        <v>11</v>
      </c>
      <c r="E37" s="94" t="s">
        <v>66</v>
      </c>
      <c r="F37" s="305" t="s">
        <v>66</v>
      </c>
      <c r="G37" s="89"/>
      <c r="H37" s="95" t="s">
        <v>15</v>
      </c>
      <c r="I37" s="96"/>
      <c r="J37" s="97">
        <f>D25</f>
        <v>1.0482</v>
      </c>
      <c r="K37" s="2"/>
    </row>
    <row r="38" spans="1:12" x14ac:dyDescent="0.2">
      <c r="B38" s="76"/>
      <c r="C38" s="402" t="s">
        <v>37</v>
      </c>
      <c r="D38" s="389"/>
      <c r="E38" s="389"/>
      <c r="F38" s="388" t="s">
        <v>38</v>
      </c>
      <c r="G38" s="389"/>
      <c r="H38" s="389"/>
      <c r="I38" s="388" t="s">
        <v>39</v>
      </c>
      <c r="J38" s="406"/>
      <c r="K38" s="47"/>
    </row>
    <row r="39" spans="1:12" ht="18" customHeight="1" x14ac:dyDescent="0.2">
      <c r="B39" s="391" t="str">
        <f>B11</f>
        <v>SENTINEL LIGHTING (RPP TIER)</v>
      </c>
      <c r="C39" s="15" t="s">
        <v>40</v>
      </c>
      <c r="D39" s="15" t="s">
        <v>16</v>
      </c>
      <c r="E39" s="61" t="s">
        <v>41</v>
      </c>
      <c r="F39" s="56" t="s">
        <v>40</v>
      </c>
      <c r="G39" s="16" t="s">
        <v>16</v>
      </c>
      <c r="H39" s="61" t="s">
        <v>41</v>
      </c>
      <c r="I39" s="404" t="s">
        <v>22</v>
      </c>
      <c r="J39" s="399" t="s">
        <v>23</v>
      </c>
      <c r="K39" s="47"/>
    </row>
    <row r="40" spans="1:12" ht="21.75" customHeight="1" x14ac:dyDescent="0.2">
      <c r="B40" s="403"/>
      <c r="C40" s="17" t="s">
        <v>42</v>
      </c>
      <c r="D40" s="17"/>
      <c r="E40" s="55" t="s">
        <v>42</v>
      </c>
      <c r="F40" s="57" t="s">
        <v>42</v>
      </c>
      <c r="G40" s="18"/>
      <c r="H40" s="55" t="s">
        <v>42</v>
      </c>
      <c r="I40" s="405"/>
      <c r="J40" s="400"/>
      <c r="K40" s="48"/>
    </row>
    <row r="41" spans="1:12" ht="14.25" x14ac:dyDescent="0.2">
      <c r="A41" s="14" t="s">
        <v>66</v>
      </c>
      <c r="B41" s="77" t="s">
        <v>43</v>
      </c>
      <c r="C41" s="188">
        <f>C14</f>
        <v>4.63</v>
      </c>
      <c r="D41" s="19">
        <v>1</v>
      </c>
      <c r="E41" s="136">
        <f>D41*C41</f>
        <v>4.63</v>
      </c>
      <c r="F41" s="137">
        <f>D14</f>
        <v>4.79</v>
      </c>
      <c r="G41" s="20">
        <v>1</v>
      </c>
      <c r="H41" s="185">
        <f>G41*F41</f>
        <v>4.79</v>
      </c>
      <c r="I41" s="306">
        <f t="shared" ref="I41:I43" si="0">H41-E41</f>
        <v>0.16000000000000014</v>
      </c>
      <c r="J41" s="308">
        <f t="shared" ref="J41:J63" si="1">IF((H41)=0,"",(I41/E41))</f>
        <v>3.4557235421166337E-2</v>
      </c>
      <c r="K41" s="38"/>
    </row>
    <row r="42" spans="1:12" ht="14.25" x14ac:dyDescent="0.2">
      <c r="A42" s="14" t="s">
        <v>66</v>
      </c>
      <c r="B42" s="77" t="s">
        <v>3</v>
      </c>
      <c r="C42" s="190">
        <f>C15</f>
        <v>14.012600000000001</v>
      </c>
      <c r="D42" s="21">
        <f>E36</f>
        <v>1</v>
      </c>
      <c r="E42" s="136">
        <f>D42*C42</f>
        <v>14.012600000000001</v>
      </c>
      <c r="F42" s="141">
        <f>D15</f>
        <v>14.4931</v>
      </c>
      <c r="G42" s="22">
        <f>+E36</f>
        <v>1</v>
      </c>
      <c r="H42" s="136">
        <f>G42*F42</f>
        <v>14.4931</v>
      </c>
      <c r="I42" s="306">
        <f t="shared" si="0"/>
        <v>0.48049999999999926</v>
      </c>
      <c r="J42" s="309">
        <f t="shared" si="1"/>
        <v>3.429056706107355E-2</v>
      </c>
      <c r="K42" s="40"/>
    </row>
    <row r="43" spans="1:12" ht="15" x14ac:dyDescent="0.2">
      <c r="B43" s="39" t="s">
        <v>44</v>
      </c>
      <c r="C43" s="227"/>
      <c r="D43" s="228"/>
      <c r="E43" s="229">
        <f>SUM(E41:E42)</f>
        <v>18.642600000000002</v>
      </c>
      <c r="F43" s="193"/>
      <c r="G43" s="31"/>
      <c r="H43" s="229">
        <f>SUM(H41:H42)</f>
        <v>19.283100000000001</v>
      </c>
      <c r="I43" s="187">
        <f t="shared" si="0"/>
        <v>0.6404999999999994</v>
      </c>
      <c r="J43" s="301">
        <f t="shared" si="1"/>
        <v>3.4356795725918023E-2</v>
      </c>
      <c r="K43" s="38"/>
    </row>
    <row r="44" spans="1:12" ht="14.25" x14ac:dyDescent="0.2">
      <c r="B44" s="79" t="s">
        <v>45</v>
      </c>
      <c r="C44" s="267">
        <f>+C31*E31+C32*E32+C33*E33</f>
        <v>0.128</v>
      </c>
      <c r="D44" s="26">
        <f>$C36*($C25-1)</f>
        <v>8.6760000000000037</v>
      </c>
      <c r="E44" s="136">
        <f>C44*D44</f>
        <v>1.1105280000000004</v>
      </c>
      <c r="F44" s="141">
        <f>C44</f>
        <v>0.128</v>
      </c>
      <c r="G44" s="26">
        <f>$C36*($C25-1)</f>
        <v>8.6760000000000037</v>
      </c>
      <c r="H44" s="136">
        <f>F44*G44</f>
        <v>1.1105280000000004</v>
      </c>
      <c r="I44" s="306">
        <f t="shared" ref="I44:I53" si="2">H44-E44</f>
        <v>0</v>
      </c>
      <c r="J44" s="309">
        <f t="shared" si="1"/>
        <v>0</v>
      </c>
      <c r="K44" s="52"/>
    </row>
    <row r="45" spans="1:12" ht="14.25" x14ac:dyDescent="0.2">
      <c r="B45" s="79" t="str">
        <f>USL!B53</f>
        <v xml:space="preserve">Low Voltage Rate </v>
      </c>
      <c r="C45" s="267">
        <f>C16</f>
        <v>0.2505</v>
      </c>
      <c r="D45" s="129">
        <f>E36</f>
        <v>1</v>
      </c>
      <c r="E45" s="162">
        <f t="shared" ref="E45" si="3">D45*C45</f>
        <v>0.2505</v>
      </c>
      <c r="F45" s="141">
        <f>D16</f>
        <v>0.2505</v>
      </c>
      <c r="G45" s="203">
        <f>E36</f>
        <v>1</v>
      </c>
      <c r="H45" s="159">
        <f t="shared" ref="H45" si="4">G45*F45</f>
        <v>0.2505</v>
      </c>
      <c r="I45" s="307">
        <f t="shared" ref="I45" si="5">H45-E45</f>
        <v>0</v>
      </c>
      <c r="J45" s="310">
        <f t="shared" ref="J45" si="6">IF((H45)=0,"",(I45/E45))</f>
        <v>0</v>
      </c>
      <c r="K45" s="52"/>
    </row>
    <row r="46" spans="1:12" ht="15" x14ac:dyDescent="0.2">
      <c r="B46" s="39" t="s">
        <v>47</v>
      </c>
      <c r="C46" s="152"/>
      <c r="D46" s="27"/>
      <c r="E46" s="153">
        <f>SUM(E44:E45)+E43</f>
        <v>20.003628000000003</v>
      </c>
      <c r="F46" s="154"/>
      <c r="G46" s="28"/>
      <c r="H46" s="153">
        <f>SUM(H44:H45)+H43</f>
        <v>20.644128000000002</v>
      </c>
      <c r="I46" s="187">
        <f>H46-E46</f>
        <v>0.6404999999999994</v>
      </c>
      <c r="J46" s="301">
        <f t="shared" si="1"/>
        <v>3.2019191718622206E-2</v>
      </c>
      <c r="K46" s="38"/>
    </row>
    <row r="47" spans="1:12" ht="14.25" x14ac:dyDescent="0.2">
      <c r="B47" s="81" t="s">
        <v>48</v>
      </c>
      <c r="C47" s="140">
        <f>C19</f>
        <v>1.7934000000000001</v>
      </c>
      <c r="D47" s="54">
        <f>E36</f>
        <v>1</v>
      </c>
      <c r="E47" s="136">
        <f>D47*C47</f>
        <v>1.7934000000000001</v>
      </c>
      <c r="F47" s="141">
        <f>D19</f>
        <v>1.9313</v>
      </c>
      <c r="G47" s="30">
        <f>+E36</f>
        <v>1</v>
      </c>
      <c r="H47" s="136">
        <f>G47*F47</f>
        <v>1.9313</v>
      </c>
      <c r="I47" s="306">
        <f t="shared" si="2"/>
        <v>0.13789999999999991</v>
      </c>
      <c r="J47" s="309">
        <f t="shared" si="1"/>
        <v>7.6893052302888315E-2</v>
      </c>
      <c r="K47" s="52"/>
    </row>
    <row r="48" spans="1:12" ht="21.75" customHeight="1" x14ac:dyDescent="0.2">
      <c r="B48" s="82" t="s">
        <v>49</v>
      </c>
      <c r="C48" s="140">
        <f>C20</f>
        <v>1.2721</v>
      </c>
      <c r="D48" s="29">
        <f>+E36</f>
        <v>1</v>
      </c>
      <c r="E48" s="136">
        <f>D48*C48</f>
        <v>1.2721</v>
      </c>
      <c r="F48" s="141">
        <f>D20</f>
        <v>1.4056999999999999</v>
      </c>
      <c r="G48" s="30">
        <f>+E36</f>
        <v>1</v>
      </c>
      <c r="H48" s="136">
        <f>G48*F48</f>
        <v>1.4056999999999999</v>
      </c>
      <c r="I48" s="306">
        <f t="shared" si="2"/>
        <v>0.13359999999999994</v>
      </c>
      <c r="J48" s="309">
        <f t="shared" si="1"/>
        <v>0.10502319000078605</v>
      </c>
      <c r="K48" s="52"/>
      <c r="L48" s="225"/>
    </row>
    <row r="49" spans="2:18" ht="15" x14ac:dyDescent="0.2">
      <c r="B49" s="39" t="s">
        <v>50</v>
      </c>
      <c r="C49" s="152"/>
      <c r="D49" s="27"/>
      <c r="E49" s="153">
        <f>SUM(E46:E48)</f>
        <v>23.069128000000006</v>
      </c>
      <c r="F49" s="155"/>
      <c r="G49" s="31"/>
      <c r="H49" s="153">
        <f>SUM(H46:H48)</f>
        <v>23.981128000000002</v>
      </c>
      <c r="I49" s="187">
        <f>H49-E49</f>
        <v>0.91199999999999548</v>
      </c>
      <c r="J49" s="301">
        <f t="shared" si="1"/>
        <v>3.9533353839815495E-2</v>
      </c>
      <c r="K49" s="36"/>
    </row>
    <row r="50" spans="2:18" ht="14.25" x14ac:dyDescent="0.2">
      <c r="B50" s="79" t="s">
        <v>51</v>
      </c>
      <c r="C50" s="157">
        <f>C21</f>
        <v>3.0000000000000001E-3</v>
      </c>
      <c r="D50" s="26">
        <f>C36+D44</f>
        <v>188.67600000000002</v>
      </c>
      <c r="E50" s="162">
        <f t="shared" ref="E50:E53" si="7">D50*C50</f>
        <v>0.56602800000000009</v>
      </c>
      <c r="F50" s="179">
        <f>D21</f>
        <v>3.0000000000000001E-3</v>
      </c>
      <c r="G50" s="203">
        <f>+C36+G44</f>
        <v>188.67600000000002</v>
      </c>
      <c r="H50" s="159">
        <f t="shared" ref="H50:H53" si="8">G50*F50</f>
        <v>0.56602800000000009</v>
      </c>
      <c r="I50" s="307">
        <f t="shared" si="2"/>
        <v>0</v>
      </c>
      <c r="J50" s="310">
        <f t="shared" si="1"/>
        <v>0</v>
      </c>
      <c r="K50" s="52"/>
    </row>
    <row r="51" spans="2:18" ht="14.25" x14ac:dyDescent="0.2">
      <c r="B51" s="79" t="s">
        <v>81</v>
      </c>
      <c r="C51" s="157">
        <f>C22</f>
        <v>4.0000000000000002E-4</v>
      </c>
      <c r="D51" s="129">
        <f>+C36+D44</f>
        <v>188.67600000000002</v>
      </c>
      <c r="E51" s="162">
        <f t="shared" si="7"/>
        <v>7.5470400000000007E-2</v>
      </c>
      <c r="F51" s="179">
        <f>D22</f>
        <v>4.0000000000000002E-4</v>
      </c>
      <c r="G51" s="203">
        <f>+C36+G44</f>
        <v>188.67600000000002</v>
      </c>
      <c r="H51" s="159">
        <f t="shared" si="8"/>
        <v>7.5470400000000007E-2</v>
      </c>
      <c r="I51" s="307">
        <f t="shared" si="2"/>
        <v>0</v>
      </c>
      <c r="J51" s="310">
        <f t="shared" si="1"/>
        <v>0</v>
      </c>
      <c r="K51" s="52"/>
    </row>
    <row r="52" spans="2:18" ht="14.25" x14ac:dyDescent="0.2">
      <c r="B52" s="78" t="s">
        <v>52</v>
      </c>
      <c r="C52" s="157">
        <f>C23</f>
        <v>5.0000000000000001E-4</v>
      </c>
      <c r="D52" s="129">
        <f>+C36+D44</f>
        <v>188.67600000000002</v>
      </c>
      <c r="E52" s="162">
        <f t="shared" si="7"/>
        <v>9.4338000000000005E-2</v>
      </c>
      <c r="F52" s="179">
        <f>D23</f>
        <v>5.0000000000000001E-4</v>
      </c>
      <c r="G52" s="203">
        <f>+C36+G44</f>
        <v>188.67600000000002</v>
      </c>
      <c r="H52" s="162">
        <f t="shared" si="8"/>
        <v>9.4338000000000005E-2</v>
      </c>
      <c r="I52" s="307">
        <f t="shared" si="2"/>
        <v>0</v>
      </c>
      <c r="J52" s="310">
        <f t="shared" si="1"/>
        <v>0</v>
      </c>
      <c r="K52" s="52"/>
    </row>
    <row r="53" spans="2:18" ht="14.25" x14ac:dyDescent="0.2">
      <c r="B53" s="78" t="s">
        <v>53</v>
      </c>
      <c r="C53" s="197">
        <f>C24</f>
        <v>0.25</v>
      </c>
      <c r="D53" s="26">
        <f>D41</f>
        <v>1</v>
      </c>
      <c r="E53" s="162">
        <f t="shared" si="7"/>
        <v>0.25</v>
      </c>
      <c r="F53" s="198">
        <f>D24</f>
        <v>0.25</v>
      </c>
      <c r="G53" s="111">
        <f>+G41</f>
        <v>1</v>
      </c>
      <c r="H53" s="162">
        <f t="shared" si="8"/>
        <v>0.25</v>
      </c>
      <c r="I53" s="307">
        <f t="shared" si="2"/>
        <v>0</v>
      </c>
      <c r="J53" s="310">
        <f t="shared" si="1"/>
        <v>0</v>
      </c>
      <c r="K53" s="52"/>
    </row>
    <row r="54" spans="2:18" ht="15" x14ac:dyDescent="0.2">
      <c r="B54" s="39" t="s">
        <v>58</v>
      </c>
      <c r="C54" s="152"/>
      <c r="D54" s="27"/>
      <c r="E54" s="153">
        <f>SUM(E50:E53)</f>
        <v>0.98583640000000017</v>
      </c>
      <c r="F54" s="155"/>
      <c r="G54" s="31"/>
      <c r="H54" s="153">
        <f>SUM(H50:H53)</f>
        <v>0.98583640000000017</v>
      </c>
      <c r="I54" s="187">
        <f>SUM(I50:I53)</f>
        <v>0</v>
      </c>
      <c r="J54" s="301">
        <f t="shared" si="1"/>
        <v>0</v>
      </c>
      <c r="K54" s="52"/>
    </row>
    <row r="55" spans="2:18" ht="14.25" x14ac:dyDescent="0.2">
      <c r="B55" s="79" t="s">
        <v>54</v>
      </c>
      <c r="C55" s="268">
        <f>+C31</f>
        <v>0.128</v>
      </c>
      <c r="D55" s="255">
        <f>+C36*E31</f>
        <v>115.2</v>
      </c>
      <c r="E55" s="162">
        <f>D55*C55</f>
        <v>14.745600000000001</v>
      </c>
      <c r="F55" s="141">
        <f>C55</f>
        <v>0.128</v>
      </c>
      <c r="G55" s="26">
        <f>+C36*E31</f>
        <v>115.2</v>
      </c>
      <c r="H55" s="159">
        <f>G55*F55</f>
        <v>14.745600000000001</v>
      </c>
      <c r="I55" s="180">
        <f>H55-E55</f>
        <v>0</v>
      </c>
      <c r="J55" s="298">
        <f t="shared" si="1"/>
        <v>0</v>
      </c>
      <c r="K55" s="52"/>
    </row>
    <row r="56" spans="2:18" ht="14.25" x14ac:dyDescent="0.2">
      <c r="B56" s="79" t="s">
        <v>55</v>
      </c>
      <c r="C56" s="268">
        <f>+C32</f>
        <v>0.128</v>
      </c>
      <c r="D56" s="255">
        <f>+C36*E32</f>
        <v>32.4</v>
      </c>
      <c r="E56" s="162">
        <f>D56*C56</f>
        <v>4.1471999999999998</v>
      </c>
      <c r="F56" s="141">
        <f>C56</f>
        <v>0.128</v>
      </c>
      <c r="G56" s="26">
        <f>+C36*E32</f>
        <v>32.4</v>
      </c>
      <c r="H56" s="159">
        <f>G56*F56</f>
        <v>4.1471999999999998</v>
      </c>
      <c r="I56" s="180">
        <f>H56-E56</f>
        <v>0</v>
      </c>
      <c r="J56" s="298">
        <f t="shared" si="1"/>
        <v>0</v>
      </c>
      <c r="K56" s="52"/>
    </row>
    <row r="57" spans="2:18" ht="14.25" x14ac:dyDescent="0.2">
      <c r="B57" s="79" t="s">
        <v>56</v>
      </c>
      <c r="C57" s="268">
        <f>+C33</f>
        <v>0.128</v>
      </c>
      <c r="D57" s="255">
        <f>+C36*E33</f>
        <v>32.4</v>
      </c>
      <c r="E57" s="162">
        <f>D57*C57</f>
        <v>4.1471999999999998</v>
      </c>
      <c r="F57" s="141">
        <f>C57</f>
        <v>0.128</v>
      </c>
      <c r="G57" s="26">
        <f>+C36*E33</f>
        <v>32.4</v>
      </c>
      <c r="H57" s="159">
        <f>G57*F57</f>
        <v>4.1471999999999998</v>
      </c>
      <c r="I57" s="180">
        <f>H57-E57</f>
        <v>0</v>
      </c>
      <c r="J57" s="298">
        <f t="shared" si="1"/>
        <v>0</v>
      </c>
      <c r="K57" s="52"/>
    </row>
    <row r="58" spans="2:18" ht="15.75" thickBot="1" x14ac:dyDescent="0.25">
      <c r="B58" s="39" t="s">
        <v>59</v>
      </c>
      <c r="C58" s="152"/>
      <c r="D58" s="27"/>
      <c r="E58" s="194">
        <f>SUM(E55:E57)</f>
        <v>23.04</v>
      </c>
      <c r="F58" s="155"/>
      <c r="G58" s="31"/>
      <c r="H58" s="153">
        <f>SUM(H55:H57)</f>
        <v>23.04</v>
      </c>
      <c r="I58" s="187">
        <f>H58-E58</f>
        <v>0</v>
      </c>
      <c r="J58" s="301">
        <f t="shared" si="1"/>
        <v>0</v>
      </c>
      <c r="K58" s="52"/>
    </row>
    <row r="59" spans="2:18" ht="7.5" customHeight="1" thickBot="1" x14ac:dyDescent="0.25">
      <c r="B59" s="83"/>
      <c r="C59" s="163"/>
      <c r="D59" s="32"/>
      <c r="E59" s="164"/>
      <c r="F59" s="165"/>
      <c r="G59" s="33"/>
      <c r="H59" s="164"/>
      <c r="I59" s="313"/>
      <c r="J59" s="315" t="str">
        <f t="shared" si="1"/>
        <v/>
      </c>
      <c r="K59" s="38"/>
    </row>
    <row r="60" spans="2:18" ht="15" x14ac:dyDescent="0.2">
      <c r="B60" s="63" t="s">
        <v>91</v>
      </c>
      <c r="C60" s="168"/>
      <c r="D60" s="34"/>
      <c r="E60" s="169">
        <f>E58+E54+E49</f>
        <v>47.094964400000009</v>
      </c>
      <c r="F60" s="170"/>
      <c r="G60" s="35"/>
      <c r="H60" s="171">
        <f>H58+H54+H49</f>
        <v>48.006964400000001</v>
      </c>
      <c r="I60" s="307">
        <f>H60-E60</f>
        <v>0.91199999999999193</v>
      </c>
      <c r="J60" s="310">
        <f t="shared" si="1"/>
        <v>1.936512770779357E-2</v>
      </c>
      <c r="K60" s="59"/>
    </row>
    <row r="61" spans="2:18" ht="14.25" x14ac:dyDescent="0.2">
      <c r="B61" s="64" t="s">
        <v>17</v>
      </c>
      <c r="C61" s="168">
        <v>0.13</v>
      </c>
      <c r="D61" s="37"/>
      <c r="E61" s="172">
        <f>E60*C61</f>
        <v>6.1223453720000016</v>
      </c>
      <c r="F61" s="173">
        <v>0.13</v>
      </c>
      <c r="G61" s="19"/>
      <c r="H61" s="174">
        <f>H60*F61</f>
        <v>6.2409053720000003</v>
      </c>
      <c r="I61" s="307">
        <f>H61-E61</f>
        <v>0.11855999999999867</v>
      </c>
      <c r="J61" s="310">
        <f t="shared" si="1"/>
        <v>1.9365127707793521E-2</v>
      </c>
      <c r="K61" s="37"/>
    </row>
    <row r="62" spans="2:18" ht="14.25" x14ac:dyDescent="0.2">
      <c r="B62" s="64" t="s">
        <v>80</v>
      </c>
      <c r="C62" s="320">
        <v>-0.318</v>
      </c>
      <c r="D62" s="262"/>
      <c r="E62" s="175">
        <f>+E60*C62</f>
        <v>-14.976198679200003</v>
      </c>
      <c r="F62" s="321">
        <f>C62</f>
        <v>-0.318</v>
      </c>
      <c r="G62" s="19"/>
      <c r="H62" s="174">
        <f>+H60*F62</f>
        <v>-15.266214679200001</v>
      </c>
      <c r="I62" s="139">
        <f>H62-E62</f>
        <v>-0.29001599999999783</v>
      </c>
      <c r="J62" s="297">
        <f t="shared" si="1"/>
        <v>1.9365127707793597E-2</v>
      </c>
      <c r="K62" s="37"/>
    </row>
    <row r="63" spans="2:18" ht="15" x14ac:dyDescent="0.2">
      <c r="B63" s="70" t="s">
        <v>92</v>
      </c>
      <c r="C63" s="176"/>
      <c r="D63" s="71"/>
      <c r="E63" s="177">
        <f>SUM(E60:E62)</f>
        <v>38.241111092800004</v>
      </c>
      <c r="F63" s="178"/>
      <c r="G63" s="72"/>
      <c r="H63" s="156">
        <f>SUM(H60:H62)</f>
        <v>38.981655092799997</v>
      </c>
      <c r="I63" s="187">
        <f>H63-E63</f>
        <v>0.74054399999999276</v>
      </c>
      <c r="J63" s="301">
        <f t="shared" si="1"/>
        <v>1.9365127707793552E-2</v>
      </c>
      <c r="K63" s="9"/>
      <c r="L63" s="9"/>
      <c r="M63" s="9"/>
      <c r="N63" s="9"/>
      <c r="O63" s="9"/>
      <c r="P63" s="107"/>
      <c r="Q63" s="107"/>
      <c r="R63" s="107"/>
    </row>
    <row r="64" spans="2:18" x14ac:dyDescent="0.2">
      <c r="B64" s="14"/>
      <c r="L64" s="107"/>
      <c r="M64" s="107"/>
      <c r="N64" s="107"/>
      <c r="O64" s="107"/>
      <c r="P64" s="107"/>
      <c r="Q64" s="107"/>
      <c r="R64" s="107"/>
    </row>
  </sheetData>
  <mergeCells count="7">
    <mergeCell ref="B11:E11"/>
    <mergeCell ref="C38:E38"/>
    <mergeCell ref="F38:H38"/>
    <mergeCell ref="I38:J38"/>
    <mergeCell ref="B39:B40"/>
    <mergeCell ref="I39:I40"/>
    <mergeCell ref="J39:J40"/>
  </mergeCells>
  <pageMargins left="0.75" right="0.75" top="1" bottom="1" header="0.5" footer="0.5"/>
  <pageSetup scale="86" orientation="landscape" r:id="rId1"/>
  <headerFooter alignWithMargins="0">
    <oddFooter>&amp;R&amp;F</oddFooter>
  </headerFooter>
  <ignoredErrors>
    <ignoredError sqref="F41 D44 F44:G44 C47:D48 F47:G48 C50:D53 F50:G53 F42 C42:D42 C41" unlockedFormula="1"/>
    <ignoredError sqref="E49 H49 E54 H54:I54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11</vt:i4>
      </vt:variant>
    </vt:vector>
  </HeadingPairs>
  <TitlesOfParts>
    <vt:vector size="21" baseType="lpstr">
      <vt:lpstr>Summary Bill Impact</vt:lpstr>
      <vt:lpstr>Res </vt:lpstr>
      <vt:lpstr>Seasonal Res</vt:lpstr>
      <vt:lpstr>GS&lt;50</vt:lpstr>
      <vt:lpstr>GS Intermediate</vt:lpstr>
      <vt:lpstr>GS&gt;3000-4999 </vt:lpstr>
      <vt:lpstr>Large User</vt:lpstr>
      <vt:lpstr>USL</vt:lpstr>
      <vt:lpstr>SL </vt:lpstr>
      <vt:lpstr>ST </vt:lpstr>
      <vt:lpstr>'GS Intermediate'!Print_Area</vt:lpstr>
      <vt:lpstr>'GS&lt;50'!Print_Area</vt:lpstr>
      <vt:lpstr>'GS&gt;3000-4999 '!Print_Area</vt:lpstr>
      <vt:lpstr>'Large User'!Print_Area</vt:lpstr>
      <vt:lpstr>'Res '!Print_Area</vt:lpstr>
      <vt:lpstr>'Seasonal Res'!Print_Area</vt:lpstr>
      <vt:lpstr>'SL '!Print_Area</vt:lpstr>
      <vt:lpstr>'ST '!Print_Area</vt:lpstr>
      <vt:lpstr>'Summary Bill Impact'!Print_Area</vt:lpstr>
      <vt:lpstr>USL!Print_Area</vt:lpstr>
      <vt:lpstr>'Summary Bill Impact'!Print_Titles</vt:lpstr>
    </vt:vector>
  </TitlesOfParts>
  <Company>whitby hydro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sreffle</dc:creator>
  <cp:lastModifiedBy>Cindy Perrin</cp:lastModifiedBy>
  <cp:lastPrinted>2020-08-19T01:23:55Z</cp:lastPrinted>
  <dcterms:created xsi:type="dcterms:W3CDTF">2011-09-29T22:51:34Z</dcterms:created>
  <dcterms:modified xsi:type="dcterms:W3CDTF">2020-08-20T01:18:56Z</dcterms:modified>
</cp:coreProperties>
</file>