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0cir/Exhibits/2021 CIR Update/Tab4 - LRAM/"/>
    </mc:Choice>
  </mc:AlternateContent>
  <xr:revisionPtr revIDLastSave="0" documentId="13_ncr:1_{AEC815F8-CB9D-487C-8755-D62E9FB9326F}" xr6:coauthVersionLast="36" xr6:coauthVersionMax="36" xr10:uidLastSave="{00000000-0000-0000-0000-000000000000}"/>
  <bookViews>
    <workbookView xWindow="0" yWindow="0" windowWidth="19200" windowHeight="6350" tabRatio="789" xr2:uid="{00000000-000D-0000-FFFF-FFFF00000000}"/>
  </bookViews>
  <sheets>
    <sheet name="Contents" sheetId="62" r:id="rId1"/>
    <sheet name="Instructions" sheetId="87" r:id="rId2"/>
    <sheet name="LRAMVA Checklist Schematic" sheetId="63" r:id="rId3"/>
    <sheet name="1.  LRAMVA Summary" sheetId="43" r:id="rId4"/>
    <sheet name="1-a.  Summary of Changes" sheetId="83" r:id="rId5"/>
    <sheet name="DropDownList" sheetId="80" r:id="rId6"/>
    <sheet name="2. LRAMVA Threshold" sheetId="44" r:id="rId7"/>
    <sheet name="3.  Distribution Rates" sheetId="45" r:id="rId8"/>
    <sheet name="3-a.  Rate Class Allocations" sheetId="86" r:id="rId9"/>
    <sheet name="4.  2011-2014 LRAM" sheetId="46" state="hidden"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Report'!$C$26:$BT$659</definedName>
    <definedName name="_xlnm._FilterDatabase" localSheetId="5" hidden="1">DropDownList!$A$1:$A$40</definedName>
    <definedName name="_xlnm.Print_Area" localSheetId="3">'1.  LRAMVA Summary'!$B$1:$R$86</definedName>
    <definedName name="_xlnm.Print_Area" localSheetId="4">'1-a.  Summary of Changes'!$B$1:$I$50</definedName>
    <definedName name="_xlnm.Print_Area" localSheetId="6">'2. LRAMVA Threshold'!$B$1:$Q$54</definedName>
    <definedName name="_xlnm.Print_Area" localSheetId="7">'3.  Distribution Rates'!$B$1:$P$135</definedName>
    <definedName name="_xlnm.Print_Area" localSheetId="8">'3-a.  Rate Class Allocations'!$B$3:$BK$74</definedName>
    <definedName name="_xlnm.Print_Area" localSheetId="9">'4.  2011-2014 LRAM'!$A$1:$AM$533</definedName>
    <definedName name="_xlnm.Print_Area" localSheetId="10">'5.  2015-2020 LRAM'!$A$1:$AM$1130</definedName>
    <definedName name="_xlnm.Print_Area" localSheetId="11">'6.  Carrying Charges'!$B$1:$W$164</definedName>
    <definedName name="_xlnm.Print_Area" localSheetId="12">'7.  Persistence Report'!$B$1:$BT$659</definedName>
    <definedName name="_xlnm.Print_Area" localSheetId="13">'8.  Streetlighting'!$B$1:$W$49</definedName>
    <definedName name="_xlnm.Print_Area" localSheetId="0">Contents!$A$1:$D$27</definedName>
    <definedName name="_xlnm.Print_Area" localSheetId="1">Instructions!$B$1:$W$59</definedName>
    <definedName name="_xlnm.Print_Area" localSheetId="2">'LRAMVA Checklist Schematic'!$B$1:$F$31</definedName>
    <definedName name="_xlnm.Print_Titles" localSheetId="3">'1.  LRAMVA Summary'!$1:$3</definedName>
    <definedName name="_xlnm.Print_Titles" localSheetId="7">'3.  Distribution Rates'!$14:$14</definedName>
    <definedName name="_xlnm.Print_Titles" localSheetId="8">'3-a.  Rate Class Allocations'!$B:$C</definedName>
    <definedName name="_xlnm.Print_Titles" localSheetId="9">'4.  2011-2014 LRAM'!$B:$B</definedName>
    <definedName name="_xlnm.Print_Titles" localSheetId="11">'6.  Carrying Charges'!$1:$14</definedName>
    <definedName name="_xlnm.Print_Titles" localSheetId="12">'7.  Persistence Report'!$B:$K,'7.  Persistence Report'!$1:$26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C54" i="47" l="1"/>
  <c r="AD897" i="79" l="1"/>
  <c r="AC897" i="79"/>
  <c r="AB897" i="79"/>
  <c r="AA897" i="79"/>
  <c r="Z897" i="79"/>
  <c r="Y897" i="79"/>
  <c r="AD894" i="79"/>
  <c r="AC894" i="79"/>
  <c r="AB894" i="79"/>
  <c r="AA894" i="79"/>
  <c r="Z894" i="79"/>
  <c r="Y894" i="79"/>
  <c r="AD891" i="79"/>
  <c r="AC891" i="79"/>
  <c r="AB891" i="79"/>
  <c r="AA891" i="79"/>
  <c r="Z891" i="79"/>
  <c r="Y891" i="79"/>
  <c r="AD888" i="79"/>
  <c r="AC888" i="79"/>
  <c r="AB888" i="79"/>
  <c r="AA888" i="79"/>
  <c r="Z888" i="79"/>
  <c r="Y888" i="79"/>
  <c r="AD885" i="79"/>
  <c r="AC885" i="79"/>
  <c r="AB885" i="79"/>
  <c r="AA885" i="79"/>
  <c r="Z885" i="79"/>
  <c r="Y885" i="79"/>
  <c r="AD881" i="79"/>
  <c r="AC881" i="79"/>
  <c r="AB881" i="79"/>
  <c r="AA881" i="79"/>
  <c r="Z881" i="79"/>
  <c r="Y881" i="79"/>
  <c r="AD878" i="79"/>
  <c r="AC878" i="79"/>
  <c r="AB878" i="79"/>
  <c r="AA878" i="79"/>
  <c r="Z878" i="79"/>
  <c r="Y878" i="79"/>
  <c r="AD875" i="79"/>
  <c r="AC875" i="79"/>
  <c r="AB875" i="79"/>
  <c r="AA875" i="79"/>
  <c r="Z875" i="79"/>
  <c r="Y875" i="79"/>
  <c r="AD871" i="79"/>
  <c r="AC871" i="79"/>
  <c r="AB871" i="79"/>
  <c r="AA871" i="79"/>
  <c r="Z871" i="79"/>
  <c r="Y871" i="79"/>
  <c r="AD868" i="79"/>
  <c r="AC868" i="79"/>
  <c r="AB868" i="79"/>
  <c r="AA868" i="79"/>
  <c r="Z868" i="79"/>
  <c r="Y868" i="79"/>
  <c r="AD865" i="79"/>
  <c r="AC865" i="79"/>
  <c r="AB865" i="79"/>
  <c r="AA865" i="79"/>
  <c r="Z865" i="79"/>
  <c r="Y865" i="79"/>
  <c r="AD862" i="79"/>
  <c r="AC862" i="79"/>
  <c r="AB862" i="79"/>
  <c r="AA862" i="79"/>
  <c r="Z862" i="79"/>
  <c r="Y862" i="79"/>
  <c r="AD859" i="79"/>
  <c r="AC859" i="79"/>
  <c r="AB859" i="79"/>
  <c r="AA859" i="79"/>
  <c r="Z859" i="79"/>
  <c r="Y859" i="79"/>
  <c r="AD856" i="79"/>
  <c r="AC856" i="79"/>
  <c r="AB856" i="79"/>
  <c r="AA856" i="79"/>
  <c r="Z856" i="79"/>
  <c r="Y856" i="79"/>
  <c r="AD853" i="79"/>
  <c r="AC853" i="79"/>
  <c r="AB853" i="79"/>
  <c r="AA853" i="79"/>
  <c r="Z853" i="79"/>
  <c r="Y853" i="79"/>
  <c r="AD850" i="79"/>
  <c r="AC850" i="79"/>
  <c r="AB850" i="79"/>
  <c r="AA850" i="79"/>
  <c r="Z850" i="79"/>
  <c r="Y850" i="79"/>
  <c r="AD846" i="79"/>
  <c r="AC846" i="79"/>
  <c r="AB846" i="79"/>
  <c r="AA846" i="79"/>
  <c r="Z846" i="79"/>
  <c r="Y846" i="79"/>
  <c r="AD843" i="79"/>
  <c r="AC843" i="79"/>
  <c r="AB843" i="79"/>
  <c r="AA843" i="79"/>
  <c r="Z843" i="79"/>
  <c r="Y843" i="79"/>
  <c r="AD840" i="79"/>
  <c r="AC840" i="79"/>
  <c r="AB840" i="79"/>
  <c r="AA840" i="79"/>
  <c r="Z840" i="79"/>
  <c r="Y840" i="79"/>
  <c r="AD837" i="79"/>
  <c r="AC837" i="79"/>
  <c r="AB837" i="79"/>
  <c r="AA837" i="79"/>
  <c r="Z837" i="79"/>
  <c r="Y837" i="79"/>
  <c r="AD708" i="79"/>
  <c r="AC708" i="79"/>
  <c r="AB708" i="79"/>
  <c r="AA708" i="79"/>
  <c r="Z708" i="79"/>
  <c r="Y708" i="79"/>
  <c r="AD705" i="79"/>
  <c r="AC705" i="79"/>
  <c r="AB705" i="79"/>
  <c r="AA705" i="79"/>
  <c r="Z705" i="79"/>
  <c r="Y705" i="79"/>
  <c r="AD702" i="79"/>
  <c r="AC702" i="79"/>
  <c r="AB702" i="79"/>
  <c r="AA702" i="79"/>
  <c r="Z702" i="79"/>
  <c r="Y702" i="79"/>
  <c r="AD698" i="79"/>
  <c r="AC698" i="79"/>
  <c r="AB698" i="79"/>
  <c r="AA698" i="79"/>
  <c r="Z698" i="79"/>
  <c r="Y698" i="79"/>
  <c r="AD695" i="79"/>
  <c r="AC695" i="79"/>
  <c r="AB695" i="79"/>
  <c r="AA695" i="79"/>
  <c r="Z695" i="79"/>
  <c r="Y695" i="79"/>
  <c r="AD692" i="79"/>
  <c r="AC692" i="79"/>
  <c r="AB692" i="79"/>
  <c r="AA692" i="79"/>
  <c r="Z692" i="79"/>
  <c r="Y692" i="79"/>
  <c r="AD688" i="79"/>
  <c r="AC688" i="79"/>
  <c r="AB688" i="79"/>
  <c r="AA688" i="79"/>
  <c r="Z688" i="79"/>
  <c r="Y688" i="79"/>
  <c r="AD685" i="79"/>
  <c r="AC685" i="79"/>
  <c r="AB685" i="79"/>
  <c r="AA685" i="79"/>
  <c r="Z685" i="79"/>
  <c r="Y685" i="79"/>
  <c r="AD682" i="79"/>
  <c r="AC682" i="79"/>
  <c r="AB682" i="79"/>
  <c r="AA682" i="79"/>
  <c r="Z682" i="79"/>
  <c r="Y682" i="79"/>
  <c r="AD679" i="79"/>
  <c r="AC679" i="79"/>
  <c r="AB679" i="79"/>
  <c r="AA679" i="79"/>
  <c r="Z679" i="79"/>
  <c r="Y679" i="79"/>
  <c r="AD676" i="79"/>
  <c r="AC676" i="79"/>
  <c r="AB676" i="79"/>
  <c r="AA676" i="79"/>
  <c r="Z676" i="79"/>
  <c r="Y676" i="79"/>
  <c r="AD673" i="79"/>
  <c r="AC673" i="79"/>
  <c r="AB673" i="79"/>
  <c r="AA673" i="79"/>
  <c r="Z673" i="79"/>
  <c r="Y673" i="79"/>
  <c r="AD670" i="79"/>
  <c r="AC670" i="79"/>
  <c r="AB670" i="79"/>
  <c r="AA670" i="79"/>
  <c r="Z670" i="79"/>
  <c r="Y670" i="79"/>
  <c r="AD667" i="79"/>
  <c r="AC667" i="79"/>
  <c r="AB667" i="79"/>
  <c r="AA667" i="79"/>
  <c r="Z667" i="79"/>
  <c r="Y667" i="79"/>
  <c r="AD663" i="79"/>
  <c r="AC663" i="79"/>
  <c r="AB663" i="79"/>
  <c r="AA663" i="79"/>
  <c r="Z663" i="79"/>
  <c r="Y663" i="79"/>
  <c r="AD660" i="79"/>
  <c r="AC660" i="79"/>
  <c r="AB660" i="79"/>
  <c r="AA660" i="79"/>
  <c r="Z660" i="79"/>
  <c r="Y660" i="79"/>
  <c r="AD657" i="79"/>
  <c r="AC657" i="79"/>
  <c r="AB657" i="79"/>
  <c r="AA657" i="79"/>
  <c r="Z657" i="79"/>
  <c r="Y657" i="79"/>
  <c r="AD654" i="79"/>
  <c r="AC654" i="79"/>
  <c r="AB654" i="79"/>
  <c r="AA654" i="79"/>
  <c r="Z654" i="79"/>
  <c r="Y654" i="79"/>
  <c r="AB471" i="79"/>
  <c r="Y471" i="79"/>
  <c r="AD531" i="79"/>
  <c r="AC531" i="79"/>
  <c r="AB531" i="79"/>
  <c r="AA531" i="79"/>
  <c r="Z531" i="79"/>
  <c r="Y531" i="79"/>
  <c r="AD528" i="79"/>
  <c r="AC528" i="79"/>
  <c r="AB528" i="79"/>
  <c r="AA528" i="79"/>
  <c r="Z528" i="79"/>
  <c r="Y528" i="79"/>
  <c r="AD525" i="79"/>
  <c r="AC525" i="79"/>
  <c r="AB525" i="79"/>
  <c r="AA525" i="79"/>
  <c r="Z525" i="79"/>
  <c r="Y525" i="79"/>
  <c r="AD522" i="79"/>
  <c r="AC522" i="79"/>
  <c r="AB522" i="79"/>
  <c r="AA522" i="79"/>
  <c r="Z522" i="79"/>
  <c r="Y522" i="79"/>
  <c r="AD518" i="79"/>
  <c r="AC518" i="79"/>
  <c r="AB518" i="79"/>
  <c r="AA518" i="79"/>
  <c r="Z518" i="79"/>
  <c r="Y518" i="79"/>
  <c r="AD515" i="79"/>
  <c r="AC515" i="79"/>
  <c r="AB515" i="79"/>
  <c r="AA515" i="79"/>
  <c r="Z515" i="79"/>
  <c r="Y515" i="79"/>
  <c r="AD512" i="79"/>
  <c r="AC512" i="79"/>
  <c r="AB512" i="79"/>
  <c r="AA512" i="79"/>
  <c r="Z512" i="79"/>
  <c r="Y512" i="79"/>
  <c r="AD508" i="79"/>
  <c r="AC508" i="79"/>
  <c r="AB508" i="79"/>
  <c r="AA508" i="79"/>
  <c r="Z508" i="79"/>
  <c r="Y508" i="79"/>
  <c r="AD505" i="79"/>
  <c r="AC505" i="79"/>
  <c r="AB505" i="79"/>
  <c r="AA505" i="79"/>
  <c r="Z505" i="79"/>
  <c r="Y505" i="79"/>
  <c r="AD502" i="79"/>
  <c r="AC502" i="79"/>
  <c r="AB502" i="79"/>
  <c r="AA502" i="79"/>
  <c r="Z502" i="79"/>
  <c r="Y502" i="79"/>
  <c r="AD499" i="79"/>
  <c r="AC499" i="79"/>
  <c r="AB499" i="79"/>
  <c r="AA499" i="79"/>
  <c r="Z499" i="79"/>
  <c r="Y499" i="79"/>
  <c r="AD496" i="79"/>
  <c r="AC496" i="79"/>
  <c r="AB496" i="79"/>
  <c r="AA496" i="79"/>
  <c r="Z496" i="79"/>
  <c r="Y496" i="79"/>
  <c r="AD493" i="79"/>
  <c r="AC493" i="79"/>
  <c r="AB493" i="79"/>
  <c r="AA493" i="79"/>
  <c r="Z493" i="79"/>
  <c r="Y493" i="79"/>
  <c r="AD490" i="79"/>
  <c r="AC490" i="79"/>
  <c r="AB490" i="79"/>
  <c r="AA490" i="79"/>
  <c r="Z490" i="79"/>
  <c r="Y490" i="79"/>
  <c r="AD487" i="79"/>
  <c r="AC487" i="79"/>
  <c r="AB487" i="79"/>
  <c r="AA487" i="79"/>
  <c r="Z487" i="79"/>
  <c r="Y487" i="79"/>
  <c r="AD483" i="79"/>
  <c r="AC483" i="79"/>
  <c r="AB483" i="79"/>
  <c r="AA483" i="79"/>
  <c r="Z483" i="79"/>
  <c r="Y483" i="79"/>
  <c r="AD480" i="79"/>
  <c r="AC480" i="79"/>
  <c r="AB480" i="79"/>
  <c r="AA480" i="79"/>
  <c r="Z480" i="79"/>
  <c r="Y480" i="79"/>
  <c r="AD477" i="79"/>
  <c r="AC477" i="79"/>
  <c r="AB477" i="79"/>
  <c r="AA477" i="79"/>
  <c r="Z477" i="79"/>
  <c r="Y477" i="79"/>
  <c r="AD474" i="79"/>
  <c r="AC474" i="79"/>
  <c r="AB474" i="79"/>
  <c r="AA474" i="79"/>
  <c r="Z474" i="79"/>
  <c r="Y474" i="79"/>
  <c r="AD471" i="79"/>
  <c r="AC471" i="79"/>
  <c r="AA471" i="79"/>
  <c r="Z471" i="79"/>
  <c r="M57" i="45"/>
  <c r="L57" i="45"/>
  <c r="M58" i="45" s="1"/>
  <c r="M50" i="45"/>
  <c r="L50" i="45"/>
  <c r="M51" i="45" s="1"/>
  <c r="M43" i="45"/>
  <c r="L43" i="45"/>
  <c r="M44" i="45" s="1"/>
  <c r="M36" i="45"/>
  <c r="L36" i="45"/>
  <c r="M37" i="45" s="1"/>
  <c r="M29" i="45"/>
  <c r="L29" i="45"/>
  <c r="M30" i="45" s="1"/>
  <c r="M22" i="45"/>
  <c r="L22" i="45"/>
  <c r="M23" i="45" s="1"/>
  <c r="AD345" i="79"/>
  <c r="AC345" i="79"/>
  <c r="AB345" i="79"/>
  <c r="AA345" i="79"/>
  <c r="Z345" i="79"/>
  <c r="Y345" i="79"/>
  <c r="AD342" i="79"/>
  <c r="AC342" i="79"/>
  <c r="AB342" i="79"/>
  <c r="AA342" i="79"/>
  <c r="Z342" i="79"/>
  <c r="Y342" i="79"/>
  <c r="AD339" i="79"/>
  <c r="AC339" i="79"/>
  <c r="AB339" i="79"/>
  <c r="AA339" i="79"/>
  <c r="Z339" i="79"/>
  <c r="Y339" i="79"/>
  <c r="AD336" i="79"/>
  <c r="AC336" i="79"/>
  <c r="AB336" i="79"/>
  <c r="AA336" i="79"/>
  <c r="Z336" i="79"/>
  <c r="Y336" i="79"/>
  <c r="AD332" i="79"/>
  <c r="AC332" i="79"/>
  <c r="AB332" i="79"/>
  <c r="AA332" i="79"/>
  <c r="Z332" i="79"/>
  <c r="Y332" i="79"/>
  <c r="AD329" i="79"/>
  <c r="AC329" i="79"/>
  <c r="AB329" i="79"/>
  <c r="AA329" i="79"/>
  <c r="Z329" i="79"/>
  <c r="Y329" i="79"/>
  <c r="AD326" i="79"/>
  <c r="AC326" i="79"/>
  <c r="AB326" i="79"/>
  <c r="AA326" i="79"/>
  <c r="Z326" i="79"/>
  <c r="Y326" i="79"/>
  <c r="AD322" i="79"/>
  <c r="AC322" i="79"/>
  <c r="AB322" i="79"/>
  <c r="AA322" i="79"/>
  <c r="Z322" i="79"/>
  <c r="Y322" i="79"/>
  <c r="AD319" i="79"/>
  <c r="AC319" i="79"/>
  <c r="AB319" i="79"/>
  <c r="AA319" i="79"/>
  <c r="Z319" i="79"/>
  <c r="Y319" i="79"/>
  <c r="AD316" i="79"/>
  <c r="AC316" i="79"/>
  <c r="AB316" i="79"/>
  <c r="AA316" i="79"/>
  <c r="Z316" i="79"/>
  <c r="Y316" i="79"/>
  <c r="AD313" i="79"/>
  <c r="AC313" i="79"/>
  <c r="AB313" i="79"/>
  <c r="AA313" i="79"/>
  <c r="Z313" i="79"/>
  <c r="Y313" i="79"/>
  <c r="AD310" i="79"/>
  <c r="AC310" i="79"/>
  <c r="AB310" i="79"/>
  <c r="AA310" i="79"/>
  <c r="Z310" i="79"/>
  <c r="Y310" i="79"/>
  <c r="AD307" i="79"/>
  <c r="AC307" i="79"/>
  <c r="AB307" i="79"/>
  <c r="AA307" i="79"/>
  <c r="Z307" i="79"/>
  <c r="Y307" i="79"/>
  <c r="AD304" i="79"/>
  <c r="AC304" i="79"/>
  <c r="AB304" i="79"/>
  <c r="AA304" i="79"/>
  <c r="Z304" i="79"/>
  <c r="Y304" i="79"/>
  <c r="AD301" i="79"/>
  <c r="AC301" i="79"/>
  <c r="AB301" i="79"/>
  <c r="AA301" i="79"/>
  <c r="Z301" i="79"/>
  <c r="Y301" i="79"/>
  <c r="AD297" i="79"/>
  <c r="AC297" i="79"/>
  <c r="AB297" i="79"/>
  <c r="AA297" i="79"/>
  <c r="Z297" i="79"/>
  <c r="Y297" i="79"/>
  <c r="AD294" i="79"/>
  <c r="AC294" i="79"/>
  <c r="AB294" i="79"/>
  <c r="AA294" i="79"/>
  <c r="Z294" i="79"/>
  <c r="Y294" i="79"/>
  <c r="AD291" i="79"/>
  <c r="AC291" i="79"/>
  <c r="AB291" i="79"/>
  <c r="AA291" i="79"/>
  <c r="Z291" i="79"/>
  <c r="Y291" i="79"/>
  <c r="AD288" i="79"/>
  <c r="AC288" i="79"/>
  <c r="AB288" i="79"/>
  <c r="AA288" i="79"/>
  <c r="Z288" i="79"/>
  <c r="Y288" i="79"/>
  <c r="AD274" i="79"/>
  <c r="AC274" i="79"/>
  <c r="AB274" i="79"/>
  <c r="AA274" i="79"/>
  <c r="Z274" i="79"/>
  <c r="Y274" i="79"/>
  <c r="AD153" i="79"/>
  <c r="AC153" i="79"/>
  <c r="AB153" i="79"/>
  <c r="AA153" i="79"/>
  <c r="Z153" i="79"/>
  <c r="Y153" i="79"/>
  <c r="X154" i="79"/>
  <c r="W154" i="79"/>
  <c r="V154" i="79"/>
  <c r="U154" i="79"/>
  <c r="T154" i="79"/>
  <c r="S154" i="79"/>
  <c r="R154" i="79"/>
  <c r="Q154" i="79"/>
  <c r="P154" i="79"/>
  <c r="O154" i="79"/>
  <c r="X153" i="79"/>
  <c r="W153" i="79"/>
  <c r="V153" i="79"/>
  <c r="U153" i="79"/>
  <c r="T153" i="79"/>
  <c r="S153" i="79"/>
  <c r="R153" i="79"/>
  <c r="Q153" i="79"/>
  <c r="P153" i="79"/>
  <c r="O153" i="79"/>
  <c r="M127" i="79"/>
  <c r="L127" i="79"/>
  <c r="K127" i="79"/>
  <c r="J127" i="79"/>
  <c r="I127" i="79"/>
  <c r="H127" i="79"/>
  <c r="G127" i="79"/>
  <c r="F127" i="79"/>
  <c r="E127" i="79"/>
  <c r="D127" i="79"/>
  <c r="M125" i="79"/>
  <c r="L125" i="79"/>
  <c r="K125" i="79"/>
  <c r="J125" i="79"/>
  <c r="I125" i="79"/>
  <c r="H125" i="79"/>
  <c r="G125" i="79"/>
  <c r="F125" i="79"/>
  <c r="E125" i="79"/>
  <c r="D125" i="79"/>
  <c r="M124" i="79"/>
  <c r="L124" i="79"/>
  <c r="K124" i="79"/>
  <c r="J124" i="79"/>
  <c r="I124" i="79"/>
  <c r="H124" i="79"/>
  <c r="G124" i="79"/>
  <c r="F124" i="79"/>
  <c r="E124" i="79"/>
  <c r="D124" i="79"/>
  <c r="M121" i="79"/>
  <c r="L121" i="79"/>
  <c r="K121" i="79"/>
  <c r="J121" i="79"/>
  <c r="I121" i="79"/>
  <c r="H121" i="79"/>
  <c r="G121" i="79"/>
  <c r="F121" i="79"/>
  <c r="E121" i="79"/>
  <c r="D121" i="79"/>
  <c r="M119" i="79"/>
  <c r="L119" i="79"/>
  <c r="K119" i="79"/>
  <c r="J119" i="79"/>
  <c r="I119" i="79"/>
  <c r="H119" i="79"/>
  <c r="G119" i="79"/>
  <c r="F119" i="79"/>
  <c r="E119" i="79"/>
  <c r="D119" i="79"/>
  <c r="M118" i="79"/>
  <c r="L118" i="79"/>
  <c r="K118" i="79"/>
  <c r="J118" i="79"/>
  <c r="I118" i="79"/>
  <c r="H118" i="79"/>
  <c r="G118" i="79"/>
  <c r="F118" i="79"/>
  <c r="E118" i="79"/>
  <c r="D118" i="79"/>
  <c r="M115" i="79"/>
  <c r="L115" i="79"/>
  <c r="K115" i="79"/>
  <c r="J115" i="79"/>
  <c r="I115" i="79"/>
  <c r="H115" i="79"/>
  <c r="G115" i="79"/>
  <c r="F115" i="79"/>
  <c r="E115" i="79"/>
  <c r="D115" i="79"/>
  <c r="M114" i="79"/>
  <c r="L114" i="79"/>
  <c r="K114" i="79"/>
  <c r="J114" i="79"/>
  <c r="I114" i="79"/>
  <c r="H114" i="79"/>
  <c r="G114" i="79"/>
  <c r="F114" i="79"/>
  <c r="E114" i="79"/>
  <c r="D114" i="79"/>
  <c r="M112" i="79"/>
  <c r="L112" i="79"/>
  <c r="K112" i="79"/>
  <c r="J112" i="79"/>
  <c r="I112" i="79"/>
  <c r="H112" i="79"/>
  <c r="G112" i="79"/>
  <c r="F112" i="79"/>
  <c r="E112" i="79"/>
  <c r="D112" i="79"/>
  <c r="M111" i="79"/>
  <c r="L111" i="79"/>
  <c r="K111" i="79"/>
  <c r="J111" i="79"/>
  <c r="I111" i="79"/>
  <c r="H111" i="79"/>
  <c r="G111" i="79"/>
  <c r="F111" i="79"/>
  <c r="E111" i="79"/>
  <c r="D111" i="79"/>
  <c r="M109" i="79"/>
  <c r="L109" i="79"/>
  <c r="K109" i="79"/>
  <c r="J109" i="79"/>
  <c r="I109" i="79"/>
  <c r="H109" i="79"/>
  <c r="G109" i="79"/>
  <c r="F109" i="79"/>
  <c r="E109" i="79"/>
  <c r="D109" i="79"/>
  <c r="M108" i="79"/>
  <c r="L108" i="79"/>
  <c r="K108" i="79"/>
  <c r="J108" i="79"/>
  <c r="I108" i="79"/>
  <c r="H108" i="79"/>
  <c r="G108" i="79"/>
  <c r="F108" i="79"/>
  <c r="E108" i="79"/>
  <c r="D108" i="79"/>
  <c r="M106" i="79"/>
  <c r="L106" i="79"/>
  <c r="K106" i="79"/>
  <c r="J106" i="79"/>
  <c r="I106" i="79"/>
  <c r="H106" i="79"/>
  <c r="G106" i="79"/>
  <c r="F106" i="79"/>
  <c r="E106" i="79"/>
  <c r="D106" i="79"/>
  <c r="M105" i="79"/>
  <c r="L105" i="79"/>
  <c r="K105" i="79"/>
  <c r="J105" i="79"/>
  <c r="I105" i="79"/>
  <c r="H105" i="79"/>
  <c r="G105" i="79"/>
  <c r="F105" i="79"/>
  <c r="E105" i="79"/>
  <c r="D105" i="79"/>
  <c r="M98" i="79"/>
  <c r="L98" i="79"/>
  <c r="K98" i="79"/>
  <c r="J98" i="79"/>
  <c r="I98" i="79"/>
  <c r="H98" i="79"/>
  <c r="G98" i="79"/>
  <c r="F98" i="79"/>
  <c r="E98" i="79"/>
  <c r="D98" i="79"/>
  <c r="M97" i="79"/>
  <c r="L97" i="79"/>
  <c r="K97" i="79"/>
  <c r="J97" i="79"/>
  <c r="I97" i="79"/>
  <c r="H97" i="79"/>
  <c r="G97" i="79"/>
  <c r="F97" i="79"/>
  <c r="E97" i="79"/>
  <c r="D97" i="79"/>
  <c r="M95" i="79"/>
  <c r="L95" i="79"/>
  <c r="K95" i="79"/>
  <c r="J95" i="79"/>
  <c r="I95" i="79"/>
  <c r="H95" i="79"/>
  <c r="G95" i="79"/>
  <c r="F95" i="79"/>
  <c r="E95" i="79"/>
  <c r="D95" i="79"/>
  <c r="M94" i="79"/>
  <c r="L94" i="79"/>
  <c r="K94" i="79"/>
  <c r="J94" i="79"/>
  <c r="I94" i="79"/>
  <c r="H94" i="79"/>
  <c r="G94" i="79"/>
  <c r="F94" i="79"/>
  <c r="E94" i="79"/>
  <c r="D94" i="79"/>
  <c r="M92" i="79"/>
  <c r="L92" i="79"/>
  <c r="K92" i="79"/>
  <c r="J92" i="79"/>
  <c r="I92" i="79"/>
  <c r="H92" i="79"/>
  <c r="G92" i="79"/>
  <c r="F92" i="79"/>
  <c r="E92" i="79"/>
  <c r="D92" i="79"/>
  <c r="M91" i="79"/>
  <c r="L91" i="79"/>
  <c r="K91" i="79"/>
  <c r="J91" i="79"/>
  <c r="I91" i="79"/>
  <c r="H91" i="79"/>
  <c r="G91" i="79"/>
  <c r="F91" i="79"/>
  <c r="E91" i="79"/>
  <c r="D91" i="79"/>
  <c r="M88" i="79"/>
  <c r="L88" i="79"/>
  <c r="K88" i="79"/>
  <c r="J88" i="79"/>
  <c r="I88" i="79"/>
  <c r="H88" i="79"/>
  <c r="G88" i="79"/>
  <c r="F88" i="79"/>
  <c r="E88" i="79"/>
  <c r="D88" i="79"/>
  <c r="M87" i="79"/>
  <c r="L87" i="79"/>
  <c r="K87" i="79"/>
  <c r="J87" i="79"/>
  <c r="I87" i="79"/>
  <c r="H87" i="79"/>
  <c r="G87" i="79"/>
  <c r="F87" i="79"/>
  <c r="E87" i="79"/>
  <c r="D87" i="79"/>
  <c r="M84" i="79"/>
  <c r="L84" i="79"/>
  <c r="K84" i="79"/>
  <c r="J84" i="79"/>
  <c r="I84" i="79"/>
  <c r="H84" i="79"/>
  <c r="G84" i="79"/>
  <c r="F84" i="79"/>
  <c r="E84" i="79"/>
  <c r="D84" i="79"/>
  <c r="M81" i="79"/>
  <c r="L81" i="79"/>
  <c r="K81" i="79"/>
  <c r="J81" i="79"/>
  <c r="I81" i="79"/>
  <c r="H81" i="79"/>
  <c r="G81" i="79"/>
  <c r="F81" i="79"/>
  <c r="E81" i="79"/>
  <c r="D81" i="79"/>
  <c r="M80" i="79"/>
  <c r="L80" i="79"/>
  <c r="K80" i="79"/>
  <c r="J80" i="79"/>
  <c r="I80" i="79"/>
  <c r="H80" i="79"/>
  <c r="G80" i="79"/>
  <c r="F80" i="79"/>
  <c r="E80" i="79"/>
  <c r="D80" i="79"/>
  <c r="M77" i="79"/>
  <c r="L77" i="79"/>
  <c r="K77" i="79"/>
  <c r="J77" i="79"/>
  <c r="I77" i="79"/>
  <c r="H77" i="79"/>
  <c r="G77" i="79"/>
  <c r="F77" i="79"/>
  <c r="E77" i="79"/>
  <c r="D77" i="79"/>
  <c r="M76" i="79"/>
  <c r="L76" i="79"/>
  <c r="K76" i="79"/>
  <c r="J76" i="79"/>
  <c r="I76" i="79"/>
  <c r="H76" i="79"/>
  <c r="G76" i="79"/>
  <c r="F76" i="79"/>
  <c r="E76" i="79"/>
  <c r="D76" i="79"/>
  <c r="M74" i="79"/>
  <c r="L74" i="79"/>
  <c r="K74" i="79"/>
  <c r="J74" i="79"/>
  <c r="I74" i="79"/>
  <c r="H74" i="79"/>
  <c r="G74" i="79"/>
  <c r="F74" i="79"/>
  <c r="E74" i="79"/>
  <c r="D74" i="79"/>
  <c r="M73" i="79"/>
  <c r="L73" i="79"/>
  <c r="K73" i="79"/>
  <c r="J73" i="79"/>
  <c r="I73" i="79"/>
  <c r="H73" i="79"/>
  <c r="G73" i="79"/>
  <c r="F73" i="79"/>
  <c r="E73" i="79"/>
  <c r="D73" i="79"/>
  <c r="M71" i="79"/>
  <c r="L71" i="79"/>
  <c r="K71" i="79"/>
  <c r="J71" i="79"/>
  <c r="I71" i="79"/>
  <c r="H71" i="79"/>
  <c r="G71" i="79"/>
  <c r="F71" i="79"/>
  <c r="E71" i="79"/>
  <c r="D71" i="79"/>
  <c r="M70" i="79"/>
  <c r="L70" i="79"/>
  <c r="K70" i="79"/>
  <c r="J70" i="79"/>
  <c r="I70" i="79"/>
  <c r="H70" i="79"/>
  <c r="G70" i="79"/>
  <c r="F70" i="79"/>
  <c r="E70" i="79"/>
  <c r="D70" i="79"/>
  <c r="M67" i="79"/>
  <c r="L67" i="79"/>
  <c r="K67" i="79"/>
  <c r="J67" i="79"/>
  <c r="I67" i="79"/>
  <c r="H67" i="79"/>
  <c r="G67" i="79"/>
  <c r="F67" i="79"/>
  <c r="E67" i="79"/>
  <c r="D67" i="79"/>
  <c r="M66" i="79"/>
  <c r="L66" i="79"/>
  <c r="K66" i="79"/>
  <c r="J66" i="79"/>
  <c r="I66" i="79"/>
  <c r="H66" i="79"/>
  <c r="G66" i="79"/>
  <c r="F66" i="79"/>
  <c r="E66" i="79"/>
  <c r="D66" i="79"/>
  <c r="M64" i="79"/>
  <c r="L64" i="79"/>
  <c r="K64" i="79"/>
  <c r="J64" i="79"/>
  <c r="I64" i="79"/>
  <c r="H64" i="79"/>
  <c r="G64" i="79"/>
  <c r="F64" i="79"/>
  <c r="E64" i="79"/>
  <c r="D64" i="79"/>
  <c r="M63" i="79"/>
  <c r="L63" i="79"/>
  <c r="K63" i="79"/>
  <c r="J63" i="79"/>
  <c r="I63" i="79"/>
  <c r="H63" i="79"/>
  <c r="G63" i="79"/>
  <c r="F63" i="79"/>
  <c r="E63" i="79"/>
  <c r="D63"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G58" i="79"/>
  <c r="F58" i="79"/>
  <c r="E58" i="79"/>
  <c r="D58" i="79"/>
  <c r="M57" i="79"/>
  <c r="L57" i="79"/>
  <c r="K57" i="79"/>
  <c r="J57" i="79"/>
  <c r="I57" i="79"/>
  <c r="H57" i="79"/>
  <c r="G57" i="79"/>
  <c r="F57" i="79"/>
  <c r="E57" i="79"/>
  <c r="D57" i="79"/>
  <c r="M55" i="79"/>
  <c r="L55" i="79"/>
  <c r="K55" i="79"/>
  <c r="J55" i="79"/>
  <c r="I55" i="79"/>
  <c r="H55" i="79"/>
  <c r="G55" i="79"/>
  <c r="F55" i="79"/>
  <c r="E55" i="79"/>
  <c r="D55" i="79"/>
  <c r="M54" i="79"/>
  <c r="L54" i="79"/>
  <c r="K54" i="79"/>
  <c r="J54" i="79"/>
  <c r="I54" i="79"/>
  <c r="H54" i="79"/>
  <c r="G54" i="79"/>
  <c r="F54" i="79"/>
  <c r="E54" i="79"/>
  <c r="D54" i="79"/>
  <c r="M51" i="79"/>
  <c r="L51" i="79"/>
  <c r="K51" i="79"/>
  <c r="J51" i="79"/>
  <c r="I51" i="79"/>
  <c r="H51" i="79"/>
  <c r="G51" i="79"/>
  <c r="F51" i="79"/>
  <c r="E51" i="79"/>
  <c r="D51" i="79"/>
  <c r="M50" i="79"/>
  <c r="L50" i="79"/>
  <c r="K50" i="79"/>
  <c r="J50" i="79"/>
  <c r="I50" i="79"/>
  <c r="H50" i="79"/>
  <c r="G50" i="79"/>
  <c r="F50" i="79"/>
  <c r="E50" i="79"/>
  <c r="D50" i="79"/>
  <c r="M48" i="79"/>
  <c r="L48" i="79"/>
  <c r="K48" i="79"/>
  <c r="J48" i="79"/>
  <c r="I48" i="79"/>
  <c r="H48" i="79"/>
  <c r="G48" i="79"/>
  <c r="F48" i="79"/>
  <c r="E48" i="79"/>
  <c r="D48" i="79"/>
  <c r="M47" i="79"/>
  <c r="L47" i="79"/>
  <c r="K47" i="79"/>
  <c r="J47" i="79"/>
  <c r="I47" i="79"/>
  <c r="H47" i="79"/>
  <c r="G47" i="79"/>
  <c r="F47" i="79"/>
  <c r="E47" i="79"/>
  <c r="D47" i="79"/>
  <c r="M45" i="79"/>
  <c r="L45" i="79"/>
  <c r="K45" i="79"/>
  <c r="J45" i="79"/>
  <c r="I45" i="79"/>
  <c r="H45" i="79"/>
  <c r="G45" i="79"/>
  <c r="F45" i="79"/>
  <c r="E45" i="79"/>
  <c r="D45" i="79"/>
  <c r="M44" i="79"/>
  <c r="L44" i="79"/>
  <c r="K44" i="79"/>
  <c r="J44" i="79"/>
  <c r="I44" i="79"/>
  <c r="H44" i="79"/>
  <c r="G44" i="79"/>
  <c r="F44" i="79"/>
  <c r="E44" i="79"/>
  <c r="D44" i="79"/>
  <c r="M42" i="79"/>
  <c r="L42" i="79"/>
  <c r="K42" i="79"/>
  <c r="J42" i="79"/>
  <c r="I42" i="79"/>
  <c r="H42" i="79"/>
  <c r="G42" i="79"/>
  <c r="F42" i="79"/>
  <c r="E42" i="79"/>
  <c r="D42" i="79"/>
  <c r="M41" i="79"/>
  <c r="L41" i="79"/>
  <c r="K41" i="79"/>
  <c r="J41" i="79"/>
  <c r="I41" i="79"/>
  <c r="H41" i="79"/>
  <c r="G41" i="79"/>
  <c r="F41" i="79"/>
  <c r="E41" i="79"/>
  <c r="D41" i="79"/>
  <c r="D130" i="79"/>
  <c r="L23" i="45" l="1"/>
  <c r="L30" i="45"/>
  <c r="L37" i="45"/>
  <c r="L44" i="45"/>
  <c r="L51" i="45"/>
  <c r="L58" i="45"/>
  <c r="AD149" i="79" l="1"/>
  <c r="AC149" i="79"/>
  <c r="AB149" i="79"/>
  <c r="AA149" i="79"/>
  <c r="Z149" i="79"/>
  <c r="Y149" i="79"/>
  <c r="AD143" i="79"/>
  <c r="AC143" i="79"/>
  <c r="AB143" i="79"/>
  <c r="AA143" i="79"/>
  <c r="Z143" i="79"/>
  <c r="Y143" i="79"/>
  <c r="AD139" i="79"/>
  <c r="AC139" i="79"/>
  <c r="AB139" i="79"/>
  <c r="AA139" i="79"/>
  <c r="Z139" i="79"/>
  <c r="Y139" i="79"/>
  <c r="AD136" i="79"/>
  <c r="AC136" i="79"/>
  <c r="AB136" i="79"/>
  <c r="AA136" i="79"/>
  <c r="Z136" i="79"/>
  <c r="Y136" i="79"/>
  <c r="AD133" i="79"/>
  <c r="AC133" i="79"/>
  <c r="AB133" i="79"/>
  <c r="AA133" i="79"/>
  <c r="Z133" i="79"/>
  <c r="Y133" i="79"/>
  <c r="AD130" i="79"/>
  <c r="AC130" i="79"/>
  <c r="AB130" i="79"/>
  <c r="AA130" i="79"/>
  <c r="Z130" i="79"/>
  <c r="Y130" i="79"/>
  <c r="AD127" i="79"/>
  <c r="AC127" i="79"/>
  <c r="AB127" i="79"/>
  <c r="AA127" i="79"/>
  <c r="Z127" i="79"/>
  <c r="Y127" i="79"/>
  <c r="AD124" i="79"/>
  <c r="AC124" i="79"/>
  <c r="AB124" i="79"/>
  <c r="AA124" i="79"/>
  <c r="Z124" i="79"/>
  <c r="Y124" i="79"/>
  <c r="AD121" i="79"/>
  <c r="AC121" i="79"/>
  <c r="AB121" i="79"/>
  <c r="AA121" i="79"/>
  <c r="Z121" i="79"/>
  <c r="Y121" i="79"/>
  <c r="AD118" i="79"/>
  <c r="AC118" i="79"/>
  <c r="AB118" i="79"/>
  <c r="AA118" i="79"/>
  <c r="Z118" i="79"/>
  <c r="Y118" i="79"/>
  <c r="AD114" i="79"/>
  <c r="AC114" i="79"/>
  <c r="AB114" i="79"/>
  <c r="AA114" i="79"/>
  <c r="Z114" i="79"/>
  <c r="Y114" i="79"/>
  <c r="AD111" i="79"/>
  <c r="AC111" i="79"/>
  <c r="AB111" i="79"/>
  <c r="AA111" i="79"/>
  <c r="Z111" i="79"/>
  <c r="Y111" i="79"/>
  <c r="AD108" i="79"/>
  <c r="AC108" i="79"/>
  <c r="AB108" i="79"/>
  <c r="AA108" i="79"/>
  <c r="Z108" i="79"/>
  <c r="Y108" i="79"/>
  <c r="AD105" i="79"/>
  <c r="AC105" i="79"/>
  <c r="AB105" i="79"/>
  <c r="AA105" i="79"/>
  <c r="Z105" i="79"/>
  <c r="Y105" i="79"/>
  <c r="AD97" i="79"/>
  <c r="AC97" i="79"/>
  <c r="AB97" i="79"/>
  <c r="AA97" i="79"/>
  <c r="Z97" i="79"/>
  <c r="Y97" i="79"/>
  <c r="AD94" i="79"/>
  <c r="AC94" i="79"/>
  <c r="AB94" i="79"/>
  <c r="AA94" i="79"/>
  <c r="Z94" i="79"/>
  <c r="Y94" i="79"/>
  <c r="AD91" i="79"/>
  <c r="AC91" i="79"/>
  <c r="AB91" i="79"/>
  <c r="AA91" i="79"/>
  <c r="Z91" i="79"/>
  <c r="Y91" i="79"/>
  <c r="AD87" i="79"/>
  <c r="AC87" i="79"/>
  <c r="AB87" i="79"/>
  <c r="AA87" i="79"/>
  <c r="Z87" i="79"/>
  <c r="Y87" i="79"/>
  <c r="AD84" i="79"/>
  <c r="AC84" i="79"/>
  <c r="AB84" i="79"/>
  <c r="AA84" i="79"/>
  <c r="Z84" i="79"/>
  <c r="Y84" i="79"/>
  <c r="AD80" i="79"/>
  <c r="AC80" i="79"/>
  <c r="AB80" i="79"/>
  <c r="AA80" i="79"/>
  <c r="Z80" i="79"/>
  <c r="Y80" i="79"/>
  <c r="AD76" i="79"/>
  <c r="AC76" i="79"/>
  <c r="AB76" i="79"/>
  <c r="AA76" i="79"/>
  <c r="Z76" i="79"/>
  <c r="Y76" i="79"/>
  <c r="AD73" i="79"/>
  <c r="AC73" i="79"/>
  <c r="AB73" i="79"/>
  <c r="AA73" i="79"/>
  <c r="Z73" i="79"/>
  <c r="Y73" i="79"/>
  <c r="AD70" i="79"/>
  <c r="AC70" i="79"/>
  <c r="AB70" i="79"/>
  <c r="AA70" i="79"/>
  <c r="Z70" i="79"/>
  <c r="Y70" i="79"/>
  <c r="AD66" i="79"/>
  <c r="AC66" i="79"/>
  <c r="AB66" i="79"/>
  <c r="AA66" i="79"/>
  <c r="Z66" i="79"/>
  <c r="Y66" i="79"/>
  <c r="AD63" i="79"/>
  <c r="AC63" i="79"/>
  <c r="AB63" i="79"/>
  <c r="AA63" i="79"/>
  <c r="Z63" i="79"/>
  <c r="Y63" i="79"/>
  <c r="AD60" i="79"/>
  <c r="AC60" i="79"/>
  <c r="AB60" i="79"/>
  <c r="AA60" i="79"/>
  <c r="Z60" i="79"/>
  <c r="Y60" i="79"/>
  <c r="AD57" i="79"/>
  <c r="AC57" i="79"/>
  <c r="AB57" i="79"/>
  <c r="AA57" i="79"/>
  <c r="Z57" i="79"/>
  <c r="Y57" i="79"/>
  <c r="AD54" i="79"/>
  <c r="AC54" i="79"/>
  <c r="AB54" i="79"/>
  <c r="AA54" i="79"/>
  <c r="Z54" i="79"/>
  <c r="Y54" i="79"/>
  <c r="AD50" i="79"/>
  <c r="AC50" i="79"/>
  <c r="AB50" i="79"/>
  <c r="AA50" i="79"/>
  <c r="Z50" i="79"/>
  <c r="Y50" i="79"/>
  <c r="AD47" i="79"/>
  <c r="AC47" i="79"/>
  <c r="AB47" i="79"/>
  <c r="AA47" i="79"/>
  <c r="Z47" i="79"/>
  <c r="Y47" i="79"/>
  <c r="AD44" i="79"/>
  <c r="AC44" i="79"/>
  <c r="AB44" i="79"/>
  <c r="AA44" i="79"/>
  <c r="Z44" i="79"/>
  <c r="Y44" i="79"/>
  <c r="AD41" i="79"/>
  <c r="AC41" i="79"/>
  <c r="AB41" i="79"/>
  <c r="AA41" i="79"/>
  <c r="Z41" i="79"/>
  <c r="Y41" i="79"/>
  <c r="AD38" i="79"/>
  <c r="AC38" i="79"/>
  <c r="AB38" i="79"/>
  <c r="AA38" i="79"/>
  <c r="Z38" i="79"/>
  <c r="Y38" i="79"/>
  <c r="N847" i="79"/>
  <c r="X897" i="79"/>
  <c r="W897" i="79"/>
  <c r="V897" i="79"/>
  <c r="U897" i="79"/>
  <c r="T897" i="79"/>
  <c r="S897" i="79"/>
  <c r="R897" i="79"/>
  <c r="Q897" i="79"/>
  <c r="P897" i="79"/>
  <c r="O897" i="79"/>
  <c r="X894" i="79"/>
  <c r="W894" i="79"/>
  <c r="V894" i="79"/>
  <c r="U894" i="79"/>
  <c r="T894" i="79"/>
  <c r="S894" i="79"/>
  <c r="R894" i="79"/>
  <c r="Q894" i="79"/>
  <c r="P894" i="79"/>
  <c r="O894" i="79"/>
  <c r="X891" i="79"/>
  <c r="W891" i="79"/>
  <c r="V891" i="79"/>
  <c r="U891" i="79"/>
  <c r="T891" i="79"/>
  <c r="S891" i="79"/>
  <c r="R891" i="79"/>
  <c r="Q891" i="79"/>
  <c r="P891" i="79"/>
  <c r="O891" i="79"/>
  <c r="X888" i="79"/>
  <c r="W888" i="79"/>
  <c r="V888" i="79"/>
  <c r="U888" i="79"/>
  <c r="T888" i="79"/>
  <c r="S888" i="79"/>
  <c r="R888" i="79"/>
  <c r="Q888" i="79"/>
  <c r="P888" i="79"/>
  <c r="O888" i="79"/>
  <c r="X886" i="79"/>
  <c r="W886" i="79"/>
  <c r="V886" i="79"/>
  <c r="U886" i="79"/>
  <c r="T886" i="79"/>
  <c r="S886" i="79"/>
  <c r="R886" i="79"/>
  <c r="Q886" i="79"/>
  <c r="P886" i="79"/>
  <c r="O886" i="79"/>
  <c r="X885" i="79"/>
  <c r="W885" i="79"/>
  <c r="V885" i="79"/>
  <c r="U885" i="79"/>
  <c r="T885" i="79"/>
  <c r="S885" i="79"/>
  <c r="R885" i="79"/>
  <c r="Q885" i="79"/>
  <c r="P885" i="79"/>
  <c r="O885" i="79"/>
  <c r="X881" i="79"/>
  <c r="W881" i="79"/>
  <c r="V881" i="79"/>
  <c r="U881" i="79"/>
  <c r="T881" i="79"/>
  <c r="S881" i="79"/>
  <c r="R881" i="79"/>
  <c r="Q881" i="79"/>
  <c r="P881" i="79"/>
  <c r="O881" i="79"/>
  <c r="X878" i="79"/>
  <c r="W878" i="79"/>
  <c r="V878" i="79"/>
  <c r="U878" i="79"/>
  <c r="T878" i="79"/>
  <c r="S878" i="79"/>
  <c r="R878" i="79"/>
  <c r="Q878" i="79"/>
  <c r="P878" i="79"/>
  <c r="O878" i="79"/>
  <c r="X875" i="79"/>
  <c r="W875" i="79"/>
  <c r="V875" i="79"/>
  <c r="U875" i="79"/>
  <c r="T875" i="79"/>
  <c r="S875" i="79"/>
  <c r="R875" i="79"/>
  <c r="Q875" i="79"/>
  <c r="P875" i="79"/>
  <c r="O875" i="79"/>
  <c r="O872" i="79"/>
  <c r="X871" i="79"/>
  <c r="W871" i="79"/>
  <c r="V871" i="79"/>
  <c r="U871" i="79"/>
  <c r="T871" i="79"/>
  <c r="S871" i="79"/>
  <c r="R871" i="79"/>
  <c r="Q871" i="79"/>
  <c r="P871" i="79"/>
  <c r="O871" i="79"/>
  <c r="X869" i="79"/>
  <c r="W869" i="79"/>
  <c r="V869" i="79"/>
  <c r="U869" i="79"/>
  <c r="T869" i="79"/>
  <c r="S869" i="79"/>
  <c r="R869" i="79"/>
  <c r="Q869" i="79"/>
  <c r="P869" i="79"/>
  <c r="O869" i="79"/>
  <c r="X868" i="79"/>
  <c r="W868" i="79"/>
  <c r="V868" i="79"/>
  <c r="U868" i="79"/>
  <c r="T868" i="79"/>
  <c r="S868" i="79"/>
  <c r="R868" i="79"/>
  <c r="Q868" i="79"/>
  <c r="P868" i="79"/>
  <c r="O868" i="79"/>
  <c r="X865" i="79"/>
  <c r="W865" i="79"/>
  <c r="V865" i="79"/>
  <c r="U865" i="79"/>
  <c r="T865" i="79"/>
  <c r="S865" i="79"/>
  <c r="R865" i="79"/>
  <c r="Q865" i="79"/>
  <c r="P865" i="79"/>
  <c r="O865" i="79"/>
  <c r="O863" i="79"/>
  <c r="X862" i="79"/>
  <c r="W862" i="79"/>
  <c r="V862" i="79"/>
  <c r="U862" i="79"/>
  <c r="T862" i="79"/>
  <c r="S862" i="79"/>
  <c r="R862" i="79"/>
  <c r="Q862" i="79"/>
  <c r="P862" i="79"/>
  <c r="O862" i="79"/>
  <c r="X859" i="79"/>
  <c r="W859" i="79"/>
  <c r="V859" i="79"/>
  <c r="U859" i="79"/>
  <c r="T859" i="79"/>
  <c r="S859" i="79"/>
  <c r="R859" i="79"/>
  <c r="Q859" i="79"/>
  <c r="P859" i="79"/>
  <c r="O859" i="79"/>
  <c r="X856" i="79"/>
  <c r="W856" i="79"/>
  <c r="V856" i="79"/>
  <c r="U856" i="79"/>
  <c r="T856" i="79"/>
  <c r="S856" i="79"/>
  <c r="R856" i="79"/>
  <c r="Q856" i="79"/>
  <c r="P856" i="79"/>
  <c r="O856" i="79"/>
  <c r="X853" i="79"/>
  <c r="W853" i="79"/>
  <c r="V853" i="79"/>
  <c r="U853" i="79"/>
  <c r="T853" i="79"/>
  <c r="S853" i="79"/>
  <c r="R853" i="79"/>
  <c r="Q853" i="79"/>
  <c r="P853" i="79"/>
  <c r="O853" i="79"/>
  <c r="O851" i="79"/>
  <c r="X850" i="79"/>
  <c r="W850" i="79"/>
  <c r="V850" i="79"/>
  <c r="U850" i="79"/>
  <c r="T850" i="79"/>
  <c r="S850" i="79"/>
  <c r="R850" i="79"/>
  <c r="Q850" i="79"/>
  <c r="P850" i="79"/>
  <c r="O850" i="79"/>
  <c r="X847" i="79"/>
  <c r="W847" i="79"/>
  <c r="V847" i="79"/>
  <c r="U847" i="79"/>
  <c r="T847" i="79"/>
  <c r="S847" i="79"/>
  <c r="R847" i="79"/>
  <c r="Q847" i="79"/>
  <c r="P847" i="79"/>
  <c r="O847" i="79"/>
  <c r="X846" i="79"/>
  <c r="W846" i="79"/>
  <c r="V846" i="79"/>
  <c r="U846" i="79"/>
  <c r="T846" i="79"/>
  <c r="S846" i="79"/>
  <c r="R846" i="79"/>
  <c r="Q846" i="79"/>
  <c r="P846" i="79"/>
  <c r="O846" i="79"/>
  <c r="X843" i="79"/>
  <c r="W843" i="79"/>
  <c r="V843" i="79"/>
  <c r="U843" i="79"/>
  <c r="T843" i="79"/>
  <c r="S843" i="79"/>
  <c r="R843" i="79"/>
  <c r="Q843" i="79"/>
  <c r="P843" i="79"/>
  <c r="O843" i="79"/>
  <c r="X841" i="79"/>
  <c r="W841" i="79"/>
  <c r="V841" i="79"/>
  <c r="U841" i="79"/>
  <c r="T841" i="79"/>
  <c r="S841" i="79"/>
  <c r="R841" i="79"/>
  <c r="Q841" i="79"/>
  <c r="P841" i="79"/>
  <c r="O841" i="79"/>
  <c r="X840" i="79"/>
  <c r="W840" i="79"/>
  <c r="V840" i="79"/>
  <c r="U840" i="79"/>
  <c r="T840" i="79"/>
  <c r="S840" i="79"/>
  <c r="R840" i="79"/>
  <c r="Q840" i="79"/>
  <c r="P840" i="79"/>
  <c r="O840" i="79"/>
  <c r="P837" i="79"/>
  <c r="Q837" i="79"/>
  <c r="R837" i="79"/>
  <c r="S837" i="79"/>
  <c r="T837" i="79"/>
  <c r="U837" i="79"/>
  <c r="V837" i="79"/>
  <c r="W837" i="79"/>
  <c r="X837" i="79"/>
  <c r="P838" i="79"/>
  <c r="Q838" i="79"/>
  <c r="R838" i="79"/>
  <c r="S838" i="79"/>
  <c r="T838" i="79"/>
  <c r="U838" i="79"/>
  <c r="V838" i="79"/>
  <c r="W838" i="79"/>
  <c r="X838" i="79"/>
  <c r="O838" i="79"/>
  <c r="O837" i="79"/>
  <c r="M897" i="79"/>
  <c r="L897" i="79"/>
  <c r="K897" i="79"/>
  <c r="J897" i="79"/>
  <c r="I897" i="79"/>
  <c r="H897" i="79"/>
  <c r="G897" i="79"/>
  <c r="F897" i="79"/>
  <c r="E897" i="79"/>
  <c r="D897" i="79"/>
  <c r="M894" i="79"/>
  <c r="L894" i="79"/>
  <c r="K894" i="79"/>
  <c r="J894" i="79"/>
  <c r="I894" i="79"/>
  <c r="H894" i="79"/>
  <c r="G894" i="79"/>
  <c r="F894" i="79"/>
  <c r="E894" i="79"/>
  <c r="D894" i="79"/>
  <c r="M891" i="79"/>
  <c r="L891" i="79"/>
  <c r="K891" i="79"/>
  <c r="J891" i="79"/>
  <c r="I891" i="79"/>
  <c r="H891" i="79"/>
  <c r="G891" i="79"/>
  <c r="F891" i="79"/>
  <c r="E891" i="79"/>
  <c r="D891" i="79"/>
  <c r="M888" i="79"/>
  <c r="L888" i="79"/>
  <c r="K888" i="79"/>
  <c r="J888" i="79"/>
  <c r="I888" i="79"/>
  <c r="H888" i="79"/>
  <c r="G888" i="79"/>
  <c r="F888" i="79"/>
  <c r="E888" i="79"/>
  <c r="D888" i="79"/>
  <c r="M886" i="79"/>
  <c r="L886" i="79"/>
  <c r="K886" i="79"/>
  <c r="J886" i="79"/>
  <c r="I886" i="79"/>
  <c r="H886" i="79"/>
  <c r="G886" i="79"/>
  <c r="F886" i="79"/>
  <c r="E886" i="79"/>
  <c r="D886" i="79"/>
  <c r="M885" i="79"/>
  <c r="L885" i="79"/>
  <c r="K885" i="79"/>
  <c r="J885" i="79"/>
  <c r="I885" i="79"/>
  <c r="H885" i="79"/>
  <c r="G885" i="79"/>
  <c r="F885" i="79"/>
  <c r="E885" i="79"/>
  <c r="D885" i="79"/>
  <c r="M881" i="79"/>
  <c r="L881" i="79"/>
  <c r="K881" i="79"/>
  <c r="J881" i="79"/>
  <c r="I881" i="79"/>
  <c r="H881" i="79"/>
  <c r="G881" i="79"/>
  <c r="F881" i="79"/>
  <c r="E881" i="79"/>
  <c r="D881" i="79"/>
  <c r="M878" i="79"/>
  <c r="L878" i="79"/>
  <c r="K878" i="79"/>
  <c r="J878" i="79"/>
  <c r="I878" i="79"/>
  <c r="H878" i="79"/>
  <c r="G878" i="79"/>
  <c r="F878" i="79"/>
  <c r="E878" i="79"/>
  <c r="D878" i="79"/>
  <c r="M875" i="79"/>
  <c r="L875" i="79"/>
  <c r="K875" i="79"/>
  <c r="J875" i="79"/>
  <c r="I875" i="79"/>
  <c r="H875" i="79"/>
  <c r="G875" i="79"/>
  <c r="F875" i="79"/>
  <c r="E875" i="79"/>
  <c r="D875" i="79"/>
  <c r="D872" i="79"/>
  <c r="M871" i="79"/>
  <c r="L871" i="79"/>
  <c r="K871" i="79"/>
  <c r="J871" i="79"/>
  <c r="I871" i="79"/>
  <c r="H871" i="79"/>
  <c r="G871" i="79"/>
  <c r="F871" i="79"/>
  <c r="E871" i="79"/>
  <c r="D871" i="79"/>
  <c r="M869" i="79"/>
  <c r="L869" i="79"/>
  <c r="K869" i="79"/>
  <c r="J869" i="79"/>
  <c r="I869" i="79"/>
  <c r="H869" i="79"/>
  <c r="G869" i="79"/>
  <c r="F869" i="79"/>
  <c r="E869" i="79"/>
  <c r="D869" i="79"/>
  <c r="M868" i="79"/>
  <c r="L868" i="79"/>
  <c r="K868" i="79"/>
  <c r="J868" i="79"/>
  <c r="I868" i="79"/>
  <c r="H868" i="79"/>
  <c r="G868" i="79"/>
  <c r="F868" i="79"/>
  <c r="E868" i="79"/>
  <c r="D868" i="79"/>
  <c r="M865" i="79"/>
  <c r="L865" i="79"/>
  <c r="K865" i="79"/>
  <c r="J865" i="79"/>
  <c r="I865" i="79"/>
  <c r="H865" i="79"/>
  <c r="G865" i="79"/>
  <c r="F865" i="79"/>
  <c r="E865" i="79"/>
  <c r="D865" i="79"/>
  <c r="D863" i="79"/>
  <c r="M862" i="79"/>
  <c r="L862" i="79"/>
  <c r="K862" i="79"/>
  <c r="J862" i="79"/>
  <c r="I862" i="79"/>
  <c r="H862" i="79"/>
  <c r="G862" i="79"/>
  <c r="F862" i="79"/>
  <c r="E862" i="79"/>
  <c r="D862" i="79"/>
  <c r="M859" i="79"/>
  <c r="L859" i="79"/>
  <c r="K859" i="79"/>
  <c r="J859" i="79"/>
  <c r="I859" i="79"/>
  <c r="H859" i="79"/>
  <c r="G859" i="79"/>
  <c r="F859" i="79"/>
  <c r="E859" i="79"/>
  <c r="D859" i="79"/>
  <c r="M856" i="79"/>
  <c r="L856" i="79"/>
  <c r="K856" i="79"/>
  <c r="J856" i="79"/>
  <c r="I856" i="79"/>
  <c r="H856" i="79"/>
  <c r="G856" i="79"/>
  <c r="F856" i="79"/>
  <c r="E856" i="79"/>
  <c r="D856" i="79"/>
  <c r="M853" i="79"/>
  <c r="L853" i="79"/>
  <c r="K853" i="79"/>
  <c r="J853" i="79"/>
  <c r="I853" i="79"/>
  <c r="H853" i="79"/>
  <c r="G853" i="79"/>
  <c r="F853" i="79"/>
  <c r="E853" i="79"/>
  <c r="D853" i="79"/>
  <c r="D851" i="79"/>
  <c r="M850" i="79"/>
  <c r="L850" i="79"/>
  <c r="K850" i="79"/>
  <c r="J850" i="79"/>
  <c r="I850" i="79"/>
  <c r="H850" i="79"/>
  <c r="G850" i="79"/>
  <c r="F850" i="79"/>
  <c r="E850" i="79"/>
  <c r="D850" i="79"/>
  <c r="M847" i="79"/>
  <c r="L847" i="79"/>
  <c r="K847" i="79"/>
  <c r="J847" i="79"/>
  <c r="I847" i="79"/>
  <c r="H847" i="79"/>
  <c r="G847" i="79"/>
  <c r="F847" i="79"/>
  <c r="E847" i="79"/>
  <c r="D847" i="79"/>
  <c r="M846" i="79"/>
  <c r="L846" i="79"/>
  <c r="K846" i="79"/>
  <c r="J846" i="79"/>
  <c r="I846" i="79"/>
  <c r="H846" i="79"/>
  <c r="G846" i="79"/>
  <c r="F846" i="79"/>
  <c r="E846" i="79"/>
  <c r="D846" i="79"/>
  <c r="M843" i="79"/>
  <c r="L843" i="79"/>
  <c r="K843" i="79"/>
  <c r="J843" i="79"/>
  <c r="I843" i="79"/>
  <c r="H843" i="79"/>
  <c r="G843" i="79"/>
  <c r="F843" i="79"/>
  <c r="E843" i="79"/>
  <c r="D843" i="79"/>
  <c r="M840" i="79"/>
  <c r="L840" i="79"/>
  <c r="K840" i="79"/>
  <c r="J840" i="79"/>
  <c r="I840" i="79"/>
  <c r="H840" i="79"/>
  <c r="G840" i="79"/>
  <c r="F840" i="79"/>
  <c r="E840" i="79"/>
  <c r="D840" i="79"/>
  <c r="E837" i="79"/>
  <c r="F837" i="79"/>
  <c r="G837" i="79"/>
  <c r="H837" i="79"/>
  <c r="I837" i="79"/>
  <c r="J837" i="79"/>
  <c r="K837" i="79"/>
  <c r="L837" i="79"/>
  <c r="M837" i="79"/>
  <c r="E838" i="79"/>
  <c r="F838" i="79"/>
  <c r="G838" i="79"/>
  <c r="H838" i="79"/>
  <c r="I838" i="79"/>
  <c r="J838" i="79"/>
  <c r="K838" i="79"/>
  <c r="L838" i="79"/>
  <c r="M838" i="79"/>
  <c r="D838" i="79"/>
  <c r="D837" i="79"/>
  <c r="N664" i="79"/>
  <c r="O709" i="79"/>
  <c r="X708" i="79"/>
  <c r="W708" i="79"/>
  <c r="V708" i="79"/>
  <c r="U708" i="79"/>
  <c r="T708" i="79"/>
  <c r="S708" i="79"/>
  <c r="R708" i="79"/>
  <c r="Q708" i="79"/>
  <c r="P708" i="79"/>
  <c r="O708" i="79"/>
  <c r="X705" i="79"/>
  <c r="W705" i="79"/>
  <c r="V705" i="79"/>
  <c r="U705" i="79"/>
  <c r="T705" i="79"/>
  <c r="S705" i="79"/>
  <c r="R705" i="79"/>
  <c r="Q705" i="79"/>
  <c r="P705" i="79"/>
  <c r="O705" i="79"/>
  <c r="X702" i="79"/>
  <c r="W702" i="79"/>
  <c r="V702" i="79"/>
  <c r="U702" i="79"/>
  <c r="T702" i="79"/>
  <c r="S702" i="79"/>
  <c r="R702" i="79"/>
  <c r="Q702" i="79"/>
  <c r="P702" i="79"/>
  <c r="O702" i="79"/>
  <c r="O699" i="79"/>
  <c r="X698" i="79"/>
  <c r="W698" i="79"/>
  <c r="V698" i="79"/>
  <c r="U698" i="79"/>
  <c r="T698" i="79"/>
  <c r="S698" i="79"/>
  <c r="R698" i="79"/>
  <c r="Q698" i="79"/>
  <c r="P698" i="79"/>
  <c r="O698" i="79"/>
  <c r="X695" i="79"/>
  <c r="W695" i="79"/>
  <c r="V695" i="79"/>
  <c r="U695" i="79"/>
  <c r="T695" i="79"/>
  <c r="S695" i="79"/>
  <c r="R695" i="79"/>
  <c r="Q695" i="79"/>
  <c r="P695" i="79"/>
  <c r="O695" i="79"/>
  <c r="X692" i="79"/>
  <c r="W692" i="79"/>
  <c r="V692" i="79"/>
  <c r="U692" i="79"/>
  <c r="T692" i="79"/>
  <c r="S692" i="79"/>
  <c r="R692" i="79"/>
  <c r="Q692" i="79"/>
  <c r="P692" i="79"/>
  <c r="O692" i="79"/>
  <c r="O689" i="79"/>
  <c r="X688" i="79"/>
  <c r="W688" i="79"/>
  <c r="V688" i="79"/>
  <c r="U688" i="79"/>
  <c r="T688" i="79"/>
  <c r="S688" i="79"/>
  <c r="R688" i="79"/>
  <c r="Q688" i="79"/>
  <c r="P688" i="79"/>
  <c r="O688" i="79"/>
  <c r="X686" i="79"/>
  <c r="W686" i="79"/>
  <c r="V686" i="79"/>
  <c r="U686" i="79"/>
  <c r="T686" i="79"/>
  <c r="S686" i="79"/>
  <c r="R686" i="79"/>
  <c r="Q686" i="79"/>
  <c r="P686" i="79"/>
  <c r="O686" i="79"/>
  <c r="X685" i="79"/>
  <c r="W685" i="79"/>
  <c r="V685" i="79"/>
  <c r="U685" i="79"/>
  <c r="T685" i="79"/>
  <c r="S685" i="79"/>
  <c r="R685" i="79"/>
  <c r="Q685" i="79"/>
  <c r="P685" i="79"/>
  <c r="O685" i="79"/>
  <c r="X682" i="79"/>
  <c r="W682" i="79"/>
  <c r="V682" i="79"/>
  <c r="U682" i="79"/>
  <c r="T682" i="79"/>
  <c r="S682" i="79"/>
  <c r="R682" i="79"/>
  <c r="Q682" i="79"/>
  <c r="P682" i="79"/>
  <c r="O682" i="79"/>
  <c r="X679" i="79"/>
  <c r="W679" i="79"/>
  <c r="V679" i="79"/>
  <c r="U679" i="79"/>
  <c r="T679" i="79"/>
  <c r="S679" i="79"/>
  <c r="R679" i="79"/>
  <c r="Q679" i="79"/>
  <c r="P679" i="79"/>
  <c r="O679" i="79"/>
  <c r="X676" i="79"/>
  <c r="W676" i="79"/>
  <c r="V676" i="79"/>
  <c r="U676" i="79"/>
  <c r="T676" i="79"/>
  <c r="S676" i="79"/>
  <c r="R676" i="79"/>
  <c r="Q676" i="79"/>
  <c r="P676" i="79"/>
  <c r="O676" i="79"/>
  <c r="X673" i="79"/>
  <c r="W673" i="79"/>
  <c r="V673" i="79"/>
  <c r="U673" i="79"/>
  <c r="T673" i="79"/>
  <c r="S673" i="79"/>
  <c r="R673" i="79"/>
  <c r="Q673" i="79"/>
  <c r="P673" i="79"/>
  <c r="O673" i="79"/>
  <c r="X670" i="79"/>
  <c r="W670" i="79"/>
  <c r="V670" i="79"/>
  <c r="U670" i="79"/>
  <c r="T670" i="79"/>
  <c r="S670" i="79"/>
  <c r="R670" i="79"/>
  <c r="Q670" i="79"/>
  <c r="P670" i="79"/>
  <c r="O670" i="79"/>
  <c r="O668" i="79"/>
  <c r="X667" i="79"/>
  <c r="W667" i="79"/>
  <c r="V667" i="79"/>
  <c r="U667" i="79"/>
  <c r="T667" i="79"/>
  <c r="S667" i="79"/>
  <c r="R667" i="79"/>
  <c r="Q667" i="79"/>
  <c r="P667" i="79"/>
  <c r="O667" i="79"/>
  <c r="X663" i="79"/>
  <c r="W663" i="79"/>
  <c r="V663" i="79"/>
  <c r="U663" i="79"/>
  <c r="T663" i="79"/>
  <c r="S663" i="79"/>
  <c r="R663" i="79"/>
  <c r="Q663" i="79"/>
  <c r="P663" i="79"/>
  <c r="O663" i="79"/>
  <c r="X660" i="79"/>
  <c r="W660" i="79"/>
  <c r="V660" i="79"/>
  <c r="U660" i="79"/>
  <c r="T660" i="79"/>
  <c r="S660" i="79"/>
  <c r="R660" i="79"/>
  <c r="Q660" i="79"/>
  <c r="P660" i="79"/>
  <c r="O660" i="79"/>
  <c r="X658" i="79"/>
  <c r="W658" i="79"/>
  <c r="V658" i="79"/>
  <c r="U658" i="79"/>
  <c r="T658" i="79"/>
  <c r="S658" i="79"/>
  <c r="R658" i="79"/>
  <c r="Q658" i="79"/>
  <c r="P658" i="79"/>
  <c r="O658" i="79"/>
  <c r="X657" i="79"/>
  <c r="W657" i="79"/>
  <c r="V657" i="79"/>
  <c r="U657" i="79"/>
  <c r="T657" i="79"/>
  <c r="S657" i="79"/>
  <c r="R657" i="79"/>
  <c r="Q657" i="79"/>
  <c r="P657" i="79"/>
  <c r="O657" i="79"/>
  <c r="P654" i="79"/>
  <c r="Q654" i="79"/>
  <c r="R654" i="79"/>
  <c r="S654" i="79"/>
  <c r="T654" i="79"/>
  <c r="U654" i="79"/>
  <c r="V654" i="79"/>
  <c r="W654" i="79"/>
  <c r="X654" i="79"/>
  <c r="P655" i="79"/>
  <c r="Q655" i="79"/>
  <c r="R655" i="79"/>
  <c r="S655" i="79"/>
  <c r="T655" i="79"/>
  <c r="U655" i="79"/>
  <c r="V655" i="79"/>
  <c r="W655" i="79"/>
  <c r="X655" i="79"/>
  <c r="O655" i="79"/>
  <c r="O654" i="79"/>
  <c r="M708" i="79"/>
  <c r="L708" i="79"/>
  <c r="K708" i="79"/>
  <c r="J708" i="79"/>
  <c r="I708" i="79"/>
  <c r="H708" i="79"/>
  <c r="G708" i="79"/>
  <c r="F708" i="79"/>
  <c r="E708" i="79"/>
  <c r="D708" i="79"/>
  <c r="M705" i="79"/>
  <c r="L705" i="79"/>
  <c r="K705" i="79"/>
  <c r="J705" i="79"/>
  <c r="I705" i="79"/>
  <c r="H705" i="79"/>
  <c r="G705" i="79"/>
  <c r="F705" i="79"/>
  <c r="E705" i="79"/>
  <c r="D705" i="79"/>
  <c r="M702" i="79"/>
  <c r="L702" i="79"/>
  <c r="K702" i="79"/>
  <c r="J702" i="79"/>
  <c r="I702" i="79"/>
  <c r="H702" i="79"/>
  <c r="G702" i="79"/>
  <c r="F702" i="79"/>
  <c r="E702" i="79"/>
  <c r="D702" i="79"/>
  <c r="M698" i="79"/>
  <c r="L698" i="79"/>
  <c r="K698" i="79"/>
  <c r="J698" i="79"/>
  <c r="I698" i="79"/>
  <c r="H698" i="79"/>
  <c r="G698" i="79"/>
  <c r="F698" i="79"/>
  <c r="E698" i="79"/>
  <c r="D698" i="79"/>
  <c r="M695" i="79"/>
  <c r="L695" i="79"/>
  <c r="K695" i="79"/>
  <c r="J695" i="79"/>
  <c r="I695" i="79"/>
  <c r="H695" i="79"/>
  <c r="G695" i="79"/>
  <c r="F695" i="79"/>
  <c r="E695" i="79"/>
  <c r="D695" i="79"/>
  <c r="M692" i="79"/>
  <c r="L692" i="79"/>
  <c r="K692" i="79"/>
  <c r="J692" i="79"/>
  <c r="I692" i="79"/>
  <c r="H692" i="79"/>
  <c r="G692" i="79"/>
  <c r="F692" i="79"/>
  <c r="E692" i="79"/>
  <c r="D692" i="79"/>
  <c r="D689" i="79"/>
  <c r="M688" i="79"/>
  <c r="L688" i="79"/>
  <c r="K688" i="79"/>
  <c r="J688" i="79"/>
  <c r="I688" i="79"/>
  <c r="H688" i="79"/>
  <c r="G688" i="79"/>
  <c r="F688" i="79"/>
  <c r="E688" i="79"/>
  <c r="D688" i="79"/>
  <c r="M686" i="79"/>
  <c r="L686" i="79"/>
  <c r="K686" i="79"/>
  <c r="J686" i="79"/>
  <c r="I686" i="79"/>
  <c r="H686" i="79"/>
  <c r="G686" i="79"/>
  <c r="F686" i="79"/>
  <c r="E686" i="79"/>
  <c r="D686" i="79"/>
  <c r="M685" i="79"/>
  <c r="L685" i="79"/>
  <c r="K685" i="79"/>
  <c r="J685" i="79"/>
  <c r="I685" i="79"/>
  <c r="H685" i="79"/>
  <c r="G685" i="79"/>
  <c r="F685" i="79"/>
  <c r="E685" i="79"/>
  <c r="D685" i="79"/>
  <c r="M682" i="79"/>
  <c r="L682" i="79"/>
  <c r="K682" i="79"/>
  <c r="J682" i="79"/>
  <c r="I682" i="79"/>
  <c r="H682" i="79"/>
  <c r="G682" i="79"/>
  <c r="F682" i="79"/>
  <c r="E682" i="79"/>
  <c r="D682" i="79"/>
  <c r="M679" i="79"/>
  <c r="L679" i="79"/>
  <c r="K679" i="79"/>
  <c r="J679" i="79"/>
  <c r="I679" i="79"/>
  <c r="H679" i="79"/>
  <c r="G679" i="79"/>
  <c r="F679" i="79"/>
  <c r="E679" i="79"/>
  <c r="D679" i="79"/>
  <c r="M676" i="79"/>
  <c r="L676" i="79"/>
  <c r="K676" i="79"/>
  <c r="J676" i="79"/>
  <c r="I676" i="79"/>
  <c r="H676" i="79"/>
  <c r="G676" i="79"/>
  <c r="F676" i="79"/>
  <c r="E676" i="79"/>
  <c r="D676" i="79"/>
  <c r="M673" i="79"/>
  <c r="L673" i="79"/>
  <c r="K673" i="79"/>
  <c r="J673" i="79"/>
  <c r="I673" i="79"/>
  <c r="H673" i="79"/>
  <c r="G673" i="79"/>
  <c r="F673" i="79"/>
  <c r="E673" i="79"/>
  <c r="D673" i="79"/>
  <c r="M670" i="79"/>
  <c r="L670" i="79"/>
  <c r="K670" i="79"/>
  <c r="J670" i="79"/>
  <c r="I670" i="79"/>
  <c r="H670" i="79"/>
  <c r="G670" i="79"/>
  <c r="F670" i="79"/>
  <c r="E670" i="79"/>
  <c r="D670" i="79"/>
  <c r="D668" i="79"/>
  <c r="M667" i="79"/>
  <c r="L667" i="79"/>
  <c r="K667" i="79"/>
  <c r="J667" i="79"/>
  <c r="I667" i="79"/>
  <c r="H667" i="79"/>
  <c r="G667" i="79"/>
  <c r="F667" i="79"/>
  <c r="E667" i="79"/>
  <c r="D667" i="79"/>
  <c r="M663" i="79"/>
  <c r="L663" i="79"/>
  <c r="K663" i="79"/>
  <c r="J663" i="79"/>
  <c r="I663" i="79"/>
  <c r="H663" i="79"/>
  <c r="G663" i="79"/>
  <c r="F663" i="79"/>
  <c r="E663" i="79"/>
  <c r="D663" i="79"/>
  <c r="M660" i="79"/>
  <c r="L660" i="79"/>
  <c r="K660" i="79"/>
  <c r="J660" i="79"/>
  <c r="I660" i="79"/>
  <c r="H660" i="79"/>
  <c r="G660" i="79"/>
  <c r="F660" i="79"/>
  <c r="E660" i="79"/>
  <c r="D660" i="79"/>
  <c r="M657" i="79"/>
  <c r="L657" i="79"/>
  <c r="K657" i="79"/>
  <c r="J657" i="79"/>
  <c r="I657" i="79"/>
  <c r="H657" i="79"/>
  <c r="G657" i="79"/>
  <c r="F657" i="79"/>
  <c r="E657" i="79"/>
  <c r="D657" i="79"/>
  <c r="E654" i="79"/>
  <c r="F654" i="79"/>
  <c r="G654" i="79"/>
  <c r="H654" i="79"/>
  <c r="I654" i="79"/>
  <c r="J654" i="79"/>
  <c r="K654" i="79"/>
  <c r="L654" i="79"/>
  <c r="M654" i="79"/>
  <c r="D654" i="79"/>
  <c r="N516" i="79"/>
  <c r="N513" i="79"/>
  <c r="N481" i="79"/>
  <c r="X532" i="79"/>
  <c r="W532" i="79"/>
  <c r="V532" i="79"/>
  <c r="U532" i="79"/>
  <c r="T532" i="79"/>
  <c r="S532" i="79"/>
  <c r="R532" i="79"/>
  <c r="Q532" i="79"/>
  <c r="P532" i="79"/>
  <c r="O532" i="79"/>
  <c r="X531" i="79"/>
  <c r="W531" i="79"/>
  <c r="V531" i="79"/>
  <c r="U531" i="79"/>
  <c r="T531" i="79"/>
  <c r="S531" i="79"/>
  <c r="R531" i="79"/>
  <c r="Q531" i="79"/>
  <c r="P531" i="79"/>
  <c r="O531" i="79"/>
  <c r="X529" i="79"/>
  <c r="W529" i="79"/>
  <c r="V529" i="79"/>
  <c r="U529" i="79"/>
  <c r="T529" i="79"/>
  <c r="S529" i="79"/>
  <c r="R529" i="79"/>
  <c r="Q529" i="79"/>
  <c r="P529" i="79"/>
  <c r="O529" i="79"/>
  <c r="X528" i="79"/>
  <c r="W528" i="79"/>
  <c r="V528" i="79"/>
  <c r="U528" i="79"/>
  <c r="T528" i="79"/>
  <c r="S528" i="79"/>
  <c r="R528" i="79"/>
  <c r="Q528" i="79"/>
  <c r="P528" i="79"/>
  <c r="O528" i="79"/>
  <c r="X526" i="79"/>
  <c r="W526" i="79"/>
  <c r="V526" i="79"/>
  <c r="U526" i="79"/>
  <c r="T526" i="79"/>
  <c r="S526" i="79"/>
  <c r="R526" i="79"/>
  <c r="Q526" i="79"/>
  <c r="P526" i="79"/>
  <c r="O526" i="79"/>
  <c r="X525" i="79"/>
  <c r="W525" i="79"/>
  <c r="V525" i="79"/>
  <c r="U525" i="79"/>
  <c r="T525" i="79"/>
  <c r="S525" i="79"/>
  <c r="R525" i="79"/>
  <c r="Q525" i="79"/>
  <c r="P525" i="79"/>
  <c r="O525" i="79"/>
  <c r="X522" i="79"/>
  <c r="W522" i="79"/>
  <c r="V522" i="79"/>
  <c r="U522" i="79"/>
  <c r="T522" i="79"/>
  <c r="S522" i="79"/>
  <c r="R522" i="79"/>
  <c r="Q522" i="79"/>
  <c r="P522" i="79"/>
  <c r="O522" i="79"/>
  <c r="X519" i="79"/>
  <c r="W519" i="79"/>
  <c r="V519" i="79"/>
  <c r="U519" i="79"/>
  <c r="T519" i="79"/>
  <c r="S519" i="79"/>
  <c r="R519" i="79"/>
  <c r="Q519" i="79"/>
  <c r="P519" i="79"/>
  <c r="O519" i="79"/>
  <c r="X518" i="79"/>
  <c r="W518" i="79"/>
  <c r="V518" i="79"/>
  <c r="U518" i="79"/>
  <c r="T518" i="79"/>
  <c r="S518" i="79"/>
  <c r="R518" i="79"/>
  <c r="Q518" i="79"/>
  <c r="P518" i="79"/>
  <c r="O518" i="79"/>
  <c r="X515" i="79"/>
  <c r="W515" i="79"/>
  <c r="V515" i="79"/>
  <c r="U515" i="79"/>
  <c r="T515" i="79"/>
  <c r="S515" i="79"/>
  <c r="R515" i="79"/>
  <c r="Q515" i="79"/>
  <c r="P515" i="79"/>
  <c r="O515" i="79"/>
  <c r="X513" i="79"/>
  <c r="W513" i="79"/>
  <c r="V513" i="79"/>
  <c r="U513" i="79"/>
  <c r="T513" i="79"/>
  <c r="S513" i="79"/>
  <c r="R513" i="79"/>
  <c r="Q513" i="79"/>
  <c r="P513" i="79"/>
  <c r="O513" i="79"/>
  <c r="X512" i="79"/>
  <c r="W512" i="79"/>
  <c r="V512" i="79"/>
  <c r="U512" i="79"/>
  <c r="T512" i="79"/>
  <c r="S512" i="79"/>
  <c r="R512" i="79"/>
  <c r="Q512" i="79"/>
  <c r="P512" i="79"/>
  <c r="O512" i="79"/>
  <c r="X509" i="79"/>
  <c r="W509" i="79"/>
  <c r="V509" i="79"/>
  <c r="U509" i="79"/>
  <c r="T509" i="79"/>
  <c r="S509" i="79"/>
  <c r="R509" i="79"/>
  <c r="Q509" i="79"/>
  <c r="P509" i="79"/>
  <c r="O509" i="79"/>
  <c r="X508" i="79"/>
  <c r="W508" i="79"/>
  <c r="V508" i="79"/>
  <c r="U508" i="79"/>
  <c r="T508" i="79"/>
  <c r="S508" i="79"/>
  <c r="R508" i="79"/>
  <c r="Q508" i="79"/>
  <c r="P508" i="79"/>
  <c r="O508" i="79"/>
  <c r="X506" i="79"/>
  <c r="W506" i="79"/>
  <c r="V506" i="79"/>
  <c r="U506" i="79"/>
  <c r="T506" i="79"/>
  <c r="S506" i="79"/>
  <c r="R506" i="79"/>
  <c r="Q506" i="79"/>
  <c r="P506" i="79"/>
  <c r="O506" i="79"/>
  <c r="X505" i="79"/>
  <c r="W505" i="79"/>
  <c r="V505" i="79"/>
  <c r="U505" i="79"/>
  <c r="T505" i="79"/>
  <c r="S505" i="79"/>
  <c r="R505" i="79"/>
  <c r="Q505" i="79"/>
  <c r="P505" i="79"/>
  <c r="O505" i="79"/>
  <c r="X502" i="79"/>
  <c r="W502" i="79"/>
  <c r="V502" i="79"/>
  <c r="U502" i="79"/>
  <c r="T502" i="79"/>
  <c r="S502" i="79"/>
  <c r="R502" i="79"/>
  <c r="Q502" i="79"/>
  <c r="P502" i="79"/>
  <c r="O502" i="79"/>
  <c r="X499" i="79"/>
  <c r="W499" i="79"/>
  <c r="V499" i="79"/>
  <c r="U499" i="79"/>
  <c r="T499" i="79"/>
  <c r="S499" i="79"/>
  <c r="R499" i="79"/>
  <c r="Q499" i="79"/>
  <c r="P499" i="79"/>
  <c r="O499" i="79"/>
  <c r="X496" i="79"/>
  <c r="W496" i="79"/>
  <c r="V496" i="79"/>
  <c r="U496" i="79"/>
  <c r="T496" i="79"/>
  <c r="S496" i="79"/>
  <c r="R496" i="79"/>
  <c r="Q496" i="79"/>
  <c r="P496" i="79"/>
  <c r="O496" i="79"/>
  <c r="X493" i="79"/>
  <c r="W493" i="79"/>
  <c r="V493" i="79"/>
  <c r="U493" i="79"/>
  <c r="T493" i="79"/>
  <c r="S493" i="79"/>
  <c r="R493" i="79"/>
  <c r="Q493" i="79"/>
  <c r="P493" i="79"/>
  <c r="O493" i="79"/>
  <c r="X490" i="79"/>
  <c r="W490" i="79"/>
  <c r="V490" i="79"/>
  <c r="U490" i="79"/>
  <c r="T490" i="79"/>
  <c r="S490" i="79"/>
  <c r="R490" i="79"/>
  <c r="Q490" i="79"/>
  <c r="P490" i="79"/>
  <c r="O490" i="79"/>
  <c r="O488" i="79"/>
  <c r="X487" i="79"/>
  <c r="W487" i="79"/>
  <c r="V487" i="79"/>
  <c r="U487" i="79"/>
  <c r="T487" i="79"/>
  <c r="S487" i="79"/>
  <c r="R487" i="79"/>
  <c r="Q487" i="79"/>
  <c r="P487" i="79"/>
  <c r="O487" i="79"/>
  <c r="X484" i="79"/>
  <c r="W484" i="79"/>
  <c r="V484" i="79"/>
  <c r="U484" i="79"/>
  <c r="T484" i="79"/>
  <c r="S484" i="79"/>
  <c r="R484" i="79"/>
  <c r="Q484" i="79"/>
  <c r="P484" i="79"/>
  <c r="O484" i="79"/>
  <c r="X483" i="79"/>
  <c r="W483" i="79"/>
  <c r="V483" i="79"/>
  <c r="U483" i="79"/>
  <c r="T483" i="79"/>
  <c r="S483" i="79"/>
  <c r="R483" i="79"/>
  <c r="Q483" i="79"/>
  <c r="P483" i="79"/>
  <c r="O483" i="79"/>
  <c r="X481" i="79"/>
  <c r="W481" i="79"/>
  <c r="V481" i="79"/>
  <c r="U481" i="79"/>
  <c r="T481" i="79"/>
  <c r="S481" i="79"/>
  <c r="R481" i="79"/>
  <c r="Q481" i="79"/>
  <c r="P481" i="79"/>
  <c r="O481" i="79"/>
  <c r="X480" i="79"/>
  <c r="W480" i="79"/>
  <c r="V480" i="79"/>
  <c r="U480" i="79"/>
  <c r="T480" i="79"/>
  <c r="S480" i="79"/>
  <c r="R480" i="79"/>
  <c r="Q480" i="79"/>
  <c r="P480" i="79"/>
  <c r="O480" i="79"/>
  <c r="X477" i="79"/>
  <c r="W477" i="79"/>
  <c r="V477" i="79"/>
  <c r="U477" i="79"/>
  <c r="T477" i="79"/>
  <c r="S477" i="79"/>
  <c r="R477" i="79"/>
  <c r="Q477" i="79"/>
  <c r="P477" i="79"/>
  <c r="O477" i="79"/>
  <c r="X475" i="79"/>
  <c r="W475" i="79"/>
  <c r="V475" i="79"/>
  <c r="U475" i="79"/>
  <c r="T475" i="79"/>
  <c r="S475" i="79"/>
  <c r="R475" i="79"/>
  <c r="Q475" i="79"/>
  <c r="P475" i="79"/>
  <c r="O475" i="79"/>
  <c r="X474" i="79"/>
  <c r="W474" i="79"/>
  <c r="V474" i="79"/>
  <c r="U474" i="79"/>
  <c r="T474" i="79"/>
  <c r="S474" i="79"/>
  <c r="R474" i="79"/>
  <c r="Q474" i="79"/>
  <c r="P474" i="79"/>
  <c r="O474" i="79"/>
  <c r="P471" i="79"/>
  <c r="Q471" i="79"/>
  <c r="R471" i="79"/>
  <c r="S471" i="79"/>
  <c r="T471" i="79"/>
  <c r="U471" i="79"/>
  <c r="V471" i="79"/>
  <c r="W471" i="79"/>
  <c r="X471" i="79"/>
  <c r="P472" i="79"/>
  <c r="Q472" i="79"/>
  <c r="R472" i="79"/>
  <c r="S472" i="79"/>
  <c r="T472" i="79"/>
  <c r="U472" i="79"/>
  <c r="V472" i="79"/>
  <c r="W472" i="79"/>
  <c r="X472" i="79"/>
  <c r="O472" i="79"/>
  <c r="O471" i="79"/>
  <c r="M532" i="79"/>
  <c r="L532" i="79"/>
  <c r="K532" i="79"/>
  <c r="J532" i="79"/>
  <c r="I532" i="79"/>
  <c r="H532" i="79"/>
  <c r="G532" i="79"/>
  <c r="F532" i="79"/>
  <c r="E532" i="79"/>
  <c r="D532" i="79"/>
  <c r="M531" i="79"/>
  <c r="L531" i="79"/>
  <c r="K531" i="79"/>
  <c r="J531" i="79"/>
  <c r="I531" i="79"/>
  <c r="H531" i="79"/>
  <c r="G531" i="79"/>
  <c r="F531" i="79"/>
  <c r="E531" i="79"/>
  <c r="D531" i="79"/>
  <c r="M483" i="79"/>
  <c r="L483" i="79"/>
  <c r="K483" i="79"/>
  <c r="J483" i="79"/>
  <c r="I483" i="79"/>
  <c r="H483" i="79"/>
  <c r="G483" i="79"/>
  <c r="F483" i="79"/>
  <c r="E483" i="79"/>
  <c r="D483" i="79"/>
  <c r="M529" i="79"/>
  <c r="L529" i="79"/>
  <c r="K529" i="79"/>
  <c r="J529" i="79"/>
  <c r="I529" i="79"/>
  <c r="H529" i="79"/>
  <c r="G529" i="79"/>
  <c r="F529" i="79"/>
  <c r="E529" i="79"/>
  <c r="D529" i="79"/>
  <c r="M528" i="79"/>
  <c r="L528" i="79"/>
  <c r="K528" i="79"/>
  <c r="J528" i="79"/>
  <c r="I528" i="79"/>
  <c r="H528" i="79"/>
  <c r="G528" i="79"/>
  <c r="F528" i="79"/>
  <c r="E528" i="79"/>
  <c r="D528" i="79"/>
  <c r="M525" i="79"/>
  <c r="L525" i="79"/>
  <c r="K525" i="79"/>
  <c r="J525" i="79"/>
  <c r="I525" i="79"/>
  <c r="H525" i="79"/>
  <c r="G525" i="79"/>
  <c r="F525" i="79"/>
  <c r="E525" i="79"/>
  <c r="D525" i="79"/>
  <c r="M522" i="79"/>
  <c r="L522" i="79"/>
  <c r="K522" i="79"/>
  <c r="J522" i="79"/>
  <c r="I522" i="79"/>
  <c r="H522" i="79"/>
  <c r="G522" i="79"/>
  <c r="F522" i="79"/>
  <c r="E522" i="79"/>
  <c r="D522" i="79"/>
  <c r="M519" i="79"/>
  <c r="L519" i="79"/>
  <c r="K519" i="79"/>
  <c r="J519" i="79"/>
  <c r="I519" i="79"/>
  <c r="H519" i="79"/>
  <c r="G519" i="79"/>
  <c r="F519" i="79"/>
  <c r="E519" i="79"/>
  <c r="D519" i="79"/>
  <c r="M518" i="79"/>
  <c r="L518" i="79"/>
  <c r="K518" i="79"/>
  <c r="J518" i="79"/>
  <c r="I518" i="79"/>
  <c r="H518" i="79"/>
  <c r="G518" i="79"/>
  <c r="F518" i="79"/>
  <c r="E518" i="79"/>
  <c r="D518" i="79"/>
  <c r="M515" i="79"/>
  <c r="L515" i="79"/>
  <c r="K515" i="79"/>
  <c r="J515" i="79"/>
  <c r="I515" i="79"/>
  <c r="H515" i="79"/>
  <c r="G515" i="79"/>
  <c r="F515" i="79"/>
  <c r="E515" i="79"/>
  <c r="D515" i="79"/>
  <c r="M513" i="79"/>
  <c r="L513" i="79"/>
  <c r="K513" i="79"/>
  <c r="J513" i="79"/>
  <c r="I513" i="79"/>
  <c r="H513" i="79"/>
  <c r="G513" i="79"/>
  <c r="F513" i="79"/>
  <c r="E513" i="79"/>
  <c r="D513" i="79"/>
  <c r="M512" i="79"/>
  <c r="L512" i="79"/>
  <c r="K512" i="79"/>
  <c r="J512" i="79"/>
  <c r="I512" i="79"/>
  <c r="H512" i="79"/>
  <c r="G512" i="79"/>
  <c r="F512" i="79"/>
  <c r="E512" i="79"/>
  <c r="D512" i="79"/>
  <c r="M509" i="79"/>
  <c r="L509" i="79"/>
  <c r="K509" i="79"/>
  <c r="J509" i="79"/>
  <c r="I509" i="79"/>
  <c r="H509" i="79"/>
  <c r="G509" i="79"/>
  <c r="F509" i="79"/>
  <c r="E509" i="79"/>
  <c r="D509" i="79"/>
  <c r="M508" i="79"/>
  <c r="L508" i="79"/>
  <c r="K508" i="79"/>
  <c r="J508" i="79"/>
  <c r="I508" i="79"/>
  <c r="H508" i="79"/>
  <c r="G508" i="79"/>
  <c r="F508" i="79"/>
  <c r="E508" i="79"/>
  <c r="D508" i="79"/>
  <c r="M506" i="79"/>
  <c r="L506" i="79"/>
  <c r="K506" i="79"/>
  <c r="J506" i="79"/>
  <c r="I506" i="79"/>
  <c r="H506" i="79"/>
  <c r="G506" i="79"/>
  <c r="F506" i="79"/>
  <c r="E506" i="79"/>
  <c r="D506" i="79"/>
  <c r="M505" i="79"/>
  <c r="L505" i="79"/>
  <c r="K505" i="79"/>
  <c r="J505" i="79"/>
  <c r="I505" i="79"/>
  <c r="H505" i="79"/>
  <c r="G505" i="79"/>
  <c r="F505" i="79"/>
  <c r="E505" i="79"/>
  <c r="D505" i="79"/>
  <c r="M502" i="79"/>
  <c r="L502" i="79"/>
  <c r="K502" i="79"/>
  <c r="J502" i="79"/>
  <c r="I502" i="79"/>
  <c r="H502" i="79"/>
  <c r="G502" i="79"/>
  <c r="F502" i="79"/>
  <c r="E502" i="79"/>
  <c r="D502" i="79"/>
  <c r="M499" i="79"/>
  <c r="L499" i="79"/>
  <c r="K499" i="79"/>
  <c r="J499" i="79"/>
  <c r="I499" i="79"/>
  <c r="H499" i="79"/>
  <c r="G499" i="79"/>
  <c r="F499" i="79"/>
  <c r="E499" i="79"/>
  <c r="D499" i="79"/>
  <c r="M496" i="79"/>
  <c r="L496" i="79"/>
  <c r="K496" i="79"/>
  <c r="J496" i="79"/>
  <c r="I496" i="79"/>
  <c r="H496" i="79"/>
  <c r="G496" i="79"/>
  <c r="F496" i="79"/>
  <c r="E496" i="79"/>
  <c r="D496" i="79"/>
  <c r="M493" i="79"/>
  <c r="L493" i="79"/>
  <c r="K493" i="79"/>
  <c r="J493" i="79"/>
  <c r="I493" i="79"/>
  <c r="H493" i="79"/>
  <c r="G493" i="79"/>
  <c r="F493" i="79"/>
  <c r="E493" i="79"/>
  <c r="D493" i="79"/>
  <c r="M490" i="79"/>
  <c r="L490" i="79"/>
  <c r="K490" i="79"/>
  <c r="J490" i="79"/>
  <c r="I490" i="79"/>
  <c r="H490" i="79"/>
  <c r="G490" i="79"/>
  <c r="F490" i="79"/>
  <c r="E490" i="79"/>
  <c r="D490" i="79"/>
  <c r="D488" i="79"/>
  <c r="M487" i="79"/>
  <c r="L487" i="79"/>
  <c r="K487" i="79"/>
  <c r="J487" i="79"/>
  <c r="I487" i="79"/>
  <c r="H487" i="79"/>
  <c r="G487" i="79"/>
  <c r="F487" i="79"/>
  <c r="E487" i="79"/>
  <c r="D487" i="79"/>
  <c r="M481" i="79"/>
  <c r="L481" i="79"/>
  <c r="K481" i="79"/>
  <c r="J481" i="79"/>
  <c r="I481" i="79"/>
  <c r="H481" i="79"/>
  <c r="G481" i="79"/>
  <c r="F481" i="79"/>
  <c r="E481" i="79"/>
  <c r="D481" i="79"/>
  <c r="M480" i="79"/>
  <c r="L480" i="79"/>
  <c r="K480" i="79"/>
  <c r="J480" i="79"/>
  <c r="I480" i="79"/>
  <c r="H480" i="79"/>
  <c r="G480" i="79"/>
  <c r="F480" i="79"/>
  <c r="E480" i="79"/>
  <c r="D480" i="79"/>
  <c r="M477" i="79"/>
  <c r="L477" i="79"/>
  <c r="K477" i="79"/>
  <c r="J477" i="79"/>
  <c r="I477" i="79"/>
  <c r="H477" i="79"/>
  <c r="G477" i="79"/>
  <c r="F477" i="79"/>
  <c r="E477" i="79"/>
  <c r="D477" i="79"/>
  <c r="M474" i="79"/>
  <c r="L474" i="79"/>
  <c r="K474" i="79"/>
  <c r="J474" i="79"/>
  <c r="I474" i="79"/>
  <c r="H474" i="79"/>
  <c r="G474" i="79"/>
  <c r="F474" i="79"/>
  <c r="E474" i="79"/>
  <c r="D474" i="79"/>
  <c r="E471" i="79"/>
  <c r="F471" i="79"/>
  <c r="G471" i="79"/>
  <c r="H471" i="79"/>
  <c r="I471" i="79"/>
  <c r="J471" i="79"/>
  <c r="K471" i="79"/>
  <c r="L471" i="79"/>
  <c r="M471" i="79"/>
  <c r="E472" i="79"/>
  <c r="F472" i="79"/>
  <c r="G472" i="79"/>
  <c r="H472" i="79"/>
  <c r="I472" i="79"/>
  <c r="J472" i="79"/>
  <c r="K472" i="79"/>
  <c r="L472" i="79"/>
  <c r="M472" i="79"/>
  <c r="D472" i="79"/>
  <c r="D471" i="79"/>
  <c r="N330" i="79"/>
  <c r="N327" i="79"/>
  <c r="N298" i="79"/>
  <c r="X346" i="79"/>
  <c r="W346" i="79"/>
  <c r="V346" i="79"/>
  <c r="U346" i="79"/>
  <c r="T346" i="79"/>
  <c r="S346" i="79"/>
  <c r="R346" i="79"/>
  <c r="Q346" i="79"/>
  <c r="P346" i="79"/>
  <c r="O346" i="79"/>
  <c r="X345" i="79"/>
  <c r="W345" i="79"/>
  <c r="V345" i="79"/>
  <c r="U345" i="79"/>
  <c r="T345" i="79"/>
  <c r="S345" i="79"/>
  <c r="R345" i="79"/>
  <c r="Q345" i="79"/>
  <c r="P345" i="79"/>
  <c r="O345" i="79"/>
  <c r="X343" i="79"/>
  <c r="W343" i="79"/>
  <c r="V343" i="79"/>
  <c r="U343" i="79"/>
  <c r="T343" i="79"/>
  <c r="S343" i="79"/>
  <c r="R343" i="79"/>
  <c r="Q343" i="79"/>
  <c r="P343" i="79"/>
  <c r="O343" i="79"/>
  <c r="X342" i="79"/>
  <c r="W342" i="79"/>
  <c r="V342" i="79"/>
  <c r="U342" i="79"/>
  <c r="T342" i="79"/>
  <c r="S342" i="79"/>
  <c r="R342" i="79"/>
  <c r="Q342" i="79"/>
  <c r="P342" i="79"/>
  <c r="O342" i="79"/>
  <c r="X340" i="79"/>
  <c r="W340" i="79"/>
  <c r="V340" i="79"/>
  <c r="U340" i="79"/>
  <c r="T340" i="79"/>
  <c r="S340" i="79"/>
  <c r="R340" i="79"/>
  <c r="Q340" i="79"/>
  <c r="P340" i="79"/>
  <c r="O340" i="79"/>
  <c r="X339" i="79"/>
  <c r="W339" i="79"/>
  <c r="V339" i="79"/>
  <c r="U339" i="79"/>
  <c r="T339" i="79"/>
  <c r="S339" i="79"/>
  <c r="R339" i="79"/>
  <c r="Q339" i="79"/>
  <c r="P339" i="79"/>
  <c r="O339" i="79"/>
  <c r="X337" i="79"/>
  <c r="W337" i="79"/>
  <c r="V337" i="79"/>
  <c r="U337" i="79"/>
  <c r="T337" i="79"/>
  <c r="S337" i="79"/>
  <c r="R337" i="79"/>
  <c r="Q337" i="79"/>
  <c r="P337" i="79"/>
  <c r="O337" i="79"/>
  <c r="X336" i="79"/>
  <c r="W336" i="79"/>
  <c r="V336" i="79"/>
  <c r="U336" i="79"/>
  <c r="T336" i="79"/>
  <c r="S336" i="79"/>
  <c r="R336" i="79"/>
  <c r="Q336" i="79"/>
  <c r="P336" i="79"/>
  <c r="O336" i="79"/>
  <c r="X333" i="79"/>
  <c r="W333" i="79"/>
  <c r="V333" i="79"/>
  <c r="U333" i="79"/>
  <c r="T333" i="79"/>
  <c r="S333" i="79"/>
  <c r="R333" i="79"/>
  <c r="Q333" i="79"/>
  <c r="P333" i="79"/>
  <c r="O333" i="79"/>
  <c r="X332" i="79"/>
  <c r="W332" i="79"/>
  <c r="V332" i="79"/>
  <c r="U332" i="79"/>
  <c r="T332" i="79"/>
  <c r="S332" i="79"/>
  <c r="R332" i="79"/>
  <c r="Q332" i="79"/>
  <c r="P332" i="79"/>
  <c r="O332" i="79"/>
  <c r="X330" i="79"/>
  <c r="W330" i="79"/>
  <c r="V330" i="79"/>
  <c r="U330" i="79"/>
  <c r="T330" i="79"/>
  <c r="S330" i="79"/>
  <c r="R330" i="79"/>
  <c r="Q330" i="79"/>
  <c r="P330" i="79"/>
  <c r="O330" i="79"/>
  <c r="X329" i="79"/>
  <c r="W329" i="79"/>
  <c r="V329" i="79"/>
  <c r="U329" i="79"/>
  <c r="T329" i="79"/>
  <c r="S329" i="79"/>
  <c r="R329" i="79"/>
  <c r="Q329" i="79"/>
  <c r="P329" i="79"/>
  <c r="O329" i="79"/>
  <c r="X327" i="79"/>
  <c r="W327" i="79"/>
  <c r="V327" i="79"/>
  <c r="U327" i="79"/>
  <c r="T327" i="79"/>
  <c r="S327" i="79"/>
  <c r="R327" i="79"/>
  <c r="Q327" i="79"/>
  <c r="P327" i="79"/>
  <c r="O327" i="79"/>
  <c r="X326" i="79"/>
  <c r="W326" i="79"/>
  <c r="V326" i="79"/>
  <c r="U326" i="79"/>
  <c r="T326" i="79"/>
  <c r="S326" i="79"/>
  <c r="R326" i="79"/>
  <c r="Q326" i="79"/>
  <c r="P326" i="79"/>
  <c r="O326" i="79"/>
  <c r="X323" i="79"/>
  <c r="W323" i="79"/>
  <c r="V323" i="79"/>
  <c r="U323" i="79"/>
  <c r="T323" i="79"/>
  <c r="S323" i="79"/>
  <c r="R323" i="79"/>
  <c r="Q323" i="79"/>
  <c r="P323" i="79"/>
  <c r="O323" i="79"/>
  <c r="X322" i="79"/>
  <c r="W322" i="79"/>
  <c r="V322" i="79"/>
  <c r="U322" i="79"/>
  <c r="T322" i="79"/>
  <c r="S322" i="79"/>
  <c r="R322" i="79"/>
  <c r="Q322" i="79"/>
  <c r="P322" i="79"/>
  <c r="O322" i="79"/>
  <c r="X320" i="79"/>
  <c r="W320" i="79"/>
  <c r="V320" i="79"/>
  <c r="U320" i="79"/>
  <c r="T320" i="79"/>
  <c r="S320" i="79"/>
  <c r="R320" i="79"/>
  <c r="Q320" i="79"/>
  <c r="P320" i="79"/>
  <c r="O320" i="79"/>
  <c r="X319" i="79"/>
  <c r="W319" i="79"/>
  <c r="V319" i="79"/>
  <c r="U319" i="79"/>
  <c r="T319" i="79"/>
  <c r="S319" i="79"/>
  <c r="R319" i="79"/>
  <c r="Q319" i="79"/>
  <c r="P319" i="79"/>
  <c r="O319" i="79"/>
  <c r="X317" i="79"/>
  <c r="W317" i="79"/>
  <c r="V317" i="79"/>
  <c r="U317" i="79"/>
  <c r="T317" i="79"/>
  <c r="S317" i="79"/>
  <c r="R317" i="79"/>
  <c r="Q317" i="79"/>
  <c r="P317" i="79"/>
  <c r="O317" i="79"/>
  <c r="X316" i="79"/>
  <c r="W316" i="79"/>
  <c r="V316" i="79"/>
  <c r="U316" i="79"/>
  <c r="T316" i="79"/>
  <c r="S316" i="79"/>
  <c r="R316" i="79"/>
  <c r="Q316" i="79"/>
  <c r="P316" i="79"/>
  <c r="O316" i="79"/>
  <c r="O314" i="79"/>
  <c r="X313" i="79"/>
  <c r="W313" i="79"/>
  <c r="V313" i="79"/>
  <c r="U313" i="79"/>
  <c r="T313" i="79"/>
  <c r="S313" i="79"/>
  <c r="R313" i="79"/>
  <c r="Q313" i="79"/>
  <c r="P313" i="79"/>
  <c r="O313" i="79"/>
  <c r="X310" i="79"/>
  <c r="W310" i="79"/>
  <c r="V310" i="79"/>
  <c r="U310" i="79"/>
  <c r="T310" i="79"/>
  <c r="S310" i="79"/>
  <c r="R310" i="79"/>
  <c r="Q310" i="79"/>
  <c r="P310" i="79"/>
  <c r="O310" i="79"/>
  <c r="X308" i="79"/>
  <c r="W308" i="79"/>
  <c r="V308" i="79"/>
  <c r="U308" i="79"/>
  <c r="T308" i="79"/>
  <c r="S308" i="79"/>
  <c r="R308" i="79"/>
  <c r="Q308" i="79"/>
  <c r="P308" i="79"/>
  <c r="O308" i="79"/>
  <c r="X307" i="79"/>
  <c r="W307" i="79"/>
  <c r="V307" i="79"/>
  <c r="U307" i="79"/>
  <c r="T307" i="79"/>
  <c r="S307" i="79"/>
  <c r="R307" i="79"/>
  <c r="Q307" i="79"/>
  <c r="P307" i="79"/>
  <c r="O307" i="79"/>
  <c r="X304" i="79"/>
  <c r="W304" i="79"/>
  <c r="V304" i="79"/>
  <c r="U304" i="79"/>
  <c r="T304" i="79"/>
  <c r="S304" i="79"/>
  <c r="R304" i="79"/>
  <c r="Q304" i="79"/>
  <c r="P304" i="79"/>
  <c r="O304" i="79"/>
  <c r="O302" i="79"/>
  <c r="X301" i="79"/>
  <c r="W301" i="79"/>
  <c r="V301" i="79"/>
  <c r="U301" i="79"/>
  <c r="T301" i="79"/>
  <c r="S301" i="79"/>
  <c r="R301" i="79"/>
  <c r="Q301" i="79"/>
  <c r="P301" i="79"/>
  <c r="O301" i="79"/>
  <c r="X298" i="79"/>
  <c r="W298" i="79"/>
  <c r="V298" i="79"/>
  <c r="U298" i="79"/>
  <c r="T298" i="79"/>
  <c r="S298" i="79"/>
  <c r="R298" i="79"/>
  <c r="Q298" i="79"/>
  <c r="P298" i="79"/>
  <c r="O298" i="79"/>
  <c r="X297" i="79"/>
  <c r="W297" i="79"/>
  <c r="V297" i="79"/>
  <c r="U297" i="79"/>
  <c r="T297" i="79"/>
  <c r="S297" i="79"/>
  <c r="R297" i="79"/>
  <c r="Q297" i="79"/>
  <c r="P297" i="79"/>
  <c r="O297" i="79"/>
  <c r="O295" i="79"/>
  <c r="X294" i="79"/>
  <c r="W294" i="79"/>
  <c r="V294" i="79"/>
  <c r="U294" i="79"/>
  <c r="T294" i="79"/>
  <c r="S294" i="79"/>
  <c r="R294" i="79"/>
  <c r="Q294" i="79"/>
  <c r="P294" i="79"/>
  <c r="O294" i="79"/>
  <c r="X292" i="79"/>
  <c r="W292" i="79"/>
  <c r="V292" i="79"/>
  <c r="U292" i="79"/>
  <c r="T292" i="79"/>
  <c r="S292" i="79"/>
  <c r="R292" i="79"/>
  <c r="Q292" i="79"/>
  <c r="P292" i="79"/>
  <c r="O292"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P274" i="79"/>
  <c r="Q274" i="79"/>
  <c r="R274" i="79"/>
  <c r="S274" i="79"/>
  <c r="T274" i="79"/>
  <c r="U274" i="79"/>
  <c r="V274" i="79"/>
  <c r="W274" i="79"/>
  <c r="X274" i="79"/>
  <c r="P275" i="79"/>
  <c r="Q275" i="79"/>
  <c r="R275" i="79"/>
  <c r="S275" i="79"/>
  <c r="T275" i="79"/>
  <c r="U275" i="79"/>
  <c r="V275" i="79"/>
  <c r="W275" i="79"/>
  <c r="X275" i="79"/>
  <c r="O275" i="79"/>
  <c r="O274" i="79"/>
  <c r="M346" i="79"/>
  <c r="L346" i="79"/>
  <c r="K346" i="79"/>
  <c r="J346" i="79"/>
  <c r="I346" i="79"/>
  <c r="H346" i="79"/>
  <c r="G346" i="79"/>
  <c r="F346" i="79"/>
  <c r="E346" i="79"/>
  <c r="D346" i="79"/>
  <c r="M345" i="79"/>
  <c r="L345" i="79"/>
  <c r="K345" i="79"/>
  <c r="J345" i="79"/>
  <c r="I345" i="79"/>
  <c r="H345" i="79"/>
  <c r="G345" i="79"/>
  <c r="F345" i="79"/>
  <c r="E345" i="79"/>
  <c r="D345" i="79"/>
  <c r="M343" i="79"/>
  <c r="L343" i="79"/>
  <c r="K343" i="79"/>
  <c r="J343" i="79"/>
  <c r="I343" i="79"/>
  <c r="H343" i="79"/>
  <c r="G343" i="79"/>
  <c r="F343" i="79"/>
  <c r="E343" i="79"/>
  <c r="D343" i="79"/>
  <c r="M342" i="79"/>
  <c r="L342" i="79"/>
  <c r="K342" i="79"/>
  <c r="J342" i="79"/>
  <c r="I342" i="79"/>
  <c r="H342" i="79"/>
  <c r="G342" i="79"/>
  <c r="F342" i="79"/>
  <c r="E342" i="79"/>
  <c r="D342" i="79"/>
  <c r="M340" i="79"/>
  <c r="L340" i="79"/>
  <c r="K340" i="79"/>
  <c r="J340" i="79"/>
  <c r="I340" i="79"/>
  <c r="H340" i="79"/>
  <c r="G340" i="79"/>
  <c r="F340" i="79"/>
  <c r="E340" i="79"/>
  <c r="D340" i="79"/>
  <c r="M339" i="79"/>
  <c r="L339" i="79"/>
  <c r="K339" i="79"/>
  <c r="J339" i="79"/>
  <c r="I339" i="79"/>
  <c r="H339" i="79"/>
  <c r="G339" i="79"/>
  <c r="F339" i="79"/>
  <c r="E339" i="79"/>
  <c r="D339" i="79"/>
  <c r="M337" i="79"/>
  <c r="L337" i="79"/>
  <c r="K337" i="79"/>
  <c r="J337" i="79"/>
  <c r="I337" i="79"/>
  <c r="H337" i="79"/>
  <c r="G337" i="79"/>
  <c r="F337" i="79"/>
  <c r="E337" i="79"/>
  <c r="D337" i="79"/>
  <c r="M336" i="79"/>
  <c r="L336" i="79"/>
  <c r="K336" i="79"/>
  <c r="J336" i="79"/>
  <c r="I336" i="79"/>
  <c r="H336" i="79"/>
  <c r="G336" i="79"/>
  <c r="F336" i="79"/>
  <c r="E336" i="79"/>
  <c r="D336" i="79"/>
  <c r="M333" i="79"/>
  <c r="L333" i="79"/>
  <c r="K333" i="79"/>
  <c r="J333" i="79"/>
  <c r="I333" i="79"/>
  <c r="H333" i="79"/>
  <c r="G333" i="79"/>
  <c r="F333" i="79"/>
  <c r="E333" i="79"/>
  <c r="D333" i="79"/>
  <c r="M332" i="79"/>
  <c r="L332" i="79"/>
  <c r="K332" i="79"/>
  <c r="J332" i="79"/>
  <c r="I332" i="79"/>
  <c r="H332" i="79"/>
  <c r="G332" i="79"/>
  <c r="F332" i="79"/>
  <c r="E332" i="79"/>
  <c r="D332" i="79"/>
  <c r="M330" i="79"/>
  <c r="L330" i="79"/>
  <c r="K330" i="79"/>
  <c r="J330" i="79"/>
  <c r="I330" i="79"/>
  <c r="H330" i="79"/>
  <c r="G330" i="79"/>
  <c r="F330" i="79"/>
  <c r="E330" i="79"/>
  <c r="D330" i="79"/>
  <c r="M329" i="79"/>
  <c r="L329" i="79"/>
  <c r="K329" i="79"/>
  <c r="J329" i="79"/>
  <c r="I329" i="79"/>
  <c r="H329" i="79"/>
  <c r="G329" i="79"/>
  <c r="F329" i="79"/>
  <c r="E329" i="79"/>
  <c r="D329" i="79"/>
  <c r="M327" i="79"/>
  <c r="L327" i="79"/>
  <c r="K327" i="79"/>
  <c r="J327" i="79"/>
  <c r="I327" i="79"/>
  <c r="H327" i="79"/>
  <c r="G327" i="79"/>
  <c r="F327" i="79"/>
  <c r="E327" i="79"/>
  <c r="D327" i="79"/>
  <c r="M326" i="79"/>
  <c r="L326" i="79"/>
  <c r="K326" i="79"/>
  <c r="J326" i="79"/>
  <c r="I326" i="79"/>
  <c r="H326" i="79"/>
  <c r="G326" i="79"/>
  <c r="F326" i="79"/>
  <c r="E326" i="79"/>
  <c r="D326" i="79"/>
  <c r="M323" i="79"/>
  <c r="L323" i="79"/>
  <c r="K323" i="79"/>
  <c r="J323" i="79"/>
  <c r="I323" i="79"/>
  <c r="H323" i="79"/>
  <c r="G323" i="79"/>
  <c r="F323" i="79"/>
  <c r="E323" i="79"/>
  <c r="D323" i="79"/>
  <c r="M322" i="79"/>
  <c r="L322" i="79"/>
  <c r="K322" i="79"/>
  <c r="J322" i="79"/>
  <c r="I322" i="79"/>
  <c r="H322" i="79"/>
  <c r="G322" i="79"/>
  <c r="F322" i="79"/>
  <c r="E322" i="79"/>
  <c r="D322" i="79"/>
  <c r="M320" i="79"/>
  <c r="L320" i="79"/>
  <c r="K320" i="79"/>
  <c r="J320" i="79"/>
  <c r="I320" i="79"/>
  <c r="H320" i="79"/>
  <c r="G320" i="79"/>
  <c r="F320" i="79"/>
  <c r="E320" i="79"/>
  <c r="D320" i="79"/>
  <c r="M319" i="79"/>
  <c r="L319" i="79"/>
  <c r="K319" i="79"/>
  <c r="J319" i="79"/>
  <c r="I319" i="79"/>
  <c r="H319" i="79"/>
  <c r="G319" i="79"/>
  <c r="F319" i="79"/>
  <c r="E319" i="79"/>
  <c r="D319" i="79"/>
  <c r="M317" i="79"/>
  <c r="L317" i="79"/>
  <c r="K317" i="79"/>
  <c r="J317" i="79"/>
  <c r="I317" i="79"/>
  <c r="H317" i="79"/>
  <c r="G317" i="79"/>
  <c r="F317" i="79"/>
  <c r="E317" i="79"/>
  <c r="D317" i="79"/>
  <c r="M316" i="79"/>
  <c r="L316" i="79"/>
  <c r="K316" i="79"/>
  <c r="J316" i="79"/>
  <c r="I316" i="79"/>
  <c r="H316" i="79"/>
  <c r="G316" i="79"/>
  <c r="F316" i="79"/>
  <c r="E316" i="79"/>
  <c r="D316" i="79"/>
  <c r="M313" i="79"/>
  <c r="L313" i="79"/>
  <c r="K313" i="79"/>
  <c r="J313" i="79"/>
  <c r="I313" i="79"/>
  <c r="H313" i="79"/>
  <c r="G313" i="79"/>
  <c r="F313" i="79"/>
  <c r="E313" i="79"/>
  <c r="D313" i="79"/>
  <c r="M310" i="79"/>
  <c r="L310" i="79"/>
  <c r="K310" i="79"/>
  <c r="J310" i="79"/>
  <c r="I310" i="79"/>
  <c r="H310" i="79"/>
  <c r="G310" i="79"/>
  <c r="F310" i="79"/>
  <c r="E310" i="79"/>
  <c r="D310" i="79"/>
  <c r="M308" i="79"/>
  <c r="L308" i="79"/>
  <c r="K308" i="79"/>
  <c r="J308" i="79"/>
  <c r="I308" i="79"/>
  <c r="H308" i="79"/>
  <c r="G308" i="79"/>
  <c r="F308" i="79"/>
  <c r="E308" i="79"/>
  <c r="D308" i="79"/>
  <c r="M307" i="79"/>
  <c r="L307" i="79"/>
  <c r="K307" i="79"/>
  <c r="J307" i="79"/>
  <c r="I307" i="79"/>
  <c r="H307" i="79"/>
  <c r="G307" i="79"/>
  <c r="F307" i="79"/>
  <c r="E307" i="79"/>
  <c r="D307" i="79"/>
  <c r="M304" i="79"/>
  <c r="L304" i="79"/>
  <c r="K304" i="79"/>
  <c r="J304" i="79"/>
  <c r="I304" i="79"/>
  <c r="H304" i="79"/>
  <c r="G304" i="79"/>
  <c r="F304" i="79"/>
  <c r="E304" i="79"/>
  <c r="D304" i="79"/>
  <c r="D302" i="79"/>
  <c r="M301" i="79"/>
  <c r="L301" i="79"/>
  <c r="K301" i="79"/>
  <c r="J301" i="79"/>
  <c r="I301" i="79"/>
  <c r="H301" i="79"/>
  <c r="G301" i="79"/>
  <c r="F301" i="79"/>
  <c r="E301" i="79"/>
  <c r="D301" i="79"/>
  <c r="M298" i="79"/>
  <c r="L298" i="79"/>
  <c r="K298" i="79"/>
  <c r="J298" i="79"/>
  <c r="I298" i="79"/>
  <c r="H298" i="79"/>
  <c r="G298" i="79"/>
  <c r="F298" i="79"/>
  <c r="E298" i="79"/>
  <c r="D298" i="79"/>
  <c r="M297" i="79"/>
  <c r="L297" i="79"/>
  <c r="K297" i="79"/>
  <c r="J297" i="79"/>
  <c r="I297" i="79"/>
  <c r="H297" i="79"/>
  <c r="G297" i="79"/>
  <c r="F297" i="79"/>
  <c r="E297" i="79"/>
  <c r="D297" i="79"/>
  <c r="D295" i="79"/>
  <c r="M294" i="79"/>
  <c r="L294" i="79"/>
  <c r="K294" i="79"/>
  <c r="J294" i="79"/>
  <c r="I294" i="79"/>
  <c r="H294" i="79"/>
  <c r="G294" i="79"/>
  <c r="F294" i="79"/>
  <c r="E294" i="79"/>
  <c r="D294" i="79"/>
  <c r="M291" i="79"/>
  <c r="L291" i="79"/>
  <c r="K291" i="79"/>
  <c r="J291" i="79"/>
  <c r="I291" i="79"/>
  <c r="H291" i="79"/>
  <c r="G291" i="79"/>
  <c r="F291" i="79"/>
  <c r="E291" i="79"/>
  <c r="D291" i="79"/>
  <c r="M289" i="79"/>
  <c r="L289" i="79"/>
  <c r="K289" i="79"/>
  <c r="J289" i="79"/>
  <c r="I289" i="79"/>
  <c r="H289" i="79"/>
  <c r="G289" i="79"/>
  <c r="F289" i="79"/>
  <c r="E289" i="79"/>
  <c r="D289" i="79"/>
  <c r="M288" i="79"/>
  <c r="L288" i="79"/>
  <c r="K288" i="79"/>
  <c r="J288" i="79"/>
  <c r="I288" i="79"/>
  <c r="H288" i="79"/>
  <c r="G288" i="79"/>
  <c r="F288" i="79"/>
  <c r="E288" i="79"/>
  <c r="D288" i="79"/>
  <c r="E274" i="79"/>
  <c r="F274" i="79"/>
  <c r="G274" i="79"/>
  <c r="H274" i="79"/>
  <c r="I274" i="79"/>
  <c r="J274" i="79"/>
  <c r="K274" i="79"/>
  <c r="L274" i="79"/>
  <c r="M274" i="79"/>
  <c r="E275" i="79"/>
  <c r="F275" i="79"/>
  <c r="G275" i="79"/>
  <c r="H275" i="79"/>
  <c r="I275" i="79"/>
  <c r="J275" i="79"/>
  <c r="K275" i="79"/>
  <c r="L275" i="79"/>
  <c r="M275" i="79"/>
  <c r="D275" i="79"/>
  <c r="D274" i="79"/>
  <c r="N115" i="79"/>
  <c r="N88" i="79"/>
  <c r="N150" i="79"/>
  <c r="N147" i="79"/>
  <c r="N144" i="79"/>
  <c r="X140" i="79"/>
  <c r="W140" i="79"/>
  <c r="V140" i="79"/>
  <c r="U140" i="79"/>
  <c r="T140" i="79"/>
  <c r="S140" i="79"/>
  <c r="R140" i="79"/>
  <c r="Q140" i="79"/>
  <c r="P140" i="79"/>
  <c r="O140" i="79"/>
  <c r="X139" i="79"/>
  <c r="W139" i="79"/>
  <c r="V139" i="79"/>
  <c r="U139" i="79"/>
  <c r="T139" i="79"/>
  <c r="S139" i="79"/>
  <c r="R139" i="79"/>
  <c r="Q139" i="79"/>
  <c r="P139" i="79"/>
  <c r="O139" i="79"/>
  <c r="X137" i="79"/>
  <c r="W137" i="79"/>
  <c r="V137" i="79"/>
  <c r="U137" i="79"/>
  <c r="T137" i="79"/>
  <c r="S137" i="79"/>
  <c r="R137" i="79"/>
  <c r="Q137" i="79"/>
  <c r="P137" i="79"/>
  <c r="O137" i="79"/>
  <c r="X136" i="79"/>
  <c r="W136" i="79"/>
  <c r="V136" i="79"/>
  <c r="U136" i="79"/>
  <c r="T136" i="79"/>
  <c r="S136" i="79"/>
  <c r="R136" i="79"/>
  <c r="Q136" i="79"/>
  <c r="P136" i="79"/>
  <c r="O136" i="79"/>
  <c r="X134" i="79"/>
  <c r="W134" i="79"/>
  <c r="V134" i="79"/>
  <c r="U134" i="79"/>
  <c r="T134" i="79"/>
  <c r="S134" i="79"/>
  <c r="R134" i="79"/>
  <c r="Q134" i="79"/>
  <c r="P134" i="79"/>
  <c r="O134" i="79"/>
  <c r="X133" i="79"/>
  <c r="W133" i="79"/>
  <c r="V133" i="79"/>
  <c r="U133" i="79"/>
  <c r="T133" i="79"/>
  <c r="S133" i="79"/>
  <c r="R133" i="79"/>
  <c r="Q133" i="79"/>
  <c r="P133" i="79"/>
  <c r="O133" i="79"/>
  <c r="X131" i="79"/>
  <c r="W131" i="79"/>
  <c r="V131" i="79"/>
  <c r="U131" i="79"/>
  <c r="T131" i="79"/>
  <c r="S131" i="79"/>
  <c r="R131" i="79"/>
  <c r="Q131" i="79"/>
  <c r="P131" i="79"/>
  <c r="O131" i="79"/>
  <c r="X130" i="79"/>
  <c r="W130" i="79"/>
  <c r="V130" i="79"/>
  <c r="U130" i="79"/>
  <c r="T130" i="79"/>
  <c r="S130" i="79"/>
  <c r="R130" i="79"/>
  <c r="Q130" i="79"/>
  <c r="P130" i="79"/>
  <c r="O130" i="79"/>
  <c r="X127" i="79"/>
  <c r="W127" i="79"/>
  <c r="V127" i="79"/>
  <c r="U127" i="79"/>
  <c r="T127" i="79"/>
  <c r="S127" i="79"/>
  <c r="R127" i="79"/>
  <c r="Q127" i="79"/>
  <c r="P127" i="79"/>
  <c r="O127" i="79"/>
  <c r="X125" i="79"/>
  <c r="W125" i="79"/>
  <c r="V125" i="79"/>
  <c r="U125" i="79"/>
  <c r="T125" i="79"/>
  <c r="S125" i="79"/>
  <c r="R125" i="79"/>
  <c r="Q125" i="79"/>
  <c r="P125" i="79"/>
  <c r="O125" i="79"/>
  <c r="X124" i="79"/>
  <c r="W124" i="79"/>
  <c r="V124" i="79"/>
  <c r="U124" i="79"/>
  <c r="T124" i="79"/>
  <c r="S124" i="79"/>
  <c r="R124" i="79"/>
  <c r="Q124" i="79"/>
  <c r="P124" i="79"/>
  <c r="O124" i="79"/>
  <c r="X121" i="79"/>
  <c r="W121" i="79"/>
  <c r="V121" i="79"/>
  <c r="U121" i="79"/>
  <c r="T121" i="79"/>
  <c r="S121" i="79"/>
  <c r="R121" i="79"/>
  <c r="Q121" i="79"/>
  <c r="P121" i="79"/>
  <c r="O121" i="79"/>
  <c r="X119" i="79"/>
  <c r="W119" i="79"/>
  <c r="V119" i="79"/>
  <c r="U119" i="79"/>
  <c r="T119" i="79"/>
  <c r="S119" i="79"/>
  <c r="R119" i="79"/>
  <c r="Q119" i="79"/>
  <c r="P119" i="79"/>
  <c r="O119" i="79"/>
  <c r="X118" i="79"/>
  <c r="W118" i="79"/>
  <c r="V118" i="79"/>
  <c r="U118" i="79"/>
  <c r="T118" i="79"/>
  <c r="S118" i="79"/>
  <c r="R118" i="79"/>
  <c r="Q118" i="79"/>
  <c r="P118" i="79"/>
  <c r="O118" i="79"/>
  <c r="X115" i="79"/>
  <c r="W115" i="79"/>
  <c r="V115" i="79"/>
  <c r="U115" i="79"/>
  <c r="T115" i="79"/>
  <c r="S115" i="79"/>
  <c r="R115" i="79"/>
  <c r="Q115" i="79"/>
  <c r="P115" i="79"/>
  <c r="O115" i="79"/>
  <c r="X114" i="79"/>
  <c r="W114" i="79"/>
  <c r="V114" i="79"/>
  <c r="U114" i="79"/>
  <c r="T114" i="79"/>
  <c r="S114" i="79"/>
  <c r="R114" i="79"/>
  <c r="Q114" i="79"/>
  <c r="P114" i="79"/>
  <c r="O114" i="79"/>
  <c r="X112" i="79"/>
  <c r="W112" i="79"/>
  <c r="V112" i="79"/>
  <c r="U112" i="79"/>
  <c r="T112" i="79"/>
  <c r="S112" i="79"/>
  <c r="R112" i="79"/>
  <c r="Q112" i="79"/>
  <c r="P112" i="79"/>
  <c r="O112" i="79"/>
  <c r="X111" i="79"/>
  <c r="W111" i="79"/>
  <c r="V111" i="79"/>
  <c r="U111" i="79"/>
  <c r="T111" i="79"/>
  <c r="S111" i="79"/>
  <c r="R111" i="79"/>
  <c r="Q111" i="79"/>
  <c r="P111" i="79"/>
  <c r="O111" i="79"/>
  <c r="X109" i="79"/>
  <c r="W109" i="79"/>
  <c r="V109" i="79"/>
  <c r="U109" i="79"/>
  <c r="T109" i="79"/>
  <c r="S109" i="79"/>
  <c r="R109" i="79"/>
  <c r="Q109" i="79"/>
  <c r="P109" i="79"/>
  <c r="O109"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98" i="79"/>
  <c r="W98" i="79"/>
  <c r="V98" i="79"/>
  <c r="U98" i="79"/>
  <c r="T98" i="79"/>
  <c r="S98" i="79"/>
  <c r="R98" i="79"/>
  <c r="Q98" i="79"/>
  <c r="P98" i="79"/>
  <c r="O98" i="79"/>
  <c r="X97" i="79"/>
  <c r="W97" i="79"/>
  <c r="V97" i="79"/>
  <c r="U97" i="79"/>
  <c r="T97" i="79"/>
  <c r="S97" i="79"/>
  <c r="R97" i="79"/>
  <c r="Q97" i="79"/>
  <c r="P97" i="79"/>
  <c r="O97" i="79"/>
  <c r="X95" i="79"/>
  <c r="W95" i="79"/>
  <c r="V95" i="79"/>
  <c r="U95" i="79"/>
  <c r="T95" i="79"/>
  <c r="S95" i="79"/>
  <c r="R95" i="79"/>
  <c r="Q95" i="79"/>
  <c r="P95" i="79"/>
  <c r="O95" i="79"/>
  <c r="X94" i="79"/>
  <c r="W94" i="79"/>
  <c r="V94" i="79"/>
  <c r="U94" i="79"/>
  <c r="T94" i="79"/>
  <c r="S94" i="79"/>
  <c r="R94" i="79"/>
  <c r="Q94" i="79"/>
  <c r="P94" i="79"/>
  <c r="O94" i="79"/>
  <c r="X92" i="79"/>
  <c r="W92" i="79"/>
  <c r="V92" i="79"/>
  <c r="U92" i="79"/>
  <c r="T92" i="79"/>
  <c r="S92" i="79"/>
  <c r="R92" i="79"/>
  <c r="Q92" i="79"/>
  <c r="P92" i="79"/>
  <c r="O92" i="79"/>
  <c r="X91" i="79"/>
  <c r="W91" i="79"/>
  <c r="V91" i="79"/>
  <c r="U91" i="79"/>
  <c r="T91" i="79"/>
  <c r="S91" i="79"/>
  <c r="R91" i="79"/>
  <c r="Q91" i="79"/>
  <c r="P91" i="79"/>
  <c r="O91" i="79"/>
  <c r="X88" i="79"/>
  <c r="W88" i="79"/>
  <c r="V88" i="79"/>
  <c r="U88" i="79"/>
  <c r="T88" i="79"/>
  <c r="S88" i="79"/>
  <c r="R88" i="79"/>
  <c r="Q88" i="79"/>
  <c r="P88" i="79"/>
  <c r="O88" i="79"/>
  <c r="X87" i="79"/>
  <c r="W87" i="79"/>
  <c r="V87" i="79"/>
  <c r="U87" i="79"/>
  <c r="T87" i="79"/>
  <c r="S87" i="79"/>
  <c r="R87" i="79"/>
  <c r="Q87" i="79"/>
  <c r="P87" i="79"/>
  <c r="O87" i="79"/>
  <c r="X85" i="79"/>
  <c r="W85" i="79"/>
  <c r="V85" i="79"/>
  <c r="U85" i="79"/>
  <c r="T85" i="79"/>
  <c r="S85" i="79"/>
  <c r="R85" i="79"/>
  <c r="Q85" i="79"/>
  <c r="P85" i="79"/>
  <c r="O85" i="79"/>
  <c r="X84" i="79"/>
  <c r="W84" i="79"/>
  <c r="V84" i="79"/>
  <c r="U84" i="79"/>
  <c r="T84" i="79"/>
  <c r="S84" i="79"/>
  <c r="R84" i="79"/>
  <c r="Q84" i="79"/>
  <c r="P84" i="79"/>
  <c r="O84" i="79"/>
  <c r="X81" i="79"/>
  <c r="W81" i="79"/>
  <c r="V81" i="79"/>
  <c r="U81" i="79"/>
  <c r="T81" i="79"/>
  <c r="S81" i="79"/>
  <c r="R81" i="79"/>
  <c r="Q81" i="79"/>
  <c r="P81" i="79"/>
  <c r="O81" i="79"/>
  <c r="X80" i="79"/>
  <c r="W80" i="79"/>
  <c r="V80" i="79"/>
  <c r="U80" i="79"/>
  <c r="T80" i="79"/>
  <c r="S80" i="79"/>
  <c r="R80" i="79"/>
  <c r="Q80" i="79"/>
  <c r="P80" i="79"/>
  <c r="O80" i="79"/>
  <c r="X77" i="79"/>
  <c r="W77" i="79"/>
  <c r="V77" i="79"/>
  <c r="U77" i="79"/>
  <c r="T77" i="79"/>
  <c r="S77" i="79"/>
  <c r="R77" i="79"/>
  <c r="Q77" i="79"/>
  <c r="P77" i="79"/>
  <c r="O77" i="79"/>
  <c r="X76" i="79"/>
  <c r="W76" i="79"/>
  <c r="V76" i="79"/>
  <c r="U76" i="79"/>
  <c r="T76" i="79"/>
  <c r="S76" i="79"/>
  <c r="R76" i="79"/>
  <c r="Q76" i="79"/>
  <c r="P76" i="79"/>
  <c r="O76" i="79"/>
  <c r="X74" i="79"/>
  <c r="W74" i="79"/>
  <c r="V74" i="79"/>
  <c r="U74" i="79"/>
  <c r="T74" i="79"/>
  <c r="S74" i="79"/>
  <c r="R74" i="79"/>
  <c r="Q74" i="79"/>
  <c r="P74" i="79"/>
  <c r="O74" i="79"/>
  <c r="X73" i="79"/>
  <c r="W73" i="79"/>
  <c r="V73" i="79"/>
  <c r="U73" i="79"/>
  <c r="T73" i="79"/>
  <c r="S73" i="79"/>
  <c r="R73" i="79"/>
  <c r="Q73" i="79"/>
  <c r="P73" i="79"/>
  <c r="O73" i="79"/>
  <c r="X71" i="79"/>
  <c r="W71" i="79"/>
  <c r="V71" i="79"/>
  <c r="U71" i="79"/>
  <c r="T71" i="79"/>
  <c r="S71" i="79"/>
  <c r="R71" i="79"/>
  <c r="Q71" i="79"/>
  <c r="P71" i="79"/>
  <c r="O71" i="79"/>
  <c r="X70" i="79"/>
  <c r="W70" i="79"/>
  <c r="V70" i="79"/>
  <c r="U70" i="79"/>
  <c r="T70" i="79"/>
  <c r="S70" i="79"/>
  <c r="R70" i="79"/>
  <c r="Q70" i="79"/>
  <c r="P70" i="79"/>
  <c r="O70" i="79"/>
  <c r="X67" i="79"/>
  <c r="W67" i="79"/>
  <c r="V67" i="79"/>
  <c r="U67" i="79"/>
  <c r="T67" i="79"/>
  <c r="S67" i="79"/>
  <c r="R67" i="79"/>
  <c r="Q67" i="79"/>
  <c r="P67" i="79"/>
  <c r="O67" i="79"/>
  <c r="X66" i="79"/>
  <c r="W66" i="79"/>
  <c r="V66" i="79"/>
  <c r="U66" i="79"/>
  <c r="T66" i="79"/>
  <c r="S66" i="79"/>
  <c r="R66" i="79"/>
  <c r="Q66" i="79"/>
  <c r="P66" i="79"/>
  <c r="O66" i="79"/>
  <c r="X64" i="79"/>
  <c r="W64" i="79"/>
  <c r="V64" i="79"/>
  <c r="U64" i="79"/>
  <c r="T64" i="79"/>
  <c r="S64" i="79"/>
  <c r="R64" i="79"/>
  <c r="Q64" i="79"/>
  <c r="P64" i="79"/>
  <c r="O64" i="79"/>
  <c r="X63" i="79"/>
  <c r="W63" i="79"/>
  <c r="V63" i="79"/>
  <c r="U63" i="79"/>
  <c r="T63" i="79"/>
  <c r="S63" i="79"/>
  <c r="R63" i="79"/>
  <c r="Q63" i="79"/>
  <c r="P63" i="79"/>
  <c r="O63"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55" i="79"/>
  <c r="W55" i="79"/>
  <c r="V55" i="79"/>
  <c r="U55" i="79"/>
  <c r="T55" i="79"/>
  <c r="S55" i="79"/>
  <c r="R55" i="79"/>
  <c r="Q55" i="79"/>
  <c r="P55" i="79"/>
  <c r="O55" i="79"/>
  <c r="X54" i="79"/>
  <c r="W54" i="79"/>
  <c r="V54" i="79"/>
  <c r="U54" i="79"/>
  <c r="T54" i="79"/>
  <c r="S54" i="79"/>
  <c r="R54" i="79"/>
  <c r="Q54" i="79"/>
  <c r="P54" i="79"/>
  <c r="O54" i="79"/>
  <c r="X51" i="79"/>
  <c r="W51" i="79"/>
  <c r="V51" i="79"/>
  <c r="U51" i="79"/>
  <c r="T51" i="79"/>
  <c r="S51" i="79"/>
  <c r="R51" i="79"/>
  <c r="Q51" i="79"/>
  <c r="P51" i="79"/>
  <c r="O51" i="79"/>
  <c r="X50" i="79"/>
  <c r="W50" i="79"/>
  <c r="V50" i="79"/>
  <c r="U50" i="79"/>
  <c r="T50" i="79"/>
  <c r="S50" i="79"/>
  <c r="R50" i="79"/>
  <c r="Q50" i="79"/>
  <c r="P50" i="79"/>
  <c r="O50" i="79"/>
  <c r="X48" i="79"/>
  <c r="W48" i="79"/>
  <c r="V48" i="79"/>
  <c r="U48" i="79"/>
  <c r="T48" i="79"/>
  <c r="S48" i="79"/>
  <c r="R48" i="79"/>
  <c r="Q48" i="79"/>
  <c r="P48" i="79"/>
  <c r="O48" i="79"/>
  <c r="X47" i="79"/>
  <c r="W47" i="79"/>
  <c r="V47" i="79"/>
  <c r="U47" i="79"/>
  <c r="T47" i="79"/>
  <c r="S47" i="79"/>
  <c r="R47" i="79"/>
  <c r="Q47" i="79"/>
  <c r="P47" i="79"/>
  <c r="O47" i="79"/>
  <c r="X45" i="79"/>
  <c r="W45" i="79"/>
  <c r="V45" i="79"/>
  <c r="U45" i="79"/>
  <c r="T45" i="79"/>
  <c r="S45" i="79"/>
  <c r="R45" i="79"/>
  <c r="Q45" i="79"/>
  <c r="P45" i="79"/>
  <c r="O45" i="79"/>
  <c r="X44" i="79"/>
  <c r="W44" i="79"/>
  <c r="V44" i="79"/>
  <c r="U44" i="79"/>
  <c r="T44" i="79"/>
  <c r="S44" i="79"/>
  <c r="R44" i="79"/>
  <c r="Q44" i="79"/>
  <c r="P44" i="79"/>
  <c r="O44" i="79"/>
  <c r="X42" i="79"/>
  <c r="W42" i="79"/>
  <c r="V42" i="79"/>
  <c r="U42" i="79"/>
  <c r="T42" i="79"/>
  <c r="S42" i="79"/>
  <c r="R42" i="79"/>
  <c r="Q42" i="79"/>
  <c r="P42" i="79"/>
  <c r="O42" i="79"/>
  <c r="X41" i="79"/>
  <c r="W41" i="79"/>
  <c r="V41" i="79"/>
  <c r="U41" i="79"/>
  <c r="T41" i="79"/>
  <c r="S41" i="79"/>
  <c r="R41" i="79"/>
  <c r="Q41" i="79"/>
  <c r="P41" i="79"/>
  <c r="O41" i="79"/>
  <c r="P38" i="79"/>
  <c r="Q38" i="79"/>
  <c r="R38" i="79"/>
  <c r="S38" i="79"/>
  <c r="T38" i="79"/>
  <c r="U38" i="79"/>
  <c r="V38" i="79"/>
  <c r="W38" i="79"/>
  <c r="X38" i="79"/>
  <c r="P39" i="79"/>
  <c r="Q39" i="79"/>
  <c r="R39" i="79"/>
  <c r="S39" i="79"/>
  <c r="T39" i="79"/>
  <c r="U39" i="79"/>
  <c r="V39" i="79"/>
  <c r="W39" i="79"/>
  <c r="X39" i="79"/>
  <c r="O39" i="79"/>
  <c r="O38" i="79"/>
  <c r="M154" i="79"/>
  <c r="L154" i="79"/>
  <c r="K154" i="79"/>
  <c r="J154" i="79"/>
  <c r="I154" i="79"/>
  <c r="H154" i="79"/>
  <c r="G154" i="79"/>
  <c r="F154" i="79"/>
  <c r="E154" i="79"/>
  <c r="D154" i="79"/>
  <c r="M153" i="79"/>
  <c r="L153" i="79"/>
  <c r="K153" i="79"/>
  <c r="J153" i="79"/>
  <c r="I153" i="79"/>
  <c r="H153" i="79"/>
  <c r="G153" i="79"/>
  <c r="F153" i="79"/>
  <c r="E153" i="79"/>
  <c r="D153" i="79"/>
  <c r="M140" i="79"/>
  <c r="L140" i="79"/>
  <c r="K140" i="79"/>
  <c r="J140" i="79"/>
  <c r="I140" i="79"/>
  <c r="H140" i="79"/>
  <c r="G140" i="79"/>
  <c r="F140" i="79"/>
  <c r="E140" i="79"/>
  <c r="D140" i="79"/>
  <c r="M139" i="79"/>
  <c r="L139" i="79"/>
  <c r="K139" i="79"/>
  <c r="J139" i="79"/>
  <c r="I139" i="79"/>
  <c r="H139" i="79"/>
  <c r="G139" i="79"/>
  <c r="F139" i="79"/>
  <c r="E139" i="79"/>
  <c r="D139" i="79"/>
  <c r="M137" i="79"/>
  <c r="L137" i="79"/>
  <c r="K137" i="79"/>
  <c r="J137" i="79"/>
  <c r="I137" i="79"/>
  <c r="H137" i="79"/>
  <c r="G137" i="79"/>
  <c r="F137" i="79"/>
  <c r="E137" i="79"/>
  <c r="D137" i="79"/>
  <c r="M136" i="79"/>
  <c r="L136" i="79"/>
  <c r="K136" i="79"/>
  <c r="J136" i="79"/>
  <c r="I136" i="79"/>
  <c r="H136" i="79"/>
  <c r="G136" i="79"/>
  <c r="F136" i="79"/>
  <c r="E136" i="79"/>
  <c r="D136" i="79"/>
  <c r="M134" i="79"/>
  <c r="L134" i="79"/>
  <c r="K134" i="79"/>
  <c r="J134" i="79"/>
  <c r="I134" i="79"/>
  <c r="H134" i="79"/>
  <c r="G134" i="79"/>
  <c r="F134" i="79"/>
  <c r="E134" i="79"/>
  <c r="D134" i="79"/>
  <c r="M133" i="79"/>
  <c r="L133" i="79"/>
  <c r="K133" i="79"/>
  <c r="J133" i="79"/>
  <c r="I133" i="79"/>
  <c r="H133" i="79"/>
  <c r="G133" i="79"/>
  <c r="F133" i="79"/>
  <c r="E133" i="79"/>
  <c r="D133" i="79"/>
  <c r="M131" i="79"/>
  <c r="L131" i="79"/>
  <c r="K131" i="79"/>
  <c r="J131" i="79"/>
  <c r="I131" i="79"/>
  <c r="H131" i="79"/>
  <c r="G131" i="79"/>
  <c r="F131" i="79"/>
  <c r="E131" i="79"/>
  <c r="D131" i="79"/>
  <c r="M130" i="79"/>
  <c r="L130" i="79"/>
  <c r="K130" i="79"/>
  <c r="J130" i="79"/>
  <c r="I130" i="79"/>
  <c r="H130" i="79"/>
  <c r="G130" i="79"/>
  <c r="F130" i="79"/>
  <c r="E130" i="79"/>
  <c r="E38" i="79"/>
  <c r="F38" i="79"/>
  <c r="G38" i="79"/>
  <c r="H38" i="79"/>
  <c r="I38" i="79"/>
  <c r="J38" i="79"/>
  <c r="K38" i="79"/>
  <c r="L38" i="79"/>
  <c r="M38" i="79"/>
  <c r="E39" i="79"/>
  <c r="F39" i="79"/>
  <c r="G39" i="79"/>
  <c r="H39" i="79"/>
  <c r="I39" i="79"/>
  <c r="J39" i="79"/>
  <c r="K39" i="79"/>
  <c r="L39" i="79"/>
  <c r="M39" i="79"/>
  <c r="D39" i="79"/>
  <c r="D38" i="79"/>
  <c r="X854" i="79"/>
  <c r="W854" i="79"/>
  <c r="V854" i="79"/>
  <c r="U854" i="79"/>
  <c r="T854" i="79"/>
  <c r="S854" i="79"/>
  <c r="R854" i="79"/>
  <c r="Q854" i="79"/>
  <c r="P854" i="79"/>
  <c r="O854" i="79"/>
  <c r="E488" i="79"/>
  <c r="X488" i="79"/>
  <c r="X295" i="79"/>
  <c r="E302" i="79"/>
  <c r="X302" i="79"/>
  <c r="M314" i="79"/>
  <c r="L314" i="79"/>
  <c r="K314" i="79"/>
  <c r="J314" i="79"/>
  <c r="I314" i="79"/>
  <c r="H314" i="79"/>
  <c r="G314" i="79"/>
  <c r="F314" i="79"/>
  <c r="E314" i="79"/>
  <c r="D314" i="79"/>
  <c r="X314" i="79"/>
  <c r="M503" i="79"/>
  <c r="L503" i="79"/>
  <c r="K503" i="79"/>
  <c r="J503" i="79"/>
  <c r="I503" i="79"/>
  <c r="H503" i="79"/>
  <c r="G503" i="79"/>
  <c r="F503" i="79"/>
  <c r="E503" i="79"/>
  <c r="D503" i="79"/>
  <c r="X503" i="79"/>
  <c r="W503" i="79"/>
  <c r="V503" i="79"/>
  <c r="U503" i="79"/>
  <c r="T503" i="79"/>
  <c r="S503" i="79"/>
  <c r="R503" i="79"/>
  <c r="Q503" i="79"/>
  <c r="P503" i="79"/>
  <c r="O503" i="79"/>
  <c r="X709" i="79"/>
  <c r="X699" i="79"/>
  <c r="S699" i="79"/>
  <c r="E689" i="79"/>
  <c r="X689" i="79"/>
  <c r="M898" i="79"/>
  <c r="L898" i="79"/>
  <c r="K898" i="79"/>
  <c r="J898" i="79"/>
  <c r="I898" i="79"/>
  <c r="H898" i="79"/>
  <c r="G898" i="79"/>
  <c r="F898" i="79"/>
  <c r="E898" i="79"/>
  <c r="D898" i="79"/>
  <c r="X898" i="79"/>
  <c r="W898" i="79"/>
  <c r="V898" i="79"/>
  <c r="U898" i="79"/>
  <c r="T898" i="79"/>
  <c r="S898" i="79"/>
  <c r="R898" i="79"/>
  <c r="Q898" i="79"/>
  <c r="P898" i="79"/>
  <c r="O898" i="79"/>
  <c r="M863" i="79"/>
  <c r="D860" i="79"/>
  <c r="S860" i="79"/>
  <c r="R860" i="79"/>
  <c r="P860" i="79"/>
  <c r="O860" i="79"/>
  <c r="X857" i="79"/>
  <c r="W857" i="79"/>
  <c r="V857" i="79"/>
  <c r="U857" i="79"/>
  <c r="T857" i="79"/>
  <c r="S857" i="79"/>
  <c r="R857" i="79"/>
  <c r="Q857" i="79"/>
  <c r="P857" i="79"/>
  <c r="O857" i="79"/>
  <c r="X889" i="79"/>
  <c r="W889" i="79"/>
  <c r="V889" i="79"/>
  <c r="U889" i="79"/>
  <c r="T889" i="79"/>
  <c r="S889" i="79"/>
  <c r="R889" i="79"/>
  <c r="Q889" i="79"/>
  <c r="P889" i="79"/>
  <c r="O889" i="79"/>
  <c r="M879" i="79"/>
  <c r="L879" i="79"/>
  <c r="K879" i="79"/>
  <c r="J879" i="79"/>
  <c r="I879" i="79"/>
  <c r="H879" i="79"/>
  <c r="G879" i="79"/>
  <c r="F879" i="79"/>
  <c r="E879" i="79"/>
  <c r="D879" i="79"/>
  <c r="X879" i="79"/>
  <c r="W879" i="79"/>
  <c r="V879" i="79"/>
  <c r="U879" i="79"/>
  <c r="T879" i="79"/>
  <c r="S879" i="79"/>
  <c r="R879" i="79"/>
  <c r="Q879" i="79"/>
  <c r="P879" i="79"/>
  <c r="O879" i="79"/>
  <c r="M895" i="79"/>
  <c r="L895" i="79"/>
  <c r="K895" i="79"/>
  <c r="J895" i="79"/>
  <c r="I895" i="79"/>
  <c r="H895" i="79"/>
  <c r="G895" i="79"/>
  <c r="F895" i="79"/>
  <c r="E895" i="79"/>
  <c r="D895" i="79"/>
  <c r="X895" i="79"/>
  <c r="W895" i="79"/>
  <c r="V895" i="79"/>
  <c r="U895" i="79"/>
  <c r="T895" i="79"/>
  <c r="S895" i="79"/>
  <c r="R895" i="79"/>
  <c r="Q895" i="79"/>
  <c r="P895" i="79"/>
  <c r="O895" i="79"/>
  <c r="M882" i="79"/>
  <c r="L882" i="79"/>
  <c r="K882" i="79"/>
  <c r="J882" i="79"/>
  <c r="I882" i="79"/>
  <c r="H882" i="79"/>
  <c r="G882" i="79"/>
  <c r="F882" i="79"/>
  <c r="E882" i="79"/>
  <c r="D882" i="79"/>
  <c r="X882" i="79"/>
  <c r="W882" i="79"/>
  <c r="V882" i="79"/>
  <c r="U882" i="79"/>
  <c r="T882" i="79"/>
  <c r="S882" i="79"/>
  <c r="R882" i="79"/>
  <c r="Q882" i="79"/>
  <c r="P882" i="79"/>
  <c r="O882" i="79"/>
  <c r="E844" i="79"/>
  <c r="D844" i="79"/>
  <c r="O844" i="79"/>
  <c r="M876" i="79"/>
  <c r="L876" i="79"/>
  <c r="K876" i="79"/>
  <c r="J876" i="79"/>
  <c r="I876" i="79"/>
  <c r="H876" i="79"/>
  <c r="G876" i="79"/>
  <c r="F876" i="79"/>
  <c r="E876" i="79"/>
  <c r="D876" i="79"/>
  <c r="X876" i="79"/>
  <c r="W876" i="79"/>
  <c r="V876" i="79"/>
  <c r="U876" i="79"/>
  <c r="T876" i="79"/>
  <c r="S876" i="79"/>
  <c r="R876" i="79"/>
  <c r="Q876" i="79"/>
  <c r="P876" i="79"/>
  <c r="O876" i="79"/>
  <c r="E872" i="79"/>
  <c r="X872" i="79"/>
  <c r="M851" i="79"/>
  <c r="M516" i="79"/>
  <c r="L516" i="79"/>
  <c r="K516" i="79"/>
  <c r="J516" i="79"/>
  <c r="I516" i="79"/>
  <c r="H516" i="79"/>
  <c r="G516" i="79"/>
  <c r="F516" i="79"/>
  <c r="E516" i="79"/>
  <c r="D516" i="79"/>
  <c r="X516" i="79"/>
  <c r="W516" i="79"/>
  <c r="V516" i="79"/>
  <c r="U516" i="79"/>
  <c r="T516" i="79"/>
  <c r="S516" i="79"/>
  <c r="R516" i="79"/>
  <c r="Q516" i="79"/>
  <c r="P516" i="79"/>
  <c r="O516" i="79"/>
  <c r="M494" i="79"/>
  <c r="L494" i="79"/>
  <c r="K494" i="79"/>
  <c r="J494" i="79"/>
  <c r="I494" i="79"/>
  <c r="H494" i="79"/>
  <c r="G494" i="79"/>
  <c r="F494" i="79"/>
  <c r="E494" i="79"/>
  <c r="D494" i="79"/>
  <c r="X494" i="79"/>
  <c r="W494" i="79"/>
  <c r="V494" i="79"/>
  <c r="U494" i="79"/>
  <c r="T494" i="79"/>
  <c r="S494" i="79"/>
  <c r="R494" i="79"/>
  <c r="Q494" i="79"/>
  <c r="P494" i="79"/>
  <c r="O494" i="79"/>
  <c r="D478" i="79"/>
  <c r="Q478" i="79"/>
  <c r="O478" i="79"/>
  <c r="M523" i="79"/>
  <c r="L523" i="79"/>
  <c r="K523" i="79"/>
  <c r="I523" i="79"/>
  <c r="H523" i="79"/>
  <c r="G523" i="79"/>
  <c r="E523" i="79"/>
  <c r="D523" i="79"/>
  <c r="X523" i="79"/>
  <c r="W523" i="79"/>
  <c r="V523" i="79"/>
  <c r="T523" i="79"/>
  <c r="S523" i="79"/>
  <c r="R523" i="79"/>
  <c r="P523" i="79"/>
  <c r="O523" i="79"/>
  <c r="M475" i="79"/>
  <c r="L475" i="79"/>
  <c r="K475" i="79"/>
  <c r="J475" i="79"/>
  <c r="I475" i="79"/>
  <c r="H475" i="79"/>
  <c r="G475" i="79"/>
  <c r="F475" i="79"/>
  <c r="E475" i="79"/>
  <c r="D475" i="79"/>
  <c r="M484" i="79"/>
  <c r="L484" i="79"/>
  <c r="K484" i="79"/>
  <c r="J484" i="79"/>
  <c r="I484" i="79"/>
  <c r="H484" i="79"/>
  <c r="G484" i="79"/>
  <c r="F484" i="79"/>
  <c r="E484" i="79"/>
  <c r="D484" i="79"/>
  <c r="M526" i="79"/>
  <c r="L526" i="79"/>
  <c r="K526" i="79"/>
  <c r="J526" i="79"/>
  <c r="I526" i="79"/>
  <c r="H526" i="79"/>
  <c r="G526" i="79"/>
  <c r="F526" i="79"/>
  <c r="E526" i="79"/>
  <c r="D526" i="79"/>
  <c r="L311" i="79"/>
  <c r="K311" i="79"/>
  <c r="H311" i="79"/>
  <c r="G311" i="79"/>
  <c r="D311" i="79"/>
  <c r="X311" i="79"/>
  <c r="W311" i="79"/>
  <c r="T311" i="79"/>
  <c r="S311" i="79"/>
  <c r="P311" i="79"/>
  <c r="O311" i="79"/>
  <c r="M292" i="79"/>
  <c r="L292" i="79"/>
  <c r="K292" i="79"/>
  <c r="J292" i="79"/>
  <c r="I292" i="79"/>
  <c r="H292" i="79"/>
  <c r="G292" i="79"/>
  <c r="F292" i="79"/>
  <c r="E292" i="79"/>
  <c r="D292" i="79"/>
  <c r="M128" i="79"/>
  <c r="L128" i="79"/>
  <c r="K128" i="79"/>
  <c r="J128" i="79"/>
  <c r="I128" i="79"/>
  <c r="H128" i="79"/>
  <c r="G128" i="79"/>
  <c r="F128" i="79"/>
  <c r="E128" i="79"/>
  <c r="D128" i="79"/>
  <c r="X128" i="79"/>
  <c r="W128" i="79"/>
  <c r="V128" i="79"/>
  <c r="U128" i="79"/>
  <c r="T128" i="79"/>
  <c r="S128" i="79"/>
  <c r="R128" i="79"/>
  <c r="Q128" i="79"/>
  <c r="P128" i="79"/>
  <c r="O128" i="79"/>
  <c r="M85" i="79"/>
  <c r="L85" i="79"/>
  <c r="K85" i="79"/>
  <c r="J85" i="79"/>
  <c r="I85" i="79"/>
  <c r="H85" i="79"/>
  <c r="G85" i="79"/>
  <c r="F85" i="79"/>
  <c r="E85" i="79"/>
  <c r="D85" i="79"/>
  <c r="G889" i="79"/>
  <c r="D866" i="79"/>
  <c r="X866" i="79"/>
  <c r="T866" i="79"/>
  <c r="P866" i="79"/>
  <c r="O866" i="79"/>
  <c r="J857" i="79"/>
  <c r="F857" i="79"/>
  <c r="M841" i="79"/>
  <c r="L841" i="79"/>
  <c r="K841" i="79"/>
  <c r="J841" i="79"/>
  <c r="I841" i="79"/>
  <c r="H841" i="79"/>
  <c r="G841" i="79"/>
  <c r="F841" i="79"/>
  <c r="E841" i="79"/>
  <c r="D841" i="79"/>
  <c r="E706" i="79"/>
  <c r="D706" i="79"/>
  <c r="X706" i="79"/>
  <c r="W706" i="79"/>
  <c r="V706" i="79"/>
  <c r="U706" i="79"/>
  <c r="T706" i="79"/>
  <c r="S706" i="79"/>
  <c r="R706" i="79"/>
  <c r="Q706" i="79"/>
  <c r="P706" i="79"/>
  <c r="O706" i="79"/>
  <c r="E709" i="79"/>
  <c r="D709" i="79"/>
  <c r="L703" i="79"/>
  <c r="H703" i="79"/>
  <c r="D703" i="79"/>
  <c r="V703" i="79"/>
  <c r="R703" i="79"/>
  <c r="J696" i="79"/>
  <c r="F696" i="79"/>
  <c r="X696" i="79"/>
  <c r="T696" i="79"/>
  <c r="P696" i="79"/>
  <c r="G699" i="79"/>
  <c r="F699" i="79"/>
  <c r="E699" i="79"/>
  <c r="D699" i="79"/>
  <c r="E683" i="79"/>
  <c r="D683" i="79"/>
  <c r="Q683" i="79"/>
  <c r="O683" i="79"/>
  <c r="E680" i="79"/>
  <c r="D680" i="79"/>
  <c r="W680" i="79"/>
  <c r="S680" i="79"/>
  <c r="O680" i="79"/>
  <c r="K677" i="79"/>
  <c r="G677" i="79"/>
  <c r="U677" i="79"/>
  <c r="Q677" i="79"/>
  <c r="J674" i="79"/>
  <c r="F674" i="79"/>
  <c r="X674" i="79"/>
  <c r="T674" i="79"/>
  <c r="P674" i="79"/>
  <c r="M664" i="79"/>
  <c r="L664" i="79"/>
  <c r="K664" i="79"/>
  <c r="J664" i="79"/>
  <c r="I664" i="79"/>
  <c r="H664" i="79"/>
  <c r="G664" i="79"/>
  <c r="F664" i="79"/>
  <c r="E664" i="79"/>
  <c r="D664" i="79"/>
  <c r="X664" i="79"/>
  <c r="W664" i="79"/>
  <c r="V664" i="79"/>
  <c r="U664" i="79"/>
  <c r="T664" i="79"/>
  <c r="S664" i="79"/>
  <c r="R664" i="79"/>
  <c r="Q664" i="79"/>
  <c r="P664" i="79"/>
  <c r="O664" i="79"/>
  <c r="M658" i="79"/>
  <c r="L658" i="79"/>
  <c r="K658" i="79"/>
  <c r="J658" i="79"/>
  <c r="I658" i="79"/>
  <c r="H658" i="79"/>
  <c r="G658" i="79"/>
  <c r="F658" i="79"/>
  <c r="E658" i="79"/>
  <c r="D658" i="79"/>
  <c r="M655" i="79"/>
  <c r="L655" i="79"/>
  <c r="K655" i="79"/>
  <c r="J655" i="79"/>
  <c r="I655" i="79"/>
  <c r="H655" i="79"/>
  <c r="G655" i="79"/>
  <c r="F655" i="79"/>
  <c r="E655" i="79"/>
  <c r="D655" i="79"/>
  <c r="C52" i="47"/>
  <c r="H153" i="47" s="1"/>
  <c r="V677" i="79" l="1"/>
  <c r="L677" i="79"/>
  <c r="I854" i="79"/>
  <c r="R677" i="79"/>
  <c r="H677" i="79"/>
  <c r="E854" i="79"/>
  <c r="M854" i="79"/>
  <c r="D677" i="79"/>
  <c r="P661" i="79"/>
  <c r="T661" i="79"/>
  <c r="X661" i="79"/>
  <c r="P671" i="79"/>
  <c r="T671" i="79"/>
  <c r="X671" i="79"/>
  <c r="F671" i="79"/>
  <c r="J671" i="79"/>
  <c r="Q523" i="79"/>
  <c r="U523" i="79"/>
  <c r="F523" i="79"/>
  <c r="J523" i="79"/>
  <c r="F889" i="79"/>
  <c r="J889" i="79"/>
  <c r="R305" i="79"/>
  <c r="V305" i="79"/>
  <c r="F305" i="79"/>
  <c r="J305" i="79"/>
  <c r="P491" i="79"/>
  <c r="T491" i="79"/>
  <c r="X491" i="79"/>
  <c r="E491" i="79"/>
  <c r="I491" i="79"/>
  <c r="M491" i="79"/>
  <c r="R122" i="79"/>
  <c r="V122" i="79"/>
  <c r="E122" i="79"/>
  <c r="I122" i="79"/>
  <c r="M122" i="79"/>
  <c r="P680" i="79"/>
  <c r="T680" i="79"/>
  <c r="X680" i="79"/>
  <c r="Q696" i="79"/>
  <c r="U696" i="79"/>
  <c r="G696" i="79"/>
  <c r="K696" i="79"/>
  <c r="O703" i="79"/>
  <c r="S703" i="79"/>
  <c r="W703" i="79"/>
  <c r="E703" i="79"/>
  <c r="I703" i="79"/>
  <c r="M703" i="79"/>
  <c r="Q305" i="79"/>
  <c r="U305" i="79"/>
  <c r="E305" i="79"/>
  <c r="I305" i="79"/>
  <c r="M305" i="79"/>
  <c r="P851" i="79"/>
  <c r="O661" i="79"/>
  <c r="W661" i="79"/>
  <c r="O671" i="79"/>
  <c r="W671" i="79"/>
  <c r="I671" i="79"/>
  <c r="Q674" i="79"/>
  <c r="G674" i="79"/>
  <c r="Q680" i="79"/>
  <c r="V693" i="79"/>
  <c r="D693" i="79"/>
  <c r="H866" i="79"/>
  <c r="P844" i="79"/>
  <c r="S661" i="79"/>
  <c r="E661" i="79"/>
  <c r="S671" i="79"/>
  <c r="E671" i="79"/>
  <c r="M671" i="79"/>
  <c r="U674" i="79"/>
  <c r="K674" i="79"/>
  <c r="U680" i="79"/>
  <c r="R693" i="79"/>
  <c r="H693" i="79"/>
  <c r="L693" i="79"/>
  <c r="L866" i="79"/>
  <c r="R680" i="79"/>
  <c r="V680" i="79"/>
  <c r="P683" i="79"/>
  <c r="M488" i="79"/>
  <c r="G857" i="79"/>
  <c r="P478" i="79"/>
  <c r="E478" i="79"/>
  <c r="P500" i="79"/>
  <c r="T500" i="79"/>
  <c r="X500" i="79"/>
  <c r="E500" i="79"/>
  <c r="I500" i="79"/>
  <c r="M500" i="79"/>
  <c r="P497" i="79"/>
  <c r="E497" i="79"/>
  <c r="X851" i="79"/>
  <c r="S668" i="79"/>
  <c r="K857" i="79"/>
  <c r="R478" i="79"/>
  <c r="V478" i="79"/>
  <c r="Q860" i="79"/>
  <c r="S478" i="79"/>
  <c r="W478" i="79"/>
  <c r="T478" i="79"/>
  <c r="X478" i="79"/>
  <c r="W860" i="79"/>
  <c r="U478" i="79"/>
  <c r="T860" i="79"/>
  <c r="X860" i="79"/>
  <c r="F295" i="79"/>
  <c r="I661" i="79"/>
  <c r="I683" i="79"/>
  <c r="F661" i="79"/>
  <c r="H680" i="79"/>
  <c r="I680" i="79"/>
  <c r="M680" i="79"/>
  <c r="U683" i="79"/>
  <c r="G683" i="79"/>
  <c r="K683" i="79"/>
  <c r="H699" i="79"/>
  <c r="L699" i="79"/>
  <c r="G709" i="79"/>
  <c r="K709" i="79"/>
  <c r="I706" i="79"/>
  <c r="M706" i="79"/>
  <c r="G478" i="79"/>
  <c r="K478" i="79"/>
  <c r="Q844" i="79"/>
  <c r="U844" i="79"/>
  <c r="H844" i="79"/>
  <c r="L844" i="79"/>
  <c r="U860" i="79"/>
  <c r="H860" i="79"/>
  <c r="L860" i="79"/>
  <c r="G668" i="79"/>
  <c r="E295" i="79"/>
  <c r="S295" i="79"/>
  <c r="W295" i="79"/>
  <c r="S302" i="79"/>
  <c r="W302" i="79"/>
  <c r="S314" i="79"/>
  <c r="W314" i="79"/>
  <c r="I488" i="79"/>
  <c r="P488" i="79"/>
  <c r="T488" i="79"/>
  <c r="S689" i="79"/>
  <c r="W689" i="79"/>
  <c r="W699" i="79"/>
  <c r="S709" i="79"/>
  <c r="W709" i="79"/>
  <c r="G851" i="79"/>
  <c r="K851" i="79"/>
  <c r="T851" i="79"/>
  <c r="G680" i="79"/>
  <c r="J699" i="79"/>
  <c r="I709" i="79"/>
  <c r="G706" i="79"/>
  <c r="J661" i="79"/>
  <c r="F680" i="79"/>
  <c r="J680" i="79"/>
  <c r="R683" i="79"/>
  <c r="V683" i="79"/>
  <c r="H683" i="79"/>
  <c r="L683" i="79"/>
  <c r="I699" i="79"/>
  <c r="M699" i="79"/>
  <c r="H709" i="79"/>
  <c r="L709" i="79"/>
  <c r="F706" i="79"/>
  <c r="J706" i="79"/>
  <c r="H478" i="79"/>
  <c r="L478" i="79"/>
  <c r="R844" i="79"/>
  <c r="V844" i="79"/>
  <c r="I844" i="79"/>
  <c r="M844" i="79"/>
  <c r="V860" i="79"/>
  <c r="E860" i="79"/>
  <c r="I860" i="79"/>
  <c r="M860" i="79"/>
  <c r="P295" i="79"/>
  <c r="T295" i="79"/>
  <c r="P302" i="79"/>
  <c r="T302" i="79"/>
  <c r="P314" i="79"/>
  <c r="T314" i="79"/>
  <c r="F488" i="79"/>
  <c r="J488" i="79"/>
  <c r="Q488" i="79"/>
  <c r="U488" i="79"/>
  <c r="E668" i="79"/>
  <c r="P689" i="79"/>
  <c r="T689" i="79"/>
  <c r="P699" i="79"/>
  <c r="T699" i="79"/>
  <c r="P709" i="79"/>
  <c r="T709" i="79"/>
  <c r="H851" i="79"/>
  <c r="L851" i="79"/>
  <c r="Q851" i="79"/>
  <c r="U851" i="79"/>
  <c r="M661" i="79"/>
  <c r="S683" i="79"/>
  <c r="M683" i="79"/>
  <c r="I478" i="79"/>
  <c r="M478" i="79"/>
  <c r="T497" i="79"/>
  <c r="X497" i="79"/>
  <c r="I497" i="79"/>
  <c r="M497" i="79"/>
  <c r="S844" i="79"/>
  <c r="W844" i="79"/>
  <c r="F844" i="79"/>
  <c r="J844" i="79"/>
  <c r="F860" i="79"/>
  <c r="J860" i="79"/>
  <c r="Q295" i="79"/>
  <c r="U295" i="79"/>
  <c r="Q302" i="79"/>
  <c r="U302" i="79"/>
  <c r="Q314" i="79"/>
  <c r="U314" i="79"/>
  <c r="G488" i="79"/>
  <c r="K488" i="79"/>
  <c r="R488" i="79"/>
  <c r="V488" i="79"/>
  <c r="Q689" i="79"/>
  <c r="U689" i="79"/>
  <c r="Q699" i="79"/>
  <c r="U699" i="79"/>
  <c r="Q709" i="79"/>
  <c r="U709" i="79"/>
  <c r="E851" i="79"/>
  <c r="I851" i="79"/>
  <c r="R851" i="79"/>
  <c r="V851" i="79"/>
  <c r="K680" i="79"/>
  <c r="W683" i="79"/>
  <c r="M709" i="79"/>
  <c r="K706" i="79"/>
  <c r="L680" i="79"/>
  <c r="T683" i="79"/>
  <c r="X683" i="79"/>
  <c r="F683" i="79"/>
  <c r="J683" i="79"/>
  <c r="K699" i="79"/>
  <c r="F709" i="79"/>
  <c r="J709" i="79"/>
  <c r="H706" i="79"/>
  <c r="L706" i="79"/>
  <c r="F478" i="79"/>
  <c r="J478" i="79"/>
  <c r="T844" i="79"/>
  <c r="X844" i="79"/>
  <c r="G844" i="79"/>
  <c r="K844" i="79"/>
  <c r="G860" i="79"/>
  <c r="K860" i="79"/>
  <c r="X668" i="79"/>
  <c r="R295" i="79"/>
  <c r="V295" i="79"/>
  <c r="R302" i="79"/>
  <c r="V302" i="79"/>
  <c r="R314" i="79"/>
  <c r="V314" i="79"/>
  <c r="H488" i="79"/>
  <c r="L488" i="79"/>
  <c r="S488" i="79"/>
  <c r="W488" i="79"/>
  <c r="P668" i="79"/>
  <c r="R689" i="79"/>
  <c r="V689" i="79"/>
  <c r="R699" i="79"/>
  <c r="V699" i="79"/>
  <c r="R709" i="79"/>
  <c r="V709" i="79"/>
  <c r="F851" i="79"/>
  <c r="J851" i="79"/>
  <c r="S851" i="79"/>
  <c r="W851" i="79"/>
  <c r="I677" i="79"/>
  <c r="R696" i="79"/>
  <c r="D696" i="79"/>
  <c r="L696" i="79"/>
  <c r="T703" i="79"/>
  <c r="F703" i="79"/>
  <c r="J854" i="79"/>
  <c r="H857" i="79"/>
  <c r="Q866" i="79"/>
  <c r="O892" i="79"/>
  <c r="S892" i="79"/>
  <c r="J892" i="79"/>
  <c r="F872" i="79"/>
  <c r="M302" i="79"/>
  <c r="O677" i="79"/>
  <c r="S677" i="79"/>
  <c r="W677" i="79"/>
  <c r="E677" i="79"/>
  <c r="M677" i="79"/>
  <c r="V696" i="79"/>
  <c r="H696" i="79"/>
  <c r="P703" i="79"/>
  <c r="X703" i="79"/>
  <c r="J703" i="79"/>
  <c r="F854" i="79"/>
  <c r="D857" i="79"/>
  <c r="L857" i="79"/>
  <c r="U866" i="79"/>
  <c r="W892" i="79"/>
  <c r="F892" i="79"/>
  <c r="R674" i="79"/>
  <c r="V674" i="79"/>
  <c r="D674" i="79"/>
  <c r="H674" i="79"/>
  <c r="L674" i="79"/>
  <c r="O693" i="79"/>
  <c r="S693" i="79"/>
  <c r="W693" i="79"/>
  <c r="E693" i="79"/>
  <c r="I693" i="79"/>
  <c r="M693" i="79"/>
  <c r="R866" i="79"/>
  <c r="V866" i="79"/>
  <c r="K889" i="79"/>
  <c r="Q311" i="79"/>
  <c r="U311" i="79"/>
  <c r="E311" i="79"/>
  <c r="I311" i="79"/>
  <c r="M311" i="79"/>
  <c r="O305" i="79"/>
  <c r="S305" i="79"/>
  <c r="W305" i="79"/>
  <c r="G305" i="79"/>
  <c r="K305" i="79"/>
  <c r="Q500" i="79"/>
  <c r="Q491" i="79"/>
  <c r="U491" i="79"/>
  <c r="F491" i="79"/>
  <c r="J491" i="79"/>
  <c r="Q661" i="79"/>
  <c r="U661" i="79"/>
  <c r="G661" i="79"/>
  <c r="K661" i="79"/>
  <c r="Q671" i="79"/>
  <c r="U671" i="79"/>
  <c r="G671" i="79"/>
  <c r="K671" i="79"/>
  <c r="S866" i="79"/>
  <c r="W866" i="79"/>
  <c r="R500" i="79"/>
  <c r="V500" i="79"/>
  <c r="G500" i="79"/>
  <c r="K500" i="79"/>
  <c r="R497" i="79"/>
  <c r="V497" i="79"/>
  <c r="G497" i="79"/>
  <c r="K497" i="79"/>
  <c r="Q122" i="79"/>
  <c r="U122" i="79"/>
  <c r="D122" i="79"/>
  <c r="D195" i="79" s="1"/>
  <c r="H122" i="79"/>
  <c r="L122" i="79"/>
  <c r="D854" i="79"/>
  <c r="H854" i="79"/>
  <c r="L854" i="79"/>
  <c r="O122" i="79"/>
  <c r="O195" i="79" s="1"/>
  <c r="S122" i="79"/>
  <c r="W122" i="79"/>
  <c r="F122" i="79"/>
  <c r="J122" i="79"/>
  <c r="P677" i="79"/>
  <c r="T677" i="79"/>
  <c r="X677" i="79"/>
  <c r="F677" i="79"/>
  <c r="J677" i="79"/>
  <c r="O696" i="79"/>
  <c r="S696" i="79"/>
  <c r="W696" i="79"/>
  <c r="E696" i="79"/>
  <c r="I696" i="79"/>
  <c r="M696" i="79"/>
  <c r="Q703" i="79"/>
  <c r="U703" i="79"/>
  <c r="G703" i="79"/>
  <c r="K703" i="79"/>
  <c r="G854" i="79"/>
  <c r="K854" i="79"/>
  <c r="E857" i="79"/>
  <c r="I857" i="79"/>
  <c r="M857" i="79"/>
  <c r="E866" i="79"/>
  <c r="I866" i="79"/>
  <c r="M866" i="79"/>
  <c r="P892" i="79"/>
  <c r="T892" i="79"/>
  <c r="X892" i="79"/>
  <c r="G892" i="79"/>
  <c r="K892" i="79"/>
  <c r="O674" i="79"/>
  <c r="S674" i="79"/>
  <c r="W674" i="79"/>
  <c r="E674" i="79"/>
  <c r="I674" i="79"/>
  <c r="M674" i="79"/>
  <c r="F866" i="79"/>
  <c r="J866" i="79"/>
  <c r="R311" i="79"/>
  <c r="V311" i="79"/>
  <c r="F311" i="79"/>
  <c r="J311" i="79"/>
  <c r="P305" i="79"/>
  <c r="T305" i="79"/>
  <c r="X305" i="79"/>
  <c r="D305" i="79"/>
  <c r="H305" i="79"/>
  <c r="L305" i="79"/>
  <c r="R661" i="79"/>
  <c r="V661" i="79"/>
  <c r="D661" i="79"/>
  <c r="H661" i="79"/>
  <c r="L661" i="79"/>
  <c r="R671" i="79"/>
  <c r="V671" i="79"/>
  <c r="D671" i="79"/>
  <c r="H671" i="79"/>
  <c r="G866" i="79"/>
  <c r="K866" i="79"/>
  <c r="P122" i="79"/>
  <c r="T122" i="79"/>
  <c r="X122" i="79"/>
  <c r="U500" i="79"/>
  <c r="F500" i="79"/>
  <c r="J500" i="79"/>
  <c r="Q497" i="79"/>
  <c r="U497" i="79"/>
  <c r="F497" i="79"/>
  <c r="J497" i="79"/>
  <c r="Q863" i="79"/>
  <c r="F302" i="79"/>
  <c r="J302" i="79"/>
  <c r="Q668" i="79"/>
  <c r="U668" i="79"/>
  <c r="E863" i="79"/>
  <c r="I863" i="79"/>
  <c r="P863" i="79"/>
  <c r="R872" i="79"/>
  <c r="V872" i="79"/>
  <c r="R491" i="79"/>
  <c r="V491" i="79"/>
  <c r="G491" i="79"/>
  <c r="K491" i="79"/>
  <c r="G302" i="79"/>
  <c r="K302" i="79"/>
  <c r="R668" i="79"/>
  <c r="V668" i="79"/>
  <c r="F863" i="79"/>
  <c r="J863" i="79"/>
  <c r="S872" i="79"/>
  <c r="W872" i="79"/>
  <c r="O500" i="79"/>
  <c r="S500" i="79"/>
  <c r="W500" i="79"/>
  <c r="D500" i="79"/>
  <c r="H500" i="79"/>
  <c r="L500" i="79"/>
  <c r="O497" i="79"/>
  <c r="S497" i="79"/>
  <c r="W497" i="79"/>
  <c r="D497" i="79"/>
  <c r="H497" i="79"/>
  <c r="L497" i="79"/>
  <c r="O491" i="79"/>
  <c r="S491" i="79"/>
  <c r="W491" i="79"/>
  <c r="D491" i="79"/>
  <c r="H491" i="79"/>
  <c r="L491" i="79"/>
  <c r="H302" i="79"/>
  <c r="L302" i="79"/>
  <c r="F668" i="79"/>
  <c r="W668" i="79"/>
  <c r="G863" i="79"/>
  <c r="K863" i="79"/>
  <c r="P872" i="79"/>
  <c r="T872" i="79"/>
  <c r="I302" i="79"/>
  <c r="T668" i="79"/>
  <c r="H863" i="79"/>
  <c r="L863" i="79"/>
  <c r="Q872" i="79"/>
  <c r="U872" i="79"/>
  <c r="P693" i="79"/>
  <c r="T693" i="79"/>
  <c r="X693" i="79"/>
  <c r="F693" i="79"/>
  <c r="J693" i="79"/>
  <c r="D889" i="79"/>
  <c r="H889" i="79"/>
  <c r="L889" i="79"/>
  <c r="Q892" i="79"/>
  <c r="U892" i="79"/>
  <c r="D892" i="79"/>
  <c r="H892" i="79"/>
  <c r="L892" i="79"/>
  <c r="L671" i="79"/>
  <c r="Q693" i="79"/>
  <c r="U693" i="79"/>
  <c r="G693" i="79"/>
  <c r="K693" i="79"/>
  <c r="E889" i="79"/>
  <c r="I889" i="79"/>
  <c r="M889" i="79"/>
  <c r="R892" i="79"/>
  <c r="V892" i="79"/>
  <c r="E892" i="79"/>
  <c r="I892" i="79"/>
  <c r="M892" i="79"/>
  <c r="G122" i="79"/>
  <c r="K122" i="79"/>
  <c r="H154" i="47"/>
  <c r="H155" i="47"/>
  <c r="F689" i="79" l="1"/>
  <c r="G295" i="79"/>
  <c r="G872" i="79"/>
  <c r="H668" i="79"/>
  <c r="R863" i="79"/>
  <c r="P27" i="85"/>
  <c r="P49" i="85" s="1"/>
  <c r="C28" i="85" s="1"/>
  <c r="K27" i="85"/>
  <c r="K49" i="85" s="1"/>
  <c r="C27" i="85" s="1"/>
  <c r="H295" i="79" l="1"/>
  <c r="G689" i="79"/>
  <c r="I668" i="79"/>
  <c r="S863" i="79"/>
  <c r="H872" i="79"/>
  <c r="D28" i="85"/>
  <c r="F28" i="85" s="1"/>
  <c r="F39" i="85" s="1"/>
  <c r="H689" i="79" l="1"/>
  <c r="I295" i="79"/>
  <c r="T863" i="79"/>
  <c r="I872" i="79"/>
  <c r="J668" i="79"/>
  <c r="I50" i="44"/>
  <c r="H50" i="44"/>
  <c r="G50" i="44"/>
  <c r="F50" i="44"/>
  <c r="E50" i="44"/>
  <c r="D50" i="44"/>
  <c r="J295" i="79" l="1"/>
  <c r="I689" i="79"/>
  <c r="J872" i="79"/>
  <c r="K668" i="79"/>
  <c r="U863" i="79"/>
  <c r="N184" i="79"/>
  <c r="J689" i="79" l="1"/>
  <c r="K295" i="79"/>
  <c r="M668" i="79"/>
  <c r="L668" i="79"/>
  <c r="V863" i="79"/>
  <c r="K872" i="79"/>
  <c r="D22" i="45"/>
  <c r="M295" i="79" l="1"/>
  <c r="L295" i="79"/>
  <c r="K689" i="79"/>
  <c r="X863" i="79"/>
  <c r="W863" i="79"/>
  <c r="M872" i="79"/>
  <c r="L872" i="79"/>
  <c r="O927" i="79"/>
  <c r="M689" i="79" l="1"/>
  <c r="L689" i="79"/>
  <c r="E44" i="44"/>
  <c r="AM139" i="79" l="1"/>
  <c r="Q46" i="44"/>
  <c r="P46" i="44"/>
  <c r="O46" i="44"/>
  <c r="N46" i="44"/>
  <c r="M46" i="44"/>
  <c r="L46" i="44"/>
  <c r="K46" i="44"/>
  <c r="J46" i="44"/>
  <c r="I46" i="44"/>
  <c r="H46" i="44"/>
  <c r="G46" i="44"/>
  <c r="F46" i="44"/>
  <c r="E46" i="44"/>
  <c r="D46" i="44"/>
  <c r="O1110" i="79" l="1"/>
  <c r="O744" i="79"/>
  <c r="O561" i="79"/>
  <c r="O378" i="79"/>
  <c r="O513" i="46"/>
  <c r="O127" i="46"/>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89"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09" i="79"/>
  <c r="N506" i="79"/>
  <c r="N503" i="79"/>
  <c r="N500" i="79"/>
  <c r="N497" i="79"/>
  <c r="N494" i="79"/>
  <c r="N491" i="79"/>
  <c r="N488"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37" i="79"/>
  <c r="N323" i="79"/>
  <c r="N320" i="79"/>
  <c r="N317" i="79"/>
  <c r="N314" i="79"/>
  <c r="N311" i="79"/>
  <c r="N308" i="79"/>
  <c r="N305" i="79"/>
  <c r="N302" i="79"/>
  <c r="N284" i="79"/>
  <c r="N281" i="79"/>
  <c r="N278" i="79"/>
  <c r="N271" i="79"/>
  <c r="N268" i="79"/>
  <c r="N264" i="79"/>
  <c r="N260" i="79"/>
  <c r="N257" i="79"/>
  <c r="N250" i="79"/>
  <c r="N247" i="79"/>
  <c r="N244" i="79"/>
  <c r="N241" i="79"/>
  <c r="N238" i="79"/>
  <c r="N193" i="79"/>
  <c r="N190" i="79"/>
  <c r="N187" i="79"/>
  <c r="N181" i="79"/>
  <c r="N178" i="79"/>
  <c r="N175" i="79"/>
  <c r="N169" i="79"/>
  <c r="N166" i="79"/>
  <c r="N163" i="79"/>
  <c r="N160" i="79"/>
  <c r="N157" i="79"/>
  <c r="N154" i="79"/>
  <c r="N140" i="79"/>
  <c r="N137" i="79"/>
  <c r="N128" i="79"/>
  <c r="N125" i="79"/>
  <c r="N122" i="79"/>
  <c r="N101" i="79"/>
  <c r="N98" i="79"/>
  <c r="N95" i="79"/>
  <c r="N92"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483" i="79"/>
  <c r="AM528" i="79"/>
  <c r="AM525" i="79"/>
  <c r="AM515" i="79"/>
  <c r="AM512" i="79"/>
  <c r="AM508" i="79"/>
  <c r="AM505" i="79"/>
  <c r="AM502" i="79"/>
  <c r="AM499" i="79"/>
  <c r="AM496" i="79"/>
  <c r="AM493" i="79"/>
  <c r="AM490" i="79"/>
  <c r="AM487"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81" i="79" l="1"/>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484" i="79"/>
  <c r="AK484" i="79"/>
  <c r="AJ484" i="79"/>
  <c r="AI484" i="79"/>
  <c r="AH484" i="79"/>
  <c r="AG484" i="79"/>
  <c r="AF484" i="79"/>
  <c r="AE484" i="79"/>
  <c r="AD484" i="79"/>
  <c r="AC484" i="79"/>
  <c r="AB484" i="79"/>
  <c r="AA484" i="79"/>
  <c r="Z484" i="79"/>
  <c r="Y484"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N57" i="45"/>
  <c r="E50" i="45"/>
  <c r="F50" i="45"/>
  <c r="G50" i="45"/>
  <c r="H50" i="45"/>
  <c r="I50" i="45"/>
  <c r="J50" i="45"/>
  <c r="K50" i="45"/>
  <c r="N50" i="45"/>
  <c r="E43" i="45"/>
  <c r="F43" i="45"/>
  <c r="G43" i="45"/>
  <c r="H43" i="45"/>
  <c r="I43" i="45"/>
  <c r="J43" i="45"/>
  <c r="K43" i="45"/>
  <c r="N43" i="45"/>
  <c r="N36" i="45"/>
  <c r="F36" i="45"/>
  <c r="G36" i="45"/>
  <c r="H36" i="45"/>
  <c r="I36" i="45"/>
  <c r="J36" i="45"/>
  <c r="K36" i="45"/>
  <c r="E29" i="45"/>
  <c r="F29" i="45"/>
  <c r="G29" i="45"/>
  <c r="H29" i="45"/>
  <c r="I29" i="45"/>
  <c r="J29" i="45"/>
  <c r="K29" i="45"/>
  <c r="N29" i="45"/>
  <c r="G22" i="45"/>
  <c r="H22" i="45"/>
  <c r="I22" i="45"/>
  <c r="J22" i="45"/>
  <c r="K22" i="45"/>
  <c r="N22" i="45"/>
  <c r="D64" i="45"/>
  <c r="D57" i="45"/>
  <c r="D50" i="45"/>
  <c r="D43" i="45"/>
  <c r="D36" i="45"/>
  <c r="D29" i="45"/>
  <c r="D1110" i="79"/>
  <c r="D744" i="79"/>
  <c r="D561" i="79"/>
  <c r="D378" i="79"/>
  <c r="AL378" i="79" l="1"/>
  <c r="AL393" i="79"/>
  <c r="AL392" i="79"/>
  <c r="AL394" i="79"/>
  <c r="AL395" i="79"/>
  <c r="AL577" i="79"/>
  <c r="AL576" i="79"/>
  <c r="AL578" i="79"/>
  <c r="AL561" i="79"/>
  <c r="AL744" i="79"/>
  <c r="AL760" i="79"/>
  <c r="AL761" i="79"/>
  <c r="AL944" i="79"/>
  <c r="AL1110" i="79"/>
  <c r="AH944" i="79"/>
  <c r="AI944" i="79"/>
  <c r="AF944" i="79"/>
  <c r="AJ944" i="79"/>
  <c r="AG944" i="79"/>
  <c r="AF760" i="79"/>
  <c r="AJ760" i="79"/>
  <c r="AG761" i="79"/>
  <c r="AG760" i="79"/>
  <c r="AI761" i="79"/>
  <c r="AI760" i="79"/>
  <c r="AF761" i="79"/>
  <c r="AJ761" i="79"/>
  <c r="AH761" i="79"/>
  <c r="AH760"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8"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C561" i="79"/>
  <c r="AE392" i="79"/>
  <c r="AE378" i="79"/>
  <c r="AE394" i="79"/>
  <c r="AE393" i="79"/>
  <c r="AE395" i="79"/>
  <c r="AE561" i="79"/>
  <c r="AE578" i="79"/>
  <c r="AE577" i="79"/>
  <c r="AE576" i="79"/>
  <c r="AD761" i="79"/>
  <c r="AD744" i="79"/>
  <c r="AD760" i="79"/>
  <c r="AE944" i="79"/>
  <c r="AA395" i="79"/>
  <c r="AA378" i="79"/>
  <c r="AA394" i="79"/>
  <c r="AA392" i="79"/>
  <c r="AA393" i="79"/>
  <c r="AB211" i="79"/>
  <c r="AB195" i="79"/>
  <c r="AB212" i="79"/>
  <c r="AB208" i="79"/>
  <c r="AB210" i="79"/>
  <c r="AB209" i="79"/>
  <c r="AB944" i="79"/>
  <c r="AA210" i="79"/>
  <c r="AA195" i="79"/>
  <c r="AA209" i="79"/>
  <c r="AA211" i="79"/>
  <c r="AA212"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L17" i="45"/>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M65"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A930" i="79"/>
  <c r="AA941" i="79" s="1"/>
  <c r="F79" i="43"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AJ747" i="79"/>
  <c r="AJ757" i="79" s="1"/>
  <c r="O76" i="43" s="1"/>
  <c r="AH747" i="79"/>
  <c r="AH757" i="79" s="1"/>
  <c r="M76" i="43" s="1"/>
  <c r="AA747" i="79"/>
  <c r="AA757" i="79" s="1"/>
  <c r="F76" i="43" s="1"/>
  <c r="AB747" i="79"/>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C938" i="79" l="1"/>
  <c r="AC936" i="79"/>
  <c r="AC935" i="79"/>
  <c r="AC937" i="79"/>
  <c r="AB754" i="79"/>
  <c r="AB752" i="79"/>
  <c r="AB755" i="79"/>
  <c r="AB753" i="79"/>
  <c r="H76" i="43"/>
  <c r="AC755" i="79"/>
  <c r="AC754" i="79"/>
  <c r="AC752" i="79"/>
  <c r="AC753" i="79"/>
  <c r="AD936" i="79"/>
  <c r="AD935" i="79"/>
  <c r="AD937" i="79"/>
  <c r="AD938" i="79"/>
  <c r="AD754" i="79"/>
  <c r="AD752" i="79"/>
  <c r="AD753" i="79"/>
  <c r="AD755" i="79"/>
  <c r="G79" i="43"/>
  <c r="AB938" i="79"/>
  <c r="AB937" i="79"/>
  <c r="AB935" i="79"/>
  <c r="AB936" i="79"/>
  <c r="AD941" i="79"/>
  <c r="I79" i="43" s="1"/>
  <c r="AB757" i="79"/>
  <c r="G76" i="43" s="1"/>
  <c r="AD757" i="79"/>
  <c r="AC941" i="79"/>
  <c r="H79" i="43" s="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7" i="79"/>
  <c r="AF932" i="79"/>
  <c r="AD933" i="79"/>
  <c r="AD932" i="79"/>
  <c r="AD931"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3" i="79"/>
  <c r="AE935" i="79"/>
  <c r="AE934" i="79"/>
  <c r="AE938" i="79"/>
  <c r="AE931" i="79"/>
  <c r="AE936" i="79"/>
  <c r="AE932" i="79"/>
  <c r="AC932" i="79"/>
  <c r="AC934" i="79"/>
  <c r="AC931" i="79"/>
  <c r="AC933" i="79"/>
  <c r="Z569" i="79"/>
  <c r="AB751" i="79"/>
  <c r="AB750" i="79"/>
  <c r="AB748" i="79"/>
  <c r="AB749"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6" i="79"/>
  <c r="AK934" i="79"/>
  <c r="AK935" i="79"/>
  <c r="AK932" i="79"/>
  <c r="AD750" i="79"/>
  <c r="AD751"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3" i="79"/>
  <c r="AB934" i="79"/>
  <c r="AB932" i="79"/>
  <c r="AI934" i="79"/>
  <c r="AI937" i="79"/>
  <c r="AI935" i="79"/>
  <c r="AI938" i="79"/>
  <c r="AI932" i="79"/>
  <c r="AI936"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2" i="79"/>
  <c r="AG937" i="79"/>
  <c r="AI385" i="79"/>
  <c r="AF199" i="79"/>
  <c r="AE382" i="79"/>
  <c r="Z571" i="79"/>
  <c r="Y383" i="79"/>
  <c r="Y382" i="79"/>
  <c r="AA1125" i="79"/>
  <c r="F82" i="43" s="1"/>
  <c r="I76" i="43"/>
  <c r="AC751" i="79"/>
  <c r="AC750" i="79"/>
  <c r="AC748" i="79"/>
  <c r="AC749" i="79"/>
  <c r="AI1125" i="79"/>
  <c r="N82" i="43" s="1"/>
  <c r="AF1125" i="79"/>
  <c r="K82" i="43" s="1"/>
  <c r="AH1123" i="79"/>
  <c r="AH1121" i="79"/>
  <c r="AH1122" i="79"/>
  <c r="AH1114" i="79"/>
  <c r="AH1120" i="79"/>
  <c r="AH1118" i="79"/>
  <c r="AH1116" i="79"/>
  <c r="AH1117" i="79"/>
  <c r="AH1115" i="79"/>
  <c r="AH1119" i="79"/>
  <c r="Y936" i="79"/>
  <c r="Y934" i="79"/>
  <c r="AA935" i="79"/>
  <c r="AA934" i="79"/>
  <c r="AA933" i="79"/>
  <c r="AA937" i="79"/>
  <c r="AA931" i="79"/>
  <c r="AA936" i="79"/>
  <c r="AA932" i="79"/>
  <c r="AA938" i="79"/>
  <c r="AJ934" i="79"/>
  <c r="AJ935" i="79"/>
  <c r="AJ932" i="79"/>
  <c r="AJ937" i="79"/>
  <c r="AJ933" i="79"/>
  <c r="AJ931" i="79"/>
  <c r="AJ938" i="79"/>
  <c r="AJ936" i="79"/>
  <c r="AI757" i="79"/>
  <c r="N76" i="43" s="1"/>
  <c r="AH935" i="79"/>
  <c r="AH933" i="79"/>
  <c r="AH932" i="79"/>
  <c r="AH936" i="79"/>
  <c r="AH937" i="79"/>
  <c r="AH931" i="79"/>
  <c r="AH938"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K45" i="47" l="1"/>
  <c r="P39" i="47"/>
  <c r="AM383" i="79"/>
  <c r="V39" i="47"/>
  <c r="R54" i="43"/>
  <c r="R30" i="47"/>
  <c r="Z756" i="79"/>
  <c r="E75" i="43" s="1"/>
  <c r="Y572" i="79"/>
  <c r="D72" i="43" s="1"/>
  <c r="AM382" i="79"/>
  <c r="AM384" i="79"/>
  <c r="AM205" i="79"/>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G104" i="43"/>
  <c r="AM936" i="79"/>
  <c r="AM755"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R76" i="43"/>
  <c r="J98" i="43"/>
  <c r="R70" i="43"/>
  <c r="AC204" i="79"/>
  <c r="H66" i="43" s="1"/>
  <c r="AC572" i="79"/>
  <c r="H72" i="43" s="1"/>
  <c r="K97" i="43"/>
  <c r="L100" i="43"/>
  <c r="J97" i="43"/>
  <c r="P47" i="47"/>
  <c r="P35" i="47"/>
  <c r="P38" i="47"/>
  <c r="AD388" i="79"/>
  <c r="I69" i="43" s="1"/>
  <c r="AD1124" i="79"/>
  <c r="I81" i="43" s="1"/>
  <c r="I93" i="43"/>
  <c r="P53" i="47"/>
  <c r="P36" i="47"/>
  <c r="P31" i="47"/>
  <c r="H95" i="43"/>
  <c r="AI388" i="79"/>
  <c r="N69" i="43" s="1"/>
  <c r="I98" i="43"/>
  <c r="L94" i="43"/>
  <c r="R61" i="43"/>
  <c r="P46" i="47"/>
  <c r="P52" i="47"/>
  <c r="P41" i="47"/>
  <c r="J96" i="43"/>
  <c r="L95" i="43"/>
  <c r="K93" i="43"/>
  <c r="P45" i="47"/>
  <c r="P49" i="47"/>
  <c r="L102" i="43"/>
  <c r="M102" i="43" s="1"/>
  <c r="I94" i="43"/>
  <c r="AE388" i="79"/>
  <c r="J69" i="43" s="1"/>
  <c r="Z572" i="79"/>
  <c r="E72" i="43" s="1"/>
  <c r="K99" i="43"/>
  <c r="AD756" i="79"/>
  <c r="I75" i="43" s="1"/>
  <c r="J93" i="43"/>
  <c r="AL1124" i="79"/>
  <c r="Q81" i="43" s="1"/>
  <c r="AK756" i="79"/>
  <c r="P75" i="43" s="1"/>
  <c r="L93" i="43"/>
  <c r="Z1124" i="79"/>
  <c r="E81" i="43" s="1"/>
  <c r="G97" i="43"/>
  <c r="AH1124" i="79"/>
  <c r="M81" i="43" s="1"/>
  <c r="AF1124" i="79"/>
  <c r="K81" i="43" s="1"/>
  <c r="AG1124" i="79"/>
  <c r="L81" i="43" s="1"/>
  <c r="L98" i="43"/>
  <c r="J94" i="43"/>
  <c r="L97" i="43"/>
  <c r="AL756" i="79"/>
  <c r="Q75" i="43" s="1"/>
  <c r="AF756" i="79"/>
  <c r="K75" i="43" s="1"/>
  <c r="J95" i="43"/>
  <c r="I96" i="43"/>
  <c r="AC756" i="79"/>
  <c r="H75" i="43" s="1"/>
  <c r="K100" i="43"/>
  <c r="AK1124" i="79"/>
  <c r="P81" i="43" s="1"/>
  <c r="AJ1124" i="79"/>
  <c r="O81" i="43" s="1"/>
  <c r="AI756" i="79"/>
  <c r="N75" i="43" s="1"/>
  <c r="AA756" i="79"/>
  <c r="F75" i="43" s="1"/>
  <c r="I97" i="43"/>
  <c r="K96" i="43"/>
  <c r="Y388" i="79"/>
  <c r="D69" i="43" s="1"/>
  <c r="L99" i="43"/>
  <c r="R82" i="43"/>
  <c r="K98" i="43"/>
  <c r="AE1124" i="79"/>
  <c r="J81" i="43" s="1"/>
  <c r="AE756" i="79"/>
  <c r="J75" i="43" s="1"/>
  <c r="L101" i="43"/>
  <c r="AC1124" i="79"/>
  <c r="H81" i="43" s="1"/>
  <c r="AJ756" i="79"/>
  <c r="O75" i="43" s="1"/>
  <c r="AH756" i="79"/>
  <c r="M75"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H20" i="43" l="1"/>
  <c r="U47" i="47"/>
  <c r="R57" i="43"/>
  <c r="L81" i="47"/>
  <c r="T75" i="47"/>
  <c r="R68" i="47"/>
  <c r="O98"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W15" i="47"/>
  <c r="M82" i="47"/>
  <c r="N84" i="47"/>
  <c r="L103" i="43"/>
  <c r="F103" i="43"/>
  <c r="H103" i="43"/>
  <c r="M95" i="43"/>
  <c r="M94" i="43"/>
  <c r="L85" i="47"/>
  <c r="M99" i="43"/>
  <c r="L77" i="47"/>
  <c r="W26" i="47"/>
  <c r="L82" i="47"/>
  <c r="L86" i="47"/>
  <c r="L75" i="47"/>
  <c r="M100" i="43"/>
  <c r="L98" i="47"/>
  <c r="I103" i="43"/>
  <c r="L79" i="47"/>
  <c r="G103" i="43"/>
  <c r="J103" i="43"/>
  <c r="L83" i="47"/>
  <c r="L78" i="47"/>
  <c r="L76" i="47"/>
  <c r="M97" i="43"/>
  <c r="L80" i="47"/>
  <c r="E103"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R81" i="43"/>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04" i="43" l="1"/>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P104" i="47"/>
  <c r="P117" i="47" s="1"/>
  <c r="P119" i="47" s="1"/>
  <c r="P132" i="47" s="1"/>
  <c r="P134" i="47" s="1"/>
  <c r="R104" i="47"/>
  <c r="R117" i="47" s="1"/>
  <c r="R119" i="47" s="1"/>
  <c r="R132" i="47" s="1"/>
  <c r="R134" i="47" s="1"/>
  <c r="Q104" i="47"/>
  <c r="Q117" i="47" s="1"/>
  <c r="Q119" i="47" s="1"/>
  <c r="Q132" i="47" s="1"/>
  <c r="Q134" i="47" s="1"/>
  <c r="S104" i="47"/>
  <c r="S117" i="47" s="1"/>
  <c r="S119" i="47" s="1"/>
  <c r="S132" i="47" s="1"/>
  <c r="S134" i="47" s="1"/>
  <c r="T104" i="47"/>
  <c r="T117" i="47" s="1"/>
  <c r="T119" i="47" s="1"/>
  <c r="T132" i="47" s="1"/>
  <c r="T134" i="47" s="1"/>
  <c r="U104" i="47"/>
  <c r="U117" i="47" s="1"/>
  <c r="U119" i="47" s="1"/>
  <c r="U132" i="47" s="1"/>
  <c r="U134"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J104" i="47"/>
  <c r="J117" i="47" s="1"/>
  <c r="J119" i="47" s="1"/>
  <c r="J132" i="47" s="1"/>
  <c r="J134" i="47" s="1"/>
  <c r="M104" i="47"/>
  <c r="M117" i="47" s="1"/>
  <c r="M119" i="47" s="1"/>
  <c r="M132" i="47" s="1"/>
  <c r="M134" i="47" s="1"/>
  <c r="N104" i="47"/>
  <c r="N117" i="47" s="1"/>
  <c r="N119" i="47" s="1"/>
  <c r="N132" i="47" s="1"/>
  <c r="N134" i="47" s="1"/>
  <c r="L72" i="47"/>
  <c r="L74" i="47" s="1"/>
  <c r="L87" i="47" s="1"/>
  <c r="L89" i="47" s="1"/>
  <c r="L102" i="47" s="1"/>
  <c r="L104" i="47" l="1"/>
  <c r="L117" i="47" s="1"/>
  <c r="L119" i="47" s="1"/>
  <c r="L132" i="47" s="1"/>
  <c r="L134" i="47" s="1"/>
  <c r="I104" i="47"/>
  <c r="I117" i="47" s="1"/>
  <c r="I119" i="47" s="1"/>
  <c r="I132" i="47" s="1"/>
  <c r="I134" i="47" s="1"/>
  <c r="W42" i="47" l="1"/>
  <c r="D105" i="43" s="1"/>
  <c r="K42" i="47"/>
  <c r="D106" i="43" l="1"/>
  <c r="K44" i="47"/>
  <c r="K57" i="47" s="1"/>
  <c r="K59" i="47" s="1"/>
  <c r="W44" i="47"/>
  <c r="W57" i="47" s="1"/>
  <c r="W59" i="47" l="1"/>
  <c r="W72" i="47" s="1"/>
  <c r="E105" i="43"/>
  <c r="K72" i="47"/>
  <c r="K74" i="47" s="1"/>
  <c r="K87" i="47" s="1"/>
  <c r="K89" i="47" s="1"/>
  <c r="K102" i="47" s="1"/>
  <c r="K104" i="47" l="1"/>
  <c r="K117" i="47" s="1"/>
  <c r="K119" i="47" s="1"/>
  <c r="K132" i="47" s="1"/>
  <c r="K134" i="47" s="1"/>
  <c r="W74" i="47"/>
  <c r="W87" i="47" s="1"/>
  <c r="F105" i="43"/>
  <c r="F106" i="43" s="1"/>
  <c r="E106" i="43"/>
  <c r="W89" i="47" l="1"/>
  <c r="W102" i="47" s="1"/>
  <c r="G105" i="43"/>
  <c r="G106" i="43" l="1"/>
  <c r="W104" i="47"/>
  <c r="W117" i="47" s="1"/>
  <c r="H105" i="43"/>
  <c r="H106" i="43" s="1"/>
  <c r="W119" i="47" l="1"/>
  <c r="W132" i="47" s="1"/>
  <c r="I105" i="43"/>
  <c r="I106" i="43" s="1"/>
  <c r="W134" i="47" l="1"/>
  <c r="J105" i="43"/>
  <c r="J106" i="43" l="1"/>
  <c r="D927" i="79" l="1"/>
  <c r="AE927" i="79"/>
  <c r="AE939" i="79" s="1"/>
  <c r="AE940" i="79" s="1"/>
  <c r="J78" i="43" s="1"/>
  <c r="AG927" i="79"/>
  <c r="AG939" i="79" s="1"/>
  <c r="AG940" i="79" s="1"/>
  <c r="L78" i="43" s="1"/>
  <c r="AF927" i="79"/>
  <c r="AF939" i="79" s="1"/>
  <c r="AF940" i="79" s="1"/>
  <c r="K78" i="43" s="1"/>
  <c r="AI927" i="79"/>
  <c r="AI939" i="79" s="1"/>
  <c r="AI940" i="79" s="1"/>
  <c r="N78" i="43" s="1"/>
  <c r="AB927" i="79"/>
  <c r="AB939" i="79" s="1"/>
  <c r="AB940" i="79" s="1"/>
  <c r="G78" i="43" s="1"/>
  <c r="AL927" i="79"/>
  <c r="AL939" i="79" s="1"/>
  <c r="AL940" i="79" s="1"/>
  <c r="Q78" i="43" s="1"/>
  <c r="AA927" i="79"/>
  <c r="AA939" i="79" s="1"/>
  <c r="AA940" i="79" s="1"/>
  <c r="F78" i="43" s="1"/>
  <c r="AJ927" i="79"/>
  <c r="AJ939" i="79" s="1"/>
  <c r="AJ940" i="79" s="1"/>
  <c r="O78" i="43" s="1"/>
  <c r="AH927" i="79"/>
  <c r="AH939" i="79" s="1"/>
  <c r="AH940" i="79" s="1"/>
  <c r="M78" i="43" s="1"/>
  <c r="AK927" i="79"/>
  <c r="AK939" i="79" s="1"/>
  <c r="AK940" i="79" s="1"/>
  <c r="P78" i="43" s="1"/>
  <c r="AD927" i="79"/>
  <c r="AC927" i="79"/>
  <c r="Z927" i="79"/>
  <c r="Z939" i="79" s="1"/>
  <c r="Z940" i="79" s="1"/>
  <c r="E78" i="43" s="1"/>
  <c r="Y927" i="79"/>
  <c r="Y939" i="79" s="1"/>
  <c r="AC939" i="79" l="1"/>
  <c r="AC940" i="79" s="1"/>
  <c r="H78" i="43" s="1"/>
  <c r="AD939" i="79"/>
  <c r="AD940" i="79" s="1"/>
  <c r="I78" i="43" s="1"/>
  <c r="R236" i="47"/>
  <c r="R191" i="47"/>
  <c r="R216" i="47"/>
  <c r="R154" i="47"/>
  <c r="R230" i="47"/>
  <c r="R172" i="47"/>
  <c r="R214" i="47"/>
  <c r="R188" i="47"/>
  <c r="R167" i="47"/>
  <c r="R185" i="47"/>
  <c r="R180" i="47"/>
  <c r="R211" i="47"/>
  <c r="R137" i="47"/>
  <c r="R196" i="47"/>
  <c r="R145" i="47"/>
  <c r="R206" i="47"/>
  <c r="R171" i="47"/>
  <c r="R174" i="47"/>
  <c r="R215" i="47"/>
  <c r="R186" i="47"/>
  <c r="R166" i="47"/>
  <c r="R169" i="47"/>
  <c r="R205" i="47"/>
  <c r="R212" i="47"/>
  <c r="R168" i="47"/>
  <c r="R220" i="47"/>
  <c r="R161" i="47"/>
  <c r="R210" i="47"/>
  <c r="R181" i="47"/>
  <c r="R139" i="47"/>
  <c r="R235" i="47"/>
  <c r="R231" i="47"/>
  <c r="R136" i="47"/>
  <c r="R234" i="47"/>
  <c r="R187" i="47"/>
  <c r="R195" i="47"/>
  <c r="R225" i="47"/>
  <c r="R150" i="47"/>
  <c r="R155" i="47"/>
  <c r="R175" i="47"/>
  <c r="R226" i="47"/>
  <c r="R138" i="47"/>
  <c r="R218" i="47"/>
  <c r="R160" i="47"/>
  <c r="R183" i="47"/>
  <c r="R204" i="47"/>
  <c r="R151" i="47"/>
  <c r="R227" i="47"/>
  <c r="R176" i="47"/>
  <c r="R197" i="47"/>
  <c r="R152" i="47"/>
  <c r="R143" i="47"/>
  <c r="R158" i="47"/>
  <c r="R189" i="47"/>
  <c r="R184" i="47"/>
  <c r="R140" i="47"/>
  <c r="R201" i="47"/>
  <c r="R229" i="47"/>
  <c r="R221" i="47"/>
  <c r="R203" i="47"/>
  <c r="R213" i="47"/>
  <c r="R146" i="47"/>
  <c r="R157" i="47"/>
  <c r="R141" i="47"/>
  <c r="R170" i="47"/>
  <c r="R217" i="47"/>
  <c r="R159" i="47"/>
  <c r="R199" i="47"/>
  <c r="R142" i="47"/>
  <c r="R182" i="47"/>
  <c r="R232" i="47"/>
  <c r="R173" i="47"/>
  <c r="R144" i="47"/>
  <c r="R165" i="47"/>
  <c r="R219" i="47"/>
  <c r="R202" i="47"/>
  <c r="R198" i="47"/>
  <c r="R190" i="47"/>
  <c r="R156" i="47"/>
  <c r="R200" i="47"/>
  <c r="R153" i="47"/>
  <c r="R228" i="47"/>
  <c r="R233" i="47"/>
  <c r="E38" i="43"/>
  <c r="R135" i="47"/>
  <c r="L143" i="47"/>
  <c r="L157" i="47"/>
  <c r="L140" i="47"/>
  <c r="L169" i="47"/>
  <c r="L219" i="47"/>
  <c r="L136" i="47"/>
  <c r="L173" i="47"/>
  <c r="L200" i="47"/>
  <c r="L230" i="47"/>
  <c r="L220" i="47"/>
  <c r="L137" i="47"/>
  <c r="L205" i="47"/>
  <c r="L232" i="47"/>
  <c r="L233" i="47"/>
  <c r="L186" i="47"/>
  <c r="L189" i="47"/>
  <c r="L153" i="47"/>
  <c r="L210" i="47"/>
  <c r="L197" i="47"/>
  <c r="L199" i="47"/>
  <c r="L160" i="47"/>
  <c r="L145" i="47"/>
  <c r="L184" i="47"/>
  <c r="L216" i="47"/>
  <c r="L203" i="47"/>
  <c r="L201" i="47"/>
  <c r="L226" i="47"/>
  <c r="L183" i="47"/>
  <c r="L152" i="47"/>
  <c r="L225" i="47"/>
  <c r="L218" i="47"/>
  <c r="L196" i="47"/>
  <c r="L141" i="47"/>
  <c r="L187" i="47"/>
  <c r="L228" i="47"/>
  <c r="L150" i="47"/>
  <c r="L212" i="47"/>
  <c r="L231" i="47"/>
  <c r="L215" i="47"/>
  <c r="L198" i="47"/>
  <c r="L221" i="47"/>
  <c r="L175" i="47"/>
  <c r="L227" i="47"/>
  <c r="L234" i="47"/>
  <c r="L159" i="47"/>
  <c r="L158" i="47"/>
  <c r="L185" i="47"/>
  <c r="L156" i="47"/>
  <c r="L182" i="47"/>
  <c r="L172" i="47"/>
  <c r="L202" i="47"/>
  <c r="L195" i="47"/>
  <c r="L181" i="47"/>
  <c r="L190" i="47"/>
  <c r="L168" i="47"/>
  <c r="L146" i="47"/>
  <c r="L236" i="47"/>
  <c r="L170" i="47"/>
  <c r="L188" i="47"/>
  <c r="L155" i="47"/>
  <c r="L138" i="47"/>
  <c r="L167" i="47"/>
  <c r="L142" i="47"/>
  <c r="L214" i="47"/>
  <c r="L165" i="47"/>
  <c r="L204" i="47"/>
  <c r="L180" i="47"/>
  <c r="L161" i="47"/>
  <c r="L213" i="47"/>
  <c r="L176" i="47"/>
  <c r="L229" i="47"/>
  <c r="L206" i="47"/>
  <c r="L139" i="47"/>
  <c r="L235" i="47"/>
  <c r="L211" i="47"/>
  <c r="L144" i="47"/>
  <c r="L151" i="47"/>
  <c r="L174" i="47"/>
  <c r="L154" i="47"/>
  <c r="L191" i="47"/>
  <c r="L217" i="47"/>
  <c r="L171" i="47"/>
  <c r="L166" i="47"/>
  <c r="E32" i="43"/>
  <c r="L135" i="47"/>
  <c r="O187" i="47"/>
  <c r="O232" i="47"/>
  <c r="O204" i="47"/>
  <c r="O215" i="47"/>
  <c r="O202" i="47"/>
  <c r="O139" i="47"/>
  <c r="O180" i="47"/>
  <c r="O141" i="47"/>
  <c r="O211" i="47"/>
  <c r="O144" i="47"/>
  <c r="O225" i="47"/>
  <c r="O216" i="47"/>
  <c r="O145" i="47"/>
  <c r="O146" i="47"/>
  <c r="O198" i="47"/>
  <c r="O166" i="47"/>
  <c r="O213" i="47"/>
  <c r="O234" i="47"/>
  <c r="O167" i="47"/>
  <c r="O229" i="47"/>
  <c r="O189" i="47"/>
  <c r="O212" i="47"/>
  <c r="O221" i="47"/>
  <c r="O170" i="47"/>
  <c r="O199" i="47"/>
  <c r="O183" i="47"/>
  <c r="O143" i="47"/>
  <c r="O181" i="47"/>
  <c r="O228" i="47"/>
  <c r="O185" i="47"/>
  <c r="O174" i="47"/>
  <c r="O158" i="47"/>
  <c r="O137" i="47"/>
  <c r="O214" i="47"/>
  <c r="O227" i="47"/>
  <c r="O231" i="47"/>
  <c r="O182" i="47"/>
  <c r="O220" i="47"/>
  <c r="O153" i="47"/>
  <c r="O226" i="47"/>
  <c r="O218" i="47"/>
  <c r="O176" i="47"/>
  <c r="O195" i="47"/>
  <c r="O156" i="47"/>
  <c r="O159" i="47"/>
  <c r="O160" i="47"/>
  <c r="O191" i="47"/>
  <c r="O206" i="47"/>
  <c r="O175" i="47"/>
  <c r="O196" i="47"/>
  <c r="O151" i="47"/>
  <c r="O169" i="47"/>
  <c r="O157" i="47"/>
  <c r="O203" i="47"/>
  <c r="O173" i="47"/>
  <c r="O168" i="47"/>
  <c r="O165" i="47"/>
  <c r="O140" i="47"/>
  <c r="O152" i="47"/>
  <c r="O200" i="47"/>
  <c r="O188" i="47"/>
  <c r="O184" i="47"/>
  <c r="O136" i="47"/>
  <c r="O230" i="47"/>
  <c r="O236" i="47"/>
  <c r="O150" i="47"/>
  <c r="O190" i="47"/>
  <c r="O219" i="47"/>
  <c r="O154" i="47"/>
  <c r="O172" i="47"/>
  <c r="O217" i="47"/>
  <c r="O201" i="47"/>
  <c r="O155" i="47"/>
  <c r="O142" i="47"/>
  <c r="O186" i="47"/>
  <c r="O235" i="47"/>
  <c r="O161" i="47"/>
  <c r="O197" i="47"/>
  <c r="O233" i="47"/>
  <c r="O138" i="47"/>
  <c r="O205" i="47"/>
  <c r="O171" i="47"/>
  <c r="O210" i="47"/>
  <c r="E35" i="43"/>
  <c r="O135" i="47"/>
  <c r="T138" i="47"/>
  <c r="T221" i="47"/>
  <c r="T136" i="47"/>
  <c r="T218" i="47"/>
  <c r="T202" i="47"/>
  <c r="T226" i="47"/>
  <c r="T161" i="47"/>
  <c r="T155" i="47"/>
  <c r="T183" i="47"/>
  <c r="T172" i="47"/>
  <c r="T201" i="47"/>
  <c r="T159" i="47"/>
  <c r="T150" i="47"/>
  <c r="T169" i="47"/>
  <c r="T144" i="47"/>
  <c r="T156" i="47"/>
  <c r="T189" i="47"/>
  <c r="T228" i="47"/>
  <c r="T145" i="47"/>
  <c r="T168" i="47"/>
  <c r="T213" i="47"/>
  <c r="T188" i="47"/>
  <c r="T227" i="47"/>
  <c r="T203" i="47"/>
  <c r="T220" i="47"/>
  <c r="T229" i="47"/>
  <c r="T184" i="47"/>
  <c r="T174" i="47"/>
  <c r="T165" i="47"/>
  <c r="T139" i="47"/>
  <c r="T198" i="47"/>
  <c r="T197" i="47"/>
  <c r="T154" i="47"/>
  <c r="T216" i="47"/>
  <c r="T206" i="47"/>
  <c r="T176" i="47"/>
  <c r="T170" i="47"/>
  <c r="T185" i="47"/>
  <c r="T137" i="47"/>
  <c r="T195" i="47"/>
  <c r="T232" i="47"/>
  <c r="T211" i="47"/>
  <c r="T160" i="47"/>
  <c r="T199" i="47"/>
  <c r="T146" i="47"/>
  <c r="T157" i="47"/>
  <c r="T190" i="47"/>
  <c r="T230" i="47"/>
  <c r="T210" i="47"/>
  <c r="T231" i="47"/>
  <c r="T153" i="47"/>
  <c r="T205" i="47"/>
  <c r="T212" i="47"/>
  <c r="T204" i="47"/>
  <c r="T152" i="47"/>
  <c r="T180" i="47"/>
  <c r="T186" i="47"/>
  <c r="T196" i="47"/>
  <c r="T181" i="47"/>
  <c r="T217" i="47"/>
  <c r="T171" i="47"/>
  <c r="T158" i="47"/>
  <c r="T187" i="47"/>
  <c r="T235" i="47"/>
  <c r="T173" i="47"/>
  <c r="T219" i="47"/>
  <c r="T167" i="47"/>
  <c r="T200" i="47"/>
  <c r="T141" i="47"/>
  <c r="T215" i="47"/>
  <c r="T143" i="47"/>
  <c r="T140" i="47"/>
  <c r="T151" i="47"/>
  <c r="T233" i="47"/>
  <c r="T236" i="47"/>
  <c r="T175" i="47"/>
  <c r="T234" i="47"/>
  <c r="T166" i="47"/>
  <c r="T191" i="47"/>
  <c r="T142" i="47"/>
  <c r="T214" i="47"/>
  <c r="T182" i="47"/>
  <c r="T225" i="47"/>
  <c r="E40" i="43"/>
  <c r="T135" i="47"/>
  <c r="S136" i="47"/>
  <c r="S189" i="47"/>
  <c r="S232" i="47"/>
  <c r="S236" i="47"/>
  <c r="S235" i="47"/>
  <c r="S171" i="47"/>
  <c r="S168" i="47"/>
  <c r="S195" i="47"/>
  <c r="S202" i="47"/>
  <c r="S174" i="47"/>
  <c r="S143" i="47"/>
  <c r="S204" i="47"/>
  <c r="S165" i="47"/>
  <c r="S170" i="47"/>
  <c r="S231" i="47"/>
  <c r="S172" i="47"/>
  <c r="S175" i="47"/>
  <c r="S157" i="47"/>
  <c r="S211" i="47"/>
  <c r="S181" i="47"/>
  <c r="S234" i="47"/>
  <c r="S201" i="47"/>
  <c r="S142" i="47"/>
  <c r="S205" i="47"/>
  <c r="S206" i="47"/>
  <c r="S167" i="47"/>
  <c r="S160" i="47"/>
  <c r="S140" i="47"/>
  <c r="S153" i="47"/>
  <c r="S225" i="47"/>
  <c r="S229" i="47"/>
  <c r="S182" i="47"/>
  <c r="S233" i="47"/>
  <c r="S155" i="47"/>
  <c r="S203" i="47"/>
  <c r="S227" i="47"/>
  <c r="S152" i="47"/>
  <c r="S166" i="47"/>
  <c r="S141" i="47"/>
  <c r="S185" i="47"/>
  <c r="S228" i="47"/>
  <c r="S219" i="47"/>
  <c r="S137" i="47"/>
  <c r="S188" i="47"/>
  <c r="S191" i="47"/>
  <c r="S198" i="47"/>
  <c r="S183" i="47"/>
  <c r="S146" i="47"/>
  <c r="S217" i="47"/>
  <c r="S161" i="47"/>
  <c r="S173" i="47"/>
  <c r="S180" i="47"/>
  <c r="S176" i="47"/>
  <c r="S216" i="47"/>
  <c r="S230" i="47"/>
  <c r="S197" i="47"/>
  <c r="S144" i="47"/>
  <c r="S226" i="47"/>
  <c r="S186" i="47"/>
  <c r="S214" i="47"/>
  <c r="S158" i="47"/>
  <c r="S200" i="47"/>
  <c r="S196" i="47"/>
  <c r="S215" i="47"/>
  <c r="S159" i="47"/>
  <c r="S218" i="47"/>
  <c r="S184" i="47"/>
  <c r="S150" i="47"/>
  <c r="S156" i="47"/>
  <c r="S145" i="47"/>
  <c r="S210" i="47"/>
  <c r="S169" i="47"/>
  <c r="S187" i="47"/>
  <c r="S138" i="47"/>
  <c r="S213" i="47"/>
  <c r="S190" i="47"/>
  <c r="S139" i="47"/>
  <c r="S220" i="47"/>
  <c r="S151" i="47"/>
  <c r="S154" i="47"/>
  <c r="S221" i="47"/>
  <c r="S212" i="47"/>
  <c r="S199" i="47"/>
  <c r="E39" i="43"/>
  <c r="S135" i="47"/>
  <c r="U189" i="47"/>
  <c r="U188" i="47"/>
  <c r="U145" i="47"/>
  <c r="U146" i="47"/>
  <c r="U168" i="47"/>
  <c r="U141" i="47"/>
  <c r="U144" i="47"/>
  <c r="U166" i="47"/>
  <c r="U156" i="47"/>
  <c r="U180" i="47"/>
  <c r="U170" i="47"/>
  <c r="U138" i="47"/>
  <c r="U228" i="47"/>
  <c r="U155" i="47"/>
  <c r="U151" i="47"/>
  <c r="U172" i="47"/>
  <c r="U161" i="47"/>
  <c r="U197" i="47"/>
  <c r="U195" i="47"/>
  <c r="U236" i="47"/>
  <c r="U196" i="47"/>
  <c r="U232" i="47"/>
  <c r="U215" i="47"/>
  <c r="U174" i="47"/>
  <c r="U202" i="47"/>
  <c r="U235" i="47"/>
  <c r="U203" i="47"/>
  <c r="U199" i="47"/>
  <c r="U220" i="47"/>
  <c r="U206" i="47"/>
  <c r="U165" i="47"/>
  <c r="U142" i="47"/>
  <c r="U153" i="47"/>
  <c r="U181" i="47"/>
  <c r="U233" i="47"/>
  <c r="U217" i="47"/>
  <c r="U200" i="47"/>
  <c r="U205" i="47"/>
  <c r="U219" i="47"/>
  <c r="U140" i="47"/>
  <c r="U160" i="47"/>
  <c r="U221" i="47"/>
  <c r="E41" i="43"/>
  <c r="U167" i="47"/>
  <c r="U150" i="47"/>
  <c r="U176" i="47"/>
  <c r="U173" i="47"/>
  <c r="U157" i="47"/>
  <c r="U154" i="47"/>
  <c r="U159" i="47"/>
  <c r="U218" i="47"/>
  <c r="U175" i="47"/>
  <c r="U227" i="47"/>
  <c r="U186" i="47"/>
  <c r="U191" i="47"/>
  <c r="U211" i="47"/>
  <c r="U225" i="47"/>
  <c r="U231" i="47"/>
  <c r="U184" i="47"/>
  <c r="U190" i="47"/>
  <c r="U136" i="47"/>
  <c r="U234" i="47"/>
  <c r="U152" i="47"/>
  <c r="U183" i="47"/>
  <c r="U143" i="47"/>
  <c r="U216" i="47"/>
  <c r="U226" i="47"/>
  <c r="U137" i="47"/>
  <c r="U229" i="47"/>
  <c r="U230" i="47"/>
  <c r="U169" i="47"/>
  <c r="U204" i="47"/>
  <c r="U212" i="47"/>
  <c r="U171" i="47"/>
  <c r="U213" i="47"/>
  <c r="U198" i="47"/>
  <c r="U139" i="47"/>
  <c r="U185" i="47"/>
  <c r="U214" i="47"/>
  <c r="U210" i="47"/>
  <c r="U201" i="47"/>
  <c r="U187" i="47"/>
  <c r="U182" i="47"/>
  <c r="U158" i="47"/>
  <c r="U135" i="47"/>
  <c r="J217" i="47"/>
  <c r="J232" i="47"/>
  <c r="J140" i="47"/>
  <c r="J141" i="47"/>
  <c r="J167" i="47"/>
  <c r="J188" i="47"/>
  <c r="J216" i="47"/>
  <c r="J142" i="47"/>
  <c r="J169" i="47"/>
  <c r="J171" i="47"/>
  <c r="J153" i="47"/>
  <c r="J156" i="47"/>
  <c r="J211" i="47"/>
  <c r="J187" i="47"/>
  <c r="J166" i="47"/>
  <c r="J220" i="47"/>
  <c r="J214" i="47"/>
  <c r="J143" i="47"/>
  <c r="J182" i="47"/>
  <c r="J225" i="47"/>
  <c r="J186" i="47"/>
  <c r="J200" i="47"/>
  <c r="J210" i="47"/>
  <c r="J206" i="47"/>
  <c r="J137" i="47"/>
  <c r="J215" i="47"/>
  <c r="J191" i="47"/>
  <c r="J185" i="47"/>
  <c r="J205" i="47"/>
  <c r="J183" i="47"/>
  <c r="J136" i="47"/>
  <c r="J233" i="47"/>
  <c r="J198" i="47"/>
  <c r="J160" i="47"/>
  <c r="J165" i="47"/>
  <c r="J170" i="47"/>
  <c r="J221" i="47"/>
  <c r="J150" i="47"/>
  <c r="J195" i="47"/>
  <c r="J231" i="47"/>
  <c r="J190" i="47"/>
  <c r="J230" i="47"/>
  <c r="J226" i="47"/>
  <c r="J172" i="47"/>
  <c r="J174" i="47"/>
  <c r="J158" i="47"/>
  <c r="J197" i="47"/>
  <c r="J201" i="47"/>
  <c r="J212" i="47"/>
  <c r="J175" i="47"/>
  <c r="J203" i="47"/>
  <c r="J236" i="47"/>
  <c r="J168" i="47"/>
  <c r="J227" i="47"/>
  <c r="J173" i="47"/>
  <c r="J157" i="47"/>
  <c r="J180" i="47"/>
  <c r="J138" i="47"/>
  <c r="J181" i="47"/>
  <c r="J189" i="47"/>
  <c r="J145" i="47"/>
  <c r="J235" i="47"/>
  <c r="J151" i="47"/>
  <c r="J219" i="47"/>
  <c r="J144" i="47"/>
  <c r="J228" i="47"/>
  <c r="J161" i="47"/>
  <c r="J234" i="47"/>
  <c r="J176" i="47"/>
  <c r="J196" i="47"/>
  <c r="J155" i="47"/>
  <c r="J139" i="47"/>
  <c r="J202" i="47"/>
  <c r="J218" i="47"/>
  <c r="J154" i="47"/>
  <c r="J204" i="47"/>
  <c r="J184" i="47"/>
  <c r="J152" i="47"/>
  <c r="J159" i="47"/>
  <c r="J199" i="47"/>
  <c r="J146" i="47"/>
  <c r="J213" i="47"/>
  <c r="J229" i="47"/>
  <c r="J135" i="47"/>
  <c r="E30" i="43"/>
  <c r="K187" i="47"/>
  <c r="K186" i="47"/>
  <c r="K160" i="47"/>
  <c r="K213" i="47"/>
  <c r="K170" i="47"/>
  <c r="K225" i="47"/>
  <c r="K229" i="47"/>
  <c r="K142" i="47"/>
  <c r="K198" i="47"/>
  <c r="K195" i="47"/>
  <c r="K151" i="47"/>
  <c r="K236" i="47"/>
  <c r="K210" i="47"/>
  <c r="K235" i="47"/>
  <c r="K145" i="47"/>
  <c r="K231" i="47"/>
  <c r="K153" i="47"/>
  <c r="K215" i="47"/>
  <c r="K171" i="47"/>
  <c r="K175" i="47"/>
  <c r="K233" i="47"/>
  <c r="K183" i="47"/>
  <c r="K221" i="47"/>
  <c r="K155" i="47"/>
  <c r="K169" i="47"/>
  <c r="K232" i="47"/>
  <c r="K197" i="47"/>
  <c r="K200" i="47"/>
  <c r="K182" i="47"/>
  <c r="K226" i="47"/>
  <c r="K189" i="47"/>
  <c r="K174" i="47"/>
  <c r="K165" i="47"/>
  <c r="K228" i="47"/>
  <c r="K143" i="47"/>
  <c r="K137" i="47"/>
  <c r="K156" i="47"/>
  <c r="K159" i="47"/>
  <c r="K206" i="47"/>
  <c r="K141" i="47"/>
  <c r="K202" i="47"/>
  <c r="K144" i="47"/>
  <c r="K154" i="47"/>
  <c r="K181" i="47"/>
  <c r="K214" i="47"/>
  <c r="K230" i="47"/>
  <c r="K199" i="47"/>
  <c r="K173" i="47"/>
  <c r="K234" i="47"/>
  <c r="K161" i="47"/>
  <c r="K158" i="47"/>
  <c r="K212" i="47"/>
  <c r="K220" i="47"/>
  <c r="K190" i="47"/>
  <c r="K167" i="47"/>
  <c r="K203" i="47"/>
  <c r="K146" i="47"/>
  <c r="K216" i="47"/>
  <c r="K139" i="47"/>
  <c r="K217" i="47"/>
  <c r="K196" i="47"/>
  <c r="K176" i="47"/>
  <c r="K204" i="47"/>
  <c r="K152" i="47"/>
  <c r="K150" i="47"/>
  <c r="K180" i="47"/>
  <c r="K136" i="47"/>
  <c r="K188" i="47"/>
  <c r="K140" i="47"/>
  <c r="K157" i="47"/>
  <c r="K218" i="47"/>
  <c r="K184" i="47"/>
  <c r="K191" i="47"/>
  <c r="K168" i="47"/>
  <c r="K205" i="47"/>
  <c r="K185" i="47"/>
  <c r="K166" i="47"/>
  <c r="K138" i="47"/>
  <c r="K211" i="47"/>
  <c r="K219" i="47"/>
  <c r="K201" i="47"/>
  <c r="K227" i="47"/>
  <c r="K172" i="47"/>
  <c r="K135" i="47"/>
  <c r="E31" i="43"/>
  <c r="P172" i="47"/>
  <c r="P235" i="47"/>
  <c r="P226" i="47"/>
  <c r="P145" i="47"/>
  <c r="P190" i="47"/>
  <c r="P218" i="47"/>
  <c r="P144" i="47"/>
  <c r="P219" i="47"/>
  <c r="P182" i="47"/>
  <c r="P138" i="47"/>
  <c r="P152" i="47"/>
  <c r="P176" i="47"/>
  <c r="P232" i="47"/>
  <c r="P174" i="47"/>
  <c r="P211" i="47"/>
  <c r="P160" i="47"/>
  <c r="P200" i="47"/>
  <c r="P169" i="47"/>
  <c r="P181" i="47"/>
  <c r="P141" i="47"/>
  <c r="P171" i="47"/>
  <c r="P220" i="47"/>
  <c r="P225" i="47"/>
  <c r="P195" i="47"/>
  <c r="P157" i="47"/>
  <c r="P151" i="47"/>
  <c r="P136" i="47"/>
  <c r="P191" i="47"/>
  <c r="P168" i="47"/>
  <c r="P143" i="47"/>
  <c r="P197" i="47"/>
  <c r="P139" i="47"/>
  <c r="P227" i="47"/>
  <c r="P228" i="47"/>
  <c r="P170" i="47"/>
  <c r="P175" i="47"/>
  <c r="P231" i="47"/>
  <c r="P153" i="47"/>
  <c r="P203" i="47"/>
  <c r="P188" i="47"/>
  <c r="P204" i="47"/>
  <c r="P158" i="47"/>
  <c r="P216" i="47"/>
  <c r="P167" i="47"/>
  <c r="P212" i="47"/>
  <c r="P186" i="47"/>
  <c r="P165" i="47"/>
  <c r="P137" i="47"/>
  <c r="P236" i="47"/>
  <c r="P161" i="47"/>
  <c r="P230" i="47"/>
  <c r="P140" i="47"/>
  <c r="P202" i="47"/>
  <c r="P199" i="47"/>
  <c r="P206" i="47"/>
  <c r="P150" i="47"/>
  <c r="P234" i="47"/>
  <c r="P189" i="47"/>
  <c r="P205" i="47"/>
  <c r="P173" i="47"/>
  <c r="P187" i="47"/>
  <c r="P201" i="47"/>
  <c r="P221" i="47"/>
  <c r="P159" i="47"/>
  <c r="P210" i="47"/>
  <c r="P185" i="47"/>
  <c r="P229" i="47"/>
  <c r="P233" i="47"/>
  <c r="P196" i="47"/>
  <c r="P215" i="47"/>
  <c r="P142" i="47"/>
  <c r="P183" i="47"/>
  <c r="P146" i="47"/>
  <c r="P213" i="47"/>
  <c r="P156" i="47"/>
  <c r="P154" i="47"/>
  <c r="P217" i="47"/>
  <c r="P198" i="47"/>
  <c r="P184" i="47"/>
  <c r="P166" i="47"/>
  <c r="P155" i="47"/>
  <c r="P180" i="47"/>
  <c r="P214" i="47"/>
  <c r="E36" i="43"/>
  <c r="P135" i="47"/>
  <c r="V182" i="47"/>
  <c r="V227" i="47"/>
  <c r="V166" i="47"/>
  <c r="V153" i="47"/>
  <c r="V211" i="47"/>
  <c r="V230" i="47"/>
  <c r="V142" i="47"/>
  <c r="V165" i="47"/>
  <c r="V137" i="47"/>
  <c r="V141" i="47"/>
  <c r="V181" i="47"/>
  <c r="V175" i="47"/>
  <c r="V189" i="47"/>
  <c r="V231" i="47"/>
  <c r="V236" i="47"/>
  <c r="V198" i="47"/>
  <c r="V156" i="47"/>
  <c r="V172" i="47"/>
  <c r="V159" i="47"/>
  <c r="V204" i="47"/>
  <c r="V217" i="47"/>
  <c r="V154" i="47"/>
  <c r="V206" i="47"/>
  <c r="V169" i="47"/>
  <c r="V201" i="47"/>
  <c r="V215" i="47"/>
  <c r="V136" i="47"/>
  <c r="V170" i="47"/>
  <c r="V205" i="47"/>
  <c r="V152" i="47"/>
  <c r="V212" i="47"/>
  <c r="V158" i="47"/>
  <c r="V233" i="47"/>
  <c r="V139" i="47"/>
  <c r="V157" i="47"/>
  <c r="V180" i="47"/>
  <c r="V171" i="47"/>
  <c r="V229" i="47"/>
  <c r="V176" i="47"/>
  <c r="V188" i="47"/>
  <c r="V200" i="47"/>
  <c r="V216" i="47"/>
  <c r="V235" i="47"/>
  <c r="V184" i="47"/>
  <c r="V210" i="47"/>
  <c r="V150" i="47"/>
  <c r="V160" i="47"/>
  <c r="V213" i="47"/>
  <c r="V219" i="47"/>
  <c r="V161" i="47"/>
  <c r="V221" i="47"/>
  <c r="V232" i="47"/>
  <c r="V174" i="47"/>
  <c r="V225" i="47"/>
  <c r="V155" i="47"/>
  <c r="V203" i="47"/>
  <c r="V228" i="47"/>
  <c r="V185" i="47"/>
  <c r="V191" i="47"/>
  <c r="V143" i="47"/>
  <c r="V140" i="47"/>
  <c r="V183" i="47"/>
  <c r="V220" i="47"/>
  <c r="V196" i="47"/>
  <c r="V190" i="47"/>
  <c r="V138" i="47"/>
  <c r="V197" i="47"/>
  <c r="V144" i="47"/>
  <c r="V167" i="47"/>
  <c r="V226" i="47"/>
  <c r="V168" i="47"/>
  <c r="V187" i="47"/>
  <c r="V186" i="47"/>
  <c r="V234" i="47"/>
  <c r="V202" i="47"/>
  <c r="V173" i="47"/>
  <c r="V214" i="47"/>
  <c r="V145" i="47"/>
  <c r="V146" i="47"/>
  <c r="V151" i="47"/>
  <c r="V199" i="47"/>
  <c r="V218" i="47"/>
  <c r="V195" i="47"/>
  <c r="E42" i="43"/>
  <c r="V135" i="47"/>
  <c r="Q205" i="47"/>
  <c r="Q226" i="47"/>
  <c r="Q142" i="47"/>
  <c r="Q234" i="47"/>
  <c r="Q198" i="47"/>
  <c r="Q136" i="47"/>
  <c r="Q231" i="47"/>
  <c r="Q161" i="47"/>
  <c r="Q220" i="47"/>
  <c r="Q184" i="47"/>
  <c r="Q227" i="47"/>
  <c r="Q169" i="47"/>
  <c r="Q230" i="47"/>
  <c r="Q176" i="47"/>
  <c r="Q174" i="47"/>
  <c r="Q151" i="47"/>
  <c r="Q168" i="47"/>
  <c r="Q153" i="47"/>
  <c r="Q185" i="47"/>
  <c r="Q197" i="47"/>
  <c r="Q143" i="47"/>
  <c r="Q212" i="47"/>
  <c r="Q140" i="47"/>
  <c r="Q229" i="47"/>
  <c r="Q190" i="47"/>
  <c r="Q152" i="47"/>
  <c r="Q173" i="47"/>
  <c r="Q156" i="47"/>
  <c r="Q204" i="47"/>
  <c r="Q188" i="47"/>
  <c r="Q202" i="47"/>
  <c r="Q159" i="47"/>
  <c r="Q189" i="47"/>
  <c r="Q155" i="47"/>
  <c r="Q138" i="47"/>
  <c r="Q145" i="47"/>
  <c r="Q219" i="47"/>
  <c r="Q165" i="47"/>
  <c r="Q175" i="47"/>
  <c r="Q233" i="47"/>
  <c r="Q218" i="47"/>
  <c r="Q211" i="47"/>
  <c r="Q186" i="47"/>
  <c r="Q157" i="47"/>
  <c r="Q217" i="47"/>
  <c r="Q182" i="47"/>
  <c r="Q236" i="47"/>
  <c r="Q213" i="47"/>
  <c r="Q180" i="47"/>
  <c r="Q146" i="47"/>
  <c r="Q167" i="47"/>
  <c r="Q158" i="47"/>
  <c r="Q150" i="47"/>
  <c r="Q203" i="47"/>
  <c r="Q232" i="47"/>
  <c r="Q183" i="47"/>
  <c r="Q221" i="47"/>
  <c r="Q210" i="47"/>
  <c r="Q196" i="47"/>
  <c r="Q144" i="47"/>
  <c r="Q160" i="47"/>
  <c r="Q195" i="47"/>
  <c r="Q216" i="47"/>
  <c r="Q235" i="47"/>
  <c r="Q201" i="47"/>
  <c r="Q181" i="47"/>
  <c r="Q214" i="47"/>
  <c r="Q139" i="47"/>
  <c r="Q170" i="47"/>
  <c r="Q172" i="47"/>
  <c r="Q137" i="47"/>
  <c r="Q200" i="47"/>
  <c r="Q215" i="47"/>
  <c r="Q171" i="47"/>
  <c r="Q225" i="47"/>
  <c r="Q166" i="47"/>
  <c r="Q228" i="47"/>
  <c r="Q187" i="47"/>
  <c r="Q191" i="47"/>
  <c r="Q141" i="47"/>
  <c r="Q206" i="47"/>
  <c r="Q154" i="47"/>
  <c r="Q199" i="47"/>
  <c r="E37" i="43"/>
  <c r="Q135" i="47"/>
  <c r="AM939" i="79"/>
  <c r="AM940" i="79" s="1"/>
  <c r="AM942" i="79" s="1"/>
  <c r="K101" i="43"/>
  <c r="Y940" i="79"/>
  <c r="D78" i="43" s="1"/>
  <c r="M144" i="47" l="1"/>
  <c r="M196" i="47"/>
  <c r="M211" i="47"/>
  <c r="M210" i="47"/>
  <c r="M213" i="47"/>
  <c r="M227" i="47"/>
  <c r="M155" i="47"/>
  <c r="M214" i="47"/>
  <c r="M200" i="47"/>
  <c r="M190" i="47"/>
  <c r="M187" i="47"/>
  <c r="M136" i="47"/>
  <c r="M201" i="47"/>
  <c r="M221" i="47"/>
  <c r="M183" i="47"/>
  <c r="M181" i="47"/>
  <c r="M184" i="47"/>
  <c r="M232" i="47"/>
  <c r="M236" i="47"/>
  <c r="M159" i="47"/>
  <c r="M171" i="47"/>
  <c r="M138" i="47"/>
  <c r="M216" i="47"/>
  <c r="M175" i="47"/>
  <c r="M215" i="47"/>
  <c r="M152" i="47"/>
  <c r="M151" i="47"/>
  <c r="M235" i="47"/>
  <c r="M158" i="47"/>
  <c r="M174" i="47"/>
  <c r="M165" i="47"/>
  <c r="M212" i="47"/>
  <c r="M225" i="47"/>
  <c r="M137" i="47"/>
  <c r="M139" i="47"/>
  <c r="M173" i="47"/>
  <c r="M219" i="47"/>
  <c r="M199" i="47"/>
  <c r="M146" i="47"/>
  <c r="M176" i="47"/>
  <c r="M233" i="47"/>
  <c r="M185" i="47"/>
  <c r="M135" i="47"/>
  <c r="M168" i="47"/>
  <c r="M204" i="47"/>
  <c r="M191" i="47"/>
  <c r="M234" i="47"/>
  <c r="M230" i="47"/>
  <c r="M189" i="47"/>
  <c r="M231" i="47"/>
  <c r="M154" i="47"/>
  <c r="M186" i="47"/>
  <c r="M182" i="47"/>
  <c r="M205" i="47"/>
  <c r="M172" i="47"/>
  <c r="M156" i="47"/>
  <c r="M140" i="47"/>
  <c r="M170" i="47"/>
  <c r="M228" i="47"/>
  <c r="M198" i="47"/>
  <c r="M157" i="47"/>
  <c r="M150" i="47"/>
  <c r="M203" i="47"/>
  <c r="E33" i="43"/>
  <c r="M220" i="47"/>
  <c r="M206" i="47"/>
  <c r="M217" i="47"/>
  <c r="M166" i="47"/>
  <c r="M188" i="47"/>
  <c r="M180" i="47"/>
  <c r="M197" i="47"/>
  <c r="M202" i="47"/>
  <c r="M142" i="47"/>
  <c r="M161" i="47"/>
  <c r="M229" i="47"/>
  <c r="M226" i="47"/>
  <c r="M141" i="47"/>
  <c r="M167" i="47"/>
  <c r="M218" i="47"/>
  <c r="M145" i="47"/>
  <c r="M160" i="47"/>
  <c r="M195" i="47"/>
  <c r="M169" i="47"/>
  <c r="M143" i="47"/>
  <c r="M153" i="47"/>
  <c r="N139" i="47"/>
  <c r="N202" i="47"/>
  <c r="N138" i="47"/>
  <c r="N181" i="47"/>
  <c r="N155" i="47"/>
  <c r="N191" i="47"/>
  <c r="N189" i="47"/>
  <c r="N186" i="47"/>
  <c r="N212" i="47"/>
  <c r="N166" i="47"/>
  <c r="N215" i="47"/>
  <c r="N168" i="47"/>
  <c r="N159" i="47"/>
  <c r="N214" i="47"/>
  <c r="N229" i="47"/>
  <c r="N188" i="47"/>
  <c r="N167" i="47"/>
  <c r="N216" i="47"/>
  <c r="N171" i="47"/>
  <c r="N231" i="47"/>
  <c r="N183" i="47"/>
  <c r="N157" i="47"/>
  <c r="N213" i="47"/>
  <c r="N161" i="47"/>
  <c r="N170" i="47"/>
  <c r="N185" i="47"/>
  <c r="N225" i="47"/>
  <c r="N145" i="47"/>
  <c r="N198" i="47"/>
  <c r="N152" i="47"/>
  <c r="N235" i="47"/>
  <c r="N228" i="47"/>
  <c r="N144" i="47"/>
  <c r="N195" i="47"/>
  <c r="N200" i="47"/>
  <c r="N172" i="47"/>
  <c r="N199" i="47"/>
  <c r="N140" i="47"/>
  <c r="N210" i="47"/>
  <c r="N204" i="47"/>
  <c r="N203" i="47"/>
  <c r="N174" i="47"/>
  <c r="N153" i="47"/>
  <c r="N136" i="47"/>
  <c r="N220" i="47"/>
  <c r="N236" i="47"/>
  <c r="N201" i="47"/>
  <c r="N180" i="47"/>
  <c r="N232" i="47"/>
  <c r="N211" i="47"/>
  <c r="N218" i="47"/>
  <c r="N196" i="47"/>
  <c r="N227" i="47"/>
  <c r="N142" i="47"/>
  <c r="N141" i="47"/>
  <c r="N234" i="47"/>
  <c r="N143" i="47"/>
  <c r="N137" i="47"/>
  <c r="N197" i="47"/>
  <c r="E34" i="43"/>
  <c r="N165" i="47"/>
  <c r="N219" i="47"/>
  <c r="N158" i="47"/>
  <c r="N151" i="47"/>
  <c r="N150" i="47"/>
  <c r="N182" i="47"/>
  <c r="N173" i="47"/>
  <c r="N221" i="47"/>
  <c r="N226" i="47"/>
  <c r="N176" i="47"/>
  <c r="N205" i="47"/>
  <c r="N169" i="47"/>
  <c r="N156" i="47"/>
  <c r="N187" i="47"/>
  <c r="N146" i="47"/>
  <c r="N190" i="47"/>
  <c r="N184" i="47"/>
  <c r="N154" i="47"/>
  <c r="N175" i="47"/>
  <c r="N230" i="47"/>
  <c r="N206" i="47"/>
  <c r="N135" i="47"/>
  <c r="N160" i="47"/>
  <c r="N233" i="47"/>
  <c r="N217" i="47"/>
  <c r="J147" i="47"/>
  <c r="J149" i="47" s="1"/>
  <c r="J162" i="47" s="1"/>
  <c r="J164" i="47" s="1"/>
  <c r="J177" i="47" s="1"/>
  <c r="J179" i="47" s="1"/>
  <c r="J192" i="47" s="1"/>
  <c r="J194" i="47" s="1"/>
  <c r="J207" i="47" s="1"/>
  <c r="J209" i="47" s="1"/>
  <c r="J222" i="47" s="1"/>
  <c r="J224" i="47" s="1"/>
  <c r="J237" i="47" s="1"/>
  <c r="E84" i="43" s="1"/>
  <c r="F30" i="43" s="1"/>
  <c r="G30" i="43" s="1"/>
  <c r="K147" i="47"/>
  <c r="K149" i="47" s="1"/>
  <c r="K162" i="47" s="1"/>
  <c r="K164" i="47" s="1"/>
  <c r="K177" i="47" s="1"/>
  <c r="K179" i="47" s="1"/>
  <c r="K192" i="47" s="1"/>
  <c r="K194" i="47" s="1"/>
  <c r="K207" i="47" s="1"/>
  <c r="K209" i="47" s="1"/>
  <c r="K222" i="47" s="1"/>
  <c r="K224" i="47" s="1"/>
  <c r="K237" i="47" s="1"/>
  <c r="F84" i="43" s="1"/>
  <c r="F31" i="43" s="1"/>
  <c r="G31" i="43" s="1"/>
  <c r="I211" i="47"/>
  <c r="I221" i="47"/>
  <c r="I167" i="47"/>
  <c r="I160" i="47"/>
  <c r="I219" i="47"/>
  <c r="I191" i="47"/>
  <c r="I173" i="47"/>
  <c r="I229" i="47"/>
  <c r="I172" i="47"/>
  <c r="I170" i="47"/>
  <c r="I166" i="47"/>
  <c r="I212" i="47"/>
  <c r="I189" i="47"/>
  <c r="I137" i="47"/>
  <c r="I200" i="47"/>
  <c r="I213" i="47"/>
  <c r="I183" i="47"/>
  <c r="I176" i="47"/>
  <c r="I216" i="47"/>
  <c r="W216" i="47" s="1"/>
  <c r="I198" i="47"/>
  <c r="I142" i="47"/>
  <c r="I165" i="47"/>
  <c r="I180" i="47"/>
  <c r="I181" i="47"/>
  <c r="I227" i="47"/>
  <c r="I138" i="47"/>
  <c r="I168" i="47"/>
  <c r="I215" i="47"/>
  <c r="I205" i="47"/>
  <c r="I203" i="47"/>
  <c r="I145" i="47"/>
  <c r="I151" i="47"/>
  <c r="I201" i="47"/>
  <c r="I187" i="47"/>
  <c r="I230" i="47"/>
  <c r="I236" i="47"/>
  <c r="I225" i="47"/>
  <c r="I186" i="47"/>
  <c r="I226" i="47"/>
  <c r="I152" i="47"/>
  <c r="I220" i="47"/>
  <c r="I217" i="47"/>
  <c r="I139" i="47"/>
  <c r="I199" i="47"/>
  <c r="I231" i="47"/>
  <c r="I169" i="47"/>
  <c r="I157" i="47"/>
  <c r="I233" i="47"/>
  <c r="I195" i="47"/>
  <c r="I210" i="47"/>
  <c r="I182" i="47"/>
  <c r="I202" i="47"/>
  <c r="I235" i="47"/>
  <c r="I196" i="47"/>
  <c r="I188" i="47"/>
  <c r="I218" i="47"/>
  <c r="I214" i="47"/>
  <c r="I143" i="47"/>
  <c r="I234" i="47"/>
  <c r="I228" i="47"/>
  <c r="E29" i="43"/>
  <c r="I146" i="47"/>
  <c r="I232" i="47"/>
  <c r="I185" i="47"/>
  <c r="I206" i="47"/>
  <c r="I153" i="47"/>
  <c r="I197" i="47"/>
  <c r="I174" i="47"/>
  <c r="I150" i="47"/>
  <c r="I155" i="47"/>
  <c r="I161" i="47"/>
  <c r="I159" i="47"/>
  <c r="I158" i="47"/>
  <c r="I141" i="47"/>
  <c r="I140" i="47"/>
  <c r="R78" i="43"/>
  <c r="I136" i="47"/>
  <c r="I154" i="47"/>
  <c r="I184" i="47"/>
  <c r="I144" i="47"/>
  <c r="I156" i="47"/>
  <c r="I171" i="47"/>
  <c r="I190" i="47"/>
  <c r="I175" i="47"/>
  <c r="I204" i="47"/>
  <c r="I135" i="47"/>
  <c r="M101" i="43"/>
  <c r="M103" i="43" s="1"/>
  <c r="K103" i="43"/>
  <c r="V147" i="47"/>
  <c r="V149" i="47" s="1"/>
  <c r="V162" i="47" s="1"/>
  <c r="V164" i="47" s="1"/>
  <c r="V177" i="47" s="1"/>
  <c r="V179" i="47" s="1"/>
  <c r="V192" i="47" s="1"/>
  <c r="V194" i="47" s="1"/>
  <c r="V207" i="47" s="1"/>
  <c r="V209" i="47" s="1"/>
  <c r="V222" i="47" s="1"/>
  <c r="V224" i="47" s="1"/>
  <c r="V237" i="47" s="1"/>
  <c r="Q84" i="43" s="1"/>
  <c r="S147" i="47"/>
  <c r="S149" i="47" s="1"/>
  <c r="S162" i="47" s="1"/>
  <c r="S164" i="47" s="1"/>
  <c r="S177" i="47" s="1"/>
  <c r="S179" i="47" s="1"/>
  <c r="S192" i="47" s="1"/>
  <c r="S194" i="47" s="1"/>
  <c r="S207" i="47" s="1"/>
  <c r="S209" i="47" s="1"/>
  <c r="S222" i="47" s="1"/>
  <c r="S224" i="47" s="1"/>
  <c r="S237" i="47" s="1"/>
  <c r="N84" i="43" s="1"/>
  <c r="O147" i="47"/>
  <c r="O149" i="47" s="1"/>
  <c r="O162" i="47" s="1"/>
  <c r="O164" i="47" s="1"/>
  <c r="O177" i="47" s="1"/>
  <c r="O179" i="47" s="1"/>
  <c r="O192" i="47" s="1"/>
  <c r="O194" i="47" s="1"/>
  <c r="O207" i="47" s="1"/>
  <c r="O209" i="47" s="1"/>
  <c r="O222" i="47" s="1"/>
  <c r="O224" i="47" s="1"/>
  <c r="O237" i="47" s="1"/>
  <c r="J84" i="43" s="1"/>
  <c r="R147" i="47"/>
  <c r="R149" i="47" s="1"/>
  <c r="R162" i="47" s="1"/>
  <c r="R164" i="47" s="1"/>
  <c r="R177" i="47" s="1"/>
  <c r="R179" i="47" s="1"/>
  <c r="R192" i="47" s="1"/>
  <c r="R194" i="47" s="1"/>
  <c r="R207" i="47" s="1"/>
  <c r="R209" i="47" s="1"/>
  <c r="R222" i="47" s="1"/>
  <c r="R224" i="47" s="1"/>
  <c r="R237" i="47" s="1"/>
  <c r="M84" i="43" s="1"/>
  <c r="Q147" i="47"/>
  <c r="Q149" i="47" s="1"/>
  <c r="Q162" i="47" s="1"/>
  <c r="Q164" i="47" s="1"/>
  <c r="Q177" i="47" s="1"/>
  <c r="Q179" i="47" s="1"/>
  <c r="Q192" i="47" s="1"/>
  <c r="Q194" i="47" s="1"/>
  <c r="Q207" i="47" s="1"/>
  <c r="Q209" i="47" s="1"/>
  <c r="Q222" i="47" s="1"/>
  <c r="Q224" i="47" s="1"/>
  <c r="Q237" i="47" s="1"/>
  <c r="L84" i="43" s="1"/>
  <c r="P147" i="47"/>
  <c r="P149" i="47" s="1"/>
  <c r="P162" i="47" s="1"/>
  <c r="P164" i="47" s="1"/>
  <c r="P177" i="47" s="1"/>
  <c r="P179" i="47" s="1"/>
  <c r="P192" i="47" s="1"/>
  <c r="P194" i="47" s="1"/>
  <c r="P207" i="47" s="1"/>
  <c r="P209" i="47" s="1"/>
  <c r="P222" i="47" s="1"/>
  <c r="P224" i="47" s="1"/>
  <c r="P237" i="47" s="1"/>
  <c r="K84" i="43" s="1"/>
  <c r="U147" i="47"/>
  <c r="U149" i="47" s="1"/>
  <c r="U162" i="47" s="1"/>
  <c r="U164" i="47" s="1"/>
  <c r="U177" i="47" s="1"/>
  <c r="U179" i="47" s="1"/>
  <c r="U192" i="47" s="1"/>
  <c r="U194" i="47" s="1"/>
  <c r="U207" i="47" s="1"/>
  <c r="U209" i="47" s="1"/>
  <c r="U222" i="47" s="1"/>
  <c r="U224" i="47" s="1"/>
  <c r="U237" i="47" s="1"/>
  <c r="P84" i="43" s="1"/>
  <c r="T147" i="47"/>
  <c r="T149" i="47" s="1"/>
  <c r="T162" i="47" s="1"/>
  <c r="T164" i="47" s="1"/>
  <c r="T177" i="47" s="1"/>
  <c r="T179" i="47" s="1"/>
  <c r="T192" i="47" s="1"/>
  <c r="T194" i="47" s="1"/>
  <c r="T207" i="47" s="1"/>
  <c r="T209" i="47" s="1"/>
  <c r="T222" i="47" s="1"/>
  <c r="T224" i="47" s="1"/>
  <c r="T237" i="47" s="1"/>
  <c r="O84" i="43" s="1"/>
  <c r="L147" i="47"/>
  <c r="L149" i="47" s="1"/>
  <c r="L162" i="47" s="1"/>
  <c r="L164" i="47" s="1"/>
  <c r="L177" i="47" s="1"/>
  <c r="L179" i="47" s="1"/>
  <c r="L192" i="47" s="1"/>
  <c r="L194" i="47" s="1"/>
  <c r="L207" i="47" s="1"/>
  <c r="L209" i="47" s="1"/>
  <c r="L222" i="47" s="1"/>
  <c r="L224" i="47" s="1"/>
  <c r="L237" i="47" s="1"/>
  <c r="G84" i="43" s="1"/>
  <c r="W174" i="47" l="1"/>
  <c r="W185" i="47"/>
  <c r="W152" i="47"/>
  <c r="W236" i="47"/>
  <c r="W233" i="47"/>
  <c r="W228" i="47"/>
  <c r="W151" i="47"/>
  <c r="W140" i="47"/>
  <c r="W182" i="47"/>
  <c r="W157" i="47"/>
  <c r="W161" i="47"/>
  <c r="W150" i="47"/>
  <c r="W206" i="47"/>
  <c r="W220" i="47"/>
  <c r="W227" i="47"/>
  <c r="W154" i="47"/>
  <c r="W155" i="47"/>
  <c r="W187" i="47"/>
  <c r="W137" i="47"/>
  <c r="W191" i="47"/>
  <c r="W195" i="47"/>
  <c r="W142" i="47"/>
  <c r="W183" i="47"/>
  <c r="W219" i="47"/>
  <c r="W211" i="47"/>
  <c r="M147" i="47"/>
  <c r="M149" i="47" s="1"/>
  <c r="M162" i="47" s="1"/>
  <c r="M164" i="47" s="1"/>
  <c r="M177" i="47" s="1"/>
  <c r="M179" i="47" s="1"/>
  <c r="M192" i="47" s="1"/>
  <c r="M194" i="47" s="1"/>
  <c r="M207" i="47" s="1"/>
  <c r="M209" i="47" s="1"/>
  <c r="M222" i="47" s="1"/>
  <c r="M224" i="47" s="1"/>
  <c r="M237" i="47" s="1"/>
  <c r="H84" i="43" s="1"/>
  <c r="F33" i="43" s="1"/>
  <c r="G33" i="43" s="1"/>
  <c r="W197" i="47"/>
  <c r="W200" i="47"/>
  <c r="W166" i="47"/>
  <c r="W173" i="47"/>
  <c r="W214" i="47"/>
  <c r="W171" i="47"/>
  <c r="W141" i="47"/>
  <c r="W153" i="47"/>
  <c r="W146" i="47"/>
  <c r="W210" i="47"/>
  <c r="W138" i="47"/>
  <c r="W176" i="47"/>
  <c r="W235" i="47"/>
  <c r="W225" i="47"/>
  <c r="W205" i="47"/>
  <c r="W189" i="47"/>
  <c r="W156" i="47"/>
  <c r="W158" i="47"/>
  <c r="W201" i="47"/>
  <c r="W175" i="47"/>
  <c r="W218" i="47"/>
  <c r="W202" i="47"/>
  <c r="W215" i="47"/>
  <c r="W181" i="47"/>
  <c r="W213" i="47"/>
  <c r="W229" i="47"/>
  <c r="W160" i="47"/>
  <c r="W184" i="47"/>
  <c r="W232" i="47"/>
  <c r="W139" i="47"/>
  <c r="W226" i="47"/>
  <c r="W167" i="47"/>
  <c r="W143" i="47"/>
  <c r="W217" i="47"/>
  <c r="W203" i="47"/>
  <c r="W165" i="47"/>
  <c r="W170" i="47"/>
  <c r="W144" i="47"/>
  <c r="W159" i="47"/>
  <c r="W199" i="47"/>
  <c r="W198" i="47"/>
  <c r="W212" i="47"/>
  <c r="N147" i="47"/>
  <c r="N149" i="47" s="1"/>
  <c r="N162" i="47" s="1"/>
  <c r="N164" i="47" s="1"/>
  <c r="N177" i="47" s="1"/>
  <c r="N179" i="47" s="1"/>
  <c r="N192" i="47" s="1"/>
  <c r="N194" i="47" s="1"/>
  <c r="N207" i="47" s="1"/>
  <c r="N209" i="47" s="1"/>
  <c r="N222" i="47" s="1"/>
  <c r="N224" i="47" s="1"/>
  <c r="N237" i="47" s="1"/>
  <c r="I84" i="43" s="1"/>
  <c r="F34" i="43" s="1"/>
  <c r="G34" i="43" s="1"/>
  <c r="W190" i="47"/>
  <c r="W234" i="47"/>
  <c r="W188" i="47"/>
  <c r="W230" i="47"/>
  <c r="W145" i="47"/>
  <c r="W168" i="47"/>
  <c r="W180" i="47"/>
  <c r="W196" i="47"/>
  <c r="W169" i="47"/>
  <c r="W186" i="47"/>
  <c r="W221" i="47"/>
  <c r="W204" i="47"/>
  <c r="W136" i="47"/>
  <c r="W231" i="47"/>
  <c r="W172" i="47"/>
  <c r="F85" i="43"/>
  <c r="E85" i="43"/>
  <c r="F32" i="43"/>
  <c r="G32" i="43" s="1"/>
  <c r="G85" i="43"/>
  <c r="F36" i="43"/>
  <c r="G36" i="43" s="1"/>
  <c r="K85" i="43"/>
  <c r="F38" i="43"/>
  <c r="G38" i="43" s="1"/>
  <c r="M85" i="43"/>
  <c r="F37" i="43"/>
  <c r="G37" i="43" s="1"/>
  <c r="L85" i="43"/>
  <c r="F35" i="43"/>
  <c r="G35" i="43" s="1"/>
  <c r="J85" i="43"/>
  <c r="W135" i="47"/>
  <c r="I147" i="47"/>
  <c r="I149" i="47" s="1"/>
  <c r="I162" i="47" s="1"/>
  <c r="I164" i="47" s="1"/>
  <c r="I177" i="47" s="1"/>
  <c r="I179" i="47" s="1"/>
  <c r="I192" i="47" s="1"/>
  <c r="I194" i="47" s="1"/>
  <c r="I207" i="47" s="1"/>
  <c r="I209" i="47" s="1"/>
  <c r="I222" i="47" s="1"/>
  <c r="I224" i="47" s="1"/>
  <c r="I237" i="47" s="1"/>
  <c r="D84" i="43" s="1"/>
  <c r="F40" i="43"/>
  <c r="G40" i="43" s="1"/>
  <c r="O85" i="43"/>
  <c r="F39" i="43"/>
  <c r="G39" i="43" s="1"/>
  <c r="N85" i="43"/>
  <c r="F42" i="43"/>
  <c r="G42" i="43" s="1"/>
  <c r="Q85" i="43"/>
  <c r="E43" i="43"/>
  <c r="F41" i="43"/>
  <c r="G41" i="43" s="1"/>
  <c r="P85" i="43"/>
  <c r="H19" i="43"/>
  <c r="I85" i="43" l="1"/>
  <c r="W147" i="47"/>
  <c r="K105" i="43" s="1"/>
  <c r="H85" i="43"/>
  <c r="R84" i="43"/>
  <c r="F29" i="43"/>
  <c r="D85" i="43"/>
  <c r="W149" i="47" l="1"/>
  <c r="W162" i="47" s="1"/>
  <c r="W164" i="47" s="1"/>
  <c r="W177" i="47" s="1"/>
  <c r="W179" i="47" s="1"/>
  <c r="W192" i="47" s="1"/>
  <c r="W194" i="47" s="1"/>
  <c r="W207" i="47" s="1"/>
  <c r="W209" i="47" s="1"/>
  <c r="W222" i="47" s="1"/>
  <c r="W224" i="47" s="1"/>
  <c r="W237" i="47" s="1"/>
  <c r="K106" i="43"/>
  <c r="H21" i="43"/>
  <c r="H22" i="43" s="1"/>
  <c r="R85" i="43"/>
  <c r="F43" i="43"/>
  <c r="G29" i="43"/>
  <c r="G43" i="43" s="1"/>
  <c r="L14" i="43" l="1"/>
  <c r="L105" i="43"/>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Edolzhen</author>
  </authors>
  <commentList>
    <comment ref="D32" authorId="0" shapeId="0" xr:uid="{4B5F625A-65F1-4879-8CE0-76394A0266D9}">
      <text>
        <r>
          <rPr>
            <b/>
            <sz val="9"/>
            <color indexed="81"/>
            <rFont val="Tahoma"/>
            <family val="2"/>
          </rPr>
          <t>Billed Based on kVA</t>
        </r>
      </text>
    </comment>
    <comment ref="D33" authorId="0" shapeId="0" xr:uid="{B837DDD4-B364-405B-A553-80FDCB7CD638}">
      <text>
        <r>
          <rPr>
            <b/>
            <sz val="9"/>
            <color indexed="81"/>
            <rFont val="Tahoma"/>
            <family val="2"/>
          </rPr>
          <t>Billed based on kVA</t>
        </r>
      </text>
    </comment>
    <comment ref="D34" authorId="0" shapeId="0" xr:uid="{C5ED3DB9-1D2B-494A-9AFC-26F58174DBC8}">
      <text>
        <r>
          <rPr>
            <b/>
            <sz val="9"/>
            <color indexed="81"/>
            <rFont val="Tahoma"/>
            <family val="2"/>
          </rPr>
          <t>Billed based on kVA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<sst xmlns="http://schemas.openxmlformats.org/spreadsheetml/2006/main" count="7013" uniqueCount="865">
  <si>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</si>
  <si>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</si>
  <si>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</si>
  <si>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</si>
  <si>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</si>
  <si>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</si>
  <si>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</si>
  <si>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</si>
  <si>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</si>
  <si>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</si>
  <si>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</si>
  <si>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</si>
  <si>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</si>
  <si>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</si>
  <si>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</si>
  <si>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</si>
  <si>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</si>
  <si>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</si>
  <si>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</si>
  <si>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</si>
  <si>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</si>
  <si>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</si>
  <si>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</si>
  <si>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</si>
  <si>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</si>
  <si>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</si>
  <si>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</si>
  <si>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</si>
  <si>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</si>
  <si>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</si>
  <si>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</si>
  <si>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</si>
  <si>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</si>
  <si>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</si>
  <si>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</si>
  <si>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</si>
  <si>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</si>
  <si>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</si>
  <si>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</si>
  <si>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</si>
  <si>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</si>
  <si>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</si>
  <si>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</si>
  <si>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</si>
  <si>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</si>
  <si>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</si>
  <si>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</si>
  <si>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</si>
  <si>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</si>
  <si>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</si>
  <si>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</si>
  <si>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</si>
  <si>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</si>
  <si>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</si>
  <si>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</si>
  <si>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</si>
  <si>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</si>
  <si>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</si>
  <si>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</si>
  <si>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</si>
  <si>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</si>
  <si>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</si>
  <si>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</si>
  <si>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</si>
  <si>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</si>
  <si>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</si>
  <si>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</si>
  <si>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</si>
  <si>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</si>
  <si>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</si>
  <si>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</si>
  <si>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</si>
  <si>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</si>
  <si>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</si>
  <si>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</si>
  <si>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</si>
  <si>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</si>
  <si>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</si>
  <si>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</si>
  <si>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</si>
  <si>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</si>
  <si>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</si>
  <si>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</si>
  <si>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</si>
  <si>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</si>
  <si>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</si>
  <si>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</si>
  <si>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</si>
  <si>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</si>
  <si>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</si>
  <si>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</si>
  <si>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</si>
  <si>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</si>
  <si>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</si>
  <si>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</si>
  <si>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</si>
  <si>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</si>
  <si>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</si>
  <si>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</si>
  <si>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</si>
  <si>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</si>
  <si>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</si>
  <si>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</si>
  <si>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</si>
  <si>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</si>
  <si>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</si>
  <si>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</si>
  <si>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</si>
  <si>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</si>
  <si>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</si>
  <si>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</si>
  <si>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</si>
  <si>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</si>
  <si>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</si>
  <si>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</si>
  <si>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</si>
  <si>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</si>
  <si>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</si>
  <si>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</si>
  <si>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</si>
  <si>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</si>
  <si>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</si>
  <si>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</si>
  <si>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</si>
  <si>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</si>
  <si>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</si>
  <si>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</si>
  <si>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</si>
  <si>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</si>
  <si>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</si>
  <si>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</si>
  <si>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</si>
  <si>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</si>
  <si>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</si>
  <si>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</si>
  <si>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</si>
  <si>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</si>
  <si>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</si>
  <si>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</si>
  <si>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</si>
  <si>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</si>
  <si>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</si>
  <si>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</si>
  <si>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</si>
  <si>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</si>
  <si>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</si>
  <si>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</si>
  <si>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</si>
  <si>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</si>
  <si>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</si>
  <si>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</si>
  <si>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</si>
  <si>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</si>
  <si>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</si>
  <si>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</si>
  <si>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</si>
  <si>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</si>
  <si>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</si>
  <si>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</si>
  <si>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</si>
  <si>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</si>
  <si>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</si>
  <si>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</si>
  <si>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</si>
  <si>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</si>
  <si>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</si>
  <si>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</si>
  <si>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</si>
  <si>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</si>
  <si>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</si>
  <si>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</si>
  <si>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</si>
  <si>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</si>
  <si>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</si>
  <si>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</si>
  <si>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</si>
  <si>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</si>
  <si>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</si>
  <si>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</si>
  <si>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</si>
  <si>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</si>
  <si>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</si>
  <si>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</si>
  <si>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</si>
  <si>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</si>
  <si>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</si>
  <si>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</si>
  <si>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</si>
  <si>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</si>
  <si>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</si>
  <si>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</si>
  <si>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</si>
  <si>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</si>
  <si>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</si>
  <si>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</si>
  <si>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</si>
  <si>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</si>
  <si>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</si>
  <si>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</si>
  <si>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</si>
  <si>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</si>
  <si>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</si>
  <si>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</si>
  <si>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</si>
  <si>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</si>
  <si>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</si>
  <si>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</si>
  <si>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</si>
  <si>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</si>
  <si>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</si>
  <si>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</si>
  <si>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</si>
  <si>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</si>
  <si>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</si>
  <si>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</si>
  <si>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</si>
  <si>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</si>
  <si>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</si>
  <si>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</si>
  <si>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</si>
  <si>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</si>
  <si>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</si>
  <si>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</si>
  <si>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</si>
  <si>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</si>
  <si>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</si>
  <si>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</si>
  <si>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</si>
  <si>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</si>
  <si>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</si>
  <si>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</si>
  <si>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</si>
  <si>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</si>
  <si>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</si>
  <si>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</si>
  <si>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</si>
  <si>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</si>
  <si>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</si>
  <si>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</si>
  <si>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</si>
  <si>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</si>
  <si>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</si>
  <si>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</si>
  <si>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</si>
  <si>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</si>
  <si>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</si>
  <si>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</si>
  <si>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</si>
  <si>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</si>
  <si>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</si>
  <si>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</si>
  <si>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</si>
  <si>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</si>
  <si>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</si>
  <si>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</si>
  <si>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</si>
  <si>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</si>
  <si>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</si>
  <si>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</si>
  <si>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</si>
  <si>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</si>
  <si>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</si>
  <si>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</si>
  <si>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</si>
  <si>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</si>
  <si>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</si>
  <si>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</si>
  <si>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</si>
  <si>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</si>
  <si>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</si>
  <si>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</si>
  <si>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</si>
  <si>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</si>
  <si>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</si>
  <si>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</si>
  <si>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</si>
  <si>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</si>
  <si>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</si>
  <si>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</si>
  <si>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</si>
  <si>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</si>
  <si>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</si>
  <si>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</si>
  <si>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</si>
  <si>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</si>
  <si>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</si>
  <si>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</si>
  <si>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</si>
  <si>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</si>
  <si>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</si>
  <si>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</si>
  <si>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</si>
  <si>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</si>
  <si>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</si>
  <si>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</si>
  <si>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</si>
  <si>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</si>
  <si>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</si>
  <si>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</si>
  <si>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</si>
  <si>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</si>
  <si>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</si>
  <si>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</si>
  <si>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</si>
  <si>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</si>
  <si>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</si>
  <si>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</si>
  <si>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</si>
  <si>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</si>
  <si>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</si>
  <si>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</si>
  <si>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</si>
  <si>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</si>
  <si>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</si>
  <si>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</si>
  <si>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</si>
  <si>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</si>
  <si>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</si>
  <si>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</si>
  <si>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</si>
  <si>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</si>
  <si>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</si>
  <si>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</si>
  <si>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</si>
  <si>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</si>
  <si>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</si>
  <si>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</si>
  <si>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</si>
  <si>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</si>
  <si>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</si>
  <si>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</si>
  <si>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</si>
  <si>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</si>
  <si>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</si>
  <si>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</si>
  <si>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</si>
  <si>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</si>
  <si>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</si>
  <si>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</si>
  <si>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</si>
  <si>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</si>
  <si>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</si>
  <si>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</si>
  <si>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</si>
  <si>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</si>
  <si>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</si>
  <si>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</si>
  <si>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</si>
  <si>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</si>
  <si>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</si>
  <si>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</si>
  <si>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</si>
  <si>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</si>
  <si>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</si>
  <si>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</si>
  <si>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</si>
  <si>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</si>
  <si>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</si>
  <si>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</si>
  <si>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</si>
  <si>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</si>
  <si>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</si>
  <si>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</si>
  <si>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</si>
  <si>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</si>
  <si>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</si>
  <si>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</si>
  <si>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</si>
  <si>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</si>
  <si>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</si>
  <si>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</si>
  <si>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</si>
  <si>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</si>
  <si>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</si>
  <si>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</si>
  <si>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</si>
  <si>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</si>
  <si>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</si>
  <si>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</si>
  <si>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</si>
  <si>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</si>
  <si>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</si>
  <si>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</si>
  <si>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</si>
  <si>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</si>
  <si>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</si>
  <si>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</si>
  <si>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</si>
  <si>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</si>
  <si>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</si>
  <si>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</si>
  <si>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</si>
  <si>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</si>
  <si>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</si>
  <si>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</si>
  <si>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</si>
  <si>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</si>
  <si>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</si>
  <si>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</si>
  <si>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</si>
  <si>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</si>
  <si>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</si>
  <si>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</si>
  <si>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</si>
  <si>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</si>
  <si>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</si>
  <si>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</si>
  <si>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</si>
  <si>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</si>
  <si>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</si>
  <si>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</si>
  <si>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</si>
  <si>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</si>
  <si>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</si>
  <si>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</si>
  <si>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</si>
  <si>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</si>
  <si>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</si>
  <si>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</si>
  <si>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</si>
  <si>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</si>
  <si>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</si>
  <si>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</si>
  <si>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</si>
  <si>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</si>
  <si>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</si>
  <si>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</si>
  <si>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</si>
  <si>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</si>
  <si>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</si>
  <si>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</si>
  <si>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</si>
  <si>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</si>
  <si>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</si>
  <si>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</si>
  <si>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</si>
  <si>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</si>
  <si>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</si>
  <si>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</si>
  <si>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</si>
  <si>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</si>
  <si>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</si>
  <si>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</si>
  <si>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</si>
  <si>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</si>
  <si>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</si>
  <si>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</si>
  <si>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</si>
  <si>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</si>
  <si>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</si>
  <si>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</si>
  <si>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</si>
  <si>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</si>
  <si>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</si>
  <si>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</si>
  <si>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</si>
  <si>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</si>
  <si>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</si>
  <si>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</si>
  <si>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</si>
  <si>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</si>
  <si>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</si>
  <si>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</si>
  <si>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</si>
  <si>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</si>
  <si>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</si>
  <si>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</si>
  <si>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</si>
  <si>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</si>
  <si>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</si>
  <si>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</si>
  <si>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</si>
  <si>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</si>
  <si>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</si>
  <si>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</si>
  <si>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</si>
  <si>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</si>
  <si>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</si>
  <si>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</si>
  <si>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</si>
  <si>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</si>
  <si>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</si>
  <si>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</si>
  <si>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</si>
  <si>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</si>
  <si>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</si>
  <si>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</si>
  <si>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</si>
  <si>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</si>
  <si>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</si>
  <si>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</si>
  <si>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</si>
  <si>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</si>
  <si>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</si>
  <si>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</si>
  <si>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</si>
  <si>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</si>
  <si>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</si>
  <si>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</si>
  <si>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</si>
  <si>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</si>
  <si>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</si>
  <si>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</si>
  <si>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</si>
  <si>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</si>
  <si>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</si>
  <si>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</si>
  <si>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</si>
  <si>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</si>
  <si>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</si>
  <si>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</si>
  <si>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</si>
  <si>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</si>
  <si>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</si>
  <si>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</si>
  <si>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</si>
  <si>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</si>
  <si>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</si>
  <si>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</si>
  <si>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</si>
  <si>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</si>
  <si>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</si>
  <si>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</si>
  <si>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</si>
  <si>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</si>
  <si>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</si>
  <si>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</si>
  <si>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</si>
  <si>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</si>
  <si>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</si>
  <si>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</si>
  <si>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</si>
  <si>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</si>
  <si>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</si>
  <si>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</si>
  <si>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</si>
  <si>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</si>
  <si>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</si>
  <si>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</si>
  <si>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</si>
  <si>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</si>
  <si>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</si>
  <si>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</si>
  <si>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</si>
  <si>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</si>
  <si>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</si>
  <si>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</si>
  <si>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</si>
  <si>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</si>
  <si>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</si>
  <si>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</si>
  <si>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</si>
  <si>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</si>
  <si>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</si>
  <si>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</si>
  <si>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</si>
  <si>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</si>
  <si>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</si>
  <si>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</si>
  <si>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</si>
  <si>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</si>
  <si>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</si>
  <si>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</si>
  <si>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</si>
  <si>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</si>
  <si>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</si>
  <si>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</si>
  <si>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</si>
  <si>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</si>
  <si>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</si>
  <si>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</si>
  <si>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</si>
  <si>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</si>
  <si>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</si>
  <si>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</si>
  <si>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</si>
  <si>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</si>
  <si>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</si>
  <si>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</si>
  <si>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</si>
  <si>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</si>
  <si>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</si>
  <si>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</si>
  <si>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</si>
  <si>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</si>
  <si>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</si>
  <si>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</si>
  <si>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</si>
  <si>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</si>
  <si>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</si>
  <si>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</si>
  <si>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</si>
  <si>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</si>
  <si>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</si>
  <si>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</si>
  <si>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</si>
  <si>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</si>
  <si>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</si>
  <si>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</si>
  <si>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</si>
  <si>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</si>
  <si>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</si>
  <si>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</si>
  <si>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</si>
  <si>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</si>
  <si>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</si>
  <si>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</si>
  <si>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</si>
  <si>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</si>
  <si>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</si>
  <si>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</si>
  <si>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</si>
  <si>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</si>
  <si>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</si>
  <si>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</si>
  <si>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</si>
  <si>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</si>
  <si>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</si>
  <si>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</si>
  <si>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</si>
  <si>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</si>
  <si>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</si>
  <si>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</si>
  <si>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</si>
  <si>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</si>
  <si>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</si>
  <si>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</si>
  <si>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</si>
  <si>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</si>
  <si>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</si>
  <si>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</si>
  <si>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</si>
  <si>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</si>
  <si>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</si>
  <si>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</si>
  <si>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</si>
  <si>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</si>
  <si>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</si>
  <si>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</si>
  <si>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</si>
  <si>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</si>
  <si>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</si>
  <si>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</si>
  <si>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</si>
  <si>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</si>
  <si>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</si>
  <si>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</si>
  <si>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</si>
  <si>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</si>
  <si>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</si>
  <si>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</si>
  <si>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</si>
  <si>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</si>
  <si>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</si>
  <si>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</si>
  <si>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</si>
  <si>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</si>
  <si>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</si>
  <si>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</si>
  <si>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</si>
  <si>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</si>
  <si>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</si>
  <si>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</si>
  <si>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</si>
  <si>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</si>
  <si>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</si>
  <si>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</si>
  <si>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</si>
  <si>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</si>
  <si>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</si>
  <si>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</si>
  <si>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</si>
  <si>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</si>
  <si>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</si>
  <si>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</si>
  <si>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</si>
  <si>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</si>
  <si>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</si>
  <si>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</si>
  <si>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</si>
  <si>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</si>
  <si>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</si>
  <si>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</si>
  <si>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</si>
  <si>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</si>
  <si>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</si>
  <si>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</si>
  <si>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</si>
  <si>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</si>
  <si>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</si>
  <si>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</si>
  <si>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</si>
  <si>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</si>
  <si>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</si>
  <si>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</si>
  <si>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</si>
  <si>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</si>
  <si>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</si>
  <si>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</si>
  <si>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</si>
  <si>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</si>
  <si>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</si>
  <si>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</si>
  <si>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</si>
  <si>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</si>
  <si>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</si>
  <si>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</si>
  <si>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</si>
  <si>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</si>
  <si>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</si>
  <si>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</si>
  <si>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</si>
  <si>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</si>
  <si>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</si>
  <si>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</si>
  <si>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</si>
  <si>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</si>
  <si>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</si>
  <si>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</si>
  <si>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</si>
  <si>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</si>
  <si>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</si>
  <si>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</si>
  <si>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</si>
  <si>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</si>
  <si>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</si>
  <si>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</si>
  <si>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</si>
  <si>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</si>
  <si>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</si>
  <si>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</si>
  <si>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</si>
  <si>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</si>
  <si>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</si>
  <si>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</si>
  <si>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</si>
  <si>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</si>
  <si>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</si>
  <si>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</si>
  <si>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</si>
  <si>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</si>
  <si>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</si>
  <si>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</si>
  <si>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</si>
  <si>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</si>
  <si>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</si>
  <si>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</si>
  <si>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</si>
  <si>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</si>
  <si>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</si>
  <si>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</si>
  <si>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</si>
  <si>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</si>
  <si>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</si>
  <si>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</si>
  <si>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</si>
  <si>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</si>
  <si>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</si>
  <si>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</si>
  <si>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</si>
  <si>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</si>
  <si>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</si>
  <si>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RES</t>
  </si>
  <si>
    <t>RES120</t>
  </si>
  <si>
    <t>GS&lt;50</t>
  </si>
  <si>
    <t>GSv 50-999kW</t>
  </si>
  <si>
    <t>GS 1000-4999kW</t>
  </si>
  <si>
    <t>GS&gt;5MW</t>
  </si>
  <si>
    <t>Framework</t>
  </si>
  <si>
    <t>2015-2020</t>
  </si>
  <si>
    <t>Save on Energy Instant Discount Program</t>
  </si>
  <si>
    <t>Save on Energy Heating &amp; Cooling Program</t>
  </si>
  <si>
    <t>Save on Energy Energy Performance Program for Multi-Site Customers</t>
  </si>
  <si>
    <t>Adaptive Thermostat Local Program</t>
  </si>
  <si>
    <t>OPsaver Local Program</t>
  </si>
  <si>
    <t>PUMPsaver Local Program</t>
  </si>
  <si>
    <t>Pool Saver Local Program</t>
  </si>
  <si>
    <t>RTUsaver Local Program</t>
  </si>
  <si>
    <t>Toronto Hydro – Enbridge Joint Low-Income Program LDC Innovation Fund Pilot Program</t>
  </si>
  <si>
    <t>Whole Home Pilot Program</t>
  </si>
  <si>
    <t>PUMPsaver LDC Innovation Fund Pilot Program</t>
  </si>
  <si>
    <t>RTUsaver LDC Innovation Fund Pilot Program</t>
  </si>
  <si>
    <t>Electronics Take Back LDC Innovation Fund Pilot Program</t>
  </si>
  <si>
    <t>OPsaver LDC Innovation Fund Pilot Program</t>
  </si>
  <si>
    <t>Truckload Event LDC Innovation Fund Pilot Program</t>
  </si>
  <si>
    <t>EnerNOC Conservation Fund Pilot Program</t>
  </si>
  <si>
    <t>CF</t>
  </si>
  <si>
    <t>Home Depot Home Appliance Market Uplift Conservation Fund Pilot Program</t>
  </si>
  <si>
    <t>Loblaw P4P Conservation Fund Pilot Program</t>
  </si>
  <si>
    <t>Strategic Energy Group Conservation Fund Pilot Program</t>
  </si>
  <si>
    <t>2011-2014+2015</t>
  </si>
  <si>
    <t>OPsaver Program</t>
  </si>
  <si>
    <t>Residential Engagement Program</t>
  </si>
  <si>
    <t>RTUsaver Program</t>
  </si>
  <si>
    <t>Swimming Pool Efficiency Program</t>
  </si>
  <si>
    <t>Adaptive Thermostat Rebate Program</t>
  </si>
  <si>
    <t>Data Centre Pilot</t>
  </si>
  <si>
    <t>MURB DIL Local Program</t>
  </si>
  <si>
    <t>Toronto Hydro-Electric System Limited</t>
  </si>
  <si>
    <t>EE</t>
  </si>
  <si>
    <t>Commercial &amp; Institutional</t>
  </si>
  <si>
    <t>Industrial</t>
  </si>
  <si>
    <t>Save on Energy Business Refrigeration Incentive Program</t>
  </si>
  <si>
    <t>Save on Energy Retrofit Program - P4P</t>
  </si>
  <si>
    <t>Save on Energy Process &amp; Systems Upgrades Program - P4P</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</si>
  <si>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</si>
  <si>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</si>
  <si>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</si>
  <si>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</si>
  <si>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</si>
  <si>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</si>
  <si>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</si>
  <si>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</si>
  <si>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</si>
  <si>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</si>
  <si>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</si>
  <si>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</si>
  <si>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</si>
  <si>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</si>
  <si>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</si>
  <si>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</si>
  <si>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</si>
  <si>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</si>
  <si>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</si>
  <si>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</si>
  <si>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Small &amp; Medium Business Energy Management System LDC Innovation Fund Pilot Program</t>
  </si>
  <si>
    <t>Solar Powered Attic Ventilation LDC Innovation Fund Pilot Program</t>
  </si>
  <si>
    <t>Industrial Accelerator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</si>
  <si>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</si>
  <si>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</si>
  <si>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</si>
  <si>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</si>
  <si>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</si>
  <si>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Voltage Reduction Conservation Fund Pilot Program</t>
  </si>
  <si>
    <t>Ontario Clean Water Agency P4P Conservation Fund Pilot Program</t>
  </si>
  <si>
    <t>Performance Based Conservation Fund Pilot Program</t>
  </si>
  <si>
    <t>Social Benchmarking Conservation Fund Pilot Program</t>
  </si>
  <si>
    <t>Program Enabled</t>
  </si>
  <si>
    <t>SUITESaver Program</t>
  </si>
  <si>
    <t>Consumer</t>
  </si>
  <si>
    <t>Business</t>
  </si>
  <si>
    <t>Non-LDC</t>
  </si>
  <si>
    <t>Non-Residential</t>
  </si>
  <si>
    <t>Competitive Sector Multi-Unit Residential Service</t>
  </si>
  <si>
    <t>GS &lt;50kW</t>
  </si>
  <si>
    <t>GS 50-999kW</t>
  </si>
  <si>
    <t xml:space="preserve">Rate Rider for Application of IFRS – 2014 Derecognition </t>
  </si>
  <si>
    <t>EB-2018-0071</t>
  </si>
  <si>
    <t>2019 IRM Application</t>
  </si>
  <si>
    <t>Toronto Hydro</t>
  </si>
  <si>
    <t>EB-2020-0057</t>
  </si>
  <si>
    <t>2021 IRM Application</t>
  </si>
  <si>
    <t>2018-2019</t>
  </si>
  <si>
    <t xml:space="preserve">Changed rounding to 5 decimal places. </t>
  </si>
  <si>
    <t>Toronto Hydro’s billing units for customers that are billed on $/kWh include 5 decimal places.</t>
  </si>
  <si>
    <t>Column B</t>
  </si>
  <si>
    <t>Edited the default programs listed. Deleted programs that are not delivered by Toronto Hydro.</t>
  </si>
  <si>
    <t>To align programs with those delivered by THESL.</t>
  </si>
  <si>
    <t>Home Assistance Program multiplier changed to 12</t>
  </si>
  <si>
    <t xml:space="preserve">A portion of the participants for the Home Assistance program reside in buildings with only General Service (Non-Residential) bulk accounts. For the portion of savings allocated to General Service accounts greater than 50 kW, the demand multiplier was changed to 12 months.  </t>
  </si>
  <si>
    <t>L23, L30, L37, M23, M30, M37</t>
  </si>
  <si>
    <t>Column N</t>
  </si>
  <si>
    <t>Unverified</t>
  </si>
  <si>
    <t>EB-2014-0116, THESL Decision and Order, p. 38</t>
  </si>
  <si>
    <t>EB-2017-0077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</si>
</sst>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quot;$&quot;* #,##0.00000_-;\-&quot;$&quot;* #,##0.00000_-;_-&quot;$&quot;* &quot;-&quot;??_-;_-@_-"/>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66FFFF"/>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2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 borderId="0" xfId="0" applyFill="1" applyAlignment="1"/>
    <xf numFmtId="0" fontId="3" fillId="2" borderId="110" xfId="0" applyFont="1" applyFill="1" applyBorder="1" applyAlignment="1"/>
    <xf numFmtId="0" fontId="3" fillId="2" borderId="122" xfId="0" applyFont="1" applyFill="1" applyBorder="1" applyAlignment="1"/>
    <xf numFmtId="0" fontId="0" fillId="2" borderId="148" xfId="0" applyFill="1" applyBorder="1" applyAlignment="1"/>
    <xf numFmtId="0" fontId="0" fillId="2" borderId="110" xfId="0" applyFill="1" applyBorder="1" applyAlignment="1"/>
    <xf numFmtId="0" fontId="0" fillId="2" borderId="122" xfId="0" applyFill="1" applyBorder="1" applyAlignment="1"/>
    <xf numFmtId="0" fontId="0" fillId="2" borderId="149" xfId="0" applyFill="1" applyBorder="1" applyAlignment="1"/>
    <xf numFmtId="9" fontId="7" fillId="2" borderId="148" xfId="72" applyFont="1" applyFill="1" applyBorder="1" applyAlignment="1"/>
    <xf numFmtId="9" fontId="7" fillId="2" borderId="110" xfId="72" applyFont="1" applyFill="1" applyBorder="1" applyAlignment="1"/>
    <xf numFmtId="9" fontId="7" fillId="2" borderId="122" xfId="72" applyFont="1" applyFill="1" applyBorder="1" applyAlignment="1"/>
    <xf numFmtId="9" fontId="7" fillId="2" borderId="149" xfId="72" applyFont="1" applyFill="1" applyBorder="1" applyAlignment="1"/>
    <xf numFmtId="9" fontId="7" fillId="0" borderId="134" xfId="72" applyFont="1" applyFill="1" applyBorder="1" applyAlignment="1"/>
    <xf numFmtId="9" fontId="7" fillId="0" borderId="110" xfId="72" applyFont="1" applyFill="1" applyBorder="1" applyAlignment="1"/>
    <xf numFmtId="9" fontId="7" fillId="0" borderId="149" xfId="72" applyFont="1" applyFill="1" applyBorder="1" applyAlignment="1"/>
    <xf numFmtId="9" fontId="0" fillId="94" borderId="0" xfId="0" applyNumberFormat="1" applyFill="1" applyBorder="1" applyAlignment="1"/>
    <xf numFmtId="0" fontId="0" fillId="94" borderId="0" xfId="0" applyFill="1" applyBorder="1" applyAlignment="1"/>
    <xf numFmtId="0" fontId="0" fillId="94" borderId="150" xfId="0" applyFill="1" applyBorder="1" applyAlignment="1"/>
    <xf numFmtId="0" fontId="0" fillId="94" borderId="151" xfId="0" applyFill="1" applyBorder="1" applyAlignment="1"/>
    <xf numFmtId="9" fontId="7" fillId="94" borderId="148" xfId="72" applyFont="1" applyFill="1" applyBorder="1" applyAlignment="1"/>
    <xf numFmtId="9" fontId="7" fillId="94" borderId="110" xfId="72" applyFont="1" applyFill="1" applyBorder="1" applyAlignment="1"/>
    <xf numFmtId="9" fontId="7" fillId="94" borderId="122" xfId="72" applyFont="1" applyFill="1" applyBorder="1" applyAlignment="1"/>
    <xf numFmtId="9" fontId="7" fillId="94" borderId="149" xfId="72" applyFont="1" applyFill="1" applyBorder="1" applyAlignment="1"/>
    <xf numFmtId="9" fontId="7" fillId="2" borderId="134" xfId="72" applyFont="1" applyFill="1" applyBorder="1"/>
    <xf numFmtId="9" fontId="7" fillId="2" borderId="110" xfId="72" applyFont="1" applyFill="1" applyBorder="1"/>
    <xf numFmtId="9" fontId="7" fillId="2" borderId="149" xfId="72" applyFont="1" applyFill="1" applyBorder="1"/>
    <xf numFmtId="9" fontId="7" fillId="2" borderId="148" xfId="72" applyFont="1" applyFill="1" applyBorder="1"/>
    <xf numFmtId="9" fontId="0" fillId="2" borderId="134" xfId="72" applyFont="1" applyFill="1" applyBorder="1"/>
    <xf numFmtId="9" fontId="0" fillId="2" borderId="110" xfId="72" applyFont="1" applyFill="1" applyBorder="1"/>
    <xf numFmtId="9" fontId="0" fillId="2" borderId="149" xfId="72" applyFont="1" applyFill="1" applyBorder="1"/>
    <xf numFmtId="9" fontId="0" fillId="2" borderId="148" xfId="72" applyFont="1" applyFill="1" applyBorder="1"/>
    <xf numFmtId="9" fontId="7" fillId="0" borderId="148" xfId="72" applyFont="1" applyFill="1" applyBorder="1" applyAlignment="1"/>
    <xf numFmtId="0" fontId="91" fillId="2" borderId="110" xfId="0" applyFont="1" applyFill="1" applyBorder="1" applyAlignment="1" applyProtection="1">
      <alignment vertical="top"/>
      <protection locked="0"/>
    </xf>
    <xf numFmtId="9" fontId="7" fillId="94" borderId="0" xfId="72" applyFont="1" applyFill="1" applyBorder="1" applyAlignment="1"/>
    <xf numFmtId="9" fontId="7" fillId="94" borderId="150" xfId="72" applyFont="1" applyFill="1" applyBorder="1" applyAlignment="1"/>
    <xf numFmtId="9" fontId="7" fillId="0" borderId="122" xfId="72" applyFont="1" applyFill="1" applyBorder="1" applyAlignment="1"/>
    <xf numFmtId="9" fontId="0" fillId="2" borderId="148" xfId="72" applyFont="1" applyFill="1" applyBorder="1" applyAlignment="1"/>
    <xf numFmtId="9" fontId="0" fillId="2" borderId="110" xfId="72" applyFont="1" applyFill="1" applyBorder="1" applyAlignment="1"/>
    <xf numFmtId="9" fontId="0" fillId="2" borderId="149" xfId="72" applyFont="1" applyFill="1" applyBorder="1" applyAlignment="1"/>
    <xf numFmtId="9" fontId="0" fillId="94" borderId="0" xfId="72" applyFont="1" applyFill="1" applyBorder="1" applyAlignment="1"/>
    <xf numFmtId="9" fontId="0" fillId="94" borderId="150" xfId="72" applyFont="1" applyFill="1" applyBorder="1" applyAlignment="1"/>
    <xf numFmtId="9" fontId="0" fillId="0" borderId="148" xfId="72" applyFont="1" applyFill="1" applyBorder="1" applyAlignment="1"/>
    <xf numFmtId="9" fontId="0" fillId="0" borderId="110" xfId="72" applyFont="1" applyFill="1" applyBorder="1" applyAlignment="1"/>
    <xf numFmtId="9" fontId="0" fillId="0" borderId="122" xfId="72" applyFont="1" applyFill="1" applyBorder="1" applyAlignment="1"/>
    <xf numFmtId="9" fontId="0" fillId="94" borderId="151" xfId="72" applyFont="1" applyFill="1" applyBorder="1" applyAlignment="1"/>
    <xf numFmtId="9" fontId="0" fillId="2" borderId="122" xfId="72" applyFont="1" applyFill="1" applyBorder="1" applyAlignment="1"/>
    <xf numFmtId="9" fontId="0" fillId="94" borderId="148" xfId="72" applyFont="1" applyFill="1" applyBorder="1" applyAlignment="1"/>
    <xf numFmtId="9" fontId="0" fillId="94" borderId="110" xfId="72" applyFont="1" applyFill="1" applyBorder="1" applyAlignment="1"/>
    <xf numFmtId="9" fontId="0" fillId="94" borderId="122" xfId="72" applyFont="1" applyFill="1" applyBorder="1" applyAlignment="1"/>
    <xf numFmtId="0" fontId="0" fillId="2" borderId="110" xfId="0" applyFill="1" applyBorder="1"/>
    <xf numFmtId="0" fontId="0" fillId="2" borderId="122" xfId="0" applyFill="1" applyBorder="1"/>
    <xf numFmtId="0" fontId="0" fillId="94" borderId="151" xfId="0" applyFill="1" applyBorder="1"/>
    <xf numFmtId="0" fontId="0" fillId="94" borderId="0" xfId="0" applyFill="1" applyBorder="1"/>
    <xf numFmtId="0" fontId="0" fillId="94" borderId="150" xfId="0" applyFill="1" applyBorder="1"/>
    <xf numFmtId="0" fontId="0" fillId="94" borderId="152" xfId="0" applyFill="1" applyBorder="1"/>
    <xf numFmtId="0" fontId="0" fillId="94" borderId="153" xfId="0" applyFill="1" applyBorder="1"/>
    <xf numFmtId="0" fontId="0" fillId="94" borderId="154" xfId="0" applyFill="1" applyBorder="1"/>
    <xf numFmtId="9" fontId="0" fillId="2" borderId="155" xfId="72" applyFont="1" applyFill="1" applyBorder="1"/>
    <xf numFmtId="9" fontId="0" fillId="2" borderId="156" xfId="72" applyFont="1" applyFill="1" applyBorder="1"/>
    <xf numFmtId="9" fontId="0" fillId="2" borderId="157" xfId="72" applyFont="1" applyFill="1" applyBorder="1"/>
    <xf numFmtId="9" fontId="0" fillId="2" borderId="158" xfId="72" applyFont="1" applyFill="1" applyBorder="1"/>
    <xf numFmtId="0" fontId="7" fillId="28" borderId="34" xfId="0" applyFont="1" applyFill="1" applyBorder="1" applyAlignment="1">
      <alignment vertical="top"/>
    </xf>
    <xf numFmtId="0" fontId="7" fillId="90" borderId="34" xfId="0" applyFont="1" applyFill="1" applyBorder="1"/>
    <xf numFmtId="4" fontId="0" fillId="2" borderId="0" xfId="0" applyNumberFormat="1" applyFill="1" applyBorder="1"/>
    <xf numFmtId="4" fontId="0" fillId="2" borderId="0" xfId="0" applyNumberFormat="1" applyFill="1"/>
    <xf numFmtId="43" fontId="0" fillId="2" borderId="0" xfId="0" applyNumberFormat="1" applyFill="1" applyBorder="1"/>
    <xf numFmtId="285" fontId="45" fillId="28" borderId="35" xfId="70" applyNumberFormat="1" applyFont="1" applyFill="1" applyBorder="1" applyAlignment="1" applyProtection="1">
      <alignment horizontal="center"/>
      <protection locked="0"/>
    </xf>
    <xf numFmtId="285" fontId="45" fillId="2" borderId="35" xfId="70" applyNumberFormat="1" applyFont="1" applyFill="1" applyBorder="1" applyAlignment="1" applyProtection="1">
      <alignment horizontal="center"/>
      <protection locked="0"/>
    </xf>
    <xf numFmtId="285" fontId="8" fillId="2" borderId="0" xfId="70" applyNumberFormat="1" applyFont="1" applyFill="1" applyBorder="1" applyAlignment="1" applyProtection="1">
      <alignment horizontal="center"/>
      <protection locked="0"/>
    </xf>
    <xf numFmtId="285" fontId="209" fillId="2" borderId="0" xfId="0" applyNumberFormat="1" applyFont="1" applyFill="1" applyBorder="1" applyProtection="1">
      <protection locked="0"/>
    </xf>
    <xf numFmtId="0" fontId="45" fillId="95" borderId="3" xfId="0" applyFont="1" applyFill="1" applyBorder="1" applyAlignment="1" applyProtection="1">
      <alignment horizontal="left" vertical="center" wrapText="1"/>
      <protection locked="0"/>
    </xf>
    <xf numFmtId="169" fontId="45" fillId="96" borderId="0" xfId="71" applyNumberFormat="1" applyFont="1" applyFill="1" applyBorder="1" applyAlignment="1" applyProtection="1">
      <alignment horizontal="center" vertical="center"/>
      <protection locked="0"/>
    </xf>
    <xf numFmtId="0" fontId="41" fillId="94" borderId="159" xfId="0" applyFont="1" applyFill="1" applyBorder="1" applyProtection="1">
      <protection locked="0"/>
    </xf>
    <xf numFmtId="0" fontId="41" fillId="94" borderId="160" xfId="0" applyFont="1" applyFill="1" applyBorder="1" applyProtection="1">
      <protection locked="0"/>
    </xf>
    <xf numFmtId="0" fontId="41" fillId="94" borderId="161" xfId="0" applyFont="1" applyFill="1" applyBorder="1" applyProtection="1">
      <protection locked="0"/>
    </xf>
    <xf numFmtId="169" fontId="8" fillId="96" borderId="0" xfId="0" applyNumberFormat="1" applyFont="1" applyFill="1" applyBorder="1" applyAlignment="1" applyProtection="1">
      <alignment horizontal="center" vertical="center"/>
      <protection locked="0"/>
    </xf>
    <xf numFmtId="164" fontId="13" fillId="2" borderId="0" xfId="0" applyNumberFormat="1" applyFont="1" applyFill="1" applyBorder="1"/>
    <xf numFmtId="44" fontId="13" fillId="2" borderId="0" xfId="70" applyFont="1" applyFill="1" applyBorder="1"/>
    <xf numFmtId="44" fontId="217" fillId="2" borderId="0" xfId="70" applyFont="1" applyFill="1"/>
    <xf numFmtId="44" fontId="13" fillId="2" borderId="0" xfId="70" applyFont="1" applyFill="1"/>
    <xf numFmtId="44" fontId="13" fillId="2" borderId="0" xfId="0" applyNumberFormat="1" applyFont="1" applyFill="1" applyBorder="1"/>
    <xf numFmtId="171" fontId="212" fillId="28" borderId="28" xfId="70" applyNumberFormat="1" applyFont="1" applyFill="1" applyBorder="1" applyAlignment="1">
      <alignment horizontal="left" vertical="center"/>
    </xf>
    <xf numFmtId="0" fontId="0" fillId="90" borderId="110" xfId="0" applyFill="1" applyBorder="1" applyAlignment="1">
      <alignment vertical="top"/>
    </xf>
    <xf numFmtId="0" fontId="0" fillId="28" borderId="110" xfId="0" applyFill="1" applyBorder="1" applyAlignment="1">
      <alignment horizontal="left" vertical="top" wrapText="1"/>
    </xf>
    <xf numFmtId="0" fontId="0" fillId="90" borderId="110" xfId="0" applyFill="1" applyBorder="1" applyAlignment="1">
      <alignment horizontal="left" vertical="top"/>
    </xf>
    <xf numFmtId="0" fontId="0" fillId="28" borderId="110" xfId="0" applyFill="1" applyBorder="1" applyAlignment="1">
      <alignment horizontal="left" vertical="top"/>
    </xf>
    <xf numFmtId="0" fontId="0" fillId="28" borderId="110" xfId="0" applyFill="1" applyBorder="1" applyAlignment="1">
      <alignment vertical="top" wrapText="1"/>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176" fontId="45" fillId="28" borderId="35" xfId="70" applyNumberFormat="1" applyFont="1" applyFill="1" applyBorder="1" applyAlignment="1" applyProtection="1">
      <alignment horizontal="center" wrapText="1"/>
      <protection locked="0"/>
    </xf>
    <xf numFmtId="173" fontId="217"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vertical="top"/>
    </xf>
    <xf numFmtId="0" fontId="0" fillId="28" borderId="134" xfId="0" applyFill="1" applyBorder="1" applyAlignment="1">
      <alignment horizontal="left" vertical="top"/>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3" fillId="2" borderId="110" xfId="0" applyFont="1" applyFill="1" applyBorder="1" applyAlignment="1">
      <alignment horizontal="center"/>
    </xf>
    <xf numFmtId="0" fontId="3" fillId="2" borderId="149" xfId="0" applyFont="1" applyFill="1" applyBorder="1" applyAlignment="1">
      <alignment horizontal="center"/>
    </xf>
    <xf numFmtId="0" fontId="3" fillId="2" borderId="148" xfId="0" applyFont="1" applyFill="1" applyBorder="1" applyAlignment="1">
      <alignment horizontal="center"/>
    </xf>
    <xf numFmtId="0" fontId="3" fillId="2" borderId="134" xfId="0" applyFont="1" applyFill="1" applyBorder="1" applyAlignment="1">
      <alignment horizontal="center"/>
    </xf>
    <xf numFmtId="0" fontId="3" fillId="2" borderId="143" xfId="0" applyFont="1" applyFill="1" applyBorder="1" applyAlignment="1">
      <alignment horizontal="center"/>
    </xf>
    <xf numFmtId="0" fontId="3" fillId="2" borderId="144" xfId="0" applyFont="1" applyFill="1" applyBorder="1" applyAlignment="1">
      <alignment horizontal="center"/>
    </xf>
    <xf numFmtId="0" fontId="3" fillId="2" borderId="146" xfId="0" applyFont="1" applyFill="1" applyBorder="1" applyAlignment="1">
      <alignment horizontal="center"/>
    </xf>
    <xf numFmtId="0" fontId="3" fillId="2" borderId="122" xfId="0" applyFont="1" applyFill="1" applyBorder="1" applyAlignment="1">
      <alignment horizontal="center"/>
    </xf>
    <xf numFmtId="0" fontId="48" fillId="92" borderId="0" xfId="0" applyFont="1" applyFill="1" applyAlignment="1">
      <alignment horizontal="left" vertical="center" wrapText="1"/>
    </xf>
    <xf numFmtId="0" fontId="3" fillId="2" borderId="145" xfId="0" applyFont="1" applyFill="1" applyBorder="1" applyAlignment="1">
      <alignment horizontal="center"/>
    </xf>
    <xf numFmtId="0" fontId="3" fillId="2" borderId="147"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66FFFF"/>
      <color rgb="FFFFFF66"/>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8216" y="0"/>
          <a:ext cx="11483166"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6572" y="135233"/>
          <a:ext cx="22902236" cy="2014049"/>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883965" cy="198518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7536" y="152400"/>
          <a:ext cx="40798351" cy="1832283"/>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4344" y="270114"/>
          <a:ext cx="16687866" cy="2085279"/>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6365" y="76200"/>
          <a:ext cx="19704185" cy="197291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38965" y="46752"/>
          <a:ext cx="18023664" cy="2071686"/>
          <a:chOff x="11005139" y="5482585"/>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1377950</xdr:colOff>
          <xdr:row>75</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1377950</xdr:colOff>
          <xdr:row>75</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1377950</xdr:colOff>
          <xdr:row>75</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1377950</xdr:colOff>
          <xdr:row>75</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1377950</xdr:colOff>
          <xdr:row>75</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1377950</xdr:colOff>
          <xdr:row>75</xdr:row>
          <xdr:rowOff>139700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1377950</xdr:colOff>
          <xdr:row>75</xdr:row>
          <xdr:rowOff>139700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31750</xdr:rowOff>
        </xdr:from>
        <xdr:to>
          <xdr:col>2</xdr:col>
          <xdr:colOff>1371600</xdr:colOff>
          <xdr:row>75</xdr:row>
          <xdr:rowOff>158750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43713" y="38100"/>
          <a:ext cx="17067075" cy="2120344"/>
          <a:chOff x="10964411" y="5491703"/>
          <a:chExt cx="8857420" cy="191359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4982" y="0"/>
          <a:ext cx="20846593" cy="2184571"/>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0110" y="282457"/>
          <a:ext cx="15537720" cy="157032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523874</xdr:colOff>
      <xdr:row>1</xdr:row>
      <xdr:rowOff>114300</xdr:rowOff>
    </xdr:from>
    <xdr:to>
      <xdr:col>23</xdr:col>
      <xdr:colOff>577849</xdr:colOff>
      <xdr:row>11</xdr:row>
      <xdr:rowOff>106891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3874" y="288925"/>
          <a:ext cx="21167725" cy="1738841"/>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82550</xdr:colOff>
      <xdr:row>2</xdr:row>
      <xdr:rowOff>133350</xdr:rowOff>
    </xdr:from>
    <xdr:to>
      <xdr:col>2</xdr:col>
      <xdr:colOff>114180</xdr:colOff>
      <xdr:row>5</xdr:row>
      <xdr:rowOff>140829</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17550" y="482600"/>
          <a:ext cx="6778505" cy="53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8388082" cy="2232145"/>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tabSelected="1" zoomScale="90" zoomScaleNormal="90" workbookViewId="0">
      <selection activeCell="E12" sqref="E12"/>
    </sheetView>
  </sheetViews>
  <sheetFormatPr defaultColWidth="9.1796875" defaultRowHeight="14.5"/>
  <cols>
    <col min="1" max="1" width="9.1796875" style="9"/>
    <col min="2" max="2" width="32.1796875" style="27" customWidth="1"/>
    <col min="3" max="3" width="114.453125" style="9" customWidth="1"/>
    <col min="4" max="4" width="8.1796875" style="9" customWidth="1"/>
    <col min="5" max="16384" width="9.1796875" style="9"/>
  </cols>
  <sheetData>
    <row r="1" spans="1:3" ht="174" customHeight="1"/>
    <row r="3" spans="1:3" ht="20">
      <c r="B3" s="845" t="s">
        <v>174</v>
      </c>
      <c r="C3" s="845"/>
    </row>
    <row r="4" spans="1:3" ht="11.25" customHeight="1"/>
    <row r="5" spans="1:3" s="30" customFormat="1" ht="25.5" customHeight="1">
      <c r="B5" s="60" t="s">
        <v>420</v>
      </c>
      <c r="C5" s="60" t="s">
        <v>173</v>
      </c>
    </row>
    <row r="6" spans="1:3" s="176" customFormat="1" ht="48" customHeight="1">
      <c r="A6" s="241"/>
      <c r="B6" s="617" t="s">
        <v>170</v>
      </c>
      <c r="C6" s="670" t="s">
        <v>604</v>
      </c>
    </row>
    <row r="7" spans="1:3" s="176" customFormat="1" ht="21" customHeight="1">
      <c r="A7" s="241"/>
      <c r="B7" s="611" t="s">
        <v>552</v>
      </c>
      <c r="C7" s="671" t="s">
        <v>617</v>
      </c>
    </row>
    <row r="8" spans="1:3" s="176" customFormat="1" ht="32.25" customHeight="1">
      <c r="B8" s="611" t="s">
        <v>367</v>
      </c>
      <c r="C8" s="672" t="s">
        <v>605</v>
      </c>
    </row>
    <row r="9" spans="1:3" s="176" customFormat="1" ht="27.75" customHeight="1">
      <c r="B9" s="611" t="s">
        <v>169</v>
      </c>
      <c r="C9" s="672" t="s">
        <v>606</v>
      </c>
    </row>
    <row r="10" spans="1:3" s="176" customFormat="1" ht="33" customHeight="1">
      <c r="B10" s="611" t="s">
        <v>602</v>
      </c>
      <c r="C10" s="671" t="s">
        <v>610</v>
      </c>
    </row>
    <row r="11" spans="1:3" s="176" customFormat="1" ht="26.25" customHeight="1">
      <c r="B11" s="626" t="s">
        <v>368</v>
      </c>
      <c r="C11" s="674" t="s">
        <v>607</v>
      </c>
    </row>
    <row r="12" spans="1:3" s="176" customFormat="1" ht="39.75" customHeight="1">
      <c r="B12" s="611" t="s">
        <v>369</v>
      </c>
      <c r="C12" s="672" t="s">
        <v>608</v>
      </c>
    </row>
    <row r="13" spans="1:3" s="176" customFormat="1" ht="18" customHeight="1">
      <c r="B13" s="611" t="s">
        <v>370</v>
      </c>
      <c r="C13" s="672" t="s">
        <v>609</v>
      </c>
    </row>
    <row r="14" spans="1:3" s="176" customFormat="1" ht="13.5" customHeight="1">
      <c r="B14" s="611"/>
      <c r="C14" s="673"/>
    </row>
    <row r="15" spans="1:3" s="176" customFormat="1" ht="18" customHeight="1">
      <c r="B15" s="611" t="s">
        <v>673</v>
      </c>
      <c r="C15" s="671" t="s">
        <v>671</v>
      </c>
    </row>
    <row r="16" spans="1:3" s="176" customFormat="1" ht="8.25" customHeight="1">
      <c r="B16" s="611"/>
      <c r="C16" s="673"/>
    </row>
    <row r="17" spans="2:3" s="176" customFormat="1" ht="33" customHeight="1">
      <c r="B17" s="675" t="s">
        <v>603</v>
      </c>
      <c r="C17" s="676" t="s">
        <v>672</v>
      </c>
    </row>
    <row r="18" spans="2:3" s="103" customFormat="1" ht="15.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1.3385826771653544" bottom="0.74803149606299213" header="0.31496062992125984" footer="0.31496062992125984"/>
  <pageSetup scale="55" orientation="portrait" horizontalDpi="1200" verticalDpi="1200" r:id="rId1"/>
  <headerFooter scaleWithDoc="0">
    <oddHeader xml:space="preserve">&amp;R&amp;7Toronto Hydro-Electric System Limited 
EB-2020-0057
Tab 4
Schedule 1
ORIGINAL
Page &amp;P of &amp;N
</oddHeader>
    <oddFooter>&amp;C&amp;7&amp;A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J511" zoomScale="40" zoomScaleNormal="40" zoomScaleSheetLayoutView="80" zoomScalePageLayoutView="85" workbookViewId="0">
      <selection sqref="A1:XFD1048576"/>
    </sheetView>
  </sheetViews>
  <sheetFormatPr defaultColWidth="9.1796875" defaultRowHeight="14" outlineLevelRow="1" outlineLevelCol="1"/>
  <cols>
    <col min="1" max="1" width="4.54296875" style="509" customWidth="1"/>
    <col min="2" max="2" width="43.5429687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453125" style="256" customWidth="1"/>
    <col min="40" max="40" width="14.54296875" style="253" customWidth="1"/>
    <col min="41" max="41" width="14.81640625" style="253" customWidth="1"/>
    <col min="42" max="42" width="14" style="253" customWidth="1"/>
    <col min="43" max="43" width="9.5429687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92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2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94" t="s">
        <v>551</v>
      </c>
      <c r="D5" s="89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22" t="s">
        <v>505</v>
      </c>
      <c r="C7" s="921" t="s">
        <v>636</v>
      </c>
      <c r="D7" s="921"/>
      <c r="E7" s="921"/>
      <c r="F7" s="921"/>
      <c r="G7" s="921"/>
      <c r="H7" s="921"/>
      <c r="I7" s="921"/>
      <c r="J7" s="921"/>
      <c r="K7" s="921"/>
      <c r="L7" s="921"/>
      <c r="M7" s="921"/>
      <c r="N7" s="921"/>
      <c r="O7" s="921"/>
      <c r="P7" s="921"/>
      <c r="Q7" s="921"/>
      <c r="R7" s="921"/>
      <c r="S7" s="921"/>
      <c r="T7" s="921"/>
      <c r="U7" s="921"/>
      <c r="V7" s="921"/>
      <c r="W7" s="921"/>
      <c r="X7" s="921"/>
      <c r="Y7" s="605"/>
      <c r="Z7" s="605"/>
      <c r="AA7" s="605"/>
      <c r="AB7" s="605"/>
      <c r="AC7" s="605"/>
      <c r="AD7" s="605"/>
      <c r="AE7" s="270"/>
      <c r="AF7" s="270"/>
      <c r="AG7" s="270"/>
      <c r="AH7" s="270"/>
      <c r="AI7" s="270"/>
      <c r="AJ7" s="270"/>
      <c r="AK7" s="270"/>
      <c r="AL7" s="270"/>
    </row>
    <row r="8" spans="1:39" s="271" customFormat="1" ht="58.5" customHeight="1">
      <c r="A8" s="509"/>
      <c r="B8" s="922"/>
      <c r="C8" s="921" t="s">
        <v>574</v>
      </c>
      <c r="D8" s="921"/>
      <c r="E8" s="921"/>
      <c r="F8" s="921"/>
      <c r="G8" s="921"/>
      <c r="H8" s="921"/>
      <c r="I8" s="921"/>
      <c r="J8" s="921"/>
      <c r="K8" s="921"/>
      <c r="L8" s="921"/>
      <c r="M8" s="921"/>
      <c r="N8" s="921"/>
      <c r="O8" s="921"/>
      <c r="P8" s="921"/>
      <c r="Q8" s="921"/>
      <c r="R8" s="921"/>
      <c r="S8" s="921"/>
      <c r="T8" s="921"/>
      <c r="U8" s="921"/>
      <c r="V8" s="921"/>
      <c r="W8" s="921"/>
      <c r="X8" s="921"/>
      <c r="Y8" s="605"/>
      <c r="Z8" s="605"/>
      <c r="AA8" s="605"/>
      <c r="AB8" s="605"/>
      <c r="AC8" s="605"/>
      <c r="AD8" s="605"/>
      <c r="AE8" s="272"/>
      <c r="AF8" s="255"/>
      <c r="AG8" s="255"/>
      <c r="AH8" s="255"/>
      <c r="AI8" s="255"/>
      <c r="AJ8" s="255"/>
      <c r="AK8" s="255"/>
      <c r="AL8" s="255"/>
      <c r="AM8" s="256"/>
    </row>
    <row r="9" spans="1:39" s="271" customFormat="1" ht="57.75" customHeight="1">
      <c r="A9" s="509"/>
      <c r="B9" s="273"/>
      <c r="C9" s="921" t="s">
        <v>573</v>
      </c>
      <c r="D9" s="921"/>
      <c r="E9" s="921"/>
      <c r="F9" s="921"/>
      <c r="G9" s="921"/>
      <c r="H9" s="921"/>
      <c r="I9" s="921"/>
      <c r="J9" s="921"/>
      <c r="K9" s="921"/>
      <c r="L9" s="921"/>
      <c r="M9" s="921"/>
      <c r="N9" s="921"/>
      <c r="O9" s="921"/>
      <c r="P9" s="921"/>
      <c r="Q9" s="921"/>
      <c r="R9" s="921"/>
      <c r="S9" s="921"/>
      <c r="T9" s="921"/>
      <c r="U9" s="921"/>
      <c r="V9" s="921"/>
      <c r="W9" s="921"/>
      <c r="X9" s="921"/>
      <c r="Y9" s="605"/>
      <c r="Z9" s="605"/>
      <c r="AA9" s="605"/>
      <c r="AB9" s="605"/>
      <c r="AC9" s="605"/>
      <c r="AD9" s="605"/>
      <c r="AE9" s="272"/>
      <c r="AF9" s="255"/>
      <c r="AG9" s="255"/>
      <c r="AH9" s="255"/>
      <c r="AI9" s="255"/>
      <c r="AJ9" s="255"/>
      <c r="AK9" s="255"/>
      <c r="AL9" s="255"/>
      <c r="AM9" s="256"/>
    </row>
    <row r="10" spans="1:39" ht="41.25" customHeight="1">
      <c r="B10" s="275"/>
      <c r="C10" s="921" t="s">
        <v>639</v>
      </c>
      <c r="D10" s="921"/>
      <c r="E10" s="921"/>
      <c r="F10" s="921"/>
      <c r="G10" s="921"/>
      <c r="H10" s="921"/>
      <c r="I10" s="921"/>
      <c r="J10" s="921"/>
      <c r="K10" s="921"/>
      <c r="L10" s="921"/>
      <c r="M10" s="921"/>
      <c r="N10" s="921"/>
      <c r="O10" s="921"/>
      <c r="P10" s="921"/>
      <c r="Q10" s="921"/>
      <c r="R10" s="921"/>
      <c r="S10" s="921"/>
      <c r="T10" s="921"/>
      <c r="U10" s="921"/>
      <c r="V10" s="921"/>
      <c r="W10" s="921"/>
      <c r="X10" s="921"/>
      <c r="Y10" s="605"/>
      <c r="Z10" s="605"/>
      <c r="AA10" s="605"/>
      <c r="AB10" s="605"/>
      <c r="AC10" s="605"/>
      <c r="AD10" s="605"/>
      <c r="AE10" s="272"/>
      <c r="AF10" s="276"/>
      <c r="AG10" s="276"/>
      <c r="AH10" s="276"/>
      <c r="AI10" s="276"/>
      <c r="AJ10" s="276"/>
      <c r="AK10" s="276"/>
      <c r="AL10" s="276"/>
    </row>
    <row r="11" spans="1:39" ht="53.25" customHeight="1">
      <c r="C11" s="921" t="s">
        <v>624</v>
      </c>
      <c r="D11" s="921"/>
      <c r="E11" s="921"/>
      <c r="F11" s="921"/>
      <c r="G11" s="921"/>
      <c r="H11" s="921"/>
      <c r="I11" s="921"/>
      <c r="J11" s="921"/>
      <c r="K11" s="921"/>
      <c r="L11" s="921"/>
      <c r="M11" s="921"/>
      <c r="N11" s="921"/>
      <c r="O11" s="921"/>
      <c r="P11" s="921"/>
      <c r="Q11" s="921"/>
      <c r="R11" s="921"/>
      <c r="S11" s="921"/>
      <c r="T11" s="921"/>
      <c r="U11" s="921"/>
      <c r="V11" s="921"/>
      <c r="W11" s="921"/>
      <c r="X11" s="921"/>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22"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922"/>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12" t="s">
        <v>211</v>
      </c>
      <c r="C19" s="914" t="s">
        <v>33</v>
      </c>
      <c r="D19" s="284" t="s">
        <v>422</v>
      </c>
      <c r="E19" s="916" t="s">
        <v>209</v>
      </c>
      <c r="F19" s="917"/>
      <c r="G19" s="917"/>
      <c r="H19" s="917"/>
      <c r="I19" s="917"/>
      <c r="J19" s="917"/>
      <c r="K19" s="917"/>
      <c r="L19" s="917"/>
      <c r="M19" s="918"/>
      <c r="N19" s="919" t="s">
        <v>213</v>
      </c>
      <c r="O19" s="284" t="s">
        <v>423</v>
      </c>
      <c r="P19" s="916" t="s">
        <v>212</v>
      </c>
      <c r="Q19" s="917"/>
      <c r="R19" s="917"/>
      <c r="S19" s="917"/>
      <c r="T19" s="917"/>
      <c r="U19" s="917"/>
      <c r="V19" s="917"/>
      <c r="W19" s="917"/>
      <c r="X19" s="918"/>
      <c r="Y19" s="909" t="s">
        <v>243</v>
      </c>
      <c r="Z19" s="910"/>
      <c r="AA19" s="910"/>
      <c r="AB19" s="910"/>
      <c r="AC19" s="910"/>
      <c r="AD19" s="910"/>
      <c r="AE19" s="910"/>
      <c r="AF19" s="910"/>
      <c r="AG19" s="910"/>
      <c r="AH19" s="910"/>
      <c r="AI19" s="910"/>
      <c r="AJ19" s="910"/>
      <c r="AK19" s="910"/>
      <c r="AL19" s="910"/>
      <c r="AM19" s="911"/>
    </row>
    <row r="20" spans="1:39" s="283" customFormat="1" ht="59.25" customHeight="1">
      <c r="A20" s="509"/>
      <c r="B20" s="913"/>
      <c r="C20" s="915"/>
      <c r="D20" s="285">
        <v>2011</v>
      </c>
      <c r="E20" s="285">
        <v>2012</v>
      </c>
      <c r="F20" s="285">
        <v>2013</v>
      </c>
      <c r="G20" s="285">
        <v>2014</v>
      </c>
      <c r="H20" s="285">
        <v>2015</v>
      </c>
      <c r="I20" s="285">
        <v>2016</v>
      </c>
      <c r="J20" s="285">
        <v>2017</v>
      </c>
      <c r="K20" s="285">
        <v>2018</v>
      </c>
      <c r="L20" s="285">
        <v>2019</v>
      </c>
      <c r="M20" s="285">
        <v>2020</v>
      </c>
      <c r="N20" s="92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Competitive Sector Multi-Unit Residential Service</v>
      </c>
      <c r="AA20" s="286" t="str">
        <f>'1.  LRAMVA Summary'!F52</f>
        <v>GS &lt;50kW</v>
      </c>
      <c r="AB20" s="286" t="str">
        <f>'1.  LRAMVA Summary'!G52</f>
        <v>GS 50-999kW</v>
      </c>
      <c r="AC20" s="286" t="str">
        <f>'1.  LRAMVA Summary'!H52</f>
        <v>GS 1000-4999kW</v>
      </c>
      <c r="AD20" s="286" t="str">
        <f>'1.  LRAMVA Summary'!I52</f>
        <v>Large Use</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kWh</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912" t="s">
        <v>211</v>
      </c>
      <c r="C147" s="914" t="s">
        <v>33</v>
      </c>
      <c r="D147" s="284" t="s">
        <v>422</v>
      </c>
      <c r="E147" s="916" t="s">
        <v>209</v>
      </c>
      <c r="F147" s="917"/>
      <c r="G147" s="917"/>
      <c r="H147" s="917"/>
      <c r="I147" s="917"/>
      <c r="J147" s="917"/>
      <c r="K147" s="917"/>
      <c r="L147" s="917"/>
      <c r="M147" s="918"/>
      <c r="N147" s="919" t="s">
        <v>213</v>
      </c>
      <c r="O147" s="284" t="s">
        <v>423</v>
      </c>
      <c r="P147" s="916" t="s">
        <v>212</v>
      </c>
      <c r="Q147" s="917"/>
      <c r="R147" s="917"/>
      <c r="S147" s="917"/>
      <c r="T147" s="917"/>
      <c r="U147" s="917"/>
      <c r="V147" s="917"/>
      <c r="W147" s="917"/>
      <c r="X147" s="918"/>
      <c r="Y147" s="909" t="s">
        <v>243</v>
      </c>
      <c r="Z147" s="910"/>
      <c r="AA147" s="910"/>
      <c r="AB147" s="910"/>
      <c r="AC147" s="910"/>
      <c r="AD147" s="910"/>
      <c r="AE147" s="910"/>
      <c r="AF147" s="910"/>
      <c r="AG147" s="910"/>
      <c r="AH147" s="910"/>
      <c r="AI147" s="910"/>
      <c r="AJ147" s="910"/>
      <c r="AK147" s="910"/>
      <c r="AL147" s="910"/>
      <c r="AM147" s="911"/>
    </row>
    <row r="148" spans="1:39" ht="60.75" customHeight="1">
      <c r="B148" s="913"/>
      <c r="C148" s="915"/>
      <c r="D148" s="285">
        <v>2012</v>
      </c>
      <c r="E148" s="285">
        <v>2013</v>
      </c>
      <c r="F148" s="285">
        <v>2014</v>
      </c>
      <c r="G148" s="285">
        <v>2015</v>
      </c>
      <c r="H148" s="285">
        <v>2016</v>
      </c>
      <c r="I148" s="285">
        <v>2017</v>
      </c>
      <c r="J148" s="285">
        <v>2018</v>
      </c>
      <c r="K148" s="285">
        <v>2019</v>
      </c>
      <c r="L148" s="285">
        <v>2020</v>
      </c>
      <c r="M148" s="285">
        <v>2021</v>
      </c>
      <c r="N148" s="92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Competitive Sector Multi-Unit Residential Service</v>
      </c>
      <c r="AA148" s="285" t="str">
        <f>'1.  LRAMVA Summary'!F52</f>
        <v>GS &lt;50kW</v>
      </c>
      <c r="AB148" s="285" t="str">
        <f>'1.  LRAMVA Summary'!G52</f>
        <v>GS 50-999kW</v>
      </c>
      <c r="AC148" s="285" t="str">
        <f>'1.  LRAMVA Summary'!H52</f>
        <v>GS 1000-4999kW</v>
      </c>
      <c r="AD148" s="285" t="str">
        <f>'1.  LRAMVA Summary'!I52</f>
        <v>Large Use</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kWh</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912" t="s">
        <v>211</v>
      </c>
      <c r="C276" s="914" t="s">
        <v>33</v>
      </c>
      <c r="D276" s="284" t="s">
        <v>422</v>
      </c>
      <c r="E276" s="916" t="s">
        <v>209</v>
      </c>
      <c r="F276" s="917"/>
      <c r="G276" s="917"/>
      <c r="H276" s="917"/>
      <c r="I276" s="917"/>
      <c r="J276" s="917"/>
      <c r="K276" s="917"/>
      <c r="L276" s="917"/>
      <c r="M276" s="918"/>
      <c r="N276" s="919" t="s">
        <v>213</v>
      </c>
      <c r="O276" s="284" t="s">
        <v>423</v>
      </c>
      <c r="P276" s="916" t="s">
        <v>212</v>
      </c>
      <c r="Q276" s="917"/>
      <c r="R276" s="917"/>
      <c r="S276" s="917"/>
      <c r="T276" s="917"/>
      <c r="U276" s="917"/>
      <c r="V276" s="917"/>
      <c r="W276" s="917"/>
      <c r="X276" s="918"/>
      <c r="Y276" s="909" t="s">
        <v>243</v>
      </c>
      <c r="Z276" s="910"/>
      <c r="AA276" s="910"/>
      <c r="AB276" s="910"/>
      <c r="AC276" s="910"/>
      <c r="AD276" s="910"/>
      <c r="AE276" s="910"/>
      <c r="AF276" s="910"/>
      <c r="AG276" s="910"/>
      <c r="AH276" s="910"/>
      <c r="AI276" s="910"/>
      <c r="AJ276" s="910"/>
      <c r="AK276" s="910"/>
      <c r="AL276" s="910"/>
      <c r="AM276" s="911"/>
    </row>
    <row r="277" spans="1:39" ht="60.75" customHeight="1">
      <c r="B277" s="913"/>
      <c r="C277" s="915"/>
      <c r="D277" s="285">
        <v>2013</v>
      </c>
      <c r="E277" s="285">
        <v>2014</v>
      </c>
      <c r="F277" s="285">
        <v>2015</v>
      </c>
      <c r="G277" s="285">
        <v>2016</v>
      </c>
      <c r="H277" s="285">
        <v>2017</v>
      </c>
      <c r="I277" s="285">
        <v>2018</v>
      </c>
      <c r="J277" s="285">
        <v>2019</v>
      </c>
      <c r="K277" s="285">
        <v>2020</v>
      </c>
      <c r="L277" s="285">
        <v>2021</v>
      </c>
      <c r="M277" s="285">
        <v>2022</v>
      </c>
      <c r="N277" s="92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Competitive Sector Multi-Unit Residential Service</v>
      </c>
      <c r="AA277" s="285" t="str">
        <f>'1.  LRAMVA Summary'!F52</f>
        <v>GS &lt;50kW</v>
      </c>
      <c r="AB277" s="285" t="str">
        <f>'1.  LRAMVA Summary'!G52</f>
        <v>GS 50-999kW</v>
      </c>
      <c r="AC277" s="285" t="str">
        <f>'1.  LRAMVA Summary'!H52</f>
        <v>GS 1000-4999kW</v>
      </c>
      <c r="AD277" s="285" t="str">
        <f>'1.  LRAMVA Summary'!I52</f>
        <v>Large Use</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kWh</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912" t="s">
        <v>211</v>
      </c>
      <c r="C405" s="914" t="s">
        <v>33</v>
      </c>
      <c r="D405" s="284" t="s">
        <v>422</v>
      </c>
      <c r="E405" s="916" t="s">
        <v>209</v>
      </c>
      <c r="F405" s="917"/>
      <c r="G405" s="917"/>
      <c r="H405" s="917"/>
      <c r="I405" s="917"/>
      <c r="J405" s="917"/>
      <c r="K405" s="917"/>
      <c r="L405" s="917"/>
      <c r="M405" s="918"/>
      <c r="N405" s="919" t="s">
        <v>213</v>
      </c>
      <c r="O405" s="284" t="s">
        <v>423</v>
      </c>
      <c r="P405" s="916" t="s">
        <v>212</v>
      </c>
      <c r="Q405" s="917"/>
      <c r="R405" s="917"/>
      <c r="S405" s="917"/>
      <c r="T405" s="917"/>
      <c r="U405" s="917"/>
      <c r="V405" s="917"/>
      <c r="W405" s="917"/>
      <c r="X405" s="918"/>
      <c r="Y405" s="909" t="s">
        <v>243</v>
      </c>
      <c r="Z405" s="910"/>
      <c r="AA405" s="910"/>
      <c r="AB405" s="910"/>
      <c r="AC405" s="910"/>
      <c r="AD405" s="910"/>
      <c r="AE405" s="910"/>
      <c r="AF405" s="910"/>
      <c r="AG405" s="910"/>
      <c r="AH405" s="910"/>
      <c r="AI405" s="910"/>
      <c r="AJ405" s="910"/>
      <c r="AK405" s="910"/>
      <c r="AL405" s="910"/>
      <c r="AM405" s="911"/>
    </row>
    <row r="406" spans="1:40" ht="45.75" customHeight="1">
      <c r="B406" s="913"/>
      <c r="C406" s="915"/>
      <c r="D406" s="285">
        <v>2014</v>
      </c>
      <c r="E406" s="285">
        <v>2015</v>
      </c>
      <c r="F406" s="285">
        <v>2016</v>
      </c>
      <c r="G406" s="285">
        <v>2017</v>
      </c>
      <c r="H406" s="285">
        <v>2018</v>
      </c>
      <c r="I406" s="285">
        <v>2019</v>
      </c>
      <c r="J406" s="285">
        <v>2020</v>
      </c>
      <c r="K406" s="285">
        <v>2021</v>
      </c>
      <c r="L406" s="285">
        <v>2022</v>
      </c>
      <c r="M406" s="285">
        <v>2023</v>
      </c>
      <c r="N406" s="92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Competitive Sector Multi-Unit Residential Service</v>
      </c>
      <c r="AA406" s="285" t="str">
        <f>'1.  LRAMVA Summary'!F52</f>
        <v>GS &lt;50kW</v>
      </c>
      <c r="AB406" s="285" t="str">
        <f>'1.  LRAMVA Summary'!G52</f>
        <v>GS 50-999kW</v>
      </c>
      <c r="AC406" s="285" t="str">
        <f>'1.  LRAMVA Summary'!H52</f>
        <v>GS 1000-4999kW</v>
      </c>
      <c r="AD406" s="285" t="str">
        <f>'1.  LRAMVA Summary'!I52</f>
        <v>Large Use</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kWh</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508" zoomScale="40" zoomScaleNormal="40" zoomScaleSheetLayoutView="40" workbookViewId="0">
      <pane xSplit="2" topLeftCell="C1" activePane="topRight" state="frozen"/>
      <selection activeCell="B33" sqref="B33"/>
      <selection pane="topRight" activeCell="B33" sqref="B33"/>
    </sheetView>
  </sheetViews>
  <sheetFormatPr defaultColWidth="9.1796875" defaultRowHeight="14.5" outlineLevelRow="1" outlineLevelCol="1"/>
  <cols>
    <col min="1" max="1" width="4.54296875" style="522" customWidth="1"/>
    <col min="2" max="2" width="56.1796875" style="427" customWidth="1"/>
    <col min="3" max="3" width="13.453125" style="427" customWidth="1"/>
    <col min="4" max="4" width="17" style="427" customWidth="1"/>
    <col min="5" max="11" width="12.7265625" style="427" bestFit="1" customWidth="1" outlineLevel="1"/>
    <col min="12" max="12" width="12.453125" style="427" bestFit="1" customWidth="1" outlineLevel="1"/>
    <col min="13" max="13" width="12.7265625" style="427" bestFit="1" customWidth="1" outlineLevel="1"/>
    <col min="14" max="14" width="13.54296875" style="427" customWidth="1" outlineLevel="1"/>
    <col min="15" max="15" width="15.54296875" style="427" customWidth="1"/>
    <col min="16" max="24" width="9.1796875" style="427" customWidth="1" outlineLevel="1"/>
    <col min="25" max="25" width="16.54296875" style="427" customWidth="1"/>
    <col min="26" max="27" width="15" style="427" customWidth="1"/>
    <col min="28" max="28" width="17.54296875" style="427" customWidth="1"/>
    <col min="29" max="29" width="19.54296875" style="427" customWidth="1"/>
    <col min="30" max="30" width="18.54296875" style="427" customWidth="1"/>
    <col min="31" max="35" width="14.81640625" style="427" customWidth="1"/>
    <col min="36" max="38" width="17.453125" style="427" customWidth="1"/>
    <col min="39" max="39" width="14.54296875" style="427" customWidth="1"/>
    <col min="40" max="40" width="11.54296875" style="427" customWidth="1"/>
    <col min="41" max="16384" width="9.1796875" style="427"/>
  </cols>
  <sheetData>
    <row r="13" spans="2:39" ht="15" thickBot="1"/>
    <row r="14" spans="2:39" ht="26.25" customHeight="1" thickBot="1">
      <c r="B14" s="92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2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22"/>
      <c r="C16" s="894" t="s">
        <v>551</v>
      </c>
      <c r="D16" s="89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22" t="s">
        <v>505</v>
      </c>
      <c r="C18" s="921" t="s">
        <v>696</v>
      </c>
      <c r="D18" s="921"/>
      <c r="E18" s="921"/>
      <c r="F18" s="921"/>
      <c r="G18" s="921"/>
      <c r="H18" s="921"/>
      <c r="I18" s="921"/>
      <c r="J18" s="921"/>
      <c r="K18" s="921"/>
      <c r="L18" s="921"/>
      <c r="M18" s="921"/>
      <c r="N18" s="921"/>
      <c r="O18" s="921"/>
      <c r="P18" s="921"/>
      <c r="Q18" s="921"/>
      <c r="R18" s="921"/>
      <c r="S18" s="921"/>
      <c r="T18" s="921"/>
      <c r="U18" s="921"/>
      <c r="V18" s="921"/>
      <c r="W18" s="921"/>
      <c r="X18" s="921"/>
      <c r="Y18" s="605"/>
      <c r="Z18" s="605"/>
      <c r="AA18" s="605"/>
      <c r="AB18" s="605"/>
      <c r="AC18" s="605"/>
      <c r="AD18" s="605"/>
      <c r="AE18" s="270"/>
      <c r="AF18" s="265"/>
      <c r="AG18" s="265"/>
      <c r="AH18" s="265"/>
      <c r="AI18" s="265"/>
      <c r="AJ18" s="265"/>
      <c r="AK18" s="265"/>
      <c r="AL18" s="265"/>
      <c r="AM18" s="265"/>
    </row>
    <row r="19" spans="2:39" ht="45.75" customHeight="1">
      <c r="B19" s="922"/>
      <c r="C19" s="921" t="s">
        <v>575</v>
      </c>
      <c r="D19" s="921"/>
      <c r="E19" s="921"/>
      <c r="F19" s="921"/>
      <c r="G19" s="921"/>
      <c r="H19" s="921"/>
      <c r="I19" s="921"/>
      <c r="J19" s="921"/>
      <c r="K19" s="921"/>
      <c r="L19" s="921"/>
      <c r="M19" s="921"/>
      <c r="N19" s="921"/>
      <c r="O19" s="921"/>
      <c r="P19" s="921"/>
      <c r="Q19" s="921"/>
      <c r="R19" s="921"/>
      <c r="S19" s="921"/>
      <c r="T19" s="921"/>
      <c r="U19" s="921"/>
      <c r="V19" s="921"/>
      <c r="W19" s="921"/>
      <c r="X19" s="921"/>
      <c r="Y19" s="605"/>
      <c r="Z19" s="605"/>
      <c r="AA19" s="605"/>
      <c r="AB19" s="605"/>
      <c r="AC19" s="605"/>
      <c r="AD19" s="605"/>
      <c r="AE19" s="270"/>
      <c r="AF19" s="265"/>
      <c r="AG19" s="265"/>
      <c r="AH19" s="265"/>
      <c r="AI19" s="265"/>
      <c r="AJ19" s="265"/>
      <c r="AK19" s="265"/>
      <c r="AL19" s="265"/>
      <c r="AM19" s="265"/>
    </row>
    <row r="20" spans="2:39" ht="62.25" customHeight="1">
      <c r="B20" s="273"/>
      <c r="C20" s="921" t="s">
        <v>573</v>
      </c>
      <c r="D20" s="921"/>
      <c r="E20" s="921"/>
      <c r="F20" s="921"/>
      <c r="G20" s="921"/>
      <c r="H20" s="921"/>
      <c r="I20" s="921"/>
      <c r="J20" s="921"/>
      <c r="K20" s="921"/>
      <c r="L20" s="921"/>
      <c r="M20" s="921"/>
      <c r="N20" s="921"/>
      <c r="O20" s="921"/>
      <c r="P20" s="921"/>
      <c r="Q20" s="921"/>
      <c r="R20" s="921"/>
      <c r="S20" s="921"/>
      <c r="T20" s="921"/>
      <c r="U20" s="921"/>
      <c r="V20" s="921"/>
      <c r="W20" s="921"/>
      <c r="X20" s="921"/>
      <c r="Y20" s="605"/>
      <c r="Z20" s="605"/>
      <c r="AA20" s="605"/>
      <c r="AB20" s="605"/>
      <c r="AC20" s="605"/>
      <c r="AD20" s="605"/>
      <c r="AE20" s="428"/>
      <c r="AF20" s="265"/>
      <c r="AG20" s="265"/>
      <c r="AH20" s="265"/>
      <c r="AI20" s="265"/>
      <c r="AJ20" s="265"/>
      <c r="AK20" s="265"/>
      <c r="AL20" s="265"/>
      <c r="AM20" s="265"/>
    </row>
    <row r="21" spans="2:39" ht="37.5" customHeight="1">
      <c r="B21" s="273"/>
      <c r="C21" s="921" t="s">
        <v>639</v>
      </c>
      <c r="D21" s="921"/>
      <c r="E21" s="921"/>
      <c r="F21" s="921"/>
      <c r="G21" s="921"/>
      <c r="H21" s="921"/>
      <c r="I21" s="921"/>
      <c r="J21" s="921"/>
      <c r="K21" s="921"/>
      <c r="L21" s="921"/>
      <c r="M21" s="921"/>
      <c r="N21" s="921"/>
      <c r="O21" s="921"/>
      <c r="P21" s="921"/>
      <c r="Q21" s="921"/>
      <c r="R21" s="921"/>
      <c r="S21" s="921"/>
      <c r="T21" s="921"/>
      <c r="U21" s="921"/>
      <c r="V21" s="921"/>
      <c r="W21" s="921"/>
      <c r="X21" s="921"/>
      <c r="Y21" s="605"/>
      <c r="Z21" s="605"/>
      <c r="AA21" s="605"/>
      <c r="AB21" s="605"/>
      <c r="AC21" s="605"/>
      <c r="AD21" s="605"/>
      <c r="AE21" s="276"/>
      <c r="AF21" s="265"/>
      <c r="AG21" s="265"/>
      <c r="AH21" s="265"/>
      <c r="AI21" s="265"/>
      <c r="AJ21" s="265"/>
      <c r="AK21" s="265"/>
      <c r="AL21" s="265"/>
      <c r="AM21" s="265"/>
    </row>
    <row r="22" spans="2:39" ht="54.75" customHeight="1">
      <c r="B22" s="273"/>
      <c r="C22" s="921" t="s">
        <v>623</v>
      </c>
      <c r="D22" s="921"/>
      <c r="E22" s="921"/>
      <c r="F22" s="921"/>
      <c r="G22" s="921"/>
      <c r="H22" s="921"/>
      <c r="I22" s="921"/>
      <c r="J22" s="921"/>
      <c r="K22" s="921"/>
      <c r="L22" s="921"/>
      <c r="M22" s="921"/>
      <c r="N22" s="921"/>
      <c r="O22" s="921"/>
      <c r="P22" s="921"/>
      <c r="Q22" s="921"/>
      <c r="R22" s="921"/>
      <c r="S22" s="921"/>
      <c r="T22" s="921"/>
      <c r="U22" s="921"/>
      <c r="V22" s="921"/>
      <c r="W22" s="921"/>
      <c r="X22" s="921"/>
      <c r="Y22" s="605"/>
      <c r="Z22" s="605"/>
      <c r="AA22" s="605"/>
      <c r="AB22" s="605"/>
      <c r="AC22" s="605"/>
      <c r="AD22" s="605"/>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922"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922"/>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6" thickBot="1">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ht="15" thickBot="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826">
        <v>0.91679999999999995</v>
      </c>
      <c r="AC32" s="827">
        <v>0.92110000000000003</v>
      </c>
      <c r="AD32" s="828">
        <v>0.92610000000000003</v>
      </c>
      <c r="AE32" s="253"/>
      <c r="AF32" s="253"/>
      <c r="AG32" s="253"/>
      <c r="AH32" s="253"/>
      <c r="AI32" s="253"/>
      <c r="AJ32" s="253"/>
      <c r="AK32" s="253"/>
      <c r="AL32" s="253"/>
      <c r="AM32" s="253"/>
    </row>
    <row r="33" spans="1:39" ht="15.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12" t="s">
        <v>211</v>
      </c>
      <c r="C34" s="914" t="s">
        <v>33</v>
      </c>
      <c r="D34" s="284" t="s">
        <v>422</v>
      </c>
      <c r="E34" s="916" t="s">
        <v>209</v>
      </c>
      <c r="F34" s="917"/>
      <c r="G34" s="917"/>
      <c r="H34" s="917"/>
      <c r="I34" s="917"/>
      <c r="J34" s="917"/>
      <c r="K34" s="917"/>
      <c r="L34" s="917"/>
      <c r="M34" s="918"/>
      <c r="N34" s="919" t="s">
        <v>213</v>
      </c>
      <c r="O34" s="284" t="s">
        <v>423</v>
      </c>
      <c r="P34" s="916" t="s">
        <v>212</v>
      </c>
      <c r="Q34" s="917"/>
      <c r="R34" s="917"/>
      <c r="S34" s="917"/>
      <c r="T34" s="917"/>
      <c r="U34" s="917"/>
      <c r="V34" s="917"/>
      <c r="W34" s="917"/>
      <c r="X34" s="918"/>
      <c r="Y34" s="909" t="s">
        <v>243</v>
      </c>
      <c r="Z34" s="910"/>
      <c r="AA34" s="910"/>
      <c r="AB34" s="910"/>
      <c r="AC34" s="910"/>
      <c r="AD34" s="910"/>
      <c r="AE34" s="910"/>
      <c r="AF34" s="910"/>
      <c r="AG34" s="910"/>
      <c r="AH34" s="910"/>
      <c r="AI34" s="910"/>
      <c r="AJ34" s="910"/>
      <c r="AK34" s="910"/>
      <c r="AL34" s="910"/>
      <c r="AM34" s="911"/>
    </row>
    <row r="35" spans="1:39" ht="65.25" customHeight="1">
      <c r="B35" s="913"/>
      <c r="C35" s="915"/>
      <c r="D35" s="285">
        <v>2015</v>
      </c>
      <c r="E35" s="285">
        <v>2016</v>
      </c>
      <c r="F35" s="285">
        <v>2017</v>
      </c>
      <c r="G35" s="285">
        <v>2018</v>
      </c>
      <c r="H35" s="285">
        <v>2019</v>
      </c>
      <c r="I35" s="285">
        <v>2020</v>
      </c>
      <c r="J35" s="285">
        <v>2021</v>
      </c>
      <c r="K35" s="285">
        <v>2022</v>
      </c>
      <c r="L35" s="285">
        <v>2023</v>
      </c>
      <c r="M35" s="429">
        <v>2024</v>
      </c>
      <c r="N35" s="92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Competitive Sector Multi-Unit Residential Service</v>
      </c>
      <c r="AA35" s="285" t="str">
        <f>'1.  LRAMVA Summary'!F52</f>
        <v>GS &lt;50kW</v>
      </c>
      <c r="AB35" s="285" t="str">
        <f>'1.  LRAMVA Summary'!G52</f>
        <v>GS 50-999kW</v>
      </c>
      <c r="AC35" s="285" t="str">
        <f>'1.  LRAMVA Summary'!H52</f>
        <v>GS 1000-4999kW</v>
      </c>
      <c r="AD35" s="285" t="str">
        <f>'1.  LRAMVA Summary'!I52</f>
        <v>Large Use</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kWh</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f>SUMIFS('7.  Persistence Report'!AU$27:AU$659,'7.  Persistence Report'!$D$27:$D$659,$B38,'7.  Persistence Report'!$H$27:$H$659,$D$35,'7.  Persistence Report'!$J$27:$J$659,"&lt;&gt;Adjustment")</f>
        <v>2535775</v>
      </c>
      <c r="E38" s="295">
        <f>SUMIFS('7.  Persistence Report'!AV$27:AV$659,'7.  Persistence Report'!$D$27:$D$659,$B38,'7.  Persistence Report'!$H$27:$H$659,$D$35,'7.  Persistence Report'!$J$27:$J$659,"&lt;&gt;Adjustment")</f>
        <v>2516475</v>
      </c>
      <c r="F38" s="295">
        <f>SUMIFS('7.  Persistence Report'!AW$27:AW$659,'7.  Persistence Report'!$D$27:$D$659,$B38,'7.  Persistence Report'!$H$27:$H$659,$D$35,'7.  Persistence Report'!$J$27:$J$659,"&lt;&gt;Adjustment")</f>
        <v>2516475</v>
      </c>
      <c r="G38" s="295">
        <f>SUMIFS('7.  Persistence Report'!AX$27:AX$659,'7.  Persistence Report'!$D$27:$D$659,$B38,'7.  Persistence Report'!$H$27:$H$659,$D$35,'7.  Persistence Report'!$J$27:$J$659,"&lt;&gt;Adjustment")</f>
        <v>2516475</v>
      </c>
      <c r="H38" s="295">
        <f>SUMIFS('7.  Persistence Report'!AY$27:AY$659,'7.  Persistence Report'!$D$27:$D$659,$B38,'7.  Persistence Report'!$H$27:$H$659,$D$35,'7.  Persistence Report'!$J$27:$J$659,"&lt;&gt;Adjustment")</f>
        <v>2516475</v>
      </c>
      <c r="I38" s="295">
        <f>SUMIFS('7.  Persistence Report'!AZ$27:AZ$659,'7.  Persistence Report'!$D$27:$D$659,$B38,'7.  Persistence Report'!$H$27:$H$659,$D$35,'7.  Persistence Report'!$J$27:$J$659,"&lt;&gt;Adjustment")</f>
        <v>2516475</v>
      </c>
      <c r="J38" s="295">
        <f>SUMIFS('7.  Persistence Report'!BA$27:BA$659,'7.  Persistence Report'!$D$27:$D$659,$B38,'7.  Persistence Report'!$H$27:$H$659,$D$35,'7.  Persistence Report'!$J$27:$J$659,"&lt;&gt;Adjustment")</f>
        <v>2516475</v>
      </c>
      <c r="K38" s="295">
        <f>SUMIFS('7.  Persistence Report'!BB$27:BB$659,'7.  Persistence Report'!$D$27:$D$659,$B38,'7.  Persistence Report'!$H$27:$H$659,$D$35,'7.  Persistence Report'!$J$27:$J$659,"&lt;&gt;Adjustment")</f>
        <v>2515780</v>
      </c>
      <c r="L38" s="295">
        <f>SUMIFS('7.  Persistence Report'!BC$27:BC$659,'7.  Persistence Report'!$D$27:$D$659,$B38,'7.  Persistence Report'!$H$27:$H$659,$D$35,'7.  Persistence Report'!$J$27:$J$659,"&lt;&gt;Adjustment")</f>
        <v>2515780</v>
      </c>
      <c r="M38" s="295">
        <f>SUMIFS('7.  Persistence Report'!BD$27:BD$659,'7.  Persistence Report'!$D$27:$D$659,$B38,'7.  Persistence Report'!$H$27:$H$659,$D$35,'7.  Persistence Report'!$J$27:$J$659,"&lt;&gt;Adjustment")</f>
        <v>2515780</v>
      </c>
      <c r="N38" s="291"/>
      <c r="O38" s="295">
        <f>SUMIFS('7.  Persistence Report'!P$27:P$659,'7.  Persistence Report'!$D$27:$D$659,$B38,'7.  Persistence Report'!$H$27:$H$659,$O$35,'7.  Persistence Report'!$J$27:$J$659,"&lt;&gt;Adjustment")</f>
        <v>161</v>
      </c>
      <c r="P38" s="295">
        <f>SUMIFS('7.  Persistence Report'!Q$27:Q$659,'7.  Persistence Report'!$D$27:$D$659,$B38,'7.  Persistence Report'!$H$27:$H$659,$O$35,'7.  Persistence Report'!$J$27:$J$659,"&lt;&gt;Adjustment")</f>
        <v>160</v>
      </c>
      <c r="Q38" s="295">
        <f>SUMIFS('7.  Persistence Report'!R$27:R$659,'7.  Persistence Report'!$D$27:$D$659,$B38,'7.  Persistence Report'!$H$27:$H$659,$O$35,'7.  Persistence Report'!$J$27:$J$659,"&lt;&gt;Adjustment")</f>
        <v>160</v>
      </c>
      <c r="R38" s="295">
        <f>SUMIFS('7.  Persistence Report'!S$27:S$659,'7.  Persistence Report'!$D$27:$D$659,$B38,'7.  Persistence Report'!$H$27:$H$659,$O$35,'7.  Persistence Report'!$J$27:$J$659,"&lt;&gt;Adjustment")</f>
        <v>160</v>
      </c>
      <c r="S38" s="295">
        <f>SUMIFS('7.  Persistence Report'!T$27:T$659,'7.  Persistence Report'!$D$27:$D$659,$B38,'7.  Persistence Report'!$H$27:$H$659,$O$35,'7.  Persistence Report'!$J$27:$J$659,"&lt;&gt;Adjustment")</f>
        <v>160</v>
      </c>
      <c r="T38" s="295">
        <f>SUMIFS('7.  Persistence Report'!U$27:U$659,'7.  Persistence Report'!$D$27:$D$659,$B38,'7.  Persistence Report'!$H$27:$H$659,$O$35,'7.  Persistence Report'!$J$27:$J$659,"&lt;&gt;Adjustment")</f>
        <v>160</v>
      </c>
      <c r="U38" s="295">
        <f>SUMIFS('7.  Persistence Report'!V$27:V$659,'7.  Persistence Report'!$D$27:$D$659,$B38,'7.  Persistence Report'!$H$27:$H$659,$O$35,'7.  Persistence Report'!$J$27:$J$659,"&lt;&gt;Adjustment")</f>
        <v>160</v>
      </c>
      <c r="V38" s="295">
        <f>SUMIFS('7.  Persistence Report'!W$27:W$659,'7.  Persistence Report'!$D$27:$D$659,$B38,'7.  Persistence Report'!$H$27:$H$659,$O$35,'7.  Persistence Report'!$J$27:$J$659,"&lt;&gt;Adjustment")</f>
        <v>160</v>
      </c>
      <c r="W38" s="295">
        <f>SUMIFS('7.  Persistence Report'!X$27:X$659,'7.  Persistence Report'!$D$27:$D$659,$B38,'7.  Persistence Report'!$H$27:$H$659,$O$35,'7.  Persistence Report'!$J$27:$J$659,"&lt;&gt;Adjustment")</f>
        <v>160</v>
      </c>
      <c r="X38" s="295">
        <f>SUMIFS('7.  Persistence Report'!Y$27:Y$659,'7.  Persistence Report'!$D$27:$D$659,$B38,'7.  Persistence Report'!$H$27:$H$659,$O$35,'7.  Persistence Report'!$J$27:$J$659,"&lt;&gt;Adjustment")</f>
        <v>160</v>
      </c>
      <c r="Y38" s="410">
        <f>VLOOKUP(B38,'3-a.  Rate Class Allocations'!$B$20:$BW$989,4,FALSE)</f>
        <v>0.95</v>
      </c>
      <c r="Z38" s="410">
        <f>VLOOKUP(B38,'3-a.  Rate Class Allocations'!$B$20:$BW$989,6,FALSE)</f>
        <v>0.05</v>
      </c>
      <c r="AA38" s="410">
        <f>VLOOKUP(B38,'3-a.  Rate Class Allocations'!$B$20:$BW$989,8,FALSE)</f>
        <v>0</v>
      </c>
      <c r="AB38" s="410">
        <f>VLOOKUP(B38,'3-a.  Rate Class Allocations'!$B$20:$BW$989,9,FALSE)</f>
        <v>0</v>
      </c>
      <c r="AC38" s="410">
        <f>VLOOKUP(B38,'3-a.  Rate Class Allocations'!$B$20:$BW$989,11,FALSE)</f>
        <v>0</v>
      </c>
      <c r="AD38" s="410">
        <f>VLOOKUP(B38,'3-a.  Rate Class Allocations'!$B$20:$BW$989,13,FALSE)</f>
        <v>0</v>
      </c>
      <c r="AE38" s="410"/>
      <c r="AF38" s="410"/>
      <c r="AG38" s="410"/>
      <c r="AH38" s="410"/>
      <c r="AI38" s="410"/>
      <c r="AJ38" s="410"/>
      <c r="AK38" s="410"/>
      <c r="AL38" s="410"/>
      <c r="AM38" s="296">
        <f>SUM(Y38:AL38)</f>
        <v>1</v>
      </c>
    </row>
    <row r="39" spans="1:39" ht="15.5" outlineLevel="1">
      <c r="B39" s="294" t="s">
        <v>267</v>
      </c>
      <c r="C39" s="340" t="s">
        <v>862</v>
      </c>
      <c r="D39" s="295">
        <f>SUMIFS('7.  Persistence Report'!AU$27:AU$659,'7.  Persistence Report'!$D$27:$D$659,$B38,'7.  Persistence Report'!$H$27:$H$659,$D$35,'7.  Persistence Report'!$J$27:$J$659,"Adjustment")</f>
        <v>0</v>
      </c>
      <c r="E39" s="295">
        <f>SUMIFS('7.  Persistence Report'!AV$27:AV$659,'7.  Persistence Report'!$D$27:$D$659,$B38,'7.  Persistence Report'!$H$27:$H$659,$D$35,'7.  Persistence Report'!$J$27:$J$659,"Adjustment")</f>
        <v>0</v>
      </c>
      <c r="F39" s="295">
        <f>SUMIFS('7.  Persistence Report'!AW$27:AW$659,'7.  Persistence Report'!$D$27:$D$659,$B38,'7.  Persistence Report'!$H$27:$H$659,$D$35,'7.  Persistence Report'!$J$27:$J$659,"Adjustment")</f>
        <v>0</v>
      </c>
      <c r="G39" s="295">
        <f>SUMIFS('7.  Persistence Report'!AX$27:AX$659,'7.  Persistence Report'!$D$27:$D$659,$B38,'7.  Persistence Report'!$H$27:$H$659,$D$35,'7.  Persistence Report'!$J$27:$J$659,"Adjustment")</f>
        <v>0</v>
      </c>
      <c r="H39" s="295">
        <f>SUMIFS('7.  Persistence Report'!AY$27:AY$659,'7.  Persistence Report'!$D$27:$D$659,$B38,'7.  Persistence Report'!$H$27:$H$659,$D$35,'7.  Persistence Report'!$J$27:$J$659,"Adjustment")</f>
        <v>0</v>
      </c>
      <c r="I39" s="295">
        <f>SUMIFS('7.  Persistence Report'!AZ$27:AZ$659,'7.  Persistence Report'!$D$27:$D$659,$B38,'7.  Persistence Report'!$H$27:$H$659,$D$35,'7.  Persistence Report'!$J$27:$J$659,"Adjustment")</f>
        <v>0</v>
      </c>
      <c r="J39" s="295">
        <f>SUMIFS('7.  Persistence Report'!BA$27:BA$659,'7.  Persistence Report'!$D$27:$D$659,$B38,'7.  Persistence Report'!$H$27:$H$659,$D$35,'7.  Persistence Report'!$J$27:$J$659,"Adjustment")</f>
        <v>0</v>
      </c>
      <c r="K39" s="295">
        <f>SUMIFS('7.  Persistence Report'!BB$27:BB$659,'7.  Persistence Report'!$D$27:$D$659,$B38,'7.  Persistence Report'!$H$27:$H$659,$D$35,'7.  Persistence Report'!$J$27:$J$659,"Adjustment")</f>
        <v>0</v>
      </c>
      <c r="L39" s="295">
        <f>SUMIFS('7.  Persistence Report'!BC$27:BC$659,'7.  Persistence Report'!$D$27:$D$659,$B38,'7.  Persistence Report'!$H$27:$H$659,$D$35,'7.  Persistence Report'!$J$27:$J$659,"Adjustment")</f>
        <v>0</v>
      </c>
      <c r="M39" s="295">
        <f>SUMIFS('7.  Persistence Report'!BD$27:BD$659,'7.  Persistence Report'!$D$27:$D$659,$B38,'7.  Persistence Report'!$H$27:$H$659,$D$35,'7.  Persistence Report'!$J$27:$J$659,"Adjustment")</f>
        <v>0</v>
      </c>
      <c r="N39" s="468"/>
      <c r="O39" s="295">
        <f>SUMIFS('7.  Persistence Report'!P$27:P$659,'7.  Persistence Report'!$D$27:$D$659,$B38,'7.  Persistence Report'!$H$27:$H$659,$O$35,'7.  Persistence Report'!$J$27:$J$659,"Adjustment")</f>
        <v>0</v>
      </c>
      <c r="P39" s="295">
        <f>SUMIFS('7.  Persistence Report'!Q$27:Q$659,'7.  Persistence Report'!$D$27:$D$659,$B38,'7.  Persistence Report'!$H$27:$H$659,$O$35,'7.  Persistence Report'!$J$27:$J$659,"Adjustment")</f>
        <v>0</v>
      </c>
      <c r="Q39" s="295">
        <f>SUMIFS('7.  Persistence Report'!R$27:R$659,'7.  Persistence Report'!$D$27:$D$659,$B38,'7.  Persistence Report'!$H$27:$H$659,$O$35,'7.  Persistence Report'!$J$27:$J$659,"Adjustment")</f>
        <v>0</v>
      </c>
      <c r="R39" s="295">
        <f>SUMIFS('7.  Persistence Report'!S$27:S$659,'7.  Persistence Report'!$D$27:$D$659,$B38,'7.  Persistence Report'!$H$27:$H$659,$O$35,'7.  Persistence Report'!$J$27:$J$659,"Adjustment")</f>
        <v>0</v>
      </c>
      <c r="S39" s="295">
        <f>SUMIFS('7.  Persistence Report'!T$27:T$659,'7.  Persistence Report'!$D$27:$D$659,$B38,'7.  Persistence Report'!$H$27:$H$659,$O$35,'7.  Persistence Report'!$J$27:$J$659,"Adjustment")</f>
        <v>0</v>
      </c>
      <c r="T39" s="295">
        <f>SUMIFS('7.  Persistence Report'!U$27:U$659,'7.  Persistence Report'!$D$27:$D$659,$B38,'7.  Persistence Report'!$H$27:$H$659,$O$35,'7.  Persistence Report'!$J$27:$J$659,"Adjustment")</f>
        <v>0</v>
      </c>
      <c r="U39" s="295">
        <f>SUMIFS('7.  Persistence Report'!V$27:V$659,'7.  Persistence Report'!$D$27:$D$659,$B38,'7.  Persistence Report'!$H$27:$H$659,$O$35,'7.  Persistence Report'!$J$27:$J$659,"Adjustment")</f>
        <v>0</v>
      </c>
      <c r="V39" s="295">
        <f>SUMIFS('7.  Persistence Report'!W$27:W$659,'7.  Persistence Report'!$D$27:$D$659,$B38,'7.  Persistence Report'!$H$27:$H$659,$O$35,'7.  Persistence Report'!$J$27:$J$659,"Adjustment")</f>
        <v>0</v>
      </c>
      <c r="W39" s="295">
        <f>SUMIFS('7.  Persistence Report'!X$27:X$659,'7.  Persistence Report'!$D$27:$D$659,$B38,'7.  Persistence Report'!$H$27:$H$659,$O$35,'7.  Persistence Report'!$J$27:$J$659,"Adjustment")</f>
        <v>0</v>
      </c>
      <c r="X39" s="295">
        <f>SUMIFS('7.  Persistence Report'!Y$27:Y$659,'7.  Persistence Report'!$D$27:$D$659,$B38,'7.  Persistence Report'!$H$27:$H$659,$O$35,'7.  Persistence Report'!$J$27:$J$659,"Adjustment")</f>
        <v>0</v>
      </c>
      <c r="Y39" s="411">
        <f>Y38</f>
        <v>0.95</v>
      </c>
      <c r="Z39" s="411">
        <f t="shared" ref="Z39:AL39" si="0">Z38</f>
        <v>0.05</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f>SUMIFS('7.  Persistence Report'!AU$27:AU$659,'7.  Persistence Report'!$D$27:$D$659,$B41,'7.  Persistence Report'!$H$27:$H$659,$D$35,'7.  Persistence Report'!$J$27:$J$659,"&lt;&gt;Adjustment")</f>
        <v>4242771</v>
      </c>
      <c r="E41" s="295">
        <f>SUMIFS('7.  Persistence Report'!AV$27:AV$659,'7.  Persistence Report'!$D$27:$D$659,$B41,'7.  Persistence Report'!$H$27:$H$659,$D$35,'7.  Persistence Report'!$J$27:$J$659,"&lt;&gt;Adjustment")</f>
        <v>4096716</v>
      </c>
      <c r="F41" s="295">
        <f>SUMIFS('7.  Persistence Report'!AW$27:AW$659,'7.  Persistence Report'!$D$27:$D$659,$B41,'7.  Persistence Report'!$H$27:$H$659,$D$35,'7.  Persistence Report'!$J$27:$J$659,"&lt;&gt;Adjustment")</f>
        <v>4096716</v>
      </c>
      <c r="G41" s="295">
        <f>SUMIFS('7.  Persistence Report'!AX$27:AX$659,'7.  Persistence Report'!$D$27:$D$659,$B41,'7.  Persistence Report'!$H$27:$H$659,$D$35,'7.  Persistence Report'!$J$27:$J$659,"&lt;&gt;Adjustment")</f>
        <v>4096716</v>
      </c>
      <c r="H41" s="295">
        <f>SUMIFS('7.  Persistence Report'!AY$27:AY$659,'7.  Persistence Report'!$D$27:$D$659,$B41,'7.  Persistence Report'!$H$27:$H$659,$D$35,'7.  Persistence Report'!$J$27:$J$659,"&lt;&gt;Adjustment")</f>
        <v>4096716</v>
      </c>
      <c r="I41" s="295">
        <f>SUMIFS('7.  Persistence Report'!AZ$27:AZ$659,'7.  Persistence Report'!$D$27:$D$659,$B41,'7.  Persistence Report'!$H$27:$H$659,$D$35,'7.  Persistence Report'!$J$27:$J$659,"&lt;&gt;Adjustment")</f>
        <v>4096716</v>
      </c>
      <c r="J41" s="295">
        <f>SUMIFS('7.  Persistence Report'!BA$27:BA$659,'7.  Persistence Report'!$D$27:$D$659,$B41,'7.  Persistence Report'!$H$27:$H$659,$D$35,'7.  Persistence Report'!$J$27:$J$659,"&lt;&gt;Adjustment")</f>
        <v>4096716</v>
      </c>
      <c r="K41" s="295">
        <f>SUMIFS('7.  Persistence Report'!BB$27:BB$659,'7.  Persistence Report'!$D$27:$D$659,$B41,'7.  Persistence Report'!$H$27:$H$659,$D$35,'7.  Persistence Report'!$J$27:$J$659,"&lt;&gt;Adjustment")</f>
        <v>4096716</v>
      </c>
      <c r="L41" s="295">
        <f>SUMIFS('7.  Persistence Report'!BC$27:BC$659,'7.  Persistence Report'!$D$27:$D$659,$B41,'7.  Persistence Report'!$H$27:$H$659,$D$35,'7.  Persistence Report'!$J$27:$J$659,"&lt;&gt;Adjustment")</f>
        <v>4096716</v>
      </c>
      <c r="M41" s="295">
        <f>SUMIFS('7.  Persistence Report'!BD$27:BD$659,'7.  Persistence Report'!$D$27:$D$659,$B41,'7.  Persistence Report'!$H$27:$H$659,$D$35,'7.  Persistence Report'!$J$27:$J$659,"&lt;&gt;Adjustment")</f>
        <v>4096716</v>
      </c>
      <c r="N41" s="291"/>
      <c r="O41" s="295">
        <f>SUMIFS('7.  Persistence Report'!P$27:P$659,'7.  Persistence Report'!$D$27:$D$659,$B41,'7.  Persistence Report'!$H$27:$H$659,$O$35,'7.  Persistence Report'!$J$27:$J$659,"&lt;&gt;Adjustment")</f>
        <v>315</v>
      </c>
      <c r="P41" s="295">
        <f>SUMIFS('7.  Persistence Report'!Q$27:Q$659,'7.  Persistence Report'!$D$27:$D$659,$B41,'7.  Persistence Report'!$H$27:$H$659,$O$35,'7.  Persistence Report'!$J$27:$J$659,"&lt;&gt;Adjustment")</f>
        <v>306</v>
      </c>
      <c r="Q41" s="295">
        <f>SUMIFS('7.  Persistence Report'!R$27:R$659,'7.  Persistence Report'!$D$27:$D$659,$B41,'7.  Persistence Report'!$H$27:$H$659,$O$35,'7.  Persistence Report'!$J$27:$J$659,"&lt;&gt;Adjustment")</f>
        <v>306</v>
      </c>
      <c r="R41" s="295">
        <f>SUMIFS('7.  Persistence Report'!S$27:S$659,'7.  Persistence Report'!$D$27:$D$659,$B41,'7.  Persistence Report'!$H$27:$H$659,$O$35,'7.  Persistence Report'!$J$27:$J$659,"&lt;&gt;Adjustment")</f>
        <v>306</v>
      </c>
      <c r="S41" s="295">
        <f>SUMIFS('7.  Persistence Report'!T$27:T$659,'7.  Persistence Report'!$D$27:$D$659,$B41,'7.  Persistence Report'!$H$27:$H$659,$O$35,'7.  Persistence Report'!$J$27:$J$659,"&lt;&gt;Adjustment")</f>
        <v>306</v>
      </c>
      <c r="T41" s="295">
        <f>SUMIFS('7.  Persistence Report'!U$27:U$659,'7.  Persistence Report'!$D$27:$D$659,$B41,'7.  Persistence Report'!$H$27:$H$659,$O$35,'7.  Persistence Report'!$J$27:$J$659,"&lt;&gt;Adjustment")</f>
        <v>306</v>
      </c>
      <c r="U41" s="295">
        <f>SUMIFS('7.  Persistence Report'!V$27:V$659,'7.  Persistence Report'!$D$27:$D$659,$B41,'7.  Persistence Report'!$H$27:$H$659,$O$35,'7.  Persistence Report'!$J$27:$J$659,"&lt;&gt;Adjustment")</f>
        <v>306</v>
      </c>
      <c r="V41" s="295">
        <f>SUMIFS('7.  Persistence Report'!W$27:W$659,'7.  Persistence Report'!$D$27:$D$659,$B41,'7.  Persistence Report'!$H$27:$H$659,$O$35,'7.  Persistence Report'!$J$27:$J$659,"&lt;&gt;Adjustment")</f>
        <v>306</v>
      </c>
      <c r="W41" s="295">
        <f>SUMIFS('7.  Persistence Report'!X$27:X$659,'7.  Persistence Report'!$D$27:$D$659,$B41,'7.  Persistence Report'!$H$27:$H$659,$O$35,'7.  Persistence Report'!$J$27:$J$659,"&lt;&gt;Adjustment")</f>
        <v>306</v>
      </c>
      <c r="X41" s="295">
        <f>SUMIFS('7.  Persistence Report'!Y$27:Y$659,'7.  Persistence Report'!$D$27:$D$659,$B41,'7.  Persistence Report'!$H$27:$H$659,$O$35,'7.  Persistence Report'!$J$27:$J$659,"&lt;&gt;Adjustment")</f>
        <v>306</v>
      </c>
      <c r="Y41" s="410">
        <f>VLOOKUP(B41,'3-a.  Rate Class Allocations'!$B$20:$BW$989,4,FALSE)</f>
        <v>0.95</v>
      </c>
      <c r="Z41" s="410">
        <f>VLOOKUP(B41,'3-a.  Rate Class Allocations'!$B$20:$BW$989,6,FALSE)</f>
        <v>0.05</v>
      </c>
      <c r="AA41" s="410">
        <f>VLOOKUP(B41,'3-a.  Rate Class Allocations'!$B$20:$BW$989,8,FALSE)</f>
        <v>0</v>
      </c>
      <c r="AB41" s="410">
        <f>VLOOKUP(B41,'3-a.  Rate Class Allocations'!$B$20:$BW$989,9,FALSE)</f>
        <v>0</v>
      </c>
      <c r="AC41" s="410">
        <f>VLOOKUP(B41,'3-a.  Rate Class Allocations'!$B$20:$BW$989,11,FALSE)</f>
        <v>0</v>
      </c>
      <c r="AD41" s="410">
        <f>VLOOKUP(B41,'3-a.  Rate Class Allocations'!$B$20:$BW$989,13,FALSE)</f>
        <v>0</v>
      </c>
      <c r="AE41" s="410"/>
      <c r="AF41" s="410"/>
      <c r="AG41" s="410"/>
      <c r="AH41" s="410"/>
      <c r="AI41" s="410"/>
      <c r="AJ41" s="410"/>
      <c r="AK41" s="410"/>
      <c r="AL41" s="410"/>
      <c r="AM41" s="296">
        <f>SUM(Y41:AL41)</f>
        <v>1</v>
      </c>
    </row>
    <row r="42" spans="1:39" ht="15.5" outlineLevel="1">
      <c r="B42" s="294" t="s">
        <v>267</v>
      </c>
      <c r="C42" s="340" t="s">
        <v>862</v>
      </c>
      <c r="D42" s="295">
        <f>SUMIFS('7.  Persistence Report'!AU$27:AU$659,'7.  Persistence Report'!$D$27:$D$659,$B41,'7.  Persistence Report'!$H$27:$H$659,$D$35,'7.  Persistence Report'!$J$27:$J$659,"Adjustment")</f>
        <v>0</v>
      </c>
      <c r="E42" s="295">
        <f>SUMIFS('7.  Persistence Report'!AV$27:AV$659,'7.  Persistence Report'!$D$27:$D$659,$B41,'7.  Persistence Report'!$H$27:$H$659,$D$35,'7.  Persistence Report'!$J$27:$J$659,"Adjustment")</f>
        <v>0</v>
      </c>
      <c r="F42" s="295">
        <f>SUMIFS('7.  Persistence Report'!AW$27:AW$659,'7.  Persistence Report'!$D$27:$D$659,$B41,'7.  Persistence Report'!$H$27:$H$659,$D$35,'7.  Persistence Report'!$J$27:$J$659,"Adjustment")</f>
        <v>0</v>
      </c>
      <c r="G42" s="295">
        <f>SUMIFS('7.  Persistence Report'!AX$27:AX$659,'7.  Persistence Report'!$D$27:$D$659,$B41,'7.  Persistence Report'!$H$27:$H$659,$D$35,'7.  Persistence Report'!$J$27:$J$659,"Adjustment")</f>
        <v>0</v>
      </c>
      <c r="H42" s="295">
        <f>SUMIFS('7.  Persistence Report'!AY$27:AY$659,'7.  Persistence Report'!$D$27:$D$659,$B41,'7.  Persistence Report'!$H$27:$H$659,$D$35,'7.  Persistence Report'!$J$27:$J$659,"Adjustment")</f>
        <v>0</v>
      </c>
      <c r="I42" s="295">
        <f>SUMIFS('7.  Persistence Report'!AZ$27:AZ$659,'7.  Persistence Report'!$D$27:$D$659,$B41,'7.  Persistence Report'!$H$27:$H$659,$D$35,'7.  Persistence Report'!$J$27:$J$659,"Adjustment")</f>
        <v>0</v>
      </c>
      <c r="J42" s="295">
        <f>SUMIFS('7.  Persistence Report'!BA$27:BA$659,'7.  Persistence Report'!$D$27:$D$659,$B41,'7.  Persistence Report'!$H$27:$H$659,$D$35,'7.  Persistence Report'!$J$27:$J$659,"Adjustment")</f>
        <v>0</v>
      </c>
      <c r="K42" s="295">
        <f>SUMIFS('7.  Persistence Report'!BB$27:BB$659,'7.  Persistence Report'!$D$27:$D$659,$B41,'7.  Persistence Report'!$H$27:$H$659,$D$35,'7.  Persistence Report'!$J$27:$J$659,"Adjustment")</f>
        <v>0</v>
      </c>
      <c r="L42" s="295">
        <f>SUMIFS('7.  Persistence Report'!BC$27:BC$659,'7.  Persistence Report'!$D$27:$D$659,$B41,'7.  Persistence Report'!$H$27:$H$659,$D$35,'7.  Persistence Report'!$J$27:$J$659,"Adjustment")</f>
        <v>0</v>
      </c>
      <c r="M42" s="295">
        <f>SUMIFS('7.  Persistence Report'!BD$27:BD$659,'7.  Persistence Report'!$D$27:$D$659,$B41,'7.  Persistence Report'!$H$27:$H$659,$D$35,'7.  Persistence Report'!$J$27:$J$659,"Adjustment")</f>
        <v>0</v>
      </c>
      <c r="N42" s="468"/>
      <c r="O42" s="295">
        <f>SUMIFS('7.  Persistence Report'!P$27:P$659,'7.  Persistence Report'!$D$27:$D$659,$B41,'7.  Persistence Report'!$H$27:$H$659,$O$35,'7.  Persistence Report'!$J$27:$J$659,"Adjustment")</f>
        <v>0</v>
      </c>
      <c r="P42" s="295">
        <f>SUMIFS('7.  Persistence Report'!Q$27:Q$659,'7.  Persistence Report'!$D$27:$D$659,$B41,'7.  Persistence Report'!$H$27:$H$659,$O$35,'7.  Persistence Report'!$J$27:$J$659,"Adjustment")</f>
        <v>0</v>
      </c>
      <c r="Q42" s="295">
        <f>SUMIFS('7.  Persistence Report'!R$27:R$659,'7.  Persistence Report'!$D$27:$D$659,$B41,'7.  Persistence Report'!$H$27:$H$659,$O$35,'7.  Persistence Report'!$J$27:$J$659,"Adjustment")</f>
        <v>0</v>
      </c>
      <c r="R42" s="295">
        <f>SUMIFS('7.  Persistence Report'!S$27:S$659,'7.  Persistence Report'!$D$27:$D$659,$B41,'7.  Persistence Report'!$H$27:$H$659,$O$35,'7.  Persistence Report'!$J$27:$J$659,"Adjustment")</f>
        <v>0</v>
      </c>
      <c r="S42" s="295">
        <f>SUMIFS('7.  Persistence Report'!T$27:T$659,'7.  Persistence Report'!$D$27:$D$659,$B41,'7.  Persistence Report'!$H$27:$H$659,$O$35,'7.  Persistence Report'!$J$27:$J$659,"Adjustment")</f>
        <v>0</v>
      </c>
      <c r="T42" s="295">
        <f>SUMIFS('7.  Persistence Report'!U$27:U$659,'7.  Persistence Report'!$D$27:$D$659,$B41,'7.  Persistence Report'!$H$27:$H$659,$O$35,'7.  Persistence Report'!$J$27:$J$659,"Adjustment")</f>
        <v>0</v>
      </c>
      <c r="U42" s="295">
        <f>SUMIFS('7.  Persistence Report'!V$27:V$659,'7.  Persistence Report'!$D$27:$D$659,$B41,'7.  Persistence Report'!$H$27:$H$659,$O$35,'7.  Persistence Report'!$J$27:$J$659,"Adjustment")</f>
        <v>0</v>
      </c>
      <c r="V42" s="295">
        <f>SUMIFS('7.  Persistence Report'!W$27:W$659,'7.  Persistence Report'!$D$27:$D$659,$B41,'7.  Persistence Report'!$H$27:$H$659,$O$35,'7.  Persistence Report'!$J$27:$J$659,"Adjustment")</f>
        <v>0</v>
      </c>
      <c r="W42" s="295">
        <f>SUMIFS('7.  Persistence Report'!X$27:X$659,'7.  Persistence Report'!$D$27:$D$659,$B41,'7.  Persistence Report'!$H$27:$H$659,$O$35,'7.  Persistence Report'!$J$27:$J$659,"Adjustment")</f>
        <v>0</v>
      </c>
      <c r="X42" s="295">
        <f>SUMIFS('7.  Persistence Report'!Y$27:Y$659,'7.  Persistence Report'!$D$27:$D$659,$B41,'7.  Persistence Report'!$H$27:$H$659,$O$35,'7.  Persistence Report'!$J$27:$J$659,"Adjustment")</f>
        <v>0</v>
      </c>
      <c r="Y42" s="411">
        <f>Y41</f>
        <v>0.95</v>
      </c>
      <c r="Z42" s="411">
        <f t="shared" ref="Z42" si="1">Z41</f>
        <v>0.05</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f>SUMIFS('7.  Persistence Report'!AU$27:AU$659,'7.  Persistence Report'!$D$27:$D$659,$B44,'7.  Persistence Report'!$H$27:$H$659,$D$35,'7.  Persistence Report'!$J$27:$J$659,"&lt;&gt;Adjustment")</f>
        <v>315844</v>
      </c>
      <c r="E44" s="295">
        <f>SUMIFS('7.  Persistence Report'!AV$27:AV$659,'7.  Persistence Report'!$D$27:$D$659,$B44,'7.  Persistence Report'!$H$27:$H$659,$D$35,'7.  Persistence Report'!$J$27:$J$659,"&lt;&gt;Adjustment")</f>
        <v>315844</v>
      </c>
      <c r="F44" s="295">
        <f>SUMIFS('7.  Persistence Report'!AW$27:AW$659,'7.  Persistence Report'!$D$27:$D$659,$B44,'7.  Persistence Report'!$H$27:$H$659,$D$35,'7.  Persistence Report'!$J$27:$J$659,"&lt;&gt;Adjustment")</f>
        <v>315844</v>
      </c>
      <c r="G44" s="295">
        <f>SUMIFS('7.  Persistence Report'!AX$27:AX$659,'7.  Persistence Report'!$D$27:$D$659,$B44,'7.  Persistence Report'!$H$27:$H$659,$D$35,'7.  Persistence Report'!$J$27:$J$659,"&lt;&gt;Adjustment")</f>
        <v>313234</v>
      </c>
      <c r="H44" s="295">
        <f>SUMIFS('7.  Persistence Report'!AY$27:AY$659,'7.  Persistence Report'!$D$27:$D$659,$B44,'7.  Persistence Report'!$H$27:$H$659,$D$35,'7.  Persistence Report'!$J$27:$J$659,"&lt;&gt;Adjustment")</f>
        <v>177848</v>
      </c>
      <c r="I44" s="295">
        <f>SUMIFS('7.  Persistence Report'!AZ$27:AZ$659,'7.  Persistence Report'!$D$27:$D$659,$B44,'7.  Persistence Report'!$H$27:$H$659,$D$35,'7.  Persistence Report'!$J$27:$J$659,"&lt;&gt;Adjustment")</f>
        <v>0</v>
      </c>
      <c r="J44" s="295">
        <f>SUMIFS('7.  Persistence Report'!BA$27:BA$659,'7.  Persistence Report'!$D$27:$D$659,$B44,'7.  Persistence Report'!$H$27:$H$659,$D$35,'7.  Persistence Report'!$J$27:$J$659,"&lt;&gt;Adjustment")</f>
        <v>0</v>
      </c>
      <c r="K44" s="295">
        <f>SUMIFS('7.  Persistence Report'!BB$27:BB$659,'7.  Persistence Report'!$D$27:$D$659,$B44,'7.  Persistence Report'!$H$27:$H$659,$D$35,'7.  Persistence Report'!$J$27:$J$659,"&lt;&gt;Adjustment")</f>
        <v>0</v>
      </c>
      <c r="L44" s="295">
        <f>SUMIFS('7.  Persistence Report'!BC$27:BC$659,'7.  Persistence Report'!$D$27:$D$659,$B44,'7.  Persistence Report'!$H$27:$H$659,$D$35,'7.  Persistence Report'!$J$27:$J$659,"&lt;&gt;Adjustment")</f>
        <v>0</v>
      </c>
      <c r="M44" s="295">
        <f>SUMIFS('7.  Persistence Report'!BD$27:BD$659,'7.  Persistence Report'!$D$27:$D$659,$B44,'7.  Persistence Report'!$H$27:$H$659,$D$35,'7.  Persistence Report'!$J$27:$J$659,"&lt;&gt;Adjustment")</f>
        <v>0</v>
      </c>
      <c r="N44" s="291"/>
      <c r="O44" s="295">
        <f>SUMIFS('7.  Persistence Report'!P$27:P$659,'7.  Persistence Report'!$D$27:$D$659,$B44,'7.  Persistence Report'!$H$27:$H$659,$O$35,'7.  Persistence Report'!$J$27:$J$659,"&lt;&gt;Adjustment")</f>
        <v>50</v>
      </c>
      <c r="P44" s="295">
        <f>SUMIFS('7.  Persistence Report'!Q$27:Q$659,'7.  Persistence Report'!$D$27:$D$659,$B44,'7.  Persistence Report'!$H$27:$H$659,$O$35,'7.  Persistence Report'!$J$27:$J$659,"&lt;&gt;Adjustment")</f>
        <v>50</v>
      </c>
      <c r="Q44" s="295">
        <f>SUMIFS('7.  Persistence Report'!R$27:R$659,'7.  Persistence Report'!$D$27:$D$659,$B44,'7.  Persistence Report'!$H$27:$H$659,$O$35,'7.  Persistence Report'!$J$27:$J$659,"&lt;&gt;Adjustment")</f>
        <v>50</v>
      </c>
      <c r="R44" s="295">
        <f>SUMIFS('7.  Persistence Report'!S$27:S$659,'7.  Persistence Report'!$D$27:$D$659,$B44,'7.  Persistence Report'!$H$27:$H$659,$O$35,'7.  Persistence Report'!$J$27:$J$659,"&lt;&gt;Adjustment")</f>
        <v>47</v>
      </c>
      <c r="S44" s="295">
        <f>SUMIFS('7.  Persistence Report'!T$27:T$659,'7.  Persistence Report'!$D$27:$D$659,$B44,'7.  Persistence Report'!$H$27:$H$659,$O$35,'7.  Persistence Report'!$J$27:$J$659,"&lt;&gt;Adjustment")</f>
        <v>26</v>
      </c>
      <c r="T44" s="295">
        <f>SUMIFS('7.  Persistence Report'!U$27:U$659,'7.  Persistence Report'!$D$27:$D$659,$B44,'7.  Persistence Report'!$H$27:$H$659,$O$35,'7.  Persistence Report'!$J$27:$J$659,"&lt;&gt;Adjustment")</f>
        <v>0</v>
      </c>
      <c r="U44" s="295">
        <f>SUMIFS('7.  Persistence Report'!V$27:V$659,'7.  Persistence Report'!$D$27:$D$659,$B44,'7.  Persistence Report'!$H$27:$H$659,$O$35,'7.  Persistence Report'!$J$27:$J$659,"&lt;&gt;Adjustment")</f>
        <v>0</v>
      </c>
      <c r="V44" s="295">
        <f>SUMIFS('7.  Persistence Report'!W$27:W$659,'7.  Persistence Report'!$D$27:$D$659,$B44,'7.  Persistence Report'!$H$27:$H$659,$O$35,'7.  Persistence Report'!$J$27:$J$659,"&lt;&gt;Adjustment")</f>
        <v>0</v>
      </c>
      <c r="W44" s="295">
        <f>SUMIFS('7.  Persistence Report'!X$27:X$659,'7.  Persistence Report'!$D$27:$D$659,$B44,'7.  Persistence Report'!$H$27:$H$659,$O$35,'7.  Persistence Report'!$J$27:$J$659,"&lt;&gt;Adjustment")</f>
        <v>0</v>
      </c>
      <c r="X44" s="295">
        <f>SUMIFS('7.  Persistence Report'!Y$27:Y$659,'7.  Persistence Report'!$D$27:$D$659,$B44,'7.  Persistence Report'!$H$27:$H$659,$O$35,'7.  Persistence Report'!$J$27:$J$659,"&lt;&gt;Adjustment")</f>
        <v>0</v>
      </c>
      <c r="Y44" s="410">
        <f>VLOOKUP(B44,'3-a.  Rate Class Allocations'!$B$20:$BW$989,4,FALSE)</f>
        <v>1</v>
      </c>
      <c r="Z44" s="410">
        <f>VLOOKUP(B44,'3-a.  Rate Class Allocations'!$B$20:$BW$989,6,FALSE)</f>
        <v>0</v>
      </c>
      <c r="AA44" s="410">
        <f>VLOOKUP(B44,'3-a.  Rate Class Allocations'!$B$20:$BW$989,8,FALSE)</f>
        <v>0</v>
      </c>
      <c r="AB44" s="410">
        <f>VLOOKUP(B44,'3-a.  Rate Class Allocations'!$B$20:$BW$989,9,FALSE)</f>
        <v>0</v>
      </c>
      <c r="AC44" s="410">
        <f>VLOOKUP(B44,'3-a.  Rate Class Allocations'!$B$20:$BW$989,11,FALSE)</f>
        <v>0</v>
      </c>
      <c r="AD44" s="410">
        <f>VLOOKUP(B44,'3-a.  Rate Class Allocations'!$B$20:$BW$989,13,FALSE)</f>
        <v>0</v>
      </c>
      <c r="AE44" s="410"/>
      <c r="AF44" s="410"/>
      <c r="AG44" s="410"/>
      <c r="AH44" s="410"/>
      <c r="AI44" s="410"/>
      <c r="AJ44" s="410"/>
      <c r="AK44" s="410"/>
      <c r="AL44" s="410"/>
      <c r="AM44" s="296">
        <f>SUM(Y44:AL44)</f>
        <v>1</v>
      </c>
    </row>
    <row r="45" spans="1:39" ht="15.5" outlineLevel="1">
      <c r="B45" s="294" t="s">
        <v>267</v>
      </c>
      <c r="C45" s="340" t="s">
        <v>862</v>
      </c>
      <c r="D45" s="295">
        <f>SUMIFS('7.  Persistence Report'!AU$27:AU$659,'7.  Persistence Report'!$D$27:$D$659,$B44,'7.  Persistence Report'!$H$27:$H$659,$D$35,'7.  Persistence Report'!$J$27:$J$659,"Adjustment")</f>
        <v>0</v>
      </c>
      <c r="E45" s="295">
        <f>SUMIFS('7.  Persistence Report'!AV$27:AV$659,'7.  Persistence Report'!$D$27:$D$659,$B44,'7.  Persistence Report'!$H$27:$H$659,$D$35,'7.  Persistence Report'!$J$27:$J$659,"Adjustment")</f>
        <v>0</v>
      </c>
      <c r="F45" s="295">
        <f>SUMIFS('7.  Persistence Report'!AW$27:AW$659,'7.  Persistence Report'!$D$27:$D$659,$B44,'7.  Persistence Report'!$H$27:$H$659,$D$35,'7.  Persistence Report'!$J$27:$J$659,"Adjustment")</f>
        <v>0</v>
      </c>
      <c r="G45" s="295">
        <f>SUMIFS('7.  Persistence Report'!AX$27:AX$659,'7.  Persistence Report'!$D$27:$D$659,$B44,'7.  Persistence Report'!$H$27:$H$659,$D$35,'7.  Persistence Report'!$J$27:$J$659,"Adjustment")</f>
        <v>0</v>
      </c>
      <c r="H45" s="295">
        <f>SUMIFS('7.  Persistence Report'!AY$27:AY$659,'7.  Persistence Report'!$D$27:$D$659,$B44,'7.  Persistence Report'!$H$27:$H$659,$D$35,'7.  Persistence Report'!$J$27:$J$659,"Adjustment")</f>
        <v>0</v>
      </c>
      <c r="I45" s="295">
        <f>SUMIFS('7.  Persistence Report'!AZ$27:AZ$659,'7.  Persistence Report'!$D$27:$D$659,$B44,'7.  Persistence Report'!$H$27:$H$659,$D$35,'7.  Persistence Report'!$J$27:$J$659,"Adjustment")</f>
        <v>0</v>
      </c>
      <c r="J45" s="295">
        <f>SUMIFS('7.  Persistence Report'!BA$27:BA$659,'7.  Persistence Report'!$D$27:$D$659,$B44,'7.  Persistence Report'!$H$27:$H$659,$D$35,'7.  Persistence Report'!$J$27:$J$659,"Adjustment")</f>
        <v>0</v>
      </c>
      <c r="K45" s="295">
        <f>SUMIFS('7.  Persistence Report'!BB$27:BB$659,'7.  Persistence Report'!$D$27:$D$659,$B44,'7.  Persistence Report'!$H$27:$H$659,$D$35,'7.  Persistence Report'!$J$27:$J$659,"Adjustment")</f>
        <v>0</v>
      </c>
      <c r="L45" s="295">
        <f>SUMIFS('7.  Persistence Report'!BC$27:BC$659,'7.  Persistence Report'!$D$27:$D$659,$B44,'7.  Persistence Report'!$H$27:$H$659,$D$35,'7.  Persistence Report'!$J$27:$J$659,"Adjustment")</f>
        <v>0</v>
      </c>
      <c r="M45" s="295">
        <f>SUMIFS('7.  Persistence Report'!BD$27:BD$659,'7.  Persistence Report'!$D$27:$D$659,$B44,'7.  Persistence Report'!$H$27:$H$659,$D$35,'7.  Persistence Report'!$J$27:$J$659,"Adjustment")</f>
        <v>0</v>
      </c>
      <c r="N45" s="468"/>
      <c r="O45" s="295">
        <f>SUMIFS('7.  Persistence Report'!P$27:P$659,'7.  Persistence Report'!$D$27:$D$659,$B44,'7.  Persistence Report'!$H$27:$H$659,$O$35,'7.  Persistence Report'!$J$27:$J$659,"Adjustment")</f>
        <v>0</v>
      </c>
      <c r="P45" s="295">
        <f>SUMIFS('7.  Persistence Report'!Q$27:Q$659,'7.  Persistence Report'!$D$27:$D$659,$B44,'7.  Persistence Report'!$H$27:$H$659,$O$35,'7.  Persistence Report'!$J$27:$J$659,"Adjustment")</f>
        <v>0</v>
      </c>
      <c r="Q45" s="295">
        <f>SUMIFS('7.  Persistence Report'!R$27:R$659,'7.  Persistence Report'!$D$27:$D$659,$B44,'7.  Persistence Report'!$H$27:$H$659,$O$35,'7.  Persistence Report'!$J$27:$J$659,"Adjustment")</f>
        <v>0</v>
      </c>
      <c r="R45" s="295">
        <f>SUMIFS('7.  Persistence Report'!S$27:S$659,'7.  Persistence Report'!$D$27:$D$659,$B44,'7.  Persistence Report'!$H$27:$H$659,$O$35,'7.  Persistence Report'!$J$27:$J$659,"Adjustment")</f>
        <v>0</v>
      </c>
      <c r="S45" s="295">
        <f>SUMIFS('7.  Persistence Report'!T$27:T$659,'7.  Persistence Report'!$D$27:$D$659,$B44,'7.  Persistence Report'!$H$27:$H$659,$O$35,'7.  Persistence Report'!$J$27:$J$659,"Adjustment")</f>
        <v>0</v>
      </c>
      <c r="T45" s="295">
        <f>SUMIFS('7.  Persistence Report'!U$27:U$659,'7.  Persistence Report'!$D$27:$D$659,$B44,'7.  Persistence Report'!$H$27:$H$659,$O$35,'7.  Persistence Report'!$J$27:$J$659,"Adjustment")</f>
        <v>0</v>
      </c>
      <c r="U45" s="295">
        <f>SUMIFS('7.  Persistence Report'!V$27:V$659,'7.  Persistence Report'!$D$27:$D$659,$B44,'7.  Persistence Report'!$H$27:$H$659,$O$35,'7.  Persistence Report'!$J$27:$J$659,"Adjustment")</f>
        <v>0</v>
      </c>
      <c r="V45" s="295">
        <f>SUMIFS('7.  Persistence Report'!W$27:W$659,'7.  Persistence Report'!$D$27:$D$659,$B44,'7.  Persistence Report'!$H$27:$H$659,$O$35,'7.  Persistence Report'!$J$27:$J$659,"Adjustment")</f>
        <v>0</v>
      </c>
      <c r="W45" s="295">
        <f>SUMIFS('7.  Persistence Report'!X$27:X$659,'7.  Persistence Report'!$D$27:$D$659,$B44,'7.  Persistence Report'!$H$27:$H$659,$O$35,'7.  Persistence Report'!$J$27:$J$659,"Adjustment")</f>
        <v>0</v>
      </c>
      <c r="X45" s="295">
        <f>SUMIFS('7.  Persistence Report'!Y$27:Y$659,'7.  Persistence Report'!$D$27:$D$659,$B44,'7.  Persistence Report'!$H$27:$H$659,$O$35,'7.  Persistence Report'!$J$27:$J$659,"Adjustment")</f>
        <v>0</v>
      </c>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304"/>
      <c r="E46" s="304"/>
      <c r="F46" s="304"/>
      <c r="G46" s="304"/>
      <c r="H46" s="304"/>
      <c r="I46" s="304"/>
      <c r="J46" s="304"/>
      <c r="K46" s="304"/>
      <c r="L46" s="304"/>
      <c r="M46" s="304"/>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682</v>
      </c>
      <c r="C47" s="291" t="s">
        <v>25</v>
      </c>
      <c r="D47" s="295">
        <f>SUMIFS('7.  Persistence Report'!AU$27:AU$659,'7.  Persistence Report'!$D$27:$D$659,$B47,'7.  Persistence Report'!$H$27:$H$659,$D$35,'7.  Persistence Report'!$J$27:$J$659,"&lt;&gt;Adjustment")</f>
        <v>3398974</v>
      </c>
      <c r="E47" s="295">
        <f>SUMIFS('7.  Persistence Report'!AV$27:AV$659,'7.  Persistence Report'!$D$27:$D$659,$B47,'7.  Persistence Report'!$H$27:$H$659,$D$35,'7.  Persistence Report'!$J$27:$J$659,"&lt;&gt;Adjustment")</f>
        <v>3398974</v>
      </c>
      <c r="F47" s="295">
        <f>SUMIFS('7.  Persistence Report'!AW$27:AW$659,'7.  Persistence Report'!$D$27:$D$659,$B47,'7.  Persistence Report'!$H$27:$H$659,$D$35,'7.  Persistence Report'!$J$27:$J$659,"&lt;&gt;Adjustment")</f>
        <v>3398974</v>
      </c>
      <c r="G47" s="295">
        <f>SUMIFS('7.  Persistence Report'!AX$27:AX$659,'7.  Persistence Report'!$D$27:$D$659,$B47,'7.  Persistence Report'!$H$27:$H$659,$D$35,'7.  Persistence Report'!$J$27:$J$659,"&lt;&gt;Adjustment")</f>
        <v>3398974</v>
      </c>
      <c r="H47" s="295">
        <f>SUMIFS('7.  Persistence Report'!AY$27:AY$659,'7.  Persistence Report'!$D$27:$D$659,$B47,'7.  Persistence Report'!$H$27:$H$659,$D$35,'7.  Persistence Report'!$J$27:$J$659,"&lt;&gt;Adjustment")</f>
        <v>3398974</v>
      </c>
      <c r="I47" s="295">
        <f>SUMIFS('7.  Persistence Report'!AZ$27:AZ$659,'7.  Persistence Report'!$D$27:$D$659,$B47,'7.  Persistence Report'!$H$27:$H$659,$D$35,'7.  Persistence Report'!$J$27:$J$659,"&lt;&gt;Adjustment")</f>
        <v>3398974</v>
      </c>
      <c r="J47" s="295">
        <f>SUMIFS('7.  Persistence Report'!BA$27:BA$659,'7.  Persistence Report'!$D$27:$D$659,$B47,'7.  Persistence Report'!$H$27:$H$659,$D$35,'7.  Persistence Report'!$J$27:$J$659,"&lt;&gt;Adjustment")</f>
        <v>3398974</v>
      </c>
      <c r="K47" s="295">
        <f>SUMIFS('7.  Persistence Report'!BB$27:BB$659,'7.  Persistence Report'!$D$27:$D$659,$B47,'7.  Persistence Report'!$H$27:$H$659,$D$35,'7.  Persistence Report'!$J$27:$J$659,"&lt;&gt;Adjustment")</f>
        <v>3398974</v>
      </c>
      <c r="L47" s="295">
        <f>SUMIFS('7.  Persistence Report'!BC$27:BC$659,'7.  Persistence Report'!$D$27:$D$659,$B47,'7.  Persistence Report'!$H$27:$H$659,$D$35,'7.  Persistence Report'!$J$27:$J$659,"&lt;&gt;Adjustment")</f>
        <v>3398974</v>
      </c>
      <c r="M47" s="295">
        <f>SUMIFS('7.  Persistence Report'!BD$27:BD$659,'7.  Persistence Report'!$D$27:$D$659,$B47,'7.  Persistence Report'!$H$27:$H$659,$D$35,'7.  Persistence Report'!$J$27:$J$659,"&lt;&gt;Adjustment")</f>
        <v>3398974</v>
      </c>
      <c r="N47" s="291"/>
      <c r="O47" s="295">
        <f>SUMIFS('7.  Persistence Report'!P$27:P$659,'7.  Persistence Report'!$D$27:$D$659,$B47,'7.  Persistence Report'!$H$27:$H$659,$O$35,'7.  Persistence Report'!$J$27:$J$659,"&lt;&gt;Adjustment")</f>
        <v>1768</v>
      </c>
      <c r="P47" s="295">
        <f>SUMIFS('7.  Persistence Report'!Q$27:Q$659,'7.  Persistence Report'!$D$27:$D$659,$B47,'7.  Persistence Report'!$H$27:$H$659,$O$35,'7.  Persistence Report'!$J$27:$J$659,"&lt;&gt;Adjustment")</f>
        <v>1768</v>
      </c>
      <c r="Q47" s="295">
        <f>SUMIFS('7.  Persistence Report'!R$27:R$659,'7.  Persistence Report'!$D$27:$D$659,$B47,'7.  Persistence Report'!$H$27:$H$659,$O$35,'7.  Persistence Report'!$J$27:$J$659,"&lt;&gt;Adjustment")</f>
        <v>1768</v>
      </c>
      <c r="R47" s="295">
        <f>SUMIFS('7.  Persistence Report'!S$27:S$659,'7.  Persistence Report'!$D$27:$D$659,$B47,'7.  Persistence Report'!$H$27:$H$659,$O$35,'7.  Persistence Report'!$J$27:$J$659,"&lt;&gt;Adjustment")</f>
        <v>1768</v>
      </c>
      <c r="S47" s="295">
        <f>SUMIFS('7.  Persistence Report'!T$27:T$659,'7.  Persistence Report'!$D$27:$D$659,$B47,'7.  Persistence Report'!$H$27:$H$659,$O$35,'7.  Persistence Report'!$J$27:$J$659,"&lt;&gt;Adjustment")</f>
        <v>1768</v>
      </c>
      <c r="T47" s="295">
        <f>SUMIFS('7.  Persistence Report'!U$27:U$659,'7.  Persistence Report'!$D$27:$D$659,$B47,'7.  Persistence Report'!$H$27:$H$659,$O$35,'7.  Persistence Report'!$J$27:$J$659,"&lt;&gt;Adjustment")</f>
        <v>1768</v>
      </c>
      <c r="U47" s="295">
        <f>SUMIFS('7.  Persistence Report'!V$27:V$659,'7.  Persistence Report'!$D$27:$D$659,$B47,'7.  Persistence Report'!$H$27:$H$659,$O$35,'7.  Persistence Report'!$J$27:$J$659,"&lt;&gt;Adjustment")</f>
        <v>1768</v>
      </c>
      <c r="V47" s="295">
        <f>SUMIFS('7.  Persistence Report'!W$27:W$659,'7.  Persistence Report'!$D$27:$D$659,$B47,'7.  Persistence Report'!$H$27:$H$659,$O$35,'7.  Persistence Report'!$J$27:$J$659,"&lt;&gt;Adjustment")</f>
        <v>1768</v>
      </c>
      <c r="W47" s="295">
        <f>SUMIFS('7.  Persistence Report'!X$27:X$659,'7.  Persistence Report'!$D$27:$D$659,$B47,'7.  Persistence Report'!$H$27:$H$659,$O$35,'7.  Persistence Report'!$J$27:$J$659,"&lt;&gt;Adjustment")</f>
        <v>1768</v>
      </c>
      <c r="X47" s="295">
        <f>SUMIFS('7.  Persistence Report'!Y$27:Y$659,'7.  Persistence Report'!$D$27:$D$659,$B47,'7.  Persistence Report'!$H$27:$H$659,$O$35,'7.  Persistence Report'!$J$27:$J$659,"&lt;&gt;Adjustment")</f>
        <v>1768</v>
      </c>
      <c r="Y47" s="410">
        <f>VLOOKUP(B47,'3-a.  Rate Class Allocations'!$B$20:$BW$989,4,FALSE)</f>
        <v>1</v>
      </c>
      <c r="Z47" s="410">
        <f>VLOOKUP(B47,'3-a.  Rate Class Allocations'!$B$20:$BW$989,6,FALSE)</f>
        <v>0</v>
      </c>
      <c r="AA47" s="410">
        <f>VLOOKUP(B47,'3-a.  Rate Class Allocations'!$B$20:$BW$989,8,FALSE)</f>
        <v>0</v>
      </c>
      <c r="AB47" s="410">
        <f>VLOOKUP(B47,'3-a.  Rate Class Allocations'!$B$20:$BW$989,9,FALSE)</f>
        <v>0</v>
      </c>
      <c r="AC47" s="410">
        <f>VLOOKUP(B47,'3-a.  Rate Class Allocations'!$B$20:$BW$989,11,FALSE)</f>
        <v>0</v>
      </c>
      <c r="AD47" s="410">
        <f>VLOOKUP(B47,'3-a.  Rate Class Allocations'!$B$20:$BW$989,13,FALSE)</f>
        <v>0</v>
      </c>
      <c r="AE47" s="410"/>
      <c r="AF47" s="410"/>
      <c r="AG47" s="410"/>
      <c r="AH47" s="410"/>
      <c r="AI47" s="410"/>
      <c r="AJ47" s="410"/>
      <c r="AK47" s="410"/>
      <c r="AL47" s="410"/>
      <c r="AM47" s="296">
        <f>SUM(Y47:AL47)</f>
        <v>1</v>
      </c>
    </row>
    <row r="48" spans="1:39" ht="15.5" outlineLevel="1">
      <c r="B48" s="294" t="s">
        <v>267</v>
      </c>
      <c r="C48" s="340" t="s">
        <v>862</v>
      </c>
      <c r="D48" s="295">
        <f>SUMIFS('7.  Persistence Report'!AU$27:AU$659,'7.  Persistence Report'!$D$27:$D$659,$B47,'7.  Persistence Report'!$H$27:$H$659,$D$35,'7.  Persistence Report'!$J$27:$J$659,"Adjustment")</f>
        <v>0</v>
      </c>
      <c r="E48" s="295">
        <f>SUMIFS('7.  Persistence Report'!AV$27:AV$659,'7.  Persistence Report'!$D$27:$D$659,$B47,'7.  Persistence Report'!$H$27:$H$659,$D$35,'7.  Persistence Report'!$J$27:$J$659,"Adjustment")</f>
        <v>0</v>
      </c>
      <c r="F48" s="295">
        <f>SUMIFS('7.  Persistence Report'!AW$27:AW$659,'7.  Persistence Report'!$D$27:$D$659,$B47,'7.  Persistence Report'!$H$27:$H$659,$D$35,'7.  Persistence Report'!$J$27:$J$659,"Adjustment")</f>
        <v>0</v>
      </c>
      <c r="G48" s="295">
        <f>SUMIFS('7.  Persistence Report'!AX$27:AX$659,'7.  Persistence Report'!$D$27:$D$659,$B47,'7.  Persistence Report'!$H$27:$H$659,$D$35,'7.  Persistence Report'!$J$27:$J$659,"Adjustment")</f>
        <v>0</v>
      </c>
      <c r="H48" s="295">
        <f>SUMIFS('7.  Persistence Report'!AY$27:AY$659,'7.  Persistence Report'!$D$27:$D$659,$B47,'7.  Persistence Report'!$H$27:$H$659,$D$35,'7.  Persistence Report'!$J$27:$J$659,"Adjustment")</f>
        <v>0</v>
      </c>
      <c r="I48" s="295">
        <f>SUMIFS('7.  Persistence Report'!AZ$27:AZ$659,'7.  Persistence Report'!$D$27:$D$659,$B47,'7.  Persistence Report'!$H$27:$H$659,$D$35,'7.  Persistence Report'!$J$27:$J$659,"Adjustment")</f>
        <v>0</v>
      </c>
      <c r="J48" s="295">
        <f>SUMIFS('7.  Persistence Report'!BA$27:BA$659,'7.  Persistence Report'!$D$27:$D$659,$B47,'7.  Persistence Report'!$H$27:$H$659,$D$35,'7.  Persistence Report'!$J$27:$J$659,"Adjustment")</f>
        <v>0</v>
      </c>
      <c r="K48" s="295">
        <f>SUMIFS('7.  Persistence Report'!BB$27:BB$659,'7.  Persistence Report'!$D$27:$D$659,$B47,'7.  Persistence Report'!$H$27:$H$659,$D$35,'7.  Persistence Report'!$J$27:$J$659,"Adjustment")</f>
        <v>0</v>
      </c>
      <c r="L48" s="295">
        <f>SUMIFS('7.  Persistence Report'!BC$27:BC$659,'7.  Persistence Report'!$D$27:$D$659,$B47,'7.  Persistence Report'!$H$27:$H$659,$D$35,'7.  Persistence Report'!$J$27:$J$659,"Adjustment")</f>
        <v>0</v>
      </c>
      <c r="M48" s="295">
        <f>SUMIFS('7.  Persistence Report'!BD$27:BD$659,'7.  Persistence Report'!$D$27:$D$659,$B47,'7.  Persistence Report'!$H$27:$H$659,$D$35,'7.  Persistence Report'!$J$27:$J$659,"Adjustment")</f>
        <v>0</v>
      </c>
      <c r="N48" s="468"/>
      <c r="O48" s="295">
        <f>SUMIFS('7.  Persistence Report'!P$27:P$659,'7.  Persistence Report'!$D$27:$D$659,$B47,'7.  Persistence Report'!$H$27:$H$659,$O$35,'7.  Persistence Report'!$J$27:$J$659,"Adjustment")</f>
        <v>0</v>
      </c>
      <c r="P48" s="295">
        <f>SUMIFS('7.  Persistence Report'!Q$27:Q$659,'7.  Persistence Report'!$D$27:$D$659,$B47,'7.  Persistence Report'!$H$27:$H$659,$O$35,'7.  Persistence Report'!$J$27:$J$659,"Adjustment")</f>
        <v>0</v>
      </c>
      <c r="Q48" s="295">
        <f>SUMIFS('7.  Persistence Report'!R$27:R$659,'7.  Persistence Report'!$D$27:$D$659,$B47,'7.  Persistence Report'!$H$27:$H$659,$O$35,'7.  Persistence Report'!$J$27:$J$659,"Adjustment")</f>
        <v>0</v>
      </c>
      <c r="R48" s="295">
        <f>SUMIFS('7.  Persistence Report'!S$27:S$659,'7.  Persistence Report'!$D$27:$D$659,$B47,'7.  Persistence Report'!$H$27:$H$659,$O$35,'7.  Persistence Report'!$J$27:$J$659,"Adjustment")</f>
        <v>0</v>
      </c>
      <c r="S48" s="295">
        <f>SUMIFS('7.  Persistence Report'!T$27:T$659,'7.  Persistence Report'!$D$27:$D$659,$B47,'7.  Persistence Report'!$H$27:$H$659,$O$35,'7.  Persistence Report'!$J$27:$J$659,"Adjustment")</f>
        <v>0</v>
      </c>
      <c r="T48" s="295">
        <f>SUMIFS('7.  Persistence Report'!U$27:U$659,'7.  Persistence Report'!$D$27:$D$659,$B47,'7.  Persistence Report'!$H$27:$H$659,$O$35,'7.  Persistence Report'!$J$27:$J$659,"Adjustment")</f>
        <v>0</v>
      </c>
      <c r="U48" s="295">
        <f>SUMIFS('7.  Persistence Report'!V$27:V$659,'7.  Persistence Report'!$D$27:$D$659,$B47,'7.  Persistence Report'!$H$27:$H$659,$O$35,'7.  Persistence Report'!$J$27:$J$659,"Adjustment")</f>
        <v>0</v>
      </c>
      <c r="V48" s="295">
        <f>SUMIFS('7.  Persistence Report'!W$27:W$659,'7.  Persistence Report'!$D$27:$D$659,$B47,'7.  Persistence Report'!$H$27:$H$659,$O$35,'7.  Persistence Report'!$J$27:$J$659,"Adjustment")</f>
        <v>0</v>
      </c>
      <c r="W48" s="295">
        <f>SUMIFS('7.  Persistence Report'!X$27:X$659,'7.  Persistence Report'!$D$27:$D$659,$B47,'7.  Persistence Report'!$H$27:$H$659,$O$35,'7.  Persistence Report'!$J$27:$J$659,"Adjustment")</f>
        <v>0</v>
      </c>
      <c r="X48" s="295">
        <f>SUMIFS('7.  Persistence Report'!Y$27:Y$659,'7.  Persistence Report'!$D$27:$D$659,$B47,'7.  Persistence Report'!$H$27:$H$659,$O$35,'7.  Persistence Report'!$J$27:$J$659,"Adjustment")</f>
        <v>0</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SUMIFS('7.  Persistence Report'!AU$27:AU$659,'7.  Persistence Report'!$D$27:$D$659,$B50,'7.  Persistence Report'!$H$27:$H$659,$D$35,'7.  Persistence Report'!$J$27:$J$659,"&lt;&gt;Adjustment")</f>
        <v>0</v>
      </c>
      <c r="E50" s="295">
        <f>SUMIFS('7.  Persistence Report'!AV$27:AV$659,'7.  Persistence Report'!$D$27:$D$659,$B50,'7.  Persistence Report'!$H$27:$H$659,$D$35,'7.  Persistence Report'!$J$27:$J$659,"&lt;&gt;Adjustment")</f>
        <v>0</v>
      </c>
      <c r="F50" s="295">
        <f>SUMIFS('7.  Persistence Report'!AW$27:AW$659,'7.  Persistence Report'!$D$27:$D$659,$B50,'7.  Persistence Report'!$H$27:$H$659,$D$35,'7.  Persistence Report'!$J$27:$J$659,"&lt;&gt;Adjustment")</f>
        <v>0</v>
      </c>
      <c r="G50" s="295">
        <f>SUMIFS('7.  Persistence Report'!AX$27:AX$659,'7.  Persistence Report'!$D$27:$D$659,$B50,'7.  Persistence Report'!$H$27:$H$659,$D$35,'7.  Persistence Report'!$J$27:$J$659,"&lt;&gt;Adjustment")</f>
        <v>0</v>
      </c>
      <c r="H50" s="295">
        <f>SUMIFS('7.  Persistence Report'!AY$27:AY$659,'7.  Persistence Report'!$D$27:$D$659,$B50,'7.  Persistence Report'!$H$27:$H$659,$D$35,'7.  Persistence Report'!$J$27:$J$659,"&lt;&gt;Adjustment")</f>
        <v>0</v>
      </c>
      <c r="I50" s="295">
        <f>SUMIFS('7.  Persistence Report'!AZ$27:AZ$659,'7.  Persistence Report'!$D$27:$D$659,$B50,'7.  Persistence Report'!$H$27:$H$659,$D$35,'7.  Persistence Report'!$J$27:$J$659,"&lt;&gt;Adjustment")</f>
        <v>0</v>
      </c>
      <c r="J50" s="295">
        <f>SUMIFS('7.  Persistence Report'!BA$27:BA$659,'7.  Persistence Report'!$D$27:$D$659,$B50,'7.  Persistence Report'!$H$27:$H$659,$D$35,'7.  Persistence Report'!$J$27:$J$659,"&lt;&gt;Adjustment")</f>
        <v>0</v>
      </c>
      <c r="K50" s="295">
        <f>SUMIFS('7.  Persistence Report'!BB$27:BB$659,'7.  Persistence Report'!$D$27:$D$659,$B50,'7.  Persistence Report'!$H$27:$H$659,$D$35,'7.  Persistence Report'!$J$27:$J$659,"&lt;&gt;Adjustment")</f>
        <v>0</v>
      </c>
      <c r="L50" s="295">
        <f>SUMIFS('7.  Persistence Report'!BC$27:BC$659,'7.  Persistence Report'!$D$27:$D$659,$B50,'7.  Persistence Report'!$H$27:$H$659,$D$35,'7.  Persistence Report'!$J$27:$J$659,"&lt;&gt;Adjustment")</f>
        <v>0</v>
      </c>
      <c r="M50" s="295">
        <f>SUMIFS('7.  Persistence Report'!BD$27:BD$659,'7.  Persistence Report'!$D$27:$D$659,$B50,'7.  Persistence Report'!$H$27:$H$659,$D$35,'7.  Persistence Report'!$J$27:$J$659,"&lt;&gt;Adjustment")</f>
        <v>0</v>
      </c>
      <c r="N50" s="291"/>
      <c r="O50" s="295">
        <f>SUMIFS('7.  Persistence Report'!P$27:P$659,'7.  Persistence Report'!$D$27:$D$659,$B50,'7.  Persistence Report'!$H$27:$H$659,$O$35,'7.  Persistence Report'!$J$27:$J$659,"&lt;&gt;Adjustment")</f>
        <v>0</v>
      </c>
      <c r="P50" s="295">
        <f>SUMIFS('7.  Persistence Report'!Q$27:Q$659,'7.  Persistence Report'!$D$27:$D$659,$B50,'7.  Persistence Report'!$H$27:$H$659,$O$35,'7.  Persistence Report'!$J$27:$J$659,"&lt;&gt;Adjustment")</f>
        <v>0</v>
      </c>
      <c r="Q50" s="295">
        <f>SUMIFS('7.  Persistence Report'!R$27:R$659,'7.  Persistence Report'!$D$27:$D$659,$B50,'7.  Persistence Report'!$H$27:$H$659,$O$35,'7.  Persistence Report'!$J$27:$J$659,"&lt;&gt;Adjustment")</f>
        <v>0</v>
      </c>
      <c r="R50" s="295">
        <f>SUMIFS('7.  Persistence Report'!S$27:S$659,'7.  Persistence Report'!$D$27:$D$659,$B50,'7.  Persistence Report'!$H$27:$H$659,$O$35,'7.  Persistence Report'!$J$27:$J$659,"&lt;&gt;Adjustment")</f>
        <v>0</v>
      </c>
      <c r="S50" s="295">
        <f>SUMIFS('7.  Persistence Report'!T$27:T$659,'7.  Persistence Report'!$D$27:$D$659,$B50,'7.  Persistence Report'!$H$27:$H$659,$O$35,'7.  Persistence Report'!$J$27:$J$659,"&lt;&gt;Adjustment")</f>
        <v>0</v>
      </c>
      <c r="T50" s="295">
        <f>SUMIFS('7.  Persistence Report'!U$27:U$659,'7.  Persistence Report'!$D$27:$D$659,$B50,'7.  Persistence Report'!$H$27:$H$659,$O$35,'7.  Persistence Report'!$J$27:$J$659,"&lt;&gt;Adjustment")</f>
        <v>0</v>
      </c>
      <c r="U50" s="295">
        <f>SUMIFS('7.  Persistence Report'!V$27:V$659,'7.  Persistence Report'!$D$27:$D$659,$B50,'7.  Persistence Report'!$H$27:$H$659,$O$35,'7.  Persistence Report'!$J$27:$J$659,"&lt;&gt;Adjustment")</f>
        <v>0</v>
      </c>
      <c r="V50" s="295">
        <f>SUMIFS('7.  Persistence Report'!W$27:W$659,'7.  Persistence Report'!$D$27:$D$659,$B50,'7.  Persistence Report'!$H$27:$H$659,$O$35,'7.  Persistence Report'!$J$27:$J$659,"&lt;&gt;Adjustment")</f>
        <v>0</v>
      </c>
      <c r="W50" s="295">
        <f>SUMIFS('7.  Persistence Report'!X$27:X$659,'7.  Persistence Report'!$D$27:$D$659,$B50,'7.  Persistence Report'!$H$27:$H$659,$O$35,'7.  Persistence Report'!$J$27:$J$659,"&lt;&gt;Adjustment")</f>
        <v>0</v>
      </c>
      <c r="X50" s="295">
        <f>SUMIFS('7.  Persistence Report'!Y$27:Y$659,'7.  Persistence Report'!$D$27:$D$659,$B50,'7.  Persistence Report'!$H$27:$H$659,$O$35,'7.  Persistence Report'!$J$27:$J$659,"&lt;&gt;Adjustment")</f>
        <v>0</v>
      </c>
      <c r="Y50" s="410">
        <f>VLOOKUP(B50,'3-a.  Rate Class Allocations'!$B$20:$BW$989,4,FALSE)</f>
        <v>1</v>
      </c>
      <c r="Z50" s="410">
        <f>VLOOKUP(B50,'3-a.  Rate Class Allocations'!$B$20:$BW$989,6,FALSE)</f>
        <v>0</v>
      </c>
      <c r="AA50" s="410">
        <f>VLOOKUP(B50,'3-a.  Rate Class Allocations'!$B$20:$BW$989,8,FALSE)</f>
        <v>0</v>
      </c>
      <c r="AB50" s="410">
        <f>VLOOKUP(B50,'3-a.  Rate Class Allocations'!$B$20:$BW$989,9,FALSE)</f>
        <v>0</v>
      </c>
      <c r="AC50" s="410">
        <f>VLOOKUP(B50,'3-a.  Rate Class Allocations'!$B$20:$BW$989,11,FALSE)</f>
        <v>0</v>
      </c>
      <c r="AD50" s="410">
        <f>VLOOKUP(B50,'3-a.  Rate Class Allocations'!$B$20:$BW$989,13,FALSE)</f>
        <v>0</v>
      </c>
      <c r="AE50" s="410"/>
      <c r="AF50" s="410"/>
      <c r="AG50" s="410"/>
      <c r="AH50" s="410"/>
      <c r="AI50" s="410"/>
      <c r="AJ50" s="410"/>
      <c r="AK50" s="410"/>
      <c r="AL50" s="410"/>
      <c r="AM50" s="296">
        <f>SUM(Y50:AL50)</f>
        <v>1</v>
      </c>
    </row>
    <row r="51" spans="1:39" ht="15.5" outlineLevel="1">
      <c r="B51" s="294" t="s">
        <v>267</v>
      </c>
      <c r="C51" s="340" t="s">
        <v>862</v>
      </c>
      <c r="D51" s="295">
        <f>SUMIFS('7.  Persistence Report'!AU$27:AU$659,'7.  Persistence Report'!$D$27:$D$659,$B50,'7.  Persistence Report'!$H$27:$H$659,$D$35,'7.  Persistence Report'!$J$27:$J$659,"Adjustment")</f>
        <v>0</v>
      </c>
      <c r="E51" s="295">
        <f>SUMIFS('7.  Persistence Report'!AV$27:AV$659,'7.  Persistence Report'!$D$27:$D$659,$B50,'7.  Persistence Report'!$H$27:$H$659,$D$35,'7.  Persistence Report'!$J$27:$J$659,"Adjustment")</f>
        <v>0</v>
      </c>
      <c r="F51" s="295">
        <f>SUMIFS('7.  Persistence Report'!AW$27:AW$659,'7.  Persistence Report'!$D$27:$D$659,$B50,'7.  Persistence Report'!$H$27:$H$659,$D$35,'7.  Persistence Report'!$J$27:$J$659,"Adjustment")</f>
        <v>0</v>
      </c>
      <c r="G51" s="295">
        <f>SUMIFS('7.  Persistence Report'!AX$27:AX$659,'7.  Persistence Report'!$D$27:$D$659,$B50,'7.  Persistence Report'!$H$27:$H$659,$D$35,'7.  Persistence Report'!$J$27:$J$659,"Adjustment")</f>
        <v>0</v>
      </c>
      <c r="H51" s="295">
        <f>SUMIFS('7.  Persistence Report'!AY$27:AY$659,'7.  Persistence Report'!$D$27:$D$659,$B50,'7.  Persistence Report'!$H$27:$H$659,$D$35,'7.  Persistence Report'!$J$27:$J$659,"Adjustment")</f>
        <v>0</v>
      </c>
      <c r="I51" s="295">
        <f>SUMIFS('7.  Persistence Report'!AZ$27:AZ$659,'7.  Persistence Report'!$D$27:$D$659,$B50,'7.  Persistence Report'!$H$27:$H$659,$D$35,'7.  Persistence Report'!$J$27:$J$659,"Adjustment")</f>
        <v>0</v>
      </c>
      <c r="J51" s="295">
        <f>SUMIFS('7.  Persistence Report'!BA$27:BA$659,'7.  Persistence Report'!$D$27:$D$659,$B50,'7.  Persistence Report'!$H$27:$H$659,$D$35,'7.  Persistence Report'!$J$27:$J$659,"Adjustment")</f>
        <v>0</v>
      </c>
      <c r="K51" s="295">
        <f>SUMIFS('7.  Persistence Report'!BB$27:BB$659,'7.  Persistence Report'!$D$27:$D$659,$B50,'7.  Persistence Report'!$H$27:$H$659,$D$35,'7.  Persistence Report'!$J$27:$J$659,"Adjustment")</f>
        <v>0</v>
      </c>
      <c r="L51" s="295">
        <f>SUMIFS('7.  Persistence Report'!BC$27:BC$659,'7.  Persistence Report'!$D$27:$D$659,$B50,'7.  Persistence Report'!$H$27:$H$659,$D$35,'7.  Persistence Report'!$J$27:$J$659,"Adjustment")</f>
        <v>0</v>
      </c>
      <c r="M51" s="295">
        <f>SUMIFS('7.  Persistence Report'!BD$27:BD$659,'7.  Persistence Report'!$D$27:$D$659,$B50,'7.  Persistence Report'!$H$27:$H$659,$D$35,'7.  Persistence Report'!$J$27:$J$659,"Adjustment")</f>
        <v>0</v>
      </c>
      <c r="N51" s="468"/>
      <c r="O51" s="295">
        <f>SUMIFS('7.  Persistence Report'!P$27:P$659,'7.  Persistence Report'!$D$27:$D$659,$B50,'7.  Persistence Report'!$H$27:$H$659,$O$35,'7.  Persistence Report'!$J$27:$J$659,"Adjustment")</f>
        <v>0</v>
      </c>
      <c r="P51" s="295">
        <f>SUMIFS('7.  Persistence Report'!Q$27:Q$659,'7.  Persistence Report'!$D$27:$D$659,$B50,'7.  Persistence Report'!$H$27:$H$659,$O$35,'7.  Persistence Report'!$J$27:$J$659,"Adjustment")</f>
        <v>0</v>
      </c>
      <c r="Q51" s="295">
        <f>SUMIFS('7.  Persistence Report'!R$27:R$659,'7.  Persistence Report'!$D$27:$D$659,$B50,'7.  Persistence Report'!$H$27:$H$659,$O$35,'7.  Persistence Report'!$J$27:$J$659,"Adjustment")</f>
        <v>0</v>
      </c>
      <c r="R51" s="295">
        <f>SUMIFS('7.  Persistence Report'!S$27:S$659,'7.  Persistence Report'!$D$27:$D$659,$B50,'7.  Persistence Report'!$H$27:$H$659,$O$35,'7.  Persistence Report'!$J$27:$J$659,"Adjustment")</f>
        <v>0</v>
      </c>
      <c r="S51" s="295">
        <f>SUMIFS('7.  Persistence Report'!T$27:T$659,'7.  Persistence Report'!$D$27:$D$659,$B50,'7.  Persistence Report'!$H$27:$H$659,$O$35,'7.  Persistence Report'!$J$27:$J$659,"Adjustment")</f>
        <v>0</v>
      </c>
      <c r="T51" s="295">
        <f>SUMIFS('7.  Persistence Report'!U$27:U$659,'7.  Persistence Report'!$D$27:$D$659,$B50,'7.  Persistence Report'!$H$27:$H$659,$O$35,'7.  Persistence Report'!$J$27:$J$659,"Adjustment")</f>
        <v>0</v>
      </c>
      <c r="U51" s="295">
        <f>SUMIFS('7.  Persistence Report'!V$27:V$659,'7.  Persistence Report'!$D$27:$D$659,$B50,'7.  Persistence Report'!$H$27:$H$659,$O$35,'7.  Persistence Report'!$J$27:$J$659,"Adjustment")</f>
        <v>0</v>
      </c>
      <c r="V51" s="295">
        <f>SUMIFS('7.  Persistence Report'!W$27:W$659,'7.  Persistence Report'!$D$27:$D$659,$B50,'7.  Persistence Report'!$H$27:$H$659,$O$35,'7.  Persistence Report'!$J$27:$J$659,"Adjustment")</f>
        <v>0</v>
      </c>
      <c r="W51" s="295">
        <f>SUMIFS('7.  Persistence Report'!X$27:X$659,'7.  Persistence Report'!$D$27:$D$659,$B50,'7.  Persistence Report'!$H$27:$H$659,$O$35,'7.  Persistence Report'!$J$27:$J$659,"Adjustment")</f>
        <v>0</v>
      </c>
      <c r="X51" s="295">
        <f>SUMIFS('7.  Persistence Report'!Y$27:Y$659,'7.  Persistence Report'!$D$27:$D$659,$B50,'7.  Persistence Report'!$H$27:$H$659,$O$35,'7.  Persistence Report'!$J$27:$J$659,"Adjustment")</f>
        <v>0</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33"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f>SUMIFS('7.  Persistence Report'!AU$27:AU$659,'7.  Persistence Report'!$D$27:$D$659,$B54,'7.  Persistence Report'!$H$27:$H$659,$D$35,'7.  Persistence Report'!$J$27:$J$659,"&lt;&gt;Adjustment")</f>
        <v>7005020</v>
      </c>
      <c r="E54" s="295">
        <f>SUMIFS('7.  Persistence Report'!AV$27:AV$659,'7.  Persistence Report'!$D$27:$D$659,$B54,'7.  Persistence Report'!$H$27:$H$659,$D$35,'7.  Persistence Report'!$J$27:$J$659,"&lt;&gt;Adjustment")</f>
        <v>7005020</v>
      </c>
      <c r="F54" s="295">
        <f>SUMIFS('7.  Persistence Report'!AW$27:AW$659,'7.  Persistence Report'!$D$27:$D$659,$B54,'7.  Persistence Report'!$H$27:$H$659,$D$35,'7.  Persistence Report'!$J$27:$J$659,"&lt;&gt;Adjustment")</f>
        <v>7005020</v>
      </c>
      <c r="G54" s="295">
        <f>SUMIFS('7.  Persistence Report'!AX$27:AX$659,'7.  Persistence Report'!$D$27:$D$659,$B54,'7.  Persistence Report'!$H$27:$H$659,$D$35,'7.  Persistence Report'!$J$27:$J$659,"&lt;&gt;Adjustment")</f>
        <v>7005020</v>
      </c>
      <c r="H54" s="295">
        <f>SUMIFS('7.  Persistence Report'!AY$27:AY$659,'7.  Persistence Report'!$D$27:$D$659,$B54,'7.  Persistence Report'!$H$27:$H$659,$D$35,'7.  Persistence Report'!$J$27:$J$659,"&lt;&gt;Adjustment")</f>
        <v>7005028</v>
      </c>
      <c r="I54" s="295">
        <f>SUMIFS('7.  Persistence Report'!AZ$27:AZ$659,'7.  Persistence Report'!$D$27:$D$659,$B54,'7.  Persistence Report'!$H$27:$H$659,$D$35,'7.  Persistence Report'!$J$27:$J$659,"&lt;&gt;Adjustment")</f>
        <v>7005028</v>
      </c>
      <c r="J54" s="295">
        <f>SUMIFS('7.  Persistence Report'!BA$27:BA$659,'7.  Persistence Report'!$D$27:$D$659,$B54,'7.  Persistence Report'!$H$27:$H$659,$D$35,'7.  Persistence Report'!$J$27:$J$659,"&lt;&gt;Adjustment")</f>
        <v>7005028</v>
      </c>
      <c r="K54" s="295">
        <f>SUMIFS('7.  Persistence Report'!BB$27:BB$659,'7.  Persistence Report'!$D$27:$D$659,$B54,'7.  Persistence Report'!$H$27:$H$659,$D$35,'7.  Persistence Report'!$J$27:$J$659,"&lt;&gt;Adjustment")</f>
        <v>7005028</v>
      </c>
      <c r="L54" s="295">
        <f>SUMIFS('7.  Persistence Report'!BC$27:BC$659,'7.  Persistence Report'!$D$27:$D$659,$B54,'7.  Persistence Report'!$H$27:$H$659,$D$35,'7.  Persistence Report'!$J$27:$J$659,"&lt;&gt;Adjustment")</f>
        <v>7005028</v>
      </c>
      <c r="M54" s="295">
        <f>SUMIFS('7.  Persistence Report'!BD$27:BD$659,'7.  Persistence Report'!$D$27:$D$659,$B54,'7.  Persistence Report'!$H$27:$H$659,$D$35,'7.  Persistence Report'!$J$27:$J$659,"&lt;&gt;Adjustment")</f>
        <v>7005028</v>
      </c>
      <c r="N54" s="295">
        <v>12</v>
      </c>
      <c r="O54" s="295">
        <f>SUMIFS('7.  Persistence Report'!P$27:P$659,'7.  Persistence Report'!$D$27:$D$659,$B54,'7.  Persistence Report'!$H$27:$H$659,$O$35,'7.  Persistence Report'!$J$27:$J$659,"&lt;&gt;Adjustment")</f>
        <v>1493</v>
      </c>
      <c r="P54" s="295">
        <f>SUMIFS('7.  Persistence Report'!Q$27:Q$659,'7.  Persistence Report'!$D$27:$D$659,$B54,'7.  Persistence Report'!$H$27:$H$659,$O$35,'7.  Persistence Report'!$J$27:$J$659,"&lt;&gt;Adjustment")</f>
        <v>1493</v>
      </c>
      <c r="Q54" s="295">
        <f>SUMIFS('7.  Persistence Report'!R$27:R$659,'7.  Persistence Report'!$D$27:$D$659,$B54,'7.  Persistence Report'!$H$27:$H$659,$O$35,'7.  Persistence Report'!$J$27:$J$659,"&lt;&gt;Adjustment")</f>
        <v>1493</v>
      </c>
      <c r="R54" s="295">
        <f>SUMIFS('7.  Persistence Report'!S$27:S$659,'7.  Persistence Report'!$D$27:$D$659,$B54,'7.  Persistence Report'!$H$27:$H$659,$O$35,'7.  Persistence Report'!$J$27:$J$659,"&lt;&gt;Adjustment")</f>
        <v>1493</v>
      </c>
      <c r="S54" s="295">
        <f>SUMIFS('7.  Persistence Report'!T$27:T$659,'7.  Persistence Report'!$D$27:$D$659,$B54,'7.  Persistence Report'!$H$27:$H$659,$O$35,'7.  Persistence Report'!$J$27:$J$659,"&lt;&gt;Adjustment")</f>
        <v>1554</v>
      </c>
      <c r="T54" s="295">
        <f>SUMIFS('7.  Persistence Report'!U$27:U$659,'7.  Persistence Report'!$D$27:$D$659,$B54,'7.  Persistence Report'!$H$27:$H$659,$O$35,'7.  Persistence Report'!$J$27:$J$659,"&lt;&gt;Adjustment")</f>
        <v>1554</v>
      </c>
      <c r="U54" s="295">
        <f>SUMIFS('7.  Persistence Report'!V$27:V$659,'7.  Persistence Report'!$D$27:$D$659,$B54,'7.  Persistence Report'!$H$27:$H$659,$O$35,'7.  Persistence Report'!$J$27:$J$659,"&lt;&gt;Adjustment")</f>
        <v>1554</v>
      </c>
      <c r="V54" s="295">
        <f>SUMIFS('7.  Persistence Report'!W$27:W$659,'7.  Persistence Report'!$D$27:$D$659,$B54,'7.  Persistence Report'!$H$27:$H$659,$O$35,'7.  Persistence Report'!$J$27:$J$659,"&lt;&gt;Adjustment")</f>
        <v>1554</v>
      </c>
      <c r="W54" s="295">
        <f>SUMIFS('7.  Persistence Report'!X$27:X$659,'7.  Persistence Report'!$D$27:$D$659,$B54,'7.  Persistence Report'!$H$27:$H$659,$O$35,'7.  Persistence Report'!$J$27:$J$659,"&lt;&gt;Adjustment")</f>
        <v>1554</v>
      </c>
      <c r="X54" s="295">
        <f>SUMIFS('7.  Persistence Report'!Y$27:Y$659,'7.  Persistence Report'!$D$27:$D$659,$B54,'7.  Persistence Report'!$H$27:$H$659,$O$35,'7.  Persistence Report'!$J$27:$J$659,"&lt;&gt;Adjustment")</f>
        <v>1554</v>
      </c>
      <c r="Y54" s="410">
        <f>VLOOKUP(B54,'3-a.  Rate Class Allocations'!$B$20:$BW$989,4,FALSE)</f>
        <v>0</v>
      </c>
      <c r="Z54" s="410">
        <f>VLOOKUP(B54,'3-a.  Rate Class Allocations'!$B$20:$BW$989,6,FALSE)</f>
        <v>0</v>
      </c>
      <c r="AA54" s="410">
        <f>VLOOKUP(B54,'3-a.  Rate Class Allocations'!$B$20:$BW$989,8,FALSE)</f>
        <v>0.04</v>
      </c>
      <c r="AB54" s="410">
        <f>VLOOKUP(B54,'3-a.  Rate Class Allocations'!$B$20:$BW$989,9,FALSE)</f>
        <v>0.66400000000000003</v>
      </c>
      <c r="AC54" s="410">
        <f>VLOOKUP(B54,'3-a.  Rate Class Allocations'!$B$20:$BW$989,11,FALSE)</f>
        <v>0.24</v>
      </c>
      <c r="AD54" s="410">
        <f>VLOOKUP(B54,'3-a.  Rate Class Allocations'!$B$20:$BW$989,13,FALSE)</f>
        <v>5.6000000000000001E-2</v>
      </c>
      <c r="AE54" s="410"/>
      <c r="AF54" s="415"/>
      <c r="AG54" s="415"/>
      <c r="AH54" s="415"/>
      <c r="AI54" s="415"/>
      <c r="AJ54" s="415"/>
      <c r="AK54" s="415"/>
      <c r="AL54" s="415"/>
      <c r="AM54" s="296">
        <f>SUM(Y54:AL54)</f>
        <v>1</v>
      </c>
    </row>
    <row r="55" spans="1:39" ht="15.5" outlineLevel="1">
      <c r="B55" s="294" t="s">
        <v>267</v>
      </c>
      <c r="C55" s="340" t="s">
        <v>862</v>
      </c>
      <c r="D55" s="295">
        <f>SUMIFS('7.  Persistence Report'!AU$27:AU$659,'7.  Persistence Report'!$D$27:$D$659,$B54,'7.  Persistence Report'!$H$27:$H$659,$D$35,'7.  Persistence Report'!$J$27:$J$659,"Adjustment")</f>
        <v>0</v>
      </c>
      <c r="E55" s="295">
        <f>SUMIFS('7.  Persistence Report'!AV$27:AV$659,'7.  Persistence Report'!$D$27:$D$659,$B54,'7.  Persistence Report'!$H$27:$H$659,$D$35,'7.  Persistence Report'!$J$27:$J$659,"Adjustment")</f>
        <v>0</v>
      </c>
      <c r="F55" s="295">
        <f>SUMIFS('7.  Persistence Report'!AW$27:AW$659,'7.  Persistence Report'!$D$27:$D$659,$B54,'7.  Persistence Report'!$H$27:$H$659,$D$35,'7.  Persistence Report'!$J$27:$J$659,"Adjustment")</f>
        <v>0</v>
      </c>
      <c r="G55" s="295">
        <f>SUMIFS('7.  Persistence Report'!AX$27:AX$659,'7.  Persistence Report'!$D$27:$D$659,$B54,'7.  Persistence Report'!$H$27:$H$659,$D$35,'7.  Persistence Report'!$J$27:$J$659,"Adjustment")</f>
        <v>0</v>
      </c>
      <c r="H55" s="295">
        <f>SUMIFS('7.  Persistence Report'!AY$27:AY$659,'7.  Persistence Report'!$D$27:$D$659,$B54,'7.  Persistence Report'!$H$27:$H$659,$D$35,'7.  Persistence Report'!$J$27:$J$659,"Adjustment")</f>
        <v>0</v>
      </c>
      <c r="I55" s="295">
        <f>SUMIFS('7.  Persistence Report'!AZ$27:AZ$659,'7.  Persistence Report'!$D$27:$D$659,$B54,'7.  Persistence Report'!$H$27:$H$659,$D$35,'7.  Persistence Report'!$J$27:$J$659,"Adjustment")</f>
        <v>0</v>
      </c>
      <c r="J55" s="295">
        <f>SUMIFS('7.  Persistence Report'!BA$27:BA$659,'7.  Persistence Report'!$D$27:$D$659,$B54,'7.  Persistence Report'!$H$27:$H$659,$D$35,'7.  Persistence Report'!$J$27:$J$659,"Adjustment")</f>
        <v>0</v>
      </c>
      <c r="K55" s="295">
        <f>SUMIFS('7.  Persistence Report'!BB$27:BB$659,'7.  Persistence Report'!$D$27:$D$659,$B54,'7.  Persistence Report'!$H$27:$H$659,$D$35,'7.  Persistence Report'!$J$27:$J$659,"Adjustment")</f>
        <v>0</v>
      </c>
      <c r="L55" s="295">
        <f>SUMIFS('7.  Persistence Report'!BC$27:BC$659,'7.  Persistence Report'!$D$27:$D$659,$B54,'7.  Persistence Report'!$H$27:$H$659,$D$35,'7.  Persistence Report'!$J$27:$J$659,"Adjustment")</f>
        <v>0</v>
      </c>
      <c r="M55" s="295">
        <f>SUMIFS('7.  Persistence Report'!BD$27:BD$659,'7.  Persistence Report'!$D$27:$D$659,$B54,'7.  Persistence Report'!$H$27:$H$659,$D$35,'7.  Persistence Report'!$J$27:$J$659,"Adjustment")</f>
        <v>0</v>
      </c>
      <c r="N55" s="295">
        <f>N54</f>
        <v>12</v>
      </c>
      <c r="O55" s="295">
        <f>SUMIFS('7.  Persistence Report'!P$27:P$659,'7.  Persistence Report'!$D$27:$D$659,$B54,'7.  Persistence Report'!$H$27:$H$659,$O$35,'7.  Persistence Report'!$J$27:$J$659,"Adjustment")</f>
        <v>0</v>
      </c>
      <c r="P55" s="295">
        <f>SUMIFS('7.  Persistence Report'!Q$27:Q$659,'7.  Persistence Report'!$D$27:$D$659,$B54,'7.  Persistence Report'!$H$27:$H$659,$O$35,'7.  Persistence Report'!$J$27:$J$659,"Adjustment")</f>
        <v>0</v>
      </c>
      <c r="Q55" s="295">
        <f>SUMIFS('7.  Persistence Report'!R$27:R$659,'7.  Persistence Report'!$D$27:$D$659,$B54,'7.  Persistence Report'!$H$27:$H$659,$O$35,'7.  Persistence Report'!$J$27:$J$659,"Adjustment")</f>
        <v>0</v>
      </c>
      <c r="R55" s="295">
        <f>SUMIFS('7.  Persistence Report'!S$27:S$659,'7.  Persistence Report'!$D$27:$D$659,$B54,'7.  Persistence Report'!$H$27:$H$659,$O$35,'7.  Persistence Report'!$J$27:$J$659,"Adjustment")</f>
        <v>0</v>
      </c>
      <c r="S55" s="295">
        <f>SUMIFS('7.  Persistence Report'!T$27:T$659,'7.  Persistence Report'!$D$27:$D$659,$B54,'7.  Persistence Report'!$H$27:$H$659,$O$35,'7.  Persistence Report'!$J$27:$J$659,"Adjustment")</f>
        <v>0</v>
      </c>
      <c r="T55" s="295">
        <f>SUMIFS('7.  Persistence Report'!U$27:U$659,'7.  Persistence Report'!$D$27:$D$659,$B54,'7.  Persistence Report'!$H$27:$H$659,$O$35,'7.  Persistence Report'!$J$27:$J$659,"Adjustment")</f>
        <v>0</v>
      </c>
      <c r="U55" s="295">
        <f>SUMIFS('7.  Persistence Report'!V$27:V$659,'7.  Persistence Report'!$D$27:$D$659,$B54,'7.  Persistence Report'!$H$27:$H$659,$O$35,'7.  Persistence Report'!$J$27:$J$659,"Adjustment")</f>
        <v>0</v>
      </c>
      <c r="V55" s="295">
        <f>SUMIFS('7.  Persistence Report'!W$27:W$659,'7.  Persistence Report'!$D$27:$D$659,$B54,'7.  Persistence Report'!$H$27:$H$659,$O$35,'7.  Persistence Report'!$J$27:$J$659,"Adjustment")</f>
        <v>0</v>
      </c>
      <c r="W55" s="295">
        <f>SUMIFS('7.  Persistence Report'!X$27:X$659,'7.  Persistence Report'!$D$27:$D$659,$B54,'7.  Persistence Report'!$H$27:$H$659,$O$35,'7.  Persistence Report'!$J$27:$J$659,"Adjustment")</f>
        <v>0</v>
      </c>
      <c r="X55" s="295">
        <f>SUMIFS('7.  Persistence Report'!Y$27:Y$659,'7.  Persistence Report'!$D$27:$D$659,$B54,'7.  Persistence Report'!$H$27:$H$659,$O$35,'7.  Persistence Report'!$J$27:$J$659,"Adjustment")</f>
        <v>0</v>
      </c>
      <c r="Y55" s="411">
        <f>Y54</f>
        <v>0</v>
      </c>
      <c r="Z55" s="411">
        <f t="shared" ref="Z55" si="53">Z54</f>
        <v>0</v>
      </c>
      <c r="AA55" s="411">
        <f t="shared" ref="AA55" si="54">AA54</f>
        <v>0.04</v>
      </c>
      <c r="AB55" s="411">
        <f t="shared" ref="AB55" si="55">AB54</f>
        <v>0.66400000000000003</v>
      </c>
      <c r="AC55" s="411">
        <f t="shared" ref="AC55" si="56">AC54</f>
        <v>0.24</v>
      </c>
      <c r="AD55" s="411">
        <f t="shared" ref="AD55" si="57">AD54</f>
        <v>5.6000000000000001E-2</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SUMIFS('7.  Persistence Report'!AU$27:AU$659,'7.  Persistence Report'!$D$27:$D$659,$B57,'7.  Persistence Report'!$H$27:$H$659,$D$35,'7.  Persistence Report'!$J$27:$J$659,"&lt;&gt;Adjustment")</f>
        <v>160764586</v>
      </c>
      <c r="E57" s="295">
        <f>SUMIFS('7.  Persistence Report'!AV$27:AV$659,'7.  Persistence Report'!$D$27:$D$659,$B57,'7.  Persistence Report'!$H$27:$H$659,$D$35,'7.  Persistence Report'!$J$27:$J$659,"&lt;&gt;Adjustment")</f>
        <v>160764585</v>
      </c>
      <c r="F57" s="295">
        <f>SUMIFS('7.  Persistence Report'!AW$27:AW$659,'7.  Persistence Report'!$D$27:$D$659,$B57,'7.  Persistence Report'!$H$27:$H$659,$D$35,'7.  Persistence Report'!$J$27:$J$659,"&lt;&gt;Adjustment")</f>
        <v>160764586</v>
      </c>
      <c r="G57" s="295">
        <f>SUMIFS('7.  Persistence Report'!AX$27:AX$659,'7.  Persistence Report'!$D$27:$D$659,$B57,'7.  Persistence Report'!$H$27:$H$659,$D$35,'7.  Persistence Report'!$J$27:$J$659,"&lt;&gt;Adjustment")</f>
        <v>160885037</v>
      </c>
      <c r="H57" s="295">
        <f>SUMIFS('7.  Persistence Report'!AY$27:AY$659,'7.  Persistence Report'!$D$27:$D$659,$B57,'7.  Persistence Report'!$H$27:$H$659,$D$35,'7.  Persistence Report'!$J$27:$J$659,"&lt;&gt;Adjustment")</f>
        <v>160885037</v>
      </c>
      <c r="I57" s="295">
        <f>SUMIFS('7.  Persistence Report'!AZ$27:AZ$659,'7.  Persistence Report'!$D$27:$D$659,$B57,'7.  Persistence Report'!$H$27:$H$659,$D$35,'7.  Persistence Report'!$J$27:$J$659,"&lt;&gt;Adjustment")</f>
        <v>160878543</v>
      </c>
      <c r="J57" s="295">
        <f>SUMIFS('7.  Persistence Report'!BA$27:BA$659,'7.  Persistence Report'!$D$27:$D$659,$B57,'7.  Persistence Report'!$H$27:$H$659,$D$35,'7.  Persistence Report'!$J$27:$J$659,"&lt;&gt;Adjustment")</f>
        <v>160878545</v>
      </c>
      <c r="K57" s="295">
        <f>SUMIFS('7.  Persistence Report'!BB$27:BB$659,'7.  Persistence Report'!$D$27:$D$659,$B57,'7.  Persistence Report'!$H$27:$H$659,$D$35,'7.  Persistence Report'!$J$27:$J$659,"&lt;&gt;Adjustment")</f>
        <v>160878545</v>
      </c>
      <c r="L57" s="295">
        <f>SUMIFS('7.  Persistence Report'!BC$27:BC$659,'7.  Persistence Report'!$D$27:$D$659,$B57,'7.  Persistence Report'!$H$27:$H$659,$D$35,'7.  Persistence Report'!$J$27:$J$659,"&lt;&gt;Adjustment")</f>
        <v>160197694</v>
      </c>
      <c r="M57" s="295">
        <f>SUMIFS('7.  Persistence Report'!BD$27:BD$659,'7.  Persistence Report'!$D$27:$D$659,$B57,'7.  Persistence Report'!$H$27:$H$659,$D$35,'7.  Persistence Report'!$J$27:$J$659,"&lt;&gt;Adjustment")</f>
        <v>137972437</v>
      </c>
      <c r="N57" s="295">
        <v>12</v>
      </c>
      <c r="O57" s="295">
        <f>SUMIFS('7.  Persistence Report'!P$27:P$659,'7.  Persistence Report'!$D$27:$D$659,$B57,'7.  Persistence Report'!$H$27:$H$659,$O$35,'7.  Persistence Report'!$J$27:$J$659,"&lt;&gt;Adjustment")</f>
        <v>24142</v>
      </c>
      <c r="P57" s="295">
        <f>SUMIFS('7.  Persistence Report'!Q$27:Q$659,'7.  Persistence Report'!$D$27:$D$659,$B57,'7.  Persistence Report'!$H$27:$H$659,$O$35,'7.  Persistence Report'!$J$27:$J$659,"&lt;&gt;Adjustment")</f>
        <v>24143</v>
      </c>
      <c r="Q57" s="295">
        <f>SUMIFS('7.  Persistence Report'!R$27:R$659,'7.  Persistence Report'!$D$27:$D$659,$B57,'7.  Persistence Report'!$H$27:$H$659,$O$35,'7.  Persistence Report'!$J$27:$J$659,"&lt;&gt;Adjustment")</f>
        <v>24142</v>
      </c>
      <c r="R57" s="295">
        <f>SUMIFS('7.  Persistence Report'!S$27:S$659,'7.  Persistence Report'!$D$27:$D$659,$B57,'7.  Persistence Report'!$H$27:$H$659,$O$35,'7.  Persistence Report'!$J$27:$J$659,"&lt;&gt;Adjustment")</f>
        <v>24180</v>
      </c>
      <c r="S57" s="295">
        <f>SUMIFS('7.  Persistence Report'!T$27:T$659,'7.  Persistence Report'!$D$27:$D$659,$B57,'7.  Persistence Report'!$H$27:$H$659,$O$35,'7.  Persistence Report'!$J$27:$J$659,"&lt;&gt;Adjustment")</f>
        <v>24180</v>
      </c>
      <c r="T57" s="295">
        <f>SUMIFS('7.  Persistence Report'!U$27:U$659,'7.  Persistence Report'!$D$27:$D$659,$B57,'7.  Persistence Report'!$H$27:$H$659,$O$35,'7.  Persistence Report'!$J$27:$J$659,"&lt;&gt;Adjustment")</f>
        <v>24178</v>
      </c>
      <c r="U57" s="295">
        <f>SUMIFS('7.  Persistence Report'!V$27:V$659,'7.  Persistence Report'!$D$27:$D$659,$B57,'7.  Persistence Report'!$H$27:$H$659,$O$35,'7.  Persistence Report'!$J$27:$J$659,"&lt;&gt;Adjustment")</f>
        <v>24178</v>
      </c>
      <c r="V57" s="295">
        <f>SUMIFS('7.  Persistence Report'!W$27:W$659,'7.  Persistence Report'!$D$27:$D$659,$B57,'7.  Persistence Report'!$H$27:$H$659,$O$35,'7.  Persistence Report'!$J$27:$J$659,"&lt;&gt;Adjustment")</f>
        <v>24178</v>
      </c>
      <c r="W57" s="295">
        <f>SUMIFS('7.  Persistence Report'!X$27:X$659,'7.  Persistence Report'!$D$27:$D$659,$B57,'7.  Persistence Report'!$H$27:$H$659,$O$35,'7.  Persistence Report'!$J$27:$J$659,"&lt;&gt;Adjustment")</f>
        <v>23964</v>
      </c>
      <c r="X57" s="295">
        <f>SUMIFS('7.  Persistence Report'!Y$27:Y$659,'7.  Persistence Report'!$D$27:$D$659,$B57,'7.  Persistence Report'!$H$27:$H$659,$O$35,'7.  Persistence Report'!$J$27:$J$659,"&lt;&gt;Adjustment")</f>
        <v>20967</v>
      </c>
      <c r="Y57" s="410">
        <f>VLOOKUP(B57,'3-a.  Rate Class Allocations'!$B$20:$BW$989,4,FALSE)</f>
        <v>0</v>
      </c>
      <c r="Z57" s="410">
        <f>VLOOKUP(B57,'3-a.  Rate Class Allocations'!$B$20:$BW$989,6,FALSE)</f>
        <v>0</v>
      </c>
      <c r="AA57" s="410">
        <f>VLOOKUP(B57,'3-a.  Rate Class Allocations'!$B$20:$BW$989,8,FALSE)</f>
        <v>7.3403387062447367E-2</v>
      </c>
      <c r="AB57" s="410">
        <f>VLOOKUP(B57,'3-a.  Rate Class Allocations'!$B$20:$BW$989,9,FALSE)</f>
        <v>0.48104458943387285</v>
      </c>
      <c r="AC57" s="410">
        <f>VLOOKUP(B57,'3-a.  Rate Class Allocations'!$B$20:$BW$989,11,FALSE)</f>
        <v>0.25036743703654407</v>
      </c>
      <c r="AD57" s="410">
        <f>VLOOKUP(B57,'3-a.  Rate Class Allocations'!$B$20:$BW$989,13,FALSE)</f>
        <v>0.16846062750891064</v>
      </c>
      <c r="AE57" s="410"/>
      <c r="AF57" s="415"/>
      <c r="AG57" s="415"/>
      <c r="AH57" s="415"/>
      <c r="AI57" s="415"/>
      <c r="AJ57" s="415"/>
      <c r="AK57" s="415"/>
      <c r="AL57" s="415"/>
      <c r="AM57" s="296">
        <f>SUM(Y57:AL57)</f>
        <v>0.9732760410417749</v>
      </c>
    </row>
    <row r="58" spans="1:39" ht="15.5" outlineLevel="1">
      <c r="B58" s="294" t="s">
        <v>267</v>
      </c>
      <c r="C58" s="340" t="s">
        <v>862</v>
      </c>
      <c r="D58" s="295">
        <f>SUMIFS('7.  Persistence Report'!AU$27:AU$659,'7.  Persistence Report'!$D$27:$D$659,$B57,'7.  Persistence Report'!$H$27:$H$659,$D$35,'7.  Persistence Report'!$J$27:$J$659,"Adjustment")</f>
        <v>0</v>
      </c>
      <c r="E58" s="295">
        <f>SUMIFS('7.  Persistence Report'!AV$27:AV$659,'7.  Persistence Report'!$D$27:$D$659,$B57,'7.  Persistence Report'!$H$27:$H$659,$D$35,'7.  Persistence Report'!$J$27:$J$659,"Adjustment")</f>
        <v>0</v>
      </c>
      <c r="F58" s="295">
        <f>SUMIFS('7.  Persistence Report'!AW$27:AW$659,'7.  Persistence Report'!$D$27:$D$659,$B57,'7.  Persistence Report'!$H$27:$H$659,$D$35,'7.  Persistence Report'!$J$27:$J$659,"Adjustment")</f>
        <v>0</v>
      </c>
      <c r="G58" s="295">
        <f>SUMIFS('7.  Persistence Report'!AX$27:AX$659,'7.  Persistence Report'!$D$27:$D$659,$B57,'7.  Persistence Report'!$H$27:$H$659,$D$35,'7.  Persistence Report'!$J$27:$J$659,"Adjustment")</f>
        <v>0</v>
      </c>
      <c r="H58" s="295">
        <f>SUMIFS('7.  Persistence Report'!AY$27:AY$659,'7.  Persistence Report'!$D$27:$D$659,$B57,'7.  Persistence Report'!$H$27:$H$659,$D$35,'7.  Persistence Report'!$J$27:$J$659,"Adjustment")</f>
        <v>0</v>
      </c>
      <c r="I58" s="295">
        <f>SUMIFS('7.  Persistence Report'!AZ$27:AZ$659,'7.  Persistence Report'!$D$27:$D$659,$B57,'7.  Persistence Report'!$H$27:$H$659,$D$35,'7.  Persistence Report'!$J$27:$J$659,"Adjustment")</f>
        <v>0</v>
      </c>
      <c r="J58" s="295">
        <f>SUMIFS('7.  Persistence Report'!BA$27:BA$659,'7.  Persistence Report'!$D$27:$D$659,$B57,'7.  Persistence Report'!$H$27:$H$659,$D$35,'7.  Persistence Report'!$J$27:$J$659,"Adjustment")</f>
        <v>0</v>
      </c>
      <c r="K58" s="295">
        <f>SUMIFS('7.  Persistence Report'!BB$27:BB$659,'7.  Persistence Report'!$D$27:$D$659,$B57,'7.  Persistence Report'!$H$27:$H$659,$D$35,'7.  Persistence Report'!$J$27:$J$659,"Adjustment")</f>
        <v>0</v>
      </c>
      <c r="L58" s="295">
        <f>SUMIFS('7.  Persistence Report'!BC$27:BC$659,'7.  Persistence Report'!$D$27:$D$659,$B57,'7.  Persistence Report'!$H$27:$H$659,$D$35,'7.  Persistence Report'!$J$27:$J$659,"Adjustment")</f>
        <v>0</v>
      </c>
      <c r="M58" s="295">
        <f>SUMIFS('7.  Persistence Report'!BD$27:BD$659,'7.  Persistence Report'!$D$27:$D$659,$B57,'7.  Persistence Report'!$H$27:$H$659,$D$35,'7.  Persistence Report'!$J$27:$J$659,"Adjustment")</f>
        <v>0</v>
      </c>
      <c r="N58" s="295">
        <f>N57</f>
        <v>12</v>
      </c>
      <c r="O58" s="295">
        <f>SUMIFS('7.  Persistence Report'!P$27:P$659,'7.  Persistence Report'!$D$27:$D$659,$B57,'7.  Persistence Report'!$H$27:$H$659,$O$35,'7.  Persistence Report'!$J$27:$J$659,"Adjustment")</f>
        <v>0</v>
      </c>
      <c r="P58" s="295">
        <f>SUMIFS('7.  Persistence Report'!Q$27:Q$659,'7.  Persistence Report'!$D$27:$D$659,$B57,'7.  Persistence Report'!$H$27:$H$659,$O$35,'7.  Persistence Report'!$J$27:$J$659,"Adjustment")</f>
        <v>0</v>
      </c>
      <c r="Q58" s="295">
        <f>SUMIFS('7.  Persistence Report'!R$27:R$659,'7.  Persistence Report'!$D$27:$D$659,$B57,'7.  Persistence Report'!$H$27:$H$659,$O$35,'7.  Persistence Report'!$J$27:$J$659,"Adjustment")</f>
        <v>0</v>
      </c>
      <c r="R58" s="295">
        <f>SUMIFS('7.  Persistence Report'!S$27:S$659,'7.  Persistence Report'!$D$27:$D$659,$B57,'7.  Persistence Report'!$H$27:$H$659,$O$35,'7.  Persistence Report'!$J$27:$J$659,"Adjustment")</f>
        <v>0</v>
      </c>
      <c r="S58" s="295">
        <f>SUMIFS('7.  Persistence Report'!T$27:T$659,'7.  Persistence Report'!$D$27:$D$659,$B57,'7.  Persistence Report'!$H$27:$H$659,$O$35,'7.  Persistence Report'!$J$27:$J$659,"Adjustment")</f>
        <v>0</v>
      </c>
      <c r="T58" s="295">
        <f>SUMIFS('7.  Persistence Report'!U$27:U$659,'7.  Persistence Report'!$D$27:$D$659,$B57,'7.  Persistence Report'!$H$27:$H$659,$O$35,'7.  Persistence Report'!$J$27:$J$659,"Adjustment")</f>
        <v>0</v>
      </c>
      <c r="U58" s="295">
        <f>SUMIFS('7.  Persistence Report'!V$27:V$659,'7.  Persistence Report'!$D$27:$D$659,$B57,'7.  Persistence Report'!$H$27:$H$659,$O$35,'7.  Persistence Report'!$J$27:$J$659,"Adjustment")</f>
        <v>0</v>
      </c>
      <c r="V58" s="295">
        <f>SUMIFS('7.  Persistence Report'!W$27:W$659,'7.  Persistence Report'!$D$27:$D$659,$B57,'7.  Persistence Report'!$H$27:$H$659,$O$35,'7.  Persistence Report'!$J$27:$J$659,"Adjustment")</f>
        <v>0</v>
      </c>
      <c r="W58" s="295">
        <f>SUMIFS('7.  Persistence Report'!X$27:X$659,'7.  Persistence Report'!$D$27:$D$659,$B57,'7.  Persistence Report'!$H$27:$H$659,$O$35,'7.  Persistence Report'!$J$27:$J$659,"Adjustment")</f>
        <v>0</v>
      </c>
      <c r="X58" s="295">
        <f>SUMIFS('7.  Persistence Report'!Y$27:Y$659,'7.  Persistence Report'!$D$27:$D$659,$B57,'7.  Persistence Report'!$H$27:$H$659,$O$35,'7.  Persistence Report'!$J$27:$J$659,"Adjustment")</f>
        <v>0</v>
      </c>
      <c r="Y58" s="411">
        <f>Y57</f>
        <v>0</v>
      </c>
      <c r="Z58" s="411">
        <f>Z57</f>
        <v>0</v>
      </c>
      <c r="AA58" s="411">
        <f t="shared" ref="AA58" si="66">AA57</f>
        <v>7.3403387062447367E-2</v>
      </c>
      <c r="AB58" s="411">
        <f t="shared" ref="AB58" si="67">AB57</f>
        <v>0.48104458943387285</v>
      </c>
      <c r="AC58" s="411">
        <f t="shared" ref="AC58" si="68">AC57</f>
        <v>0.25036743703654407</v>
      </c>
      <c r="AD58" s="411">
        <f t="shared" ref="AD58" si="69">AD57</f>
        <v>0.16846062750891064</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f>SUMIFS('7.  Persistence Report'!AU$27:AU$659,'7.  Persistence Report'!$D$27:$D$659,$B60,'7.  Persistence Report'!$H$27:$H$659,$D$35,'7.  Persistence Report'!$J$27:$J$659,"&lt;&gt;Adjustment")</f>
        <v>6890643</v>
      </c>
      <c r="E60" s="295">
        <f>SUMIFS('7.  Persistence Report'!AV$27:AV$659,'7.  Persistence Report'!$D$27:$D$659,$B60,'7.  Persistence Report'!$H$27:$H$659,$D$35,'7.  Persistence Report'!$J$27:$J$659,"&lt;&gt;Adjustment")</f>
        <v>6890642</v>
      </c>
      <c r="F60" s="295">
        <f>SUMIFS('7.  Persistence Report'!AW$27:AW$659,'7.  Persistence Report'!$D$27:$D$659,$B60,'7.  Persistence Report'!$H$27:$H$659,$D$35,'7.  Persistence Report'!$J$27:$J$659,"&lt;&gt;Adjustment")</f>
        <v>6890642</v>
      </c>
      <c r="G60" s="295">
        <f>SUMIFS('7.  Persistence Report'!AX$27:AX$659,'7.  Persistence Report'!$D$27:$D$659,$B60,'7.  Persistence Report'!$H$27:$H$659,$D$35,'7.  Persistence Report'!$J$27:$J$659,"&lt;&gt;Adjustment")</f>
        <v>7189098</v>
      </c>
      <c r="H60" s="295">
        <f>SUMIFS('7.  Persistence Report'!AY$27:AY$659,'7.  Persistence Report'!$D$27:$D$659,$B60,'7.  Persistence Report'!$H$27:$H$659,$D$35,'7.  Persistence Report'!$J$27:$J$659,"&lt;&gt;Adjustment")</f>
        <v>7189098</v>
      </c>
      <c r="I60" s="295">
        <f>SUMIFS('7.  Persistence Report'!AZ$27:AZ$659,'7.  Persistence Report'!$D$27:$D$659,$B60,'7.  Persistence Report'!$H$27:$H$659,$D$35,'7.  Persistence Report'!$J$27:$J$659,"&lt;&gt;Adjustment")</f>
        <v>7189098</v>
      </c>
      <c r="J60" s="295">
        <f>SUMIFS('7.  Persistence Report'!BA$27:BA$659,'7.  Persistence Report'!$D$27:$D$659,$B60,'7.  Persistence Report'!$H$27:$H$659,$D$35,'7.  Persistence Report'!$J$27:$J$659,"&lt;&gt;Adjustment")</f>
        <v>7189098</v>
      </c>
      <c r="K60" s="295">
        <f>SUMIFS('7.  Persistence Report'!BB$27:BB$659,'7.  Persistence Report'!$D$27:$D$659,$B60,'7.  Persistence Report'!$H$27:$H$659,$D$35,'7.  Persistence Report'!$J$27:$J$659,"&lt;&gt;Adjustment")</f>
        <v>7189098</v>
      </c>
      <c r="L60" s="295">
        <f>SUMIFS('7.  Persistence Report'!BC$27:BC$659,'7.  Persistence Report'!$D$27:$D$659,$B60,'7.  Persistence Report'!$H$27:$H$659,$D$35,'7.  Persistence Report'!$J$27:$J$659,"&lt;&gt;Adjustment")</f>
        <v>7189098</v>
      </c>
      <c r="M60" s="295">
        <f>SUMIFS('7.  Persistence Report'!BD$27:BD$659,'7.  Persistence Report'!$D$27:$D$659,$B60,'7.  Persistence Report'!$H$27:$H$659,$D$35,'7.  Persistence Report'!$J$27:$J$659,"&lt;&gt;Adjustment")</f>
        <v>7189098</v>
      </c>
      <c r="N60" s="295">
        <v>12</v>
      </c>
      <c r="O60" s="295">
        <f>SUMIFS('7.  Persistence Report'!P$27:P$659,'7.  Persistence Report'!$D$27:$D$659,$B60,'7.  Persistence Report'!$H$27:$H$659,$O$35,'7.  Persistence Report'!$J$27:$J$659,"&lt;&gt;Adjustment")</f>
        <v>1570</v>
      </c>
      <c r="P60" s="295">
        <f>SUMIFS('7.  Persistence Report'!Q$27:Q$659,'7.  Persistence Report'!$D$27:$D$659,$B60,'7.  Persistence Report'!$H$27:$H$659,$O$35,'7.  Persistence Report'!$J$27:$J$659,"&lt;&gt;Adjustment")</f>
        <v>1569</v>
      </c>
      <c r="Q60" s="295">
        <f>SUMIFS('7.  Persistence Report'!R$27:R$659,'7.  Persistence Report'!$D$27:$D$659,$B60,'7.  Persistence Report'!$H$27:$H$659,$O$35,'7.  Persistence Report'!$J$27:$J$659,"&lt;&gt;Adjustment")</f>
        <v>1570</v>
      </c>
      <c r="R60" s="295">
        <f>SUMIFS('7.  Persistence Report'!S$27:S$659,'7.  Persistence Report'!$D$27:$D$659,$B60,'7.  Persistence Report'!$H$27:$H$659,$O$35,'7.  Persistence Report'!$J$27:$J$659,"&lt;&gt;Adjustment")</f>
        <v>1635</v>
      </c>
      <c r="S60" s="295">
        <f>SUMIFS('7.  Persistence Report'!T$27:T$659,'7.  Persistence Report'!$D$27:$D$659,$B60,'7.  Persistence Report'!$H$27:$H$659,$O$35,'7.  Persistence Report'!$J$27:$J$659,"&lt;&gt;Adjustment")</f>
        <v>1635</v>
      </c>
      <c r="T60" s="295">
        <f>SUMIFS('7.  Persistence Report'!U$27:U$659,'7.  Persistence Report'!$D$27:$D$659,$B60,'7.  Persistence Report'!$H$27:$H$659,$O$35,'7.  Persistence Report'!$J$27:$J$659,"&lt;&gt;Adjustment")</f>
        <v>1635</v>
      </c>
      <c r="U60" s="295">
        <f>SUMIFS('7.  Persistence Report'!V$27:V$659,'7.  Persistence Report'!$D$27:$D$659,$B60,'7.  Persistence Report'!$H$27:$H$659,$O$35,'7.  Persistence Report'!$J$27:$J$659,"&lt;&gt;Adjustment")</f>
        <v>1635</v>
      </c>
      <c r="V60" s="295">
        <f>SUMIFS('7.  Persistence Report'!W$27:W$659,'7.  Persistence Report'!$D$27:$D$659,$B60,'7.  Persistence Report'!$H$27:$H$659,$O$35,'7.  Persistence Report'!$J$27:$J$659,"&lt;&gt;Adjustment")</f>
        <v>1635</v>
      </c>
      <c r="W60" s="295">
        <f>SUMIFS('7.  Persistence Report'!X$27:X$659,'7.  Persistence Report'!$D$27:$D$659,$B60,'7.  Persistence Report'!$H$27:$H$659,$O$35,'7.  Persistence Report'!$J$27:$J$659,"&lt;&gt;Adjustment")</f>
        <v>1635</v>
      </c>
      <c r="X60" s="295">
        <f>SUMIFS('7.  Persistence Report'!Y$27:Y$659,'7.  Persistence Report'!$D$27:$D$659,$B60,'7.  Persistence Report'!$H$27:$H$659,$O$35,'7.  Persistence Report'!$J$27:$J$659,"&lt;&gt;Adjustment")</f>
        <v>1635</v>
      </c>
      <c r="Y60" s="410">
        <f>VLOOKUP(B60,'3-a.  Rate Class Allocations'!$B$20:$BW$989,4,FALSE)</f>
        <v>0</v>
      </c>
      <c r="Z60" s="410">
        <f>VLOOKUP(B60,'3-a.  Rate Class Allocations'!$B$20:$BW$989,6,FALSE)</f>
        <v>0</v>
      </c>
      <c r="AA60" s="410">
        <f>VLOOKUP(B60,'3-a.  Rate Class Allocations'!$B$20:$BW$989,8,FALSE)</f>
        <v>1</v>
      </c>
      <c r="AB60" s="410">
        <f>VLOOKUP(B60,'3-a.  Rate Class Allocations'!$B$20:$BW$989,9,FALSE)</f>
        <v>0</v>
      </c>
      <c r="AC60" s="410">
        <f>VLOOKUP(B60,'3-a.  Rate Class Allocations'!$B$20:$BW$989,11,FALSE)</f>
        <v>0</v>
      </c>
      <c r="AD60" s="410">
        <f>VLOOKUP(B60,'3-a.  Rate Class Allocations'!$B$20:$BW$989,13,FALSE)</f>
        <v>0</v>
      </c>
      <c r="AE60" s="410"/>
      <c r="AF60" s="415"/>
      <c r="AG60" s="415"/>
      <c r="AH60" s="415"/>
      <c r="AI60" s="415"/>
      <c r="AJ60" s="415"/>
      <c r="AK60" s="415"/>
      <c r="AL60" s="415"/>
      <c r="AM60" s="296">
        <f>SUM(Y60:AL60)</f>
        <v>1</v>
      </c>
    </row>
    <row r="61" spans="1:39" ht="15.5" outlineLevel="1">
      <c r="B61" s="294" t="s">
        <v>267</v>
      </c>
      <c r="C61" s="340" t="s">
        <v>862</v>
      </c>
      <c r="D61" s="295">
        <f>SUMIFS('7.  Persistence Report'!AU$27:AU$659,'7.  Persistence Report'!$D$27:$D$659,$B60,'7.  Persistence Report'!$H$27:$H$659,$D$35,'7.  Persistence Report'!$J$27:$J$659,"Adjustment")</f>
        <v>0</v>
      </c>
      <c r="E61" s="295">
        <f>SUMIFS('7.  Persistence Report'!AV$27:AV$659,'7.  Persistence Report'!$D$27:$D$659,$B60,'7.  Persistence Report'!$H$27:$H$659,$D$35,'7.  Persistence Report'!$J$27:$J$659,"Adjustment")</f>
        <v>0</v>
      </c>
      <c r="F61" s="295">
        <f>SUMIFS('7.  Persistence Report'!AW$27:AW$659,'7.  Persistence Report'!$D$27:$D$659,$B60,'7.  Persistence Report'!$H$27:$H$659,$D$35,'7.  Persistence Report'!$J$27:$J$659,"Adjustment")</f>
        <v>0</v>
      </c>
      <c r="G61" s="295">
        <f>SUMIFS('7.  Persistence Report'!AX$27:AX$659,'7.  Persistence Report'!$D$27:$D$659,$B60,'7.  Persistence Report'!$H$27:$H$659,$D$35,'7.  Persistence Report'!$J$27:$J$659,"Adjustment")</f>
        <v>0</v>
      </c>
      <c r="H61" s="295">
        <f>SUMIFS('7.  Persistence Report'!AY$27:AY$659,'7.  Persistence Report'!$D$27:$D$659,$B60,'7.  Persistence Report'!$H$27:$H$659,$D$35,'7.  Persistence Report'!$J$27:$J$659,"Adjustment")</f>
        <v>0</v>
      </c>
      <c r="I61" s="295">
        <f>SUMIFS('7.  Persistence Report'!AZ$27:AZ$659,'7.  Persistence Report'!$D$27:$D$659,$B60,'7.  Persistence Report'!$H$27:$H$659,$D$35,'7.  Persistence Report'!$J$27:$J$659,"Adjustment")</f>
        <v>0</v>
      </c>
      <c r="J61" s="295">
        <f>SUMIFS('7.  Persistence Report'!BA$27:BA$659,'7.  Persistence Report'!$D$27:$D$659,$B60,'7.  Persistence Report'!$H$27:$H$659,$D$35,'7.  Persistence Report'!$J$27:$J$659,"Adjustment")</f>
        <v>0</v>
      </c>
      <c r="K61" s="295">
        <f>SUMIFS('7.  Persistence Report'!BB$27:BB$659,'7.  Persistence Report'!$D$27:$D$659,$B60,'7.  Persistence Report'!$H$27:$H$659,$D$35,'7.  Persistence Report'!$J$27:$J$659,"Adjustment")</f>
        <v>0</v>
      </c>
      <c r="L61" s="295">
        <f>SUMIFS('7.  Persistence Report'!BC$27:BC$659,'7.  Persistence Report'!$D$27:$D$659,$B60,'7.  Persistence Report'!$H$27:$H$659,$D$35,'7.  Persistence Report'!$J$27:$J$659,"Adjustment")</f>
        <v>0</v>
      </c>
      <c r="M61" s="295">
        <f>SUMIFS('7.  Persistence Report'!BD$27:BD$659,'7.  Persistence Report'!$D$27:$D$659,$B60,'7.  Persistence Report'!$H$27:$H$659,$D$35,'7.  Persistence Report'!$J$27:$J$659,"Adjustment")</f>
        <v>0</v>
      </c>
      <c r="N61" s="295">
        <f>N60</f>
        <v>12</v>
      </c>
      <c r="O61" s="295">
        <f>SUMIFS('7.  Persistence Report'!P$27:P$659,'7.  Persistence Report'!$D$27:$D$659,$B60,'7.  Persistence Report'!$H$27:$H$659,$O$35,'7.  Persistence Report'!$J$27:$J$659,"Adjustment")</f>
        <v>0</v>
      </c>
      <c r="P61" s="295">
        <f>SUMIFS('7.  Persistence Report'!Q$27:Q$659,'7.  Persistence Report'!$D$27:$D$659,$B60,'7.  Persistence Report'!$H$27:$H$659,$O$35,'7.  Persistence Report'!$J$27:$J$659,"Adjustment")</f>
        <v>0</v>
      </c>
      <c r="Q61" s="295">
        <f>SUMIFS('7.  Persistence Report'!R$27:R$659,'7.  Persistence Report'!$D$27:$D$659,$B60,'7.  Persistence Report'!$H$27:$H$659,$O$35,'7.  Persistence Report'!$J$27:$J$659,"Adjustment")</f>
        <v>0</v>
      </c>
      <c r="R61" s="295">
        <f>SUMIFS('7.  Persistence Report'!S$27:S$659,'7.  Persistence Report'!$D$27:$D$659,$B60,'7.  Persistence Report'!$H$27:$H$659,$O$35,'7.  Persistence Report'!$J$27:$J$659,"Adjustment")</f>
        <v>0</v>
      </c>
      <c r="S61" s="295">
        <f>SUMIFS('7.  Persistence Report'!T$27:T$659,'7.  Persistence Report'!$D$27:$D$659,$B60,'7.  Persistence Report'!$H$27:$H$659,$O$35,'7.  Persistence Report'!$J$27:$J$659,"Adjustment")</f>
        <v>0</v>
      </c>
      <c r="T61" s="295">
        <f>SUMIFS('7.  Persistence Report'!U$27:U$659,'7.  Persistence Report'!$D$27:$D$659,$B60,'7.  Persistence Report'!$H$27:$H$659,$O$35,'7.  Persistence Report'!$J$27:$J$659,"Adjustment")</f>
        <v>0</v>
      </c>
      <c r="U61" s="295">
        <f>SUMIFS('7.  Persistence Report'!V$27:V$659,'7.  Persistence Report'!$D$27:$D$659,$B60,'7.  Persistence Report'!$H$27:$H$659,$O$35,'7.  Persistence Report'!$J$27:$J$659,"Adjustment")</f>
        <v>0</v>
      </c>
      <c r="V61" s="295">
        <f>SUMIFS('7.  Persistence Report'!W$27:W$659,'7.  Persistence Report'!$D$27:$D$659,$B60,'7.  Persistence Report'!$H$27:$H$659,$O$35,'7.  Persistence Report'!$J$27:$J$659,"Adjustment")</f>
        <v>0</v>
      </c>
      <c r="W61" s="295">
        <f>SUMIFS('7.  Persistence Report'!X$27:X$659,'7.  Persistence Report'!$D$27:$D$659,$B60,'7.  Persistence Report'!$H$27:$H$659,$O$35,'7.  Persistence Report'!$J$27:$J$659,"Adjustment")</f>
        <v>0</v>
      </c>
      <c r="X61" s="295">
        <f>SUMIFS('7.  Persistence Report'!Y$27:Y$659,'7.  Persistence Report'!$D$27:$D$659,$B60,'7.  Persistence Report'!$H$27:$H$659,$O$35,'7.  Persistence Report'!$J$27:$J$659,"Adjustment")</f>
        <v>0</v>
      </c>
      <c r="Y61" s="411">
        <f>Y60</f>
        <v>0</v>
      </c>
      <c r="Z61" s="411">
        <f t="shared" ref="Z61" si="78">Z60</f>
        <v>0</v>
      </c>
      <c r="AA61" s="411">
        <f t="shared" ref="AA61" si="79">AA60</f>
        <v>1</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f>SUMIFS('7.  Persistence Report'!AU$27:AU$659,'7.  Persistence Report'!$D$27:$D$659,$B63,'7.  Persistence Report'!$H$27:$H$659,$D$35,'7.  Persistence Report'!$J$27:$J$659,"&lt;&gt;Adjustment")</f>
        <v>25471986</v>
      </c>
      <c r="E63" s="295">
        <f>SUMIFS('7.  Persistence Report'!AV$27:AV$659,'7.  Persistence Report'!$D$27:$D$659,$B63,'7.  Persistence Report'!$H$27:$H$659,$D$35,'7.  Persistence Report'!$J$27:$J$659,"&lt;&gt;Adjustment")</f>
        <v>25471986</v>
      </c>
      <c r="F63" s="295">
        <f>SUMIFS('7.  Persistence Report'!AW$27:AW$659,'7.  Persistence Report'!$D$27:$D$659,$B63,'7.  Persistence Report'!$H$27:$H$659,$D$35,'7.  Persistence Report'!$J$27:$J$659,"&lt;&gt;Adjustment")</f>
        <v>25471986</v>
      </c>
      <c r="G63" s="295">
        <f>SUMIFS('7.  Persistence Report'!AX$27:AX$659,'7.  Persistence Report'!$D$27:$D$659,$B63,'7.  Persistence Report'!$H$27:$H$659,$D$35,'7.  Persistence Report'!$J$27:$J$659,"&lt;&gt;Adjustment")</f>
        <v>25471986</v>
      </c>
      <c r="H63" s="295">
        <f>SUMIFS('7.  Persistence Report'!AY$27:AY$659,'7.  Persistence Report'!$D$27:$D$659,$B63,'7.  Persistence Report'!$H$27:$H$659,$D$35,'7.  Persistence Report'!$J$27:$J$659,"&lt;&gt;Adjustment")</f>
        <v>25460834</v>
      </c>
      <c r="I63" s="295">
        <f>SUMIFS('7.  Persistence Report'!AZ$27:AZ$659,'7.  Persistence Report'!$D$27:$D$659,$B63,'7.  Persistence Report'!$H$27:$H$659,$D$35,'7.  Persistence Report'!$J$27:$J$659,"&lt;&gt;Adjustment")</f>
        <v>25460834</v>
      </c>
      <c r="J63" s="295">
        <f>SUMIFS('7.  Persistence Report'!BA$27:BA$659,'7.  Persistence Report'!$D$27:$D$659,$B63,'7.  Persistence Report'!$H$27:$H$659,$D$35,'7.  Persistence Report'!$J$27:$J$659,"&lt;&gt;Adjustment")</f>
        <v>25460834</v>
      </c>
      <c r="K63" s="295">
        <f>SUMIFS('7.  Persistence Report'!BB$27:BB$659,'7.  Persistence Report'!$D$27:$D$659,$B63,'7.  Persistence Report'!$H$27:$H$659,$D$35,'7.  Persistence Report'!$J$27:$J$659,"&lt;&gt;Adjustment")</f>
        <v>25460834</v>
      </c>
      <c r="L63" s="295">
        <f>SUMIFS('7.  Persistence Report'!BC$27:BC$659,'7.  Persistence Report'!$D$27:$D$659,$B63,'7.  Persistence Report'!$H$27:$H$659,$D$35,'7.  Persistence Report'!$J$27:$J$659,"&lt;&gt;Adjustment")</f>
        <v>25384446</v>
      </c>
      <c r="M63" s="295">
        <f>SUMIFS('7.  Persistence Report'!BD$27:BD$659,'7.  Persistence Report'!$D$27:$D$659,$B63,'7.  Persistence Report'!$H$27:$H$659,$D$35,'7.  Persistence Report'!$J$27:$J$659,"&lt;&gt;Adjustment")</f>
        <v>25384446</v>
      </c>
      <c r="N63" s="295">
        <v>12</v>
      </c>
      <c r="O63" s="295">
        <f>SUMIFS('7.  Persistence Report'!P$27:P$659,'7.  Persistence Report'!$D$27:$D$659,$B63,'7.  Persistence Report'!$H$27:$H$659,$O$35,'7.  Persistence Report'!$J$27:$J$659,"&lt;&gt;Adjustment")</f>
        <v>7095</v>
      </c>
      <c r="P63" s="295">
        <f>SUMIFS('7.  Persistence Report'!Q$27:Q$659,'7.  Persistence Report'!$D$27:$D$659,$B63,'7.  Persistence Report'!$H$27:$H$659,$O$35,'7.  Persistence Report'!$J$27:$J$659,"&lt;&gt;Adjustment")</f>
        <v>7095</v>
      </c>
      <c r="Q63" s="295">
        <f>SUMIFS('7.  Persistence Report'!R$27:R$659,'7.  Persistence Report'!$D$27:$D$659,$B63,'7.  Persistence Report'!$H$27:$H$659,$O$35,'7.  Persistence Report'!$J$27:$J$659,"&lt;&gt;Adjustment")</f>
        <v>7095</v>
      </c>
      <c r="R63" s="295">
        <f>SUMIFS('7.  Persistence Report'!S$27:S$659,'7.  Persistence Report'!$D$27:$D$659,$B63,'7.  Persistence Report'!$H$27:$H$659,$O$35,'7.  Persistence Report'!$J$27:$J$659,"&lt;&gt;Adjustment")</f>
        <v>7095</v>
      </c>
      <c r="S63" s="295">
        <f>SUMIFS('7.  Persistence Report'!T$27:T$659,'7.  Persistence Report'!$D$27:$D$659,$B63,'7.  Persistence Report'!$H$27:$H$659,$O$35,'7.  Persistence Report'!$J$27:$J$659,"&lt;&gt;Adjustment")</f>
        <v>7093</v>
      </c>
      <c r="T63" s="295">
        <f>SUMIFS('7.  Persistence Report'!U$27:U$659,'7.  Persistence Report'!$D$27:$D$659,$B63,'7.  Persistence Report'!$H$27:$H$659,$O$35,'7.  Persistence Report'!$J$27:$J$659,"&lt;&gt;Adjustment")</f>
        <v>7093</v>
      </c>
      <c r="U63" s="295">
        <f>SUMIFS('7.  Persistence Report'!V$27:V$659,'7.  Persistence Report'!$D$27:$D$659,$B63,'7.  Persistence Report'!$H$27:$H$659,$O$35,'7.  Persistence Report'!$J$27:$J$659,"&lt;&gt;Adjustment")</f>
        <v>7093</v>
      </c>
      <c r="V63" s="295">
        <f>SUMIFS('7.  Persistence Report'!W$27:W$659,'7.  Persistence Report'!$D$27:$D$659,$B63,'7.  Persistence Report'!$H$27:$H$659,$O$35,'7.  Persistence Report'!$J$27:$J$659,"&lt;&gt;Adjustment")</f>
        <v>7093</v>
      </c>
      <c r="W63" s="295">
        <f>SUMIFS('7.  Persistence Report'!X$27:X$659,'7.  Persistence Report'!$D$27:$D$659,$B63,'7.  Persistence Report'!$H$27:$H$659,$O$35,'7.  Persistence Report'!$J$27:$J$659,"&lt;&gt;Adjustment")</f>
        <v>7070</v>
      </c>
      <c r="X63" s="295">
        <f>SUMIFS('7.  Persistence Report'!Y$27:Y$659,'7.  Persistence Report'!$D$27:$D$659,$B63,'7.  Persistence Report'!$H$27:$H$659,$O$35,'7.  Persistence Report'!$J$27:$J$659,"&lt;&gt;Adjustment")</f>
        <v>7070</v>
      </c>
      <c r="Y63" s="410">
        <f>VLOOKUP(B63,'3-a.  Rate Class Allocations'!$B$20:$BW$989,4,FALSE)</f>
        <v>0</v>
      </c>
      <c r="Z63" s="410">
        <f>VLOOKUP(B63,'3-a.  Rate Class Allocations'!$B$20:$BW$989,6,FALSE)</f>
        <v>0</v>
      </c>
      <c r="AA63" s="410">
        <f>VLOOKUP(B63,'3-a.  Rate Class Allocations'!$B$20:$BW$989,8,FALSE)</f>
        <v>2.8167959637823508E-3</v>
      </c>
      <c r="AB63" s="410">
        <f>VLOOKUP(B63,'3-a.  Rate Class Allocations'!$B$20:$BW$989,9,FALSE)</f>
        <v>0.45132922434504064</v>
      </c>
      <c r="AC63" s="410">
        <f>VLOOKUP(B63,'3-a.  Rate Class Allocations'!$B$20:$BW$989,11,FALSE)</f>
        <v>5.993164397666171E-2</v>
      </c>
      <c r="AD63" s="410">
        <f>VLOOKUP(B63,'3-a.  Rate Class Allocations'!$B$20:$BW$989,13,FALSE)</f>
        <v>0.48359741448346871</v>
      </c>
      <c r="AE63" s="410"/>
      <c r="AF63" s="415"/>
      <c r="AG63" s="415"/>
      <c r="AH63" s="415"/>
      <c r="AI63" s="415"/>
      <c r="AJ63" s="415"/>
      <c r="AK63" s="415"/>
      <c r="AL63" s="415"/>
      <c r="AM63" s="296">
        <f>SUM(Y63:AL63)</f>
        <v>0.99767507876895345</v>
      </c>
    </row>
    <row r="64" spans="1:39" ht="15.5" outlineLevel="1">
      <c r="B64" s="294" t="s">
        <v>267</v>
      </c>
      <c r="C64" s="340" t="s">
        <v>862</v>
      </c>
      <c r="D64" s="295">
        <f>SUMIFS('7.  Persistence Report'!AU$27:AU$659,'7.  Persistence Report'!$D$27:$D$659,$B63,'7.  Persistence Report'!$H$27:$H$659,$D$35,'7.  Persistence Report'!$J$27:$J$659,"Adjustment")</f>
        <v>0</v>
      </c>
      <c r="E64" s="295">
        <f>SUMIFS('7.  Persistence Report'!AV$27:AV$659,'7.  Persistence Report'!$D$27:$D$659,$B63,'7.  Persistence Report'!$H$27:$H$659,$D$35,'7.  Persistence Report'!$J$27:$J$659,"Adjustment")</f>
        <v>0</v>
      </c>
      <c r="F64" s="295">
        <f>SUMIFS('7.  Persistence Report'!AW$27:AW$659,'7.  Persistence Report'!$D$27:$D$659,$B63,'7.  Persistence Report'!$H$27:$H$659,$D$35,'7.  Persistence Report'!$J$27:$J$659,"Adjustment")</f>
        <v>0</v>
      </c>
      <c r="G64" s="295">
        <f>SUMIFS('7.  Persistence Report'!AX$27:AX$659,'7.  Persistence Report'!$D$27:$D$659,$B63,'7.  Persistence Report'!$H$27:$H$659,$D$35,'7.  Persistence Report'!$J$27:$J$659,"Adjustment")</f>
        <v>0</v>
      </c>
      <c r="H64" s="295">
        <f>SUMIFS('7.  Persistence Report'!AY$27:AY$659,'7.  Persistence Report'!$D$27:$D$659,$B63,'7.  Persistence Report'!$H$27:$H$659,$D$35,'7.  Persistence Report'!$J$27:$J$659,"Adjustment")</f>
        <v>0</v>
      </c>
      <c r="I64" s="295">
        <f>SUMIFS('7.  Persistence Report'!AZ$27:AZ$659,'7.  Persistence Report'!$D$27:$D$659,$B63,'7.  Persistence Report'!$H$27:$H$659,$D$35,'7.  Persistence Report'!$J$27:$J$659,"Adjustment")</f>
        <v>0</v>
      </c>
      <c r="J64" s="295">
        <f>SUMIFS('7.  Persistence Report'!BA$27:BA$659,'7.  Persistence Report'!$D$27:$D$659,$B63,'7.  Persistence Report'!$H$27:$H$659,$D$35,'7.  Persistence Report'!$J$27:$J$659,"Adjustment")</f>
        <v>0</v>
      </c>
      <c r="K64" s="295">
        <f>SUMIFS('7.  Persistence Report'!BB$27:BB$659,'7.  Persistence Report'!$D$27:$D$659,$B63,'7.  Persistence Report'!$H$27:$H$659,$D$35,'7.  Persistence Report'!$J$27:$J$659,"Adjustment")</f>
        <v>0</v>
      </c>
      <c r="L64" s="295">
        <f>SUMIFS('7.  Persistence Report'!BC$27:BC$659,'7.  Persistence Report'!$D$27:$D$659,$B63,'7.  Persistence Report'!$H$27:$H$659,$D$35,'7.  Persistence Report'!$J$27:$J$659,"Adjustment")</f>
        <v>0</v>
      </c>
      <c r="M64" s="295">
        <f>SUMIFS('7.  Persistence Report'!BD$27:BD$659,'7.  Persistence Report'!$D$27:$D$659,$B63,'7.  Persistence Report'!$H$27:$H$659,$D$35,'7.  Persistence Report'!$J$27:$J$659,"Adjustment")</f>
        <v>0</v>
      </c>
      <c r="N64" s="295">
        <f>N63</f>
        <v>12</v>
      </c>
      <c r="O64" s="295">
        <f>SUMIFS('7.  Persistence Report'!P$27:P$659,'7.  Persistence Report'!$D$27:$D$659,$B63,'7.  Persistence Report'!$H$27:$H$659,$O$35,'7.  Persistence Report'!$J$27:$J$659,"Adjustment")</f>
        <v>0</v>
      </c>
      <c r="P64" s="295">
        <f>SUMIFS('7.  Persistence Report'!Q$27:Q$659,'7.  Persistence Report'!$D$27:$D$659,$B63,'7.  Persistence Report'!$H$27:$H$659,$O$35,'7.  Persistence Report'!$J$27:$J$659,"Adjustment")</f>
        <v>0</v>
      </c>
      <c r="Q64" s="295">
        <f>SUMIFS('7.  Persistence Report'!R$27:R$659,'7.  Persistence Report'!$D$27:$D$659,$B63,'7.  Persistence Report'!$H$27:$H$659,$O$35,'7.  Persistence Report'!$J$27:$J$659,"Adjustment")</f>
        <v>0</v>
      </c>
      <c r="R64" s="295">
        <f>SUMIFS('7.  Persistence Report'!S$27:S$659,'7.  Persistence Report'!$D$27:$D$659,$B63,'7.  Persistence Report'!$H$27:$H$659,$O$35,'7.  Persistence Report'!$J$27:$J$659,"Adjustment")</f>
        <v>0</v>
      </c>
      <c r="S64" s="295">
        <f>SUMIFS('7.  Persistence Report'!T$27:T$659,'7.  Persistence Report'!$D$27:$D$659,$B63,'7.  Persistence Report'!$H$27:$H$659,$O$35,'7.  Persistence Report'!$J$27:$J$659,"Adjustment")</f>
        <v>0</v>
      </c>
      <c r="T64" s="295">
        <f>SUMIFS('7.  Persistence Report'!U$27:U$659,'7.  Persistence Report'!$D$27:$D$659,$B63,'7.  Persistence Report'!$H$27:$H$659,$O$35,'7.  Persistence Report'!$J$27:$J$659,"Adjustment")</f>
        <v>0</v>
      </c>
      <c r="U64" s="295">
        <f>SUMIFS('7.  Persistence Report'!V$27:V$659,'7.  Persistence Report'!$D$27:$D$659,$B63,'7.  Persistence Report'!$H$27:$H$659,$O$35,'7.  Persistence Report'!$J$27:$J$659,"Adjustment")</f>
        <v>0</v>
      </c>
      <c r="V64" s="295">
        <f>SUMIFS('7.  Persistence Report'!W$27:W$659,'7.  Persistence Report'!$D$27:$D$659,$B63,'7.  Persistence Report'!$H$27:$H$659,$O$35,'7.  Persistence Report'!$J$27:$J$659,"Adjustment")</f>
        <v>0</v>
      </c>
      <c r="W64" s="295">
        <f>SUMIFS('7.  Persistence Report'!X$27:X$659,'7.  Persistence Report'!$D$27:$D$659,$B63,'7.  Persistence Report'!$H$27:$H$659,$O$35,'7.  Persistence Report'!$J$27:$J$659,"Adjustment")</f>
        <v>0</v>
      </c>
      <c r="X64" s="295">
        <f>SUMIFS('7.  Persistence Report'!Y$27:Y$659,'7.  Persistence Report'!$D$27:$D$659,$B63,'7.  Persistence Report'!$H$27:$H$659,$O$35,'7.  Persistence Report'!$J$27:$J$659,"Adjustment")</f>
        <v>0</v>
      </c>
      <c r="Y64" s="411">
        <f>Y63</f>
        <v>0</v>
      </c>
      <c r="Z64" s="411">
        <f t="shared" ref="Z64" si="91">Z63</f>
        <v>0</v>
      </c>
      <c r="AA64" s="411">
        <f t="shared" ref="AA64" si="92">AA63</f>
        <v>2.8167959637823508E-3</v>
      </c>
      <c r="AB64" s="411">
        <f t="shared" ref="AB64" si="93">AB63</f>
        <v>0.45132922434504064</v>
      </c>
      <c r="AC64" s="411">
        <f t="shared" ref="AC64" si="94">AC63</f>
        <v>5.993164397666171E-2</v>
      </c>
      <c r="AD64" s="411">
        <f t="shared" ref="AD64" si="95">AD63</f>
        <v>0.48359741448346871</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f>SUMIFS('7.  Persistence Report'!AU$27:AU$659,'7.  Persistence Report'!$D$27:$D$659,$B66,'7.  Persistence Report'!$H$27:$H$659,$D$35,'7.  Persistence Report'!$J$27:$J$659,"&lt;&gt;Adjustment")</f>
        <v>521754</v>
      </c>
      <c r="E66" s="295">
        <f>SUMIFS('7.  Persistence Report'!AV$27:AV$659,'7.  Persistence Report'!$D$27:$D$659,$B66,'7.  Persistence Report'!$H$27:$H$659,$D$35,'7.  Persistence Report'!$J$27:$J$659,"&lt;&gt;Adjustment")</f>
        <v>521754</v>
      </c>
      <c r="F66" s="295">
        <f>SUMIFS('7.  Persistence Report'!AW$27:AW$659,'7.  Persistence Report'!$D$27:$D$659,$B66,'7.  Persistence Report'!$H$27:$H$659,$D$35,'7.  Persistence Report'!$J$27:$J$659,"&lt;&gt;Adjustment")</f>
        <v>521754</v>
      </c>
      <c r="G66" s="295">
        <f>SUMIFS('7.  Persistence Report'!AX$27:AX$659,'7.  Persistence Report'!$D$27:$D$659,$B66,'7.  Persistence Report'!$H$27:$H$659,$D$35,'7.  Persistence Report'!$J$27:$J$659,"&lt;&gt;Adjustment")</f>
        <v>243087</v>
      </c>
      <c r="H66" s="295">
        <f>SUMIFS('7.  Persistence Report'!AY$27:AY$659,'7.  Persistence Report'!$D$27:$D$659,$B66,'7.  Persistence Report'!$H$27:$H$659,$D$35,'7.  Persistence Report'!$J$27:$J$659,"&lt;&gt;Adjustment")</f>
        <v>243087</v>
      </c>
      <c r="I66" s="295">
        <f>SUMIFS('7.  Persistence Report'!AZ$27:AZ$659,'7.  Persistence Report'!$D$27:$D$659,$B66,'7.  Persistence Report'!$H$27:$H$659,$D$35,'7.  Persistence Report'!$J$27:$J$659,"&lt;&gt;Adjustment")</f>
        <v>243087</v>
      </c>
      <c r="J66" s="295">
        <f>SUMIFS('7.  Persistence Report'!BA$27:BA$659,'7.  Persistence Report'!$D$27:$D$659,$B66,'7.  Persistence Report'!$H$27:$H$659,$D$35,'7.  Persistence Report'!$J$27:$J$659,"&lt;&gt;Adjustment")</f>
        <v>243087</v>
      </c>
      <c r="K66" s="295">
        <f>SUMIFS('7.  Persistence Report'!BB$27:BB$659,'7.  Persistence Report'!$D$27:$D$659,$B66,'7.  Persistence Report'!$H$27:$H$659,$D$35,'7.  Persistence Report'!$J$27:$J$659,"&lt;&gt;Adjustment")</f>
        <v>243087</v>
      </c>
      <c r="L66" s="295">
        <f>SUMIFS('7.  Persistence Report'!BC$27:BC$659,'7.  Persistence Report'!$D$27:$D$659,$B66,'7.  Persistence Report'!$H$27:$H$659,$D$35,'7.  Persistence Report'!$J$27:$J$659,"&lt;&gt;Adjustment")</f>
        <v>243087</v>
      </c>
      <c r="M66" s="295">
        <f>SUMIFS('7.  Persistence Report'!BD$27:BD$659,'7.  Persistence Report'!$D$27:$D$659,$B66,'7.  Persistence Report'!$H$27:$H$659,$D$35,'7.  Persistence Report'!$J$27:$J$659,"&lt;&gt;Adjustment")</f>
        <v>243087</v>
      </c>
      <c r="N66" s="295">
        <v>3</v>
      </c>
      <c r="O66" s="295">
        <f>SUMIFS('7.  Persistence Report'!P$27:P$659,'7.  Persistence Report'!$D$27:$D$659,$B66,'7.  Persistence Report'!$H$27:$H$659,$O$35,'7.  Persistence Report'!$J$27:$J$659,"&lt;&gt;Adjustment")</f>
        <v>221</v>
      </c>
      <c r="P66" s="295">
        <f>SUMIFS('7.  Persistence Report'!Q$27:Q$659,'7.  Persistence Report'!$D$27:$D$659,$B66,'7.  Persistence Report'!$H$27:$H$659,$O$35,'7.  Persistence Report'!$J$27:$J$659,"&lt;&gt;Adjustment")</f>
        <v>221</v>
      </c>
      <c r="Q66" s="295">
        <f>SUMIFS('7.  Persistence Report'!R$27:R$659,'7.  Persistence Report'!$D$27:$D$659,$B66,'7.  Persistence Report'!$H$27:$H$659,$O$35,'7.  Persistence Report'!$J$27:$J$659,"&lt;&gt;Adjustment")</f>
        <v>221</v>
      </c>
      <c r="R66" s="295">
        <f>SUMIFS('7.  Persistence Report'!S$27:S$659,'7.  Persistence Report'!$D$27:$D$659,$B66,'7.  Persistence Report'!$H$27:$H$659,$O$35,'7.  Persistence Report'!$J$27:$J$659,"&lt;&gt;Adjustment")</f>
        <v>74</v>
      </c>
      <c r="S66" s="295">
        <f>SUMIFS('7.  Persistence Report'!T$27:T$659,'7.  Persistence Report'!$D$27:$D$659,$B66,'7.  Persistence Report'!$H$27:$H$659,$O$35,'7.  Persistence Report'!$J$27:$J$659,"&lt;&gt;Adjustment")</f>
        <v>74</v>
      </c>
      <c r="T66" s="295">
        <f>SUMIFS('7.  Persistence Report'!U$27:U$659,'7.  Persistence Report'!$D$27:$D$659,$B66,'7.  Persistence Report'!$H$27:$H$659,$O$35,'7.  Persistence Report'!$J$27:$J$659,"&lt;&gt;Adjustment")</f>
        <v>74</v>
      </c>
      <c r="U66" s="295">
        <f>SUMIFS('7.  Persistence Report'!V$27:V$659,'7.  Persistence Report'!$D$27:$D$659,$B66,'7.  Persistence Report'!$H$27:$H$659,$O$35,'7.  Persistence Report'!$J$27:$J$659,"&lt;&gt;Adjustment")</f>
        <v>74</v>
      </c>
      <c r="V66" s="295">
        <f>SUMIFS('7.  Persistence Report'!W$27:W$659,'7.  Persistence Report'!$D$27:$D$659,$B66,'7.  Persistence Report'!$H$27:$H$659,$O$35,'7.  Persistence Report'!$J$27:$J$659,"&lt;&gt;Adjustment")</f>
        <v>74</v>
      </c>
      <c r="W66" s="295">
        <f>SUMIFS('7.  Persistence Report'!X$27:X$659,'7.  Persistence Report'!$D$27:$D$659,$B66,'7.  Persistence Report'!$H$27:$H$659,$O$35,'7.  Persistence Report'!$J$27:$J$659,"&lt;&gt;Adjustment")</f>
        <v>74</v>
      </c>
      <c r="X66" s="295">
        <f>SUMIFS('7.  Persistence Report'!Y$27:Y$659,'7.  Persistence Report'!$D$27:$D$659,$B66,'7.  Persistence Report'!$H$27:$H$659,$O$35,'7.  Persistence Report'!$J$27:$J$659,"&lt;&gt;Adjustment")</f>
        <v>74</v>
      </c>
      <c r="Y66" s="410">
        <f>VLOOKUP(B66,'3-a.  Rate Class Allocations'!$B$20:$BW$989,4,FALSE)</f>
        <v>0</v>
      </c>
      <c r="Z66" s="410">
        <f>VLOOKUP(B66,'3-a.  Rate Class Allocations'!$B$20:$BW$989,6,FALSE)</f>
        <v>0</v>
      </c>
      <c r="AA66" s="410">
        <f>VLOOKUP(B66,'3-a.  Rate Class Allocations'!$B$20:$BW$989,8,FALSE)</f>
        <v>0</v>
      </c>
      <c r="AB66" s="410">
        <f>VLOOKUP(B66,'3-a.  Rate Class Allocations'!$B$20:$BW$989,9,FALSE)</f>
        <v>1</v>
      </c>
      <c r="AC66" s="410">
        <f>VLOOKUP(B66,'3-a.  Rate Class Allocations'!$B$20:$BW$989,11,FALSE)</f>
        <v>0</v>
      </c>
      <c r="AD66" s="410">
        <f>VLOOKUP(B66,'3-a.  Rate Class Allocations'!$B$20:$BW$989,13,FALSE)</f>
        <v>0</v>
      </c>
      <c r="AE66" s="410"/>
      <c r="AF66" s="415"/>
      <c r="AG66" s="415"/>
      <c r="AH66" s="415"/>
      <c r="AI66" s="415"/>
      <c r="AJ66" s="415"/>
      <c r="AK66" s="415"/>
      <c r="AL66" s="415"/>
      <c r="AM66" s="296">
        <f>SUM(Y66:AL66)</f>
        <v>1</v>
      </c>
    </row>
    <row r="67" spans="1:39" ht="15.5" outlineLevel="1">
      <c r="B67" s="294" t="s">
        <v>267</v>
      </c>
      <c r="C67" s="340" t="s">
        <v>862</v>
      </c>
      <c r="D67" s="295">
        <f>SUMIFS('7.  Persistence Report'!AU$27:AU$659,'7.  Persistence Report'!$D$27:$D$659,$B66,'7.  Persistence Report'!$H$27:$H$659,$D$35,'7.  Persistence Report'!$J$27:$J$659,"Adjustment")</f>
        <v>0</v>
      </c>
      <c r="E67" s="295">
        <f>SUMIFS('7.  Persistence Report'!AV$27:AV$659,'7.  Persistence Report'!$D$27:$D$659,$B66,'7.  Persistence Report'!$H$27:$H$659,$D$35,'7.  Persistence Report'!$J$27:$J$659,"Adjustment")</f>
        <v>0</v>
      </c>
      <c r="F67" s="295">
        <f>SUMIFS('7.  Persistence Report'!AW$27:AW$659,'7.  Persistence Report'!$D$27:$D$659,$B66,'7.  Persistence Report'!$H$27:$H$659,$D$35,'7.  Persistence Report'!$J$27:$J$659,"Adjustment")</f>
        <v>0</v>
      </c>
      <c r="G67" s="295">
        <f>SUMIFS('7.  Persistence Report'!AX$27:AX$659,'7.  Persistence Report'!$D$27:$D$659,$B66,'7.  Persistence Report'!$H$27:$H$659,$D$35,'7.  Persistence Report'!$J$27:$J$659,"Adjustment")</f>
        <v>0</v>
      </c>
      <c r="H67" s="295">
        <f>SUMIFS('7.  Persistence Report'!AY$27:AY$659,'7.  Persistence Report'!$D$27:$D$659,$B66,'7.  Persistence Report'!$H$27:$H$659,$D$35,'7.  Persistence Report'!$J$27:$J$659,"Adjustment")</f>
        <v>0</v>
      </c>
      <c r="I67" s="295">
        <f>SUMIFS('7.  Persistence Report'!AZ$27:AZ$659,'7.  Persistence Report'!$D$27:$D$659,$B66,'7.  Persistence Report'!$H$27:$H$659,$D$35,'7.  Persistence Report'!$J$27:$J$659,"Adjustment")</f>
        <v>0</v>
      </c>
      <c r="J67" s="295">
        <f>SUMIFS('7.  Persistence Report'!BA$27:BA$659,'7.  Persistence Report'!$D$27:$D$659,$B66,'7.  Persistence Report'!$H$27:$H$659,$D$35,'7.  Persistence Report'!$J$27:$J$659,"Adjustment")</f>
        <v>0</v>
      </c>
      <c r="K67" s="295">
        <f>SUMIFS('7.  Persistence Report'!BB$27:BB$659,'7.  Persistence Report'!$D$27:$D$659,$B66,'7.  Persistence Report'!$H$27:$H$659,$D$35,'7.  Persistence Report'!$J$27:$J$659,"Adjustment")</f>
        <v>0</v>
      </c>
      <c r="L67" s="295">
        <f>SUMIFS('7.  Persistence Report'!BC$27:BC$659,'7.  Persistence Report'!$D$27:$D$659,$B66,'7.  Persistence Report'!$H$27:$H$659,$D$35,'7.  Persistence Report'!$J$27:$J$659,"Adjustment")</f>
        <v>0</v>
      </c>
      <c r="M67" s="295">
        <f>SUMIFS('7.  Persistence Report'!BD$27:BD$659,'7.  Persistence Report'!$D$27:$D$659,$B66,'7.  Persistence Report'!$H$27:$H$659,$D$35,'7.  Persistence Report'!$J$27:$J$659,"Adjustment")</f>
        <v>0</v>
      </c>
      <c r="N67" s="295">
        <f>N66</f>
        <v>3</v>
      </c>
      <c r="O67" s="295">
        <f>SUMIFS('7.  Persistence Report'!P$27:P$659,'7.  Persistence Report'!$D$27:$D$659,$B66,'7.  Persistence Report'!$H$27:$H$659,$O$35,'7.  Persistence Report'!$J$27:$J$659,"Adjustment")</f>
        <v>0</v>
      </c>
      <c r="P67" s="295">
        <f>SUMIFS('7.  Persistence Report'!Q$27:Q$659,'7.  Persistence Report'!$D$27:$D$659,$B66,'7.  Persistence Report'!$H$27:$H$659,$O$35,'7.  Persistence Report'!$J$27:$J$659,"Adjustment")</f>
        <v>0</v>
      </c>
      <c r="Q67" s="295">
        <f>SUMIFS('7.  Persistence Report'!R$27:R$659,'7.  Persistence Report'!$D$27:$D$659,$B66,'7.  Persistence Report'!$H$27:$H$659,$O$35,'7.  Persistence Report'!$J$27:$J$659,"Adjustment")</f>
        <v>0</v>
      </c>
      <c r="R67" s="295">
        <f>SUMIFS('7.  Persistence Report'!S$27:S$659,'7.  Persistence Report'!$D$27:$D$659,$B66,'7.  Persistence Report'!$H$27:$H$659,$O$35,'7.  Persistence Report'!$J$27:$J$659,"Adjustment")</f>
        <v>0</v>
      </c>
      <c r="S67" s="295">
        <f>SUMIFS('7.  Persistence Report'!T$27:T$659,'7.  Persistence Report'!$D$27:$D$659,$B66,'7.  Persistence Report'!$H$27:$H$659,$O$35,'7.  Persistence Report'!$J$27:$J$659,"Adjustment")</f>
        <v>0</v>
      </c>
      <c r="T67" s="295">
        <f>SUMIFS('7.  Persistence Report'!U$27:U$659,'7.  Persistence Report'!$D$27:$D$659,$B66,'7.  Persistence Report'!$H$27:$H$659,$O$35,'7.  Persistence Report'!$J$27:$J$659,"Adjustment")</f>
        <v>0</v>
      </c>
      <c r="U67" s="295">
        <f>SUMIFS('7.  Persistence Report'!V$27:V$659,'7.  Persistence Report'!$D$27:$D$659,$B66,'7.  Persistence Report'!$H$27:$H$659,$O$35,'7.  Persistence Report'!$J$27:$J$659,"Adjustment")</f>
        <v>0</v>
      </c>
      <c r="V67" s="295">
        <f>SUMIFS('7.  Persistence Report'!W$27:W$659,'7.  Persistence Report'!$D$27:$D$659,$B66,'7.  Persistence Report'!$H$27:$H$659,$O$35,'7.  Persistence Report'!$J$27:$J$659,"Adjustment")</f>
        <v>0</v>
      </c>
      <c r="W67" s="295">
        <f>SUMIFS('7.  Persistence Report'!X$27:X$659,'7.  Persistence Report'!$D$27:$D$659,$B66,'7.  Persistence Report'!$H$27:$H$659,$O$35,'7.  Persistence Report'!$J$27:$J$659,"Adjustment")</f>
        <v>0</v>
      </c>
      <c r="X67" s="295">
        <f>SUMIFS('7.  Persistence Report'!Y$27:Y$659,'7.  Persistence Report'!$D$27:$D$659,$B66,'7.  Persistence Report'!$H$27:$H$659,$O$35,'7.  Persistence Report'!$J$27:$J$659,"Adjustment")</f>
        <v>0</v>
      </c>
      <c r="Y67" s="411">
        <f>Y66</f>
        <v>0</v>
      </c>
      <c r="Z67" s="411">
        <f t="shared" ref="Z67" si="104">Z66</f>
        <v>0</v>
      </c>
      <c r="AA67" s="411">
        <f t="shared" ref="AA67" si="105">AA66</f>
        <v>0</v>
      </c>
      <c r="AB67" s="411">
        <f t="shared" ref="AB67" si="106">AB66</f>
        <v>1</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f>SUMIFS('7.  Persistence Report'!AU$27:AU$659,'7.  Persistence Report'!$D$27:$D$659,$B70,'7.  Persistence Report'!$H$27:$H$659,$D$35,'7.  Persistence Report'!$J$27:$J$659,"&lt;&gt;Adjustment")</f>
        <v>5326500</v>
      </c>
      <c r="E70" s="295">
        <f>SUMIFS('7.  Persistence Report'!AV$27:AV$659,'7.  Persistence Report'!$D$27:$D$659,$B70,'7.  Persistence Report'!$H$27:$H$659,$D$35,'7.  Persistence Report'!$J$27:$J$659,"&lt;&gt;Adjustment")</f>
        <v>5326500</v>
      </c>
      <c r="F70" s="295">
        <f>SUMIFS('7.  Persistence Report'!AW$27:AW$659,'7.  Persistence Report'!$D$27:$D$659,$B70,'7.  Persistence Report'!$H$27:$H$659,$D$35,'7.  Persistence Report'!$J$27:$J$659,"&lt;&gt;Adjustment")</f>
        <v>5326500</v>
      </c>
      <c r="G70" s="295">
        <f>SUMIFS('7.  Persistence Report'!AX$27:AX$659,'7.  Persistence Report'!$D$27:$D$659,$B70,'7.  Persistence Report'!$H$27:$H$659,$D$35,'7.  Persistence Report'!$J$27:$J$659,"&lt;&gt;Adjustment")</f>
        <v>5326500</v>
      </c>
      <c r="H70" s="295">
        <f>SUMIFS('7.  Persistence Report'!AY$27:AY$659,'7.  Persistence Report'!$D$27:$D$659,$B70,'7.  Persistence Report'!$H$27:$H$659,$D$35,'7.  Persistence Report'!$J$27:$J$659,"&lt;&gt;Adjustment")</f>
        <v>5326500</v>
      </c>
      <c r="I70" s="295">
        <f>SUMIFS('7.  Persistence Report'!AZ$27:AZ$659,'7.  Persistence Report'!$D$27:$D$659,$B70,'7.  Persistence Report'!$H$27:$H$659,$D$35,'7.  Persistence Report'!$J$27:$J$659,"&lt;&gt;Adjustment")</f>
        <v>5326500</v>
      </c>
      <c r="J70" s="295">
        <f>SUMIFS('7.  Persistence Report'!BA$27:BA$659,'7.  Persistence Report'!$D$27:$D$659,$B70,'7.  Persistence Report'!$H$27:$H$659,$D$35,'7.  Persistence Report'!$J$27:$J$659,"&lt;&gt;Adjustment")</f>
        <v>5326500</v>
      </c>
      <c r="K70" s="295">
        <f>SUMIFS('7.  Persistence Report'!BB$27:BB$659,'7.  Persistence Report'!$D$27:$D$659,$B70,'7.  Persistence Report'!$H$27:$H$659,$D$35,'7.  Persistence Report'!$J$27:$J$659,"&lt;&gt;Adjustment")</f>
        <v>5326500</v>
      </c>
      <c r="L70" s="295">
        <f>SUMIFS('7.  Persistence Report'!BC$27:BC$659,'7.  Persistence Report'!$D$27:$D$659,$B70,'7.  Persistence Report'!$H$27:$H$659,$D$35,'7.  Persistence Report'!$J$27:$J$659,"&lt;&gt;Adjustment")</f>
        <v>5326500</v>
      </c>
      <c r="M70" s="295">
        <f>SUMIFS('7.  Persistence Report'!BD$27:BD$659,'7.  Persistence Report'!$D$27:$D$659,$B70,'7.  Persistence Report'!$H$27:$H$659,$D$35,'7.  Persistence Report'!$J$27:$J$659,"&lt;&gt;Adjustment")</f>
        <v>5326500</v>
      </c>
      <c r="N70" s="295">
        <v>12</v>
      </c>
      <c r="O70" s="295">
        <f>SUMIFS('7.  Persistence Report'!P$27:P$659,'7.  Persistence Report'!$D$27:$D$659,$B70,'7.  Persistence Report'!$H$27:$H$659,$O$35,'7.  Persistence Report'!$J$27:$J$659,"&lt;&gt;Adjustment")</f>
        <v>0</v>
      </c>
      <c r="P70" s="295">
        <f>SUMIFS('7.  Persistence Report'!Q$27:Q$659,'7.  Persistence Report'!$D$27:$D$659,$B70,'7.  Persistence Report'!$H$27:$H$659,$O$35,'7.  Persistence Report'!$J$27:$J$659,"&lt;&gt;Adjustment")</f>
        <v>0</v>
      </c>
      <c r="Q70" s="295">
        <f>SUMIFS('7.  Persistence Report'!R$27:R$659,'7.  Persistence Report'!$D$27:$D$659,$B70,'7.  Persistence Report'!$H$27:$H$659,$O$35,'7.  Persistence Report'!$J$27:$J$659,"&lt;&gt;Adjustment")</f>
        <v>0</v>
      </c>
      <c r="R70" s="295">
        <f>SUMIFS('7.  Persistence Report'!S$27:S$659,'7.  Persistence Report'!$D$27:$D$659,$B70,'7.  Persistence Report'!$H$27:$H$659,$O$35,'7.  Persistence Report'!$J$27:$J$659,"&lt;&gt;Adjustment")</f>
        <v>0</v>
      </c>
      <c r="S70" s="295">
        <f>SUMIFS('7.  Persistence Report'!T$27:T$659,'7.  Persistence Report'!$D$27:$D$659,$B70,'7.  Persistence Report'!$H$27:$H$659,$O$35,'7.  Persistence Report'!$J$27:$J$659,"&lt;&gt;Adjustment")</f>
        <v>0</v>
      </c>
      <c r="T70" s="295">
        <f>SUMIFS('7.  Persistence Report'!U$27:U$659,'7.  Persistence Report'!$D$27:$D$659,$B70,'7.  Persistence Report'!$H$27:$H$659,$O$35,'7.  Persistence Report'!$J$27:$J$659,"&lt;&gt;Adjustment")</f>
        <v>0</v>
      </c>
      <c r="U70" s="295">
        <f>SUMIFS('7.  Persistence Report'!V$27:V$659,'7.  Persistence Report'!$D$27:$D$659,$B70,'7.  Persistence Report'!$H$27:$H$659,$O$35,'7.  Persistence Report'!$J$27:$J$659,"&lt;&gt;Adjustment")</f>
        <v>0</v>
      </c>
      <c r="V70" s="295">
        <f>SUMIFS('7.  Persistence Report'!W$27:W$659,'7.  Persistence Report'!$D$27:$D$659,$B70,'7.  Persistence Report'!$H$27:$H$659,$O$35,'7.  Persistence Report'!$J$27:$J$659,"&lt;&gt;Adjustment")</f>
        <v>0</v>
      </c>
      <c r="W70" s="295">
        <f>SUMIFS('7.  Persistence Report'!X$27:X$659,'7.  Persistence Report'!$D$27:$D$659,$B70,'7.  Persistence Report'!$H$27:$H$659,$O$35,'7.  Persistence Report'!$J$27:$J$659,"&lt;&gt;Adjustment")</f>
        <v>0</v>
      </c>
      <c r="X70" s="295">
        <f>SUMIFS('7.  Persistence Report'!Y$27:Y$659,'7.  Persistence Report'!$D$27:$D$659,$B70,'7.  Persistence Report'!$H$27:$H$659,$O$35,'7.  Persistence Report'!$J$27:$J$659,"&lt;&gt;Adjustment")</f>
        <v>0</v>
      </c>
      <c r="Y70" s="410">
        <f>VLOOKUP(B70,'3-a.  Rate Class Allocations'!$B$20:$BW$989,4,FALSE)</f>
        <v>0</v>
      </c>
      <c r="Z70" s="410">
        <f>VLOOKUP(B70,'3-a.  Rate Class Allocations'!$B$20:$BW$989,6,FALSE)</f>
        <v>0</v>
      </c>
      <c r="AA70" s="410">
        <f>VLOOKUP(B70,'3-a.  Rate Class Allocations'!$B$20:$BW$989,8,FALSE)</f>
        <v>0</v>
      </c>
      <c r="AB70" s="410">
        <f>VLOOKUP(B70,'3-a.  Rate Class Allocations'!$B$20:$BW$989,9,FALSE)</f>
        <v>0</v>
      </c>
      <c r="AC70" s="410">
        <f>VLOOKUP(B70,'3-a.  Rate Class Allocations'!$B$20:$BW$989,11,FALSE)</f>
        <v>1</v>
      </c>
      <c r="AD70" s="410">
        <f>VLOOKUP(B70,'3-a.  Rate Class Allocations'!$B$20:$BW$989,13,FALSE)</f>
        <v>0</v>
      </c>
      <c r="AE70" s="410"/>
      <c r="AF70" s="415"/>
      <c r="AG70" s="415"/>
      <c r="AH70" s="415"/>
      <c r="AI70" s="415"/>
      <c r="AJ70" s="415"/>
      <c r="AK70" s="415"/>
      <c r="AL70" s="415"/>
      <c r="AM70" s="296">
        <f>SUM(Y70:AL70)</f>
        <v>1</v>
      </c>
    </row>
    <row r="71" spans="1:39" ht="15.5" outlineLevel="1">
      <c r="B71" s="294" t="s">
        <v>267</v>
      </c>
      <c r="C71" s="340" t="s">
        <v>862</v>
      </c>
      <c r="D71" s="295">
        <f>SUMIFS('7.  Persistence Report'!AU$27:AU$659,'7.  Persistence Report'!$D$27:$D$659,$B70,'7.  Persistence Report'!$H$27:$H$659,$D$35,'7.  Persistence Report'!$J$27:$J$659,"Adjustment")</f>
        <v>0</v>
      </c>
      <c r="E71" s="295">
        <f>SUMIFS('7.  Persistence Report'!AV$27:AV$659,'7.  Persistence Report'!$D$27:$D$659,$B70,'7.  Persistence Report'!$H$27:$H$659,$D$35,'7.  Persistence Report'!$J$27:$J$659,"Adjustment")</f>
        <v>0</v>
      </c>
      <c r="F71" s="295">
        <f>SUMIFS('7.  Persistence Report'!AW$27:AW$659,'7.  Persistence Report'!$D$27:$D$659,$B70,'7.  Persistence Report'!$H$27:$H$659,$D$35,'7.  Persistence Report'!$J$27:$J$659,"Adjustment")</f>
        <v>0</v>
      </c>
      <c r="G71" s="295">
        <f>SUMIFS('7.  Persistence Report'!AX$27:AX$659,'7.  Persistence Report'!$D$27:$D$659,$B70,'7.  Persistence Report'!$H$27:$H$659,$D$35,'7.  Persistence Report'!$J$27:$J$659,"Adjustment")</f>
        <v>0</v>
      </c>
      <c r="H71" s="295">
        <f>SUMIFS('7.  Persistence Report'!AY$27:AY$659,'7.  Persistence Report'!$D$27:$D$659,$B70,'7.  Persistence Report'!$H$27:$H$659,$D$35,'7.  Persistence Report'!$J$27:$J$659,"Adjustment")</f>
        <v>0</v>
      </c>
      <c r="I71" s="295">
        <f>SUMIFS('7.  Persistence Report'!AZ$27:AZ$659,'7.  Persistence Report'!$D$27:$D$659,$B70,'7.  Persistence Report'!$H$27:$H$659,$D$35,'7.  Persistence Report'!$J$27:$J$659,"Adjustment")</f>
        <v>0</v>
      </c>
      <c r="J71" s="295">
        <f>SUMIFS('7.  Persistence Report'!BA$27:BA$659,'7.  Persistence Report'!$D$27:$D$659,$B70,'7.  Persistence Report'!$H$27:$H$659,$D$35,'7.  Persistence Report'!$J$27:$J$659,"Adjustment")</f>
        <v>0</v>
      </c>
      <c r="K71" s="295">
        <f>SUMIFS('7.  Persistence Report'!BB$27:BB$659,'7.  Persistence Report'!$D$27:$D$659,$B70,'7.  Persistence Report'!$H$27:$H$659,$D$35,'7.  Persistence Report'!$J$27:$J$659,"Adjustment")</f>
        <v>0</v>
      </c>
      <c r="L71" s="295">
        <f>SUMIFS('7.  Persistence Report'!BC$27:BC$659,'7.  Persistence Report'!$D$27:$D$659,$B70,'7.  Persistence Report'!$H$27:$H$659,$D$35,'7.  Persistence Report'!$J$27:$J$659,"Adjustment")</f>
        <v>0</v>
      </c>
      <c r="M71" s="295">
        <f>SUMIFS('7.  Persistence Report'!BD$27:BD$659,'7.  Persistence Report'!$D$27:$D$659,$B70,'7.  Persistence Report'!$H$27:$H$659,$D$35,'7.  Persistence Report'!$J$27:$J$659,"Adjustment")</f>
        <v>0</v>
      </c>
      <c r="N71" s="295">
        <f>N70</f>
        <v>12</v>
      </c>
      <c r="O71" s="295">
        <f>SUMIFS('7.  Persistence Report'!P$27:P$659,'7.  Persistence Report'!$D$27:$D$659,$B70,'7.  Persistence Report'!$H$27:$H$659,$O$35,'7.  Persistence Report'!$J$27:$J$659,"Adjustment")</f>
        <v>0</v>
      </c>
      <c r="P71" s="295">
        <f>SUMIFS('7.  Persistence Report'!Q$27:Q$659,'7.  Persistence Report'!$D$27:$D$659,$B70,'7.  Persistence Report'!$H$27:$H$659,$O$35,'7.  Persistence Report'!$J$27:$J$659,"Adjustment")</f>
        <v>0</v>
      </c>
      <c r="Q71" s="295">
        <f>SUMIFS('7.  Persistence Report'!R$27:R$659,'7.  Persistence Report'!$D$27:$D$659,$B70,'7.  Persistence Report'!$H$27:$H$659,$O$35,'7.  Persistence Report'!$J$27:$J$659,"Adjustment")</f>
        <v>0</v>
      </c>
      <c r="R71" s="295">
        <f>SUMIFS('7.  Persistence Report'!S$27:S$659,'7.  Persistence Report'!$D$27:$D$659,$B70,'7.  Persistence Report'!$H$27:$H$659,$O$35,'7.  Persistence Report'!$J$27:$J$659,"Adjustment")</f>
        <v>0</v>
      </c>
      <c r="S71" s="295">
        <f>SUMIFS('7.  Persistence Report'!T$27:T$659,'7.  Persistence Report'!$D$27:$D$659,$B70,'7.  Persistence Report'!$H$27:$H$659,$O$35,'7.  Persistence Report'!$J$27:$J$659,"Adjustment")</f>
        <v>0</v>
      </c>
      <c r="T71" s="295">
        <f>SUMIFS('7.  Persistence Report'!U$27:U$659,'7.  Persistence Report'!$D$27:$D$659,$B70,'7.  Persistence Report'!$H$27:$H$659,$O$35,'7.  Persistence Report'!$J$27:$J$659,"Adjustment")</f>
        <v>0</v>
      </c>
      <c r="U71" s="295">
        <f>SUMIFS('7.  Persistence Report'!V$27:V$659,'7.  Persistence Report'!$D$27:$D$659,$B70,'7.  Persistence Report'!$H$27:$H$659,$O$35,'7.  Persistence Report'!$J$27:$J$659,"Adjustment")</f>
        <v>0</v>
      </c>
      <c r="V71" s="295">
        <f>SUMIFS('7.  Persistence Report'!W$27:W$659,'7.  Persistence Report'!$D$27:$D$659,$B70,'7.  Persistence Report'!$H$27:$H$659,$O$35,'7.  Persistence Report'!$J$27:$J$659,"Adjustment")</f>
        <v>0</v>
      </c>
      <c r="W71" s="295">
        <f>SUMIFS('7.  Persistence Report'!X$27:X$659,'7.  Persistence Report'!$D$27:$D$659,$B70,'7.  Persistence Report'!$H$27:$H$659,$O$35,'7.  Persistence Report'!$J$27:$J$659,"Adjustment")</f>
        <v>0</v>
      </c>
      <c r="X71" s="295">
        <f>SUMIFS('7.  Persistence Report'!Y$27:Y$659,'7.  Persistence Report'!$D$27:$D$659,$B70,'7.  Persistence Report'!$H$27:$H$659,$O$35,'7.  Persistence Report'!$J$27:$J$659,"Adjustment")</f>
        <v>0</v>
      </c>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f>SUMIFS('7.  Persistence Report'!AU$27:AU$659,'7.  Persistence Report'!$D$27:$D$659,$B73,'7.  Persistence Report'!$H$27:$H$659,$D$35,'7.  Persistence Report'!$J$27:$J$659,"&lt;&gt;Adjustment")</f>
        <v>0</v>
      </c>
      <c r="E73" s="295">
        <f>SUMIFS('7.  Persistence Report'!AV$27:AV$659,'7.  Persistence Report'!$D$27:$D$659,$B73,'7.  Persistence Report'!$H$27:$H$659,$D$35,'7.  Persistence Report'!$J$27:$J$659,"&lt;&gt;Adjustment")</f>
        <v>0</v>
      </c>
      <c r="F73" s="295">
        <f>SUMIFS('7.  Persistence Report'!AW$27:AW$659,'7.  Persistence Report'!$D$27:$D$659,$B73,'7.  Persistence Report'!$H$27:$H$659,$D$35,'7.  Persistence Report'!$J$27:$J$659,"&lt;&gt;Adjustment")</f>
        <v>0</v>
      </c>
      <c r="G73" s="295">
        <f>SUMIFS('7.  Persistence Report'!AX$27:AX$659,'7.  Persistence Report'!$D$27:$D$659,$B73,'7.  Persistence Report'!$H$27:$H$659,$D$35,'7.  Persistence Report'!$J$27:$J$659,"&lt;&gt;Adjustment")</f>
        <v>0</v>
      </c>
      <c r="H73" s="295">
        <f>SUMIFS('7.  Persistence Report'!AY$27:AY$659,'7.  Persistence Report'!$D$27:$D$659,$B73,'7.  Persistence Report'!$H$27:$H$659,$D$35,'7.  Persistence Report'!$J$27:$J$659,"&lt;&gt;Adjustment")</f>
        <v>0</v>
      </c>
      <c r="I73" s="295">
        <f>SUMIFS('7.  Persistence Report'!AZ$27:AZ$659,'7.  Persistence Report'!$D$27:$D$659,$B73,'7.  Persistence Report'!$H$27:$H$659,$D$35,'7.  Persistence Report'!$J$27:$J$659,"&lt;&gt;Adjustment")</f>
        <v>0</v>
      </c>
      <c r="J73" s="295">
        <f>SUMIFS('7.  Persistence Report'!BA$27:BA$659,'7.  Persistence Report'!$D$27:$D$659,$B73,'7.  Persistence Report'!$H$27:$H$659,$D$35,'7.  Persistence Report'!$J$27:$J$659,"&lt;&gt;Adjustment")</f>
        <v>0</v>
      </c>
      <c r="K73" s="295">
        <f>SUMIFS('7.  Persistence Report'!BB$27:BB$659,'7.  Persistence Report'!$D$27:$D$659,$B73,'7.  Persistence Report'!$H$27:$H$659,$D$35,'7.  Persistence Report'!$J$27:$J$659,"&lt;&gt;Adjustment")</f>
        <v>0</v>
      </c>
      <c r="L73" s="295">
        <f>SUMIFS('7.  Persistence Report'!BC$27:BC$659,'7.  Persistence Report'!$D$27:$D$659,$B73,'7.  Persistence Report'!$H$27:$H$659,$D$35,'7.  Persistence Report'!$J$27:$J$659,"&lt;&gt;Adjustment")</f>
        <v>0</v>
      </c>
      <c r="M73" s="295">
        <f>SUMIFS('7.  Persistence Report'!BD$27:BD$659,'7.  Persistence Report'!$D$27:$D$659,$B73,'7.  Persistence Report'!$H$27:$H$659,$D$35,'7.  Persistence Report'!$J$27:$J$659,"&lt;&gt;Adjustment")</f>
        <v>0</v>
      </c>
      <c r="N73" s="295">
        <v>12</v>
      </c>
      <c r="O73" s="295">
        <f>SUMIFS('7.  Persistence Report'!P$27:P$659,'7.  Persistence Report'!$D$27:$D$659,$B73,'7.  Persistence Report'!$H$27:$H$659,$O$35,'7.  Persistence Report'!$J$27:$J$659,"&lt;&gt;Adjustment")</f>
        <v>0</v>
      </c>
      <c r="P73" s="295">
        <f>SUMIFS('7.  Persistence Report'!Q$27:Q$659,'7.  Persistence Report'!$D$27:$D$659,$B73,'7.  Persistence Report'!$H$27:$H$659,$O$35,'7.  Persistence Report'!$J$27:$J$659,"&lt;&gt;Adjustment")</f>
        <v>0</v>
      </c>
      <c r="Q73" s="295">
        <f>SUMIFS('7.  Persistence Report'!R$27:R$659,'7.  Persistence Report'!$D$27:$D$659,$B73,'7.  Persistence Report'!$H$27:$H$659,$O$35,'7.  Persistence Report'!$J$27:$J$659,"&lt;&gt;Adjustment")</f>
        <v>0</v>
      </c>
      <c r="R73" s="295">
        <f>SUMIFS('7.  Persistence Report'!S$27:S$659,'7.  Persistence Report'!$D$27:$D$659,$B73,'7.  Persistence Report'!$H$27:$H$659,$O$35,'7.  Persistence Report'!$J$27:$J$659,"&lt;&gt;Adjustment")</f>
        <v>0</v>
      </c>
      <c r="S73" s="295">
        <f>SUMIFS('7.  Persistence Report'!T$27:T$659,'7.  Persistence Report'!$D$27:$D$659,$B73,'7.  Persistence Report'!$H$27:$H$659,$O$35,'7.  Persistence Report'!$J$27:$J$659,"&lt;&gt;Adjustment")</f>
        <v>0</v>
      </c>
      <c r="T73" s="295">
        <f>SUMIFS('7.  Persistence Report'!U$27:U$659,'7.  Persistence Report'!$D$27:$D$659,$B73,'7.  Persistence Report'!$H$27:$H$659,$O$35,'7.  Persistence Report'!$J$27:$J$659,"&lt;&gt;Adjustment")</f>
        <v>0</v>
      </c>
      <c r="U73" s="295">
        <f>SUMIFS('7.  Persistence Report'!V$27:V$659,'7.  Persistence Report'!$D$27:$D$659,$B73,'7.  Persistence Report'!$H$27:$H$659,$O$35,'7.  Persistence Report'!$J$27:$J$659,"&lt;&gt;Adjustment")</f>
        <v>0</v>
      </c>
      <c r="V73" s="295">
        <f>SUMIFS('7.  Persistence Report'!W$27:W$659,'7.  Persistence Report'!$D$27:$D$659,$B73,'7.  Persistence Report'!$H$27:$H$659,$O$35,'7.  Persistence Report'!$J$27:$J$659,"&lt;&gt;Adjustment")</f>
        <v>0</v>
      </c>
      <c r="W73" s="295">
        <f>SUMIFS('7.  Persistence Report'!X$27:X$659,'7.  Persistence Report'!$D$27:$D$659,$B73,'7.  Persistence Report'!$H$27:$H$659,$O$35,'7.  Persistence Report'!$J$27:$J$659,"&lt;&gt;Adjustment")</f>
        <v>0</v>
      </c>
      <c r="X73" s="295">
        <f>SUMIFS('7.  Persistence Report'!Y$27:Y$659,'7.  Persistence Report'!$D$27:$D$659,$B73,'7.  Persistence Report'!$H$27:$H$659,$O$35,'7.  Persistence Report'!$J$27:$J$659,"&lt;&gt;Adjustment")</f>
        <v>0</v>
      </c>
      <c r="Y73" s="410">
        <f>VLOOKUP(B73,'3-a.  Rate Class Allocations'!$B$20:$BW$989,4,FALSE)</f>
        <v>0</v>
      </c>
      <c r="Z73" s="410">
        <f>VLOOKUP(B73,'3-a.  Rate Class Allocations'!$B$20:$BW$989,6,FALSE)</f>
        <v>0</v>
      </c>
      <c r="AA73" s="410">
        <f>VLOOKUP(B73,'3-a.  Rate Class Allocations'!$B$20:$BW$989,8,FALSE)</f>
        <v>0</v>
      </c>
      <c r="AB73" s="410">
        <f>VLOOKUP(B73,'3-a.  Rate Class Allocations'!$B$20:$BW$989,9,FALSE)</f>
        <v>0</v>
      </c>
      <c r="AC73" s="410">
        <f>VLOOKUP(B73,'3-a.  Rate Class Allocations'!$B$20:$BW$989,11,FALSE)</f>
        <v>0</v>
      </c>
      <c r="AD73" s="410">
        <f>VLOOKUP(B73,'3-a.  Rate Class Allocations'!$B$20:$BW$989,13,FALSE)</f>
        <v>0</v>
      </c>
      <c r="AE73" s="410"/>
      <c r="AF73" s="415"/>
      <c r="AG73" s="415"/>
      <c r="AH73" s="415"/>
      <c r="AI73" s="415"/>
      <c r="AJ73" s="415"/>
      <c r="AK73" s="415"/>
      <c r="AL73" s="415"/>
      <c r="AM73" s="296">
        <f>SUM(Y73:AL73)</f>
        <v>0</v>
      </c>
    </row>
    <row r="74" spans="1:39" ht="15.5" outlineLevel="1">
      <c r="B74" s="520" t="s">
        <v>267</v>
      </c>
      <c r="C74" s="340" t="s">
        <v>862</v>
      </c>
      <c r="D74" s="295">
        <f>SUMIFS('7.  Persistence Report'!AU$27:AU$659,'7.  Persistence Report'!$D$27:$D$659,$B73,'7.  Persistence Report'!$H$27:$H$659,$D$35,'7.  Persistence Report'!$J$27:$J$659,"Adjustment")</f>
        <v>0</v>
      </c>
      <c r="E74" s="295">
        <f>SUMIFS('7.  Persistence Report'!AV$27:AV$659,'7.  Persistence Report'!$D$27:$D$659,$B73,'7.  Persistence Report'!$H$27:$H$659,$D$35,'7.  Persistence Report'!$J$27:$J$659,"Adjustment")</f>
        <v>0</v>
      </c>
      <c r="F74" s="295">
        <f>SUMIFS('7.  Persistence Report'!AW$27:AW$659,'7.  Persistence Report'!$D$27:$D$659,$B73,'7.  Persistence Report'!$H$27:$H$659,$D$35,'7.  Persistence Report'!$J$27:$J$659,"Adjustment")</f>
        <v>0</v>
      </c>
      <c r="G74" s="295">
        <f>SUMIFS('7.  Persistence Report'!AX$27:AX$659,'7.  Persistence Report'!$D$27:$D$659,$B73,'7.  Persistence Report'!$H$27:$H$659,$D$35,'7.  Persistence Report'!$J$27:$J$659,"Adjustment")</f>
        <v>0</v>
      </c>
      <c r="H74" s="295">
        <f>SUMIFS('7.  Persistence Report'!AY$27:AY$659,'7.  Persistence Report'!$D$27:$D$659,$B73,'7.  Persistence Report'!$H$27:$H$659,$D$35,'7.  Persistence Report'!$J$27:$J$659,"Adjustment")</f>
        <v>0</v>
      </c>
      <c r="I74" s="295">
        <f>SUMIFS('7.  Persistence Report'!AZ$27:AZ$659,'7.  Persistence Report'!$D$27:$D$659,$B73,'7.  Persistence Report'!$H$27:$H$659,$D$35,'7.  Persistence Report'!$J$27:$J$659,"Adjustment")</f>
        <v>0</v>
      </c>
      <c r="J74" s="295">
        <f>SUMIFS('7.  Persistence Report'!BA$27:BA$659,'7.  Persistence Report'!$D$27:$D$659,$B73,'7.  Persistence Report'!$H$27:$H$659,$D$35,'7.  Persistence Report'!$J$27:$J$659,"Adjustment")</f>
        <v>0</v>
      </c>
      <c r="K74" s="295">
        <f>SUMIFS('7.  Persistence Report'!BB$27:BB$659,'7.  Persistence Report'!$D$27:$D$659,$B73,'7.  Persistence Report'!$H$27:$H$659,$D$35,'7.  Persistence Report'!$J$27:$J$659,"Adjustment")</f>
        <v>0</v>
      </c>
      <c r="L74" s="295">
        <f>SUMIFS('7.  Persistence Report'!BC$27:BC$659,'7.  Persistence Report'!$D$27:$D$659,$B73,'7.  Persistence Report'!$H$27:$H$659,$D$35,'7.  Persistence Report'!$J$27:$J$659,"Adjustment")</f>
        <v>0</v>
      </c>
      <c r="M74" s="295">
        <f>SUMIFS('7.  Persistence Report'!BD$27:BD$659,'7.  Persistence Report'!$D$27:$D$659,$B73,'7.  Persistence Report'!$H$27:$H$659,$D$35,'7.  Persistence Report'!$J$27:$J$659,"Adjustment")</f>
        <v>0</v>
      </c>
      <c r="N74" s="295">
        <f>N73</f>
        <v>12</v>
      </c>
      <c r="O74" s="295">
        <f>SUMIFS('7.  Persistence Report'!P$27:P$659,'7.  Persistence Report'!$D$27:$D$659,$B73,'7.  Persistence Report'!$H$27:$H$659,$O$35,'7.  Persistence Report'!$J$27:$J$659,"Adjustment")</f>
        <v>0</v>
      </c>
      <c r="P74" s="295">
        <f>SUMIFS('7.  Persistence Report'!Q$27:Q$659,'7.  Persistence Report'!$D$27:$D$659,$B73,'7.  Persistence Report'!$H$27:$H$659,$O$35,'7.  Persistence Report'!$J$27:$J$659,"Adjustment")</f>
        <v>0</v>
      </c>
      <c r="Q74" s="295">
        <f>SUMIFS('7.  Persistence Report'!R$27:R$659,'7.  Persistence Report'!$D$27:$D$659,$B73,'7.  Persistence Report'!$H$27:$H$659,$O$35,'7.  Persistence Report'!$J$27:$J$659,"Adjustment")</f>
        <v>0</v>
      </c>
      <c r="R74" s="295">
        <f>SUMIFS('7.  Persistence Report'!S$27:S$659,'7.  Persistence Report'!$D$27:$D$659,$B73,'7.  Persistence Report'!$H$27:$H$659,$O$35,'7.  Persistence Report'!$J$27:$J$659,"Adjustment")</f>
        <v>0</v>
      </c>
      <c r="S74" s="295">
        <f>SUMIFS('7.  Persistence Report'!T$27:T$659,'7.  Persistence Report'!$D$27:$D$659,$B73,'7.  Persistence Report'!$H$27:$H$659,$O$35,'7.  Persistence Report'!$J$27:$J$659,"Adjustment")</f>
        <v>0</v>
      </c>
      <c r="T74" s="295">
        <f>SUMIFS('7.  Persistence Report'!U$27:U$659,'7.  Persistence Report'!$D$27:$D$659,$B73,'7.  Persistence Report'!$H$27:$H$659,$O$35,'7.  Persistence Report'!$J$27:$J$659,"Adjustment")</f>
        <v>0</v>
      </c>
      <c r="U74" s="295">
        <f>SUMIFS('7.  Persistence Report'!V$27:V$659,'7.  Persistence Report'!$D$27:$D$659,$B73,'7.  Persistence Report'!$H$27:$H$659,$O$35,'7.  Persistence Report'!$J$27:$J$659,"Adjustment")</f>
        <v>0</v>
      </c>
      <c r="V74" s="295">
        <f>SUMIFS('7.  Persistence Report'!W$27:W$659,'7.  Persistence Report'!$D$27:$D$659,$B73,'7.  Persistence Report'!$H$27:$H$659,$O$35,'7.  Persistence Report'!$J$27:$J$659,"Adjustment")</f>
        <v>0</v>
      </c>
      <c r="W74" s="295">
        <f>SUMIFS('7.  Persistence Report'!X$27:X$659,'7.  Persistence Report'!$D$27:$D$659,$B73,'7.  Persistence Report'!$H$27:$H$659,$O$35,'7.  Persistence Report'!$J$27:$J$659,"Adjustment")</f>
        <v>0</v>
      </c>
      <c r="X74" s="295">
        <f>SUMIFS('7.  Persistence Report'!Y$27:Y$659,'7.  Persistence Report'!$D$27:$D$659,$B73,'7.  Persistence Report'!$H$27:$H$659,$O$35,'7.  Persistence Report'!$J$27:$J$659,"Adjustment")</f>
        <v>0</v>
      </c>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f>SUMIFS('7.  Persistence Report'!AU$27:AU$659,'7.  Persistence Report'!$D$27:$D$659,$B76,'7.  Persistence Report'!$H$27:$H$659,$D$35,'7.  Persistence Report'!$J$27:$J$659,"&lt;&gt;Adjustment")</f>
        <v>8403488</v>
      </c>
      <c r="E76" s="295">
        <f>SUMIFS('7.  Persistence Report'!AV$27:AV$659,'7.  Persistence Report'!$D$27:$D$659,$B76,'7.  Persistence Report'!$H$27:$H$659,$D$35,'7.  Persistence Report'!$J$27:$J$659,"&lt;&gt;Adjustment")</f>
        <v>5924154</v>
      </c>
      <c r="F76" s="295">
        <f>SUMIFS('7.  Persistence Report'!AW$27:AW$659,'7.  Persistence Report'!$D$27:$D$659,$B76,'7.  Persistence Report'!$H$27:$H$659,$D$35,'7.  Persistence Report'!$J$27:$J$659,"&lt;&gt;Adjustment")</f>
        <v>5243941</v>
      </c>
      <c r="G76" s="295">
        <f>SUMIFS('7.  Persistence Report'!AX$27:AX$659,'7.  Persistence Report'!$D$27:$D$659,$B76,'7.  Persistence Report'!$H$27:$H$659,$D$35,'7.  Persistence Report'!$J$27:$J$659,"&lt;&gt;Adjustment")</f>
        <v>5243941</v>
      </c>
      <c r="H76" s="295">
        <f>SUMIFS('7.  Persistence Report'!AY$27:AY$659,'7.  Persistence Report'!$D$27:$D$659,$B76,'7.  Persistence Report'!$H$27:$H$659,$D$35,'7.  Persistence Report'!$J$27:$J$659,"&lt;&gt;Adjustment")</f>
        <v>5137854</v>
      </c>
      <c r="I76" s="295">
        <f>SUMIFS('7.  Persistence Report'!AZ$27:AZ$659,'7.  Persistence Report'!$D$27:$D$659,$B76,'7.  Persistence Report'!$H$27:$H$659,$D$35,'7.  Persistence Report'!$J$27:$J$659,"&lt;&gt;Adjustment")</f>
        <v>5012537</v>
      </c>
      <c r="J76" s="295">
        <f>SUMIFS('7.  Persistence Report'!BA$27:BA$659,'7.  Persistence Report'!$D$27:$D$659,$B76,'7.  Persistence Report'!$H$27:$H$659,$D$35,'7.  Persistence Report'!$J$27:$J$659,"&lt;&gt;Adjustment")</f>
        <v>5012537</v>
      </c>
      <c r="K76" s="295">
        <f>SUMIFS('7.  Persistence Report'!BB$27:BB$659,'7.  Persistence Report'!$D$27:$D$659,$B76,'7.  Persistence Report'!$H$27:$H$659,$D$35,'7.  Persistence Report'!$J$27:$J$659,"&lt;&gt;Adjustment")</f>
        <v>4955357</v>
      </c>
      <c r="L76" s="295">
        <f>SUMIFS('7.  Persistence Report'!BC$27:BC$659,'7.  Persistence Report'!$D$27:$D$659,$B76,'7.  Persistence Report'!$H$27:$H$659,$D$35,'7.  Persistence Report'!$J$27:$J$659,"&lt;&gt;Adjustment")</f>
        <v>4659602</v>
      </c>
      <c r="M76" s="295">
        <f>SUMIFS('7.  Persistence Report'!BD$27:BD$659,'7.  Persistence Report'!$D$27:$D$659,$B76,'7.  Persistence Report'!$H$27:$H$659,$D$35,'7.  Persistence Report'!$J$27:$J$659,"&lt;&gt;Adjustment")</f>
        <v>3829660</v>
      </c>
      <c r="N76" s="295">
        <v>12</v>
      </c>
      <c r="O76" s="295">
        <f>SUMIFS('7.  Persistence Report'!P$27:P$659,'7.  Persistence Report'!$D$27:$D$659,$B76,'7.  Persistence Report'!$H$27:$H$659,$O$35,'7.  Persistence Report'!$J$27:$J$659,"&lt;&gt;Adjustment")</f>
        <v>2711</v>
      </c>
      <c r="P76" s="295">
        <f>SUMIFS('7.  Persistence Report'!Q$27:Q$659,'7.  Persistence Report'!$D$27:$D$659,$B76,'7.  Persistence Report'!$H$27:$H$659,$O$35,'7.  Persistence Report'!$J$27:$J$659,"&lt;&gt;Adjustment")</f>
        <v>1899</v>
      </c>
      <c r="Q76" s="295">
        <f>SUMIFS('7.  Persistence Report'!R$27:R$659,'7.  Persistence Report'!$D$27:$D$659,$B76,'7.  Persistence Report'!$H$27:$H$659,$O$35,'7.  Persistence Report'!$J$27:$J$659,"&lt;&gt;Adjustment")</f>
        <v>1665</v>
      </c>
      <c r="R76" s="295">
        <f>SUMIFS('7.  Persistence Report'!S$27:S$659,'7.  Persistence Report'!$D$27:$D$659,$B76,'7.  Persistence Report'!$H$27:$H$659,$O$35,'7.  Persistence Report'!$J$27:$J$659,"&lt;&gt;Adjustment")</f>
        <v>1665</v>
      </c>
      <c r="S76" s="295">
        <f>SUMIFS('7.  Persistence Report'!T$27:T$659,'7.  Persistence Report'!$D$27:$D$659,$B76,'7.  Persistence Report'!$H$27:$H$659,$O$35,'7.  Persistence Report'!$J$27:$J$659,"&lt;&gt;Adjustment")</f>
        <v>1640</v>
      </c>
      <c r="T76" s="295">
        <f>SUMIFS('7.  Persistence Report'!U$27:U$659,'7.  Persistence Report'!$D$27:$D$659,$B76,'7.  Persistence Report'!$H$27:$H$659,$O$35,'7.  Persistence Report'!$J$27:$J$659,"&lt;&gt;Adjustment")</f>
        <v>1640</v>
      </c>
      <c r="U76" s="295">
        <f>SUMIFS('7.  Persistence Report'!V$27:V$659,'7.  Persistence Report'!$D$27:$D$659,$B76,'7.  Persistence Report'!$H$27:$H$659,$O$35,'7.  Persistence Report'!$J$27:$J$659,"&lt;&gt;Adjustment")</f>
        <v>1640</v>
      </c>
      <c r="V76" s="295">
        <f>SUMIFS('7.  Persistence Report'!W$27:W$659,'7.  Persistence Report'!$D$27:$D$659,$B76,'7.  Persistence Report'!$H$27:$H$659,$O$35,'7.  Persistence Report'!$J$27:$J$659,"&lt;&gt;Adjustment")</f>
        <v>1640</v>
      </c>
      <c r="W76" s="295">
        <f>SUMIFS('7.  Persistence Report'!X$27:X$659,'7.  Persistence Report'!$D$27:$D$659,$B76,'7.  Persistence Report'!$H$27:$H$659,$O$35,'7.  Persistence Report'!$J$27:$J$659,"&lt;&gt;Adjustment")</f>
        <v>1589</v>
      </c>
      <c r="X76" s="295">
        <f>SUMIFS('7.  Persistence Report'!Y$27:Y$659,'7.  Persistence Report'!$D$27:$D$659,$B76,'7.  Persistence Report'!$H$27:$H$659,$O$35,'7.  Persistence Report'!$J$27:$J$659,"&lt;&gt;Adjustment")</f>
        <v>1292</v>
      </c>
      <c r="Y76" s="410">
        <f>VLOOKUP(B76,'3-a.  Rate Class Allocations'!$B$20:$BW$989,4,FALSE)</f>
        <v>0</v>
      </c>
      <c r="Z76" s="410">
        <f>VLOOKUP(B76,'3-a.  Rate Class Allocations'!$B$20:$BW$989,6,FALSE)</f>
        <v>0</v>
      </c>
      <c r="AA76" s="410">
        <f>VLOOKUP(B76,'3-a.  Rate Class Allocations'!$B$20:$BW$989,8,FALSE)</f>
        <v>4.5590421665809991E-3</v>
      </c>
      <c r="AB76" s="410">
        <f>VLOOKUP(B76,'3-a.  Rate Class Allocations'!$B$20:$BW$989,9,FALSE)</f>
        <v>3.1388044266773683E-2</v>
      </c>
      <c r="AC76" s="410">
        <f>VLOOKUP(B76,'3-a.  Rate Class Allocations'!$B$20:$BW$989,11,FALSE)</f>
        <v>1.6451866829245706E-2</v>
      </c>
      <c r="AD76" s="410">
        <f>VLOOKUP(B76,'3-a.  Rate Class Allocations'!$B$20:$BW$989,13,FALSE)</f>
        <v>0.95216008890398063</v>
      </c>
      <c r="AE76" s="410"/>
      <c r="AF76" s="415"/>
      <c r="AG76" s="415"/>
      <c r="AH76" s="415"/>
      <c r="AI76" s="415"/>
      <c r="AJ76" s="415"/>
      <c r="AK76" s="415"/>
      <c r="AL76" s="415"/>
      <c r="AM76" s="296">
        <f>SUM(Y76:AL76)</f>
        <v>1.0045590421665811</v>
      </c>
    </row>
    <row r="77" spans="1:39" ht="15.5" outlineLevel="1">
      <c r="B77" s="520" t="s">
        <v>267</v>
      </c>
      <c r="C77" s="340" t="s">
        <v>862</v>
      </c>
      <c r="D77" s="295">
        <f>SUMIFS('7.  Persistence Report'!AU$27:AU$659,'7.  Persistence Report'!$D$27:$D$659,$B76,'7.  Persistence Report'!$H$27:$H$659,$D$35,'7.  Persistence Report'!$J$27:$J$659,"Adjustment")</f>
        <v>0</v>
      </c>
      <c r="E77" s="295">
        <f>SUMIFS('7.  Persistence Report'!AV$27:AV$659,'7.  Persistence Report'!$D$27:$D$659,$B76,'7.  Persistence Report'!$H$27:$H$659,$D$35,'7.  Persistence Report'!$J$27:$J$659,"Adjustment")</f>
        <v>0</v>
      </c>
      <c r="F77" s="295">
        <f>SUMIFS('7.  Persistence Report'!AW$27:AW$659,'7.  Persistence Report'!$D$27:$D$659,$B76,'7.  Persistence Report'!$H$27:$H$659,$D$35,'7.  Persistence Report'!$J$27:$J$659,"Adjustment")</f>
        <v>0</v>
      </c>
      <c r="G77" s="295">
        <f>SUMIFS('7.  Persistence Report'!AX$27:AX$659,'7.  Persistence Report'!$D$27:$D$659,$B76,'7.  Persistence Report'!$H$27:$H$659,$D$35,'7.  Persistence Report'!$J$27:$J$659,"Adjustment")</f>
        <v>0</v>
      </c>
      <c r="H77" s="295">
        <f>SUMIFS('7.  Persistence Report'!AY$27:AY$659,'7.  Persistence Report'!$D$27:$D$659,$B76,'7.  Persistence Report'!$H$27:$H$659,$D$35,'7.  Persistence Report'!$J$27:$J$659,"Adjustment")</f>
        <v>0</v>
      </c>
      <c r="I77" s="295">
        <f>SUMIFS('7.  Persistence Report'!AZ$27:AZ$659,'7.  Persistence Report'!$D$27:$D$659,$B76,'7.  Persistence Report'!$H$27:$H$659,$D$35,'7.  Persistence Report'!$J$27:$J$659,"Adjustment")</f>
        <v>0</v>
      </c>
      <c r="J77" s="295">
        <f>SUMIFS('7.  Persistence Report'!BA$27:BA$659,'7.  Persistence Report'!$D$27:$D$659,$B76,'7.  Persistence Report'!$H$27:$H$659,$D$35,'7.  Persistence Report'!$J$27:$J$659,"Adjustment")</f>
        <v>0</v>
      </c>
      <c r="K77" s="295">
        <f>SUMIFS('7.  Persistence Report'!BB$27:BB$659,'7.  Persistence Report'!$D$27:$D$659,$B76,'7.  Persistence Report'!$H$27:$H$659,$D$35,'7.  Persistence Report'!$J$27:$J$659,"Adjustment")</f>
        <v>0</v>
      </c>
      <c r="L77" s="295">
        <f>SUMIFS('7.  Persistence Report'!BC$27:BC$659,'7.  Persistence Report'!$D$27:$D$659,$B76,'7.  Persistence Report'!$H$27:$H$659,$D$35,'7.  Persistence Report'!$J$27:$J$659,"Adjustment")</f>
        <v>0</v>
      </c>
      <c r="M77" s="295">
        <f>SUMIFS('7.  Persistence Report'!BD$27:BD$659,'7.  Persistence Report'!$D$27:$D$659,$B76,'7.  Persistence Report'!$H$27:$H$659,$D$35,'7.  Persistence Report'!$J$27:$J$659,"Adjustment")</f>
        <v>0</v>
      </c>
      <c r="N77" s="295">
        <f>N76</f>
        <v>12</v>
      </c>
      <c r="O77" s="295">
        <f>SUMIFS('7.  Persistence Report'!P$27:P$659,'7.  Persistence Report'!$D$27:$D$659,$B76,'7.  Persistence Report'!$H$27:$H$659,$O$35,'7.  Persistence Report'!$J$27:$J$659,"Adjustment")</f>
        <v>0</v>
      </c>
      <c r="P77" s="295">
        <f>SUMIFS('7.  Persistence Report'!Q$27:Q$659,'7.  Persistence Report'!$D$27:$D$659,$B76,'7.  Persistence Report'!$H$27:$H$659,$O$35,'7.  Persistence Report'!$J$27:$J$659,"Adjustment")</f>
        <v>0</v>
      </c>
      <c r="Q77" s="295">
        <f>SUMIFS('7.  Persistence Report'!R$27:R$659,'7.  Persistence Report'!$D$27:$D$659,$B76,'7.  Persistence Report'!$H$27:$H$659,$O$35,'7.  Persistence Report'!$J$27:$J$659,"Adjustment")</f>
        <v>0</v>
      </c>
      <c r="R77" s="295">
        <f>SUMIFS('7.  Persistence Report'!S$27:S$659,'7.  Persistence Report'!$D$27:$D$659,$B76,'7.  Persistence Report'!$H$27:$H$659,$O$35,'7.  Persistence Report'!$J$27:$J$659,"Adjustment")</f>
        <v>0</v>
      </c>
      <c r="S77" s="295">
        <f>SUMIFS('7.  Persistence Report'!T$27:T$659,'7.  Persistence Report'!$D$27:$D$659,$B76,'7.  Persistence Report'!$H$27:$H$659,$O$35,'7.  Persistence Report'!$J$27:$J$659,"Adjustment")</f>
        <v>0</v>
      </c>
      <c r="T77" s="295">
        <f>SUMIFS('7.  Persistence Report'!U$27:U$659,'7.  Persistence Report'!$D$27:$D$659,$B76,'7.  Persistence Report'!$H$27:$H$659,$O$35,'7.  Persistence Report'!$J$27:$J$659,"Adjustment")</f>
        <v>0</v>
      </c>
      <c r="U77" s="295">
        <f>SUMIFS('7.  Persistence Report'!V$27:V$659,'7.  Persistence Report'!$D$27:$D$659,$B76,'7.  Persistence Report'!$H$27:$H$659,$O$35,'7.  Persistence Report'!$J$27:$J$659,"Adjustment")</f>
        <v>0</v>
      </c>
      <c r="V77" s="295">
        <f>SUMIFS('7.  Persistence Report'!W$27:W$659,'7.  Persistence Report'!$D$27:$D$659,$B76,'7.  Persistence Report'!$H$27:$H$659,$O$35,'7.  Persistence Report'!$J$27:$J$659,"Adjustment")</f>
        <v>0</v>
      </c>
      <c r="W77" s="295">
        <f>SUMIFS('7.  Persistence Report'!X$27:X$659,'7.  Persistence Report'!$D$27:$D$659,$B76,'7.  Persistence Report'!$H$27:$H$659,$O$35,'7.  Persistence Report'!$J$27:$J$659,"Adjustment")</f>
        <v>0</v>
      </c>
      <c r="X77" s="295">
        <f>SUMIFS('7.  Persistence Report'!Y$27:Y$659,'7.  Persistence Report'!$D$27:$D$659,$B76,'7.  Persistence Report'!$H$27:$H$659,$O$35,'7.  Persistence Report'!$J$27:$J$659,"Adjustment")</f>
        <v>0</v>
      </c>
      <c r="Y77" s="411">
        <f>Y76</f>
        <v>0</v>
      </c>
      <c r="Z77" s="411">
        <f t="shared" ref="Z77:AL77" si="143">Z76</f>
        <v>0</v>
      </c>
      <c r="AA77" s="411">
        <f t="shared" si="143"/>
        <v>4.5590421665809991E-3</v>
      </c>
      <c r="AB77" s="411">
        <f t="shared" si="143"/>
        <v>3.1388044266773683E-2</v>
      </c>
      <c r="AC77" s="411">
        <f t="shared" si="143"/>
        <v>1.6451866829245706E-2</v>
      </c>
      <c r="AD77" s="411">
        <f t="shared" si="143"/>
        <v>0.95216008890398063</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f>SUMIFS('7.  Persistence Report'!AU$27:AU$659,'7.  Persistence Report'!$D$27:$D$659,$B80,'7.  Persistence Report'!$H$27:$H$659,$D$35,'7.  Persistence Report'!$J$27:$J$659,"&lt;&gt;Adjustment")</f>
        <v>1680074</v>
      </c>
      <c r="E80" s="295">
        <f>SUMIFS('7.  Persistence Report'!AV$27:AV$659,'7.  Persistence Report'!$D$27:$D$659,$B80,'7.  Persistence Report'!$H$27:$H$659,$D$35,'7.  Persistence Report'!$J$27:$J$659,"&lt;&gt;Adjustment")</f>
        <v>1359363</v>
      </c>
      <c r="F80" s="295">
        <f>SUMIFS('7.  Persistence Report'!AW$27:AW$659,'7.  Persistence Report'!$D$27:$D$659,$B80,'7.  Persistence Report'!$H$27:$H$659,$D$35,'7.  Persistence Report'!$J$27:$J$659,"&lt;&gt;Adjustment")</f>
        <v>1312372</v>
      </c>
      <c r="G80" s="295">
        <f>SUMIFS('7.  Persistence Report'!AX$27:AX$659,'7.  Persistence Report'!$D$27:$D$659,$B80,'7.  Persistence Report'!$H$27:$H$659,$D$35,'7.  Persistence Report'!$J$27:$J$659,"&lt;&gt;Adjustment")</f>
        <v>1265424</v>
      </c>
      <c r="H80" s="295">
        <f>SUMIFS('7.  Persistence Report'!AY$27:AY$659,'7.  Persistence Report'!$D$27:$D$659,$B80,'7.  Persistence Report'!$H$27:$H$659,$D$35,'7.  Persistence Report'!$J$27:$J$659,"&lt;&gt;Adjustment")</f>
        <v>1248299</v>
      </c>
      <c r="I80" s="295">
        <f>SUMIFS('7.  Persistence Report'!AZ$27:AZ$659,'7.  Persistence Report'!$D$27:$D$659,$B80,'7.  Persistence Report'!$H$27:$H$659,$D$35,'7.  Persistence Report'!$J$27:$J$659,"&lt;&gt;Adjustment")</f>
        <v>1248299</v>
      </c>
      <c r="J80" s="295">
        <f>SUMIFS('7.  Persistence Report'!BA$27:BA$659,'7.  Persistence Report'!$D$27:$D$659,$B80,'7.  Persistence Report'!$H$27:$H$659,$D$35,'7.  Persistence Report'!$J$27:$J$659,"&lt;&gt;Adjustment")</f>
        <v>1226335</v>
      </c>
      <c r="K80" s="295">
        <f>SUMIFS('7.  Persistence Report'!BB$27:BB$659,'7.  Persistence Report'!$D$27:$D$659,$B80,'7.  Persistence Report'!$H$27:$H$659,$D$35,'7.  Persistence Report'!$J$27:$J$659,"&lt;&gt;Adjustment")</f>
        <v>1211186</v>
      </c>
      <c r="L80" s="295">
        <f>SUMIFS('7.  Persistence Report'!BC$27:BC$659,'7.  Persistence Report'!$D$27:$D$659,$B80,'7.  Persistence Report'!$H$27:$H$659,$D$35,'7.  Persistence Report'!$J$27:$J$659,"&lt;&gt;Adjustment")</f>
        <v>722324</v>
      </c>
      <c r="M80" s="295">
        <f>SUMIFS('7.  Persistence Report'!BD$27:BD$659,'7.  Persistence Report'!$D$27:$D$659,$B80,'7.  Persistence Report'!$H$27:$H$659,$D$35,'7.  Persistence Report'!$J$27:$J$659,"&lt;&gt;Adjustment")</f>
        <v>720363</v>
      </c>
      <c r="N80" s="295">
        <v>12</v>
      </c>
      <c r="O80" s="295">
        <f>SUMIFS('7.  Persistence Report'!P$27:P$659,'7.  Persistence Report'!$D$27:$D$659,$B80,'7.  Persistence Report'!$H$27:$H$659,$O$35,'7.  Persistence Report'!$J$27:$J$659,"&lt;&gt;Adjustment")</f>
        <v>151</v>
      </c>
      <c r="P80" s="295">
        <f>SUMIFS('7.  Persistence Report'!Q$27:Q$659,'7.  Persistence Report'!$D$27:$D$659,$B80,'7.  Persistence Report'!$H$27:$H$659,$O$35,'7.  Persistence Report'!$J$27:$J$659,"&lt;&gt;Adjustment")</f>
        <v>135</v>
      </c>
      <c r="Q80" s="295">
        <f>SUMIFS('7.  Persistence Report'!R$27:R$659,'7.  Persistence Report'!$D$27:$D$659,$B80,'7.  Persistence Report'!$H$27:$H$659,$O$35,'7.  Persistence Report'!$J$27:$J$659,"&lt;&gt;Adjustment")</f>
        <v>133</v>
      </c>
      <c r="R80" s="295">
        <f>SUMIFS('7.  Persistence Report'!S$27:S$659,'7.  Persistence Report'!$D$27:$D$659,$B80,'7.  Persistence Report'!$H$27:$H$659,$O$35,'7.  Persistence Report'!$J$27:$J$659,"&lt;&gt;Adjustment")</f>
        <v>130</v>
      </c>
      <c r="S80" s="295">
        <f>SUMIFS('7.  Persistence Report'!T$27:T$659,'7.  Persistence Report'!$D$27:$D$659,$B80,'7.  Persistence Report'!$H$27:$H$659,$O$35,'7.  Persistence Report'!$J$27:$J$659,"&lt;&gt;Adjustment")</f>
        <v>129</v>
      </c>
      <c r="T80" s="295">
        <f>SUMIFS('7.  Persistence Report'!U$27:U$659,'7.  Persistence Report'!$D$27:$D$659,$B80,'7.  Persistence Report'!$H$27:$H$659,$O$35,'7.  Persistence Report'!$J$27:$J$659,"&lt;&gt;Adjustment")</f>
        <v>129</v>
      </c>
      <c r="U80" s="295">
        <f>SUMIFS('7.  Persistence Report'!V$27:V$659,'7.  Persistence Report'!$D$27:$D$659,$B80,'7.  Persistence Report'!$H$27:$H$659,$O$35,'7.  Persistence Report'!$J$27:$J$659,"&lt;&gt;Adjustment")</f>
        <v>128</v>
      </c>
      <c r="V80" s="295">
        <f>SUMIFS('7.  Persistence Report'!W$27:W$659,'7.  Persistence Report'!$D$27:$D$659,$B80,'7.  Persistence Report'!$H$27:$H$659,$O$35,'7.  Persistence Report'!$J$27:$J$659,"&lt;&gt;Adjustment")</f>
        <v>128</v>
      </c>
      <c r="W80" s="295">
        <f>SUMIFS('7.  Persistence Report'!X$27:X$659,'7.  Persistence Report'!$D$27:$D$659,$B80,'7.  Persistence Report'!$H$27:$H$659,$O$35,'7.  Persistence Report'!$J$27:$J$659,"&lt;&gt;Adjustment")</f>
        <v>103</v>
      </c>
      <c r="X80" s="295">
        <f>SUMIFS('7.  Persistence Report'!Y$27:Y$659,'7.  Persistence Report'!$D$27:$D$659,$B80,'7.  Persistence Report'!$H$27:$H$659,$O$35,'7.  Persistence Report'!$J$27:$J$659,"&lt;&gt;Adjustment")</f>
        <v>101</v>
      </c>
      <c r="Y80" s="410">
        <f>VLOOKUP(B80,'3-a.  Rate Class Allocations'!$B$20:$BW$989,4,FALSE)</f>
        <v>0.6</v>
      </c>
      <c r="Z80" s="410">
        <f>VLOOKUP(B80,'3-a.  Rate Class Allocations'!$B$20:$BW$989,6,FALSE)</f>
        <v>0</v>
      </c>
      <c r="AA80" s="410">
        <f>VLOOKUP(B80,'3-a.  Rate Class Allocations'!$B$20:$BW$989,8,FALSE)</f>
        <v>0.26</v>
      </c>
      <c r="AB80" s="410">
        <f>VLOOKUP(B80,'3-a.  Rate Class Allocations'!$B$20:$BW$989,9,FALSE)</f>
        <v>0.14000000000000001</v>
      </c>
      <c r="AC80" s="410">
        <f>VLOOKUP(B80,'3-a.  Rate Class Allocations'!$B$20:$BW$989,11,FALSE)</f>
        <v>0</v>
      </c>
      <c r="AD80" s="410">
        <f>VLOOKUP(B80,'3-a.  Rate Class Allocations'!$B$20:$BW$989,13,FALSE)</f>
        <v>0</v>
      </c>
      <c r="AE80" s="410"/>
      <c r="AF80" s="410"/>
      <c r="AG80" s="410"/>
      <c r="AH80" s="410"/>
      <c r="AI80" s="410"/>
      <c r="AJ80" s="410"/>
      <c r="AK80" s="410"/>
      <c r="AL80" s="410"/>
      <c r="AM80" s="296">
        <f>SUM(Y80:AL80)</f>
        <v>1</v>
      </c>
    </row>
    <row r="81" spans="1:40" ht="15.5" outlineLevel="1">
      <c r="B81" s="294" t="s">
        <v>267</v>
      </c>
      <c r="C81" s="340" t="s">
        <v>862</v>
      </c>
      <c r="D81" s="295">
        <f>SUMIFS('7.  Persistence Report'!AU$27:AU$659,'7.  Persistence Report'!$D$27:$D$659,$B80,'7.  Persistence Report'!$H$27:$H$659,$D$35,'7.  Persistence Report'!$J$27:$J$659,"Adjustment")</f>
        <v>0</v>
      </c>
      <c r="E81" s="295">
        <f>SUMIFS('7.  Persistence Report'!AV$27:AV$659,'7.  Persistence Report'!$D$27:$D$659,$B80,'7.  Persistence Report'!$H$27:$H$659,$D$35,'7.  Persistence Report'!$J$27:$J$659,"Adjustment")</f>
        <v>0</v>
      </c>
      <c r="F81" s="295">
        <f>SUMIFS('7.  Persistence Report'!AW$27:AW$659,'7.  Persistence Report'!$D$27:$D$659,$B80,'7.  Persistence Report'!$H$27:$H$659,$D$35,'7.  Persistence Report'!$J$27:$J$659,"Adjustment")</f>
        <v>0</v>
      </c>
      <c r="G81" s="295">
        <f>SUMIFS('7.  Persistence Report'!AX$27:AX$659,'7.  Persistence Report'!$D$27:$D$659,$B80,'7.  Persistence Report'!$H$27:$H$659,$D$35,'7.  Persistence Report'!$J$27:$J$659,"Adjustment")</f>
        <v>0</v>
      </c>
      <c r="H81" s="295">
        <f>SUMIFS('7.  Persistence Report'!AY$27:AY$659,'7.  Persistence Report'!$D$27:$D$659,$B80,'7.  Persistence Report'!$H$27:$H$659,$D$35,'7.  Persistence Report'!$J$27:$J$659,"Adjustment")</f>
        <v>0</v>
      </c>
      <c r="I81" s="295">
        <f>SUMIFS('7.  Persistence Report'!AZ$27:AZ$659,'7.  Persistence Report'!$D$27:$D$659,$B80,'7.  Persistence Report'!$H$27:$H$659,$D$35,'7.  Persistence Report'!$J$27:$J$659,"Adjustment")</f>
        <v>0</v>
      </c>
      <c r="J81" s="295">
        <f>SUMIFS('7.  Persistence Report'!BA$27:BA$659,'7.  Persistence Report'!$D$27:$D$659,$B80,'7.  Persistence Report'!$H$27:$H$659,$D$35,'7.  Persistence Report'!$J$27:$J$659,"Adjustment")</f>
        <v>0</v>
      </c>
      <c r="K81" s="295">
        <f>SUMIFS('7.  Persistence Report'!BB$27:BB$659,'7.  Persistence Report'!$D$27:$D$659,$B80,'7.  Persistence Report'!$H$27:$H$659,$D$35,'7.  Persistence Report'!$J$27:$J$659,"Adjustment")</f>
        <v>0</v>
      </c>
      <c r="L81" s="295">
        <f>SUMIFS('7.  Persistence Report'!BC$27:BC$659,'7.  Persistence Report'!$D$27:$D$659,$B80,'7.  Persistence Report'!$H$27:$H$659,$D$35,'7.  Persistence Report'!$J$27:$J$659,"Adjustment")</f>
        <v>0</v>
      </c>
      <c r="M81" s="295">
        <f>SUMIFS('7.  Persistence Report'!BD$27:BD$659,'7.  Persistence Report'!$D$27:$D$659,$B80,'7.  Persistence Report'!$H$27:$H$659,$D$35,'7.  Persistence Report'!$J$27:$J$659,"Adjustment")</f>
        <v>0</v>
      </c>
      <c r="N81" s="295">
        <f>N80</f>
        <v>12</v>
      </c>
      <c r="O81" s="295">
        <f>SUMIFS('7.  Persistence Report'!P$27:P$659,'7.  Persistence Report'!$D$27:$D$659,$B80,'7.  Persistence Report'!$H$27:$H$659,$O$35,'7.  Persistence Report'!$J$27:$J$659,"Adjustment")</f>
        <v>0</v>
      </c>
      <c r="P81" s="295">
        <f>SUMIFS('7.  Persistence Report'!Q$27:Q$659,'7.  Persistence Report'!$D$27:$D$659,$B80,'7.  Persistence Report'!$H$27:$H$659,$O$35,'7.  Persistence Report'!$J$27:$J$659,"Adjustment")</f>
        <v>0</v>
      </c>
      <c r="Q81" s="295">
        <f>SUMIFS('7.  Persistence Report'!R$27:R$659,'7.  Persistence Report'!$D$27:$D$659,$B80,'7.  Persistence Report'!$H$27:$H$659,$O$35,'7.  Persistence Report'!$J$27:$J$659,"Adjustment")</f>
        <v>0</v>
      </c>
      <c r="R81" s="295">
        <f>SUMIFS('7.  Persistence Report'!S$27:S$659,'7.  Persistence Report'!$D$27:$D$659,$B80,'7.  Persistence Report'!$H$27:$H$659,$O$35,'7.  Persistence Report'!$J$27:$J$659,"Adjustment")</f>
        <v>0</v>
      </c>
      <c r="S81" s="295">
        <f>SUMIFS('7.  Persistence Report'!T$27:T$659,'7.  Persistence Report'!$D$27:$D$659,$B80,'7.  Persistence Report'!$H$27:$H$659,$O$35,'7.  Persistence Report'!$J$27:$J$659,"Adjustment")</f>
        <v>0</v>
      </c>
      <c r="T81" s="295">
        <f>SUMIFS('7.  Persistence Report'!U$27:U$659,'7.  Persistence Report'!$D$27:$D$659,$B80,'7.  Persistence Report'!$H$27:$H$659,$O$35,'7.  Persistence Report'!$J$27:$J$659,"Adjustment")</f>
        <v>0</v>
      </c>
      <c r="U81" s="295">
        <f>SUMIFS('7.  Persistence Report'!V$27:V$659,'7.  Persistence Report'!$D$27:$D$659,$B80,'7.  Persistence Report'!$H$27:$H$659,$O$35,'7.  Persistence Report'!$J$27:$J$659,"Adjustment")</f>
        <v>0</v>
      </c>
      <c r="V81" s="295">
        <f>SUMIFS('7.  Persistence Report'!W$27:W$659,'7.  Persistence Report'!$D$27:$D$659,$B80,'7.  Persistence Report'!$H$27:$H$659,$O$35,'7.  Persistence Report'!$J$27:$J$659,"Adjustment")</f>
        <v>0</v>
      </c>
      <c r="W81" s="295">
        <f>SUMIFS('7.  Persistence Report'!X$27:X$659,'7.  Persistence Report'!$D$27:$D$659,$B80,'7.  Persistence Report'!$H$27:$H$659,$O$35,'7.  Persistence Report'!$J$27:$J$659,"Adjustment")</f>
        <v>0</v>
      </c>
      <c r="X81" s="295">
        <f>SUMIFS('7.  Persistence Report'!Y$27:Y$659,'7.  Persistence Report'!$D$27:$D$659,$B80,'7.  Persistence Report'!$H$27:$H$659,$O$35,'7.  Persistence Report'!$J$27:$J$659,"Adjustment")</f>
        <v>0</v>
      </c>
      <c r="Y81" s="411">
        <f>Y80</f>
        <v>0.6</v>
      </c>
      <c r="Z81" s="411">
        <f t="shared" ref="Z81" si="144">Z80</f>
        <v>0</v>
      </c>
      <c r="AA81" s="411">
        <f t="shared" ref="AA81" si="145">AA80</f>
        <v>0.26</v>
      </c>
      <c r="AB81" s="411">
        <f t="shared" ref="AB81" si="146">AB80</f>
        <v>0.14000000000000001</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ht="15.5" outlineLevel="1">
      <c r="A84" s="522">
        <v>15</v>
      </c>
      <c r="B84" s="294" t="s">
        <v>776</v>
      </c>
      <c r="C84" s="291" t="s">
        <v>25</v>
      </c>
      <c r="D84" s="295">
        <f>SUMIFS('7.  Persistence Report'!AU$27:AU$659,'7.  Persistence Report'!$D$27:$D$659,$B84,'7.  Persistence Report'!$H$27:$H$659,$D$35,'7.  Persistence Report'!$J$27:$J$659,"&lt;&gt;Adjustment")</f>
        <v>0</v>
      </c>
      <c r="E84" s="295">
        <f>SUMIFS('7.  Persistence Report'!AV$27:AV$659,'7.  Persistence Report'!$D$27:$D$659,$B84,'7.  Persistence Report'!$H$27:$H$659,$D$35,'7.  Persistence Report'!$J$27:$J$659,"&lt;&gt;Adjustment")</f>
        <v>0</v>
      </c>
      <c r="F84" s="295">
        <f>SUMIFS('7.  Persistence Report'!AW$27:AW$659,'7.  Persistence Report'!$D$27:$D$659,$B84,'7.  Persistence Report'!$H$27:$H$659,$D$35,'7.  Persistence Report'!$J$27:$J$659,"&lt;&gt;Adjustment")</f>
        <v>0</v>
      </c>
      <c r="G84" s="295">
        <f>SUMIFS('7.  Persistence Report'!AX$27:AX$659,'7.  Persistence Report'!$D$27:$D$659,$B84,'7.  Persistence Report'!$H$27:$H$659,$D$35,'7.  Persistence Report'!$J$27:$J$659,"&lt;&gt;Adjustment")</f>
        <v>0</v>
      </c>
      <c r="H84" s="295">
        <f>SUMIFS('7.  Persistence Report'!AY$27:AY$659,'7.  Persistence Report'!$D$27:$D$659,$B84,'7.  Persistence Report'!$H$27:$H$659,$D$35,'7.  Persistence Report'!$J$27:$J$659,"&lt;&gt;Adjustment")</f>
        <v>0</v>
      </c>
      <c r="I84" s="295">
        <f>SUMIFS('7.  Persistence Report'!AZ$27:AZ$659,'7.  Persistence Report'!$D$27:$D$659,$B84,'7.  Persistence Report'!$H$27:$H$659,$D$35,'7.  Persistence Report'!$J$27:$J$659,"&lt;&gt;Adjustment")</f>
        <v>0</v>
      </c>
      <c r="J84" s="295">
        <f>SUMIFS('7.  Persistence Report'!BA$27:BA$659,'7.  Persistence Report'!$D$27:$D$659,$B84,'7.  Persistence Report'!$H$27:$H$659,$D$35,'7.  Persistence Report'!$J$27:$J$659,"&lt;&gt;Adjustment")</f>
        <v>0</v>
      </c>
      <c r="K84" s="295">
        <f>SUMIFS('7.  Persistence Report'!BB$27:BB$659,'7.  Persistence Report'!$D$27:$D$659,$B84,'7.  Persistence Report'!$H$27:$H$659,$D$35,'7.  Persistence Report'!$J$27:$J$659,"&lt;&gt;Adjustment")</f>
        <v>0</v>
      </c>
      <c r="L84" s="295">
        <f>SUMIFS('7.  Persistence Report'!BC$27:BC$659,'7.  Persistence Report'!$D$27:$D$659,$B84,'7.  Persistence Report'!$H$27:$H$659,$D$35,'7.  Persistence Report'!$J$27:$J$659,"&lt;&gt;Adjustment")</f>
        <v>0</v>
      </c>
      <c r="M84" s="295">
        <f>SUMIFS('7.  Persistence Report'!BD$27:BD$659,'7.  Persistence Report'!$D$27:$D$659,$B84,'7.  Persistence Report'!$H$27:$H$659,$D$35,'7.  Persistence Report'!$J$27:$J$659,"&lt;&gt;Adjustment")</f>
        <v>0</v>
      </c>
      <c r="N84" s="468"/>
      <c r="O84" s="295">
        <f>SUMIFS('7.  Persistence Report'!P$27:P$659,'7.  Persistence Report'!$D$27:$D$659,$B84,'7.  Persistence Report'!$H$27:$H$659,$O$35,'7.  Persistence Report'!$J$27:$J$659,"&lt;&gt;Adjustment")</f>
        <v>0</v>
      </c>
      <c r="P84" s="295">
        <f>SUMIFS('7.  Persistence Report'!Q$27:Q$659,'7.  Persistence Report'!$D$27:$D$659,$B84,'7.  Persistence Report'!$H$27:$H$659,$O$35,'7.  Persistence Report'!$J$27:$J$659,"&lt;&gt;Adjustment")</f>
        <v>0</v>
      </c>
      <c r="Q84" s="295">
        <f>SUMIFS('7.  Persistence Report'!R$27:R$659,'7.  Persistence Report'!$D$27:$D$659,$B84,'7.  Persistence Report'!$H$27:$H$659,$O$35,'7.  Persistence Report'!$J$27:$J$659,"&lt;&gt;Adjustment")</f>
        <v>0</v>
      </c>
      <c r="R84" s="295">
        <f>SUMIFS('7.  Persistence Report'!S$27:S$659,'7.  Persistence Report'!$D$27:$D$659,$B84,'7.  Persistence Report'!$H$27:$H$659,$O$35,'7.  Persistence Report'!$J$27:$J$659,"&lt;&gt;Adjustment")</f>
        <v>0</v>
      </c>
      <c r="S84" s="295">
        <f>SUMIFS('7.  Persistence Report'!T$27:T$659,'7.  Persistence Report'!$D$27:$D$659,$B84,'7.  Persistence Report'!$H$27:$H$659,$O$35,'7.  Persistence Report'!$J$27:$J$659,"&lt;&gt;Adjustment")</f>
        <v>0</v>
      </c>
      <c r="T84" s="295">
        <f>SUMIFS('7.  Persistence Report'!U$27:U$659,'7.  Persistence Report'!$D$27:$D$659,$B84,'7.  Persistence Report'!$H$27:$H$659,$O$35,'7.  Persistence Report'!$J$27:$J$659,"&lt;&gt;Adjustment")</f>
        <v>0</v>
      </c>
      <c r="U84" s="295">
        <f>SUMIFS('7.  Persistence Report'!V$27:V$659,'7.  Persistence Report'!$D$27:$D$659,$B84,'7.  Persistence Report'!$H$27:$H$659,$O$35,'7.  Persistence Report'!$J$27:$J$659,"&lt;&gt;Adjustment")</f>
        <v>0</v>
      </c>
      <c r="V84" s="295">
        <f>SUMIFS('7.  Persistence Report'!W$27:W$659,'7.  Persistence Report'!$D$27:$D$659,$B84,'7.  Persistence Report'!$H$27:$H$659,$O$35,'7.  Persistence Report'!$J$27:$J$659,"&lt;&gt;Adjustment")</f>
        <v>0</v>
      </c>
      <c r="W84" s="295">
        <f>SUMIFS('7.  Persistence Report'!X$27:X$659,'7.  Persistence Report'!$D$27:$D$659,$B84,'7.  Persistence Report'!$H$27:$H$659,$O$35,'7.  Persistence Report'!$J$27:$J$659,"&lt;&gt;Adjustment")</f>
        <v>0</v>
      </c>
      <c r="X84" s="295">
        <f>SUMIFS('7.  Persistence Report'!Y$27:Y$659,'7.  Persistence Report'!$D$27:$D$659,$B84,'7.  Persistence Report'!$H$27:$H$659,$O$35,'7.  Persistence Report'!$J$27:$J$659,"&lt;&gt;Adjustment")</f>
        <v>0</v>
      </c>
      <c r="Y84" s="410">
        <f>VLOOKUP(B84,'3-a.  Rate Class Allocations'!$B$20:$BW$989,4,FALSE)</f>
        <v>1</v>
      </c>
      <c r="Z84" s="410">
        <f>VLOOKUP(B84,'3-a.  Rate Class Allocations'!$B$20:$BW$989,6,FALSE)</f>
        <v>0</v>
      </c>
      <c r="AA84" s="410">
        <f>VLOOKUP(B84,'3-a.  Rate Class Allocations'!$B$20:$BW$989,8,FALSE)</f>
        <v>0</v>
      </c>
      <c r="AB84" s="410">
        <f>VLOOKUP(B84,'3-a.  Rate Class Allocations'!$B$20:$BW$989,9,FALSE)</f>
        <v>0</v>
      </c>
      <c r="AC84" s="410">
        <f>VLOOKUP(B84,'3-a.  Rate Class Allocations'!$B$20:$BW$989,11,FALSE)</f>
        <v>0</v>
      </c>
      <c r="AD84" s="410">
        <f>VLOOKUP(B84,'3-a.  Rate Class Allocations'!$B$20:$BW$989,13,FALSE)</f>
        <v>0</v>
      </c>
      <c r="AE84" s="410"/>
      <c r="AF84" s="410"/>
      <c r="AG84" s="410"/>
      <c r="AH84" s="410"/>
      <c r="AI84" s="410"/>
      <c r="AJ84" s="410"/>
      <c r="AK84" s="410"/>
      <c r="AL84" s="410"/>
      <c r="AM84" s="296">
        <f>SUM(Y84:AL84)</f>
        <v>1</v>
      </c>
    </row>
    <row r="85" spans="1:40" ht="15.5" outlineLevel="1">
      <c r="B85" s="294" t="s">
        <v>267</v>
      </c>
      <c r="C85" s="340" t="s">
        <v>862</v>
      </c>
      <c r="D85" s="295">
        <f>SUMIFS('7.  Persistence Report'!AU$27:AU$659,'7.  Persistence Report'!$D$27:$D$659,$B84,'7.  Persistence Report'!$H$27:$H$659,$D$35,'7.  Persistence Report'!$J$27:$J$659,"Adjustment")</f>
        <v>2467.4404327384614</v>
      </c>
      <c r="E85" s="295">
        <f>SUMIFS('7.  Persistence Report'!AV$27:AV$659,'7.  Persistence Report'!$D$27:$D$659,$B84,'7.  Persistence Report'!$H$27:$H$659,$D$35,'7.  Persistence Report'!$J$27:$J$659,"Adjustment")</f>
        <v>2467.4404327384614</v>
      </c>
      <c r="F85" s="295">
        <f>SUMIFS('7.  Persistence Report'!AW$27:AW$659,'7.  Persistence Report'!$D$27:$D$659,$B84,'7.  Persistence Report'!$H$27:$H$659,$D$35,'7.  Persistence Report'!$J$27:$J$659,"Adjustment")</f>
        <v>2467.4404327384614</v>
      </c>
      <c r="G85" s="295">
        <f>SUMIFS('7.  Persistence Report'!AX$27:AX$659,'7.  Persistence Report'!$D$27:$D$659,$B84,'7.  Persistence Report'!$H$27:$H$659,$D$35,'7.  Persistence Report'!$J$27:$J$659,"Adjustment")</f>
        <v>2467.4404327384614</v>
      </c>
      <c r="H85" s="295">
        <f>SUMIFS('7.  Persistence Report'!AY$27:AY$659,'7.  Persistence Report'!$D$27:$D$659,$B84,'7.  Persistence Report'!$H$27:$H$659,$D$35,'7.  Persistence Report'!$J$27:$J$659,"Adjustment")</f>
        <v>2467.4404327384614</v>
      </c>
      <c r="I85" s="295">
        <f>SUMIFS('7.  Persistence Report'!AZ$27:AZ$659,'7.  Persistence Report'!$D$27:$D$659,$B84,'7.  Persistence Report'!$H$27:$H$659,$D$35,'7.  Persistence Report'!$J$27:$J$659,"Adjustment")</f>
        <v>2467.4404327384614</v>
      </c>
      <c r="J85" s="295">
        <f>SUMIFS('7.  Persistence Report'!BA$27:BA$659,'7.  Persistence Report'!$D$27:$D$659,$B84,'7.  Persistence Report'!$H$27:$H$659,$D$35,'7.  Persistence Report'!$J$27:$J$659,"Adjustment")</f>
        <v>2467.4404327384614</v>
      </c>
      <c r="K85" s="295">
        <f>SUMIFS('7.  Persistence Report'!BB$27:BB$659,'7.  Persistence Report'!$D$27:$D$659,$B84,'7.  Persistence Report'!$H$27:$H$659,$D$35,'7.  Persistence Report'!$J$27:$J$659,"Adjustment")</f>
        <v>2467.4404327384614</v>
      </c>
      <c r="L85" s="295">
        <f>SUMIFS('7.  Persistence Report'!BC$27:BC$659,'7.  Persistence Report'!$D$27:$D$659,$B84,'7.  Persistence Report'!$H$27:$H$659,$D$35,'7.  Persistence Report'!$J$27:$J$659,"Adjustment")</f>
        <v>2467.4404327384614</v>
      </c>
      <c r="M85" s="295">
        <f>SUMIFS('7.  Persistence Report'!BD$27:BD$659,'7.  Persistence Report'!$D$27:$D$659,$B84,'7.  Persistence Report'!$H$27:$H$659,$D$35,'7.  Persistence Report'!$J$27:$J$659,"Adjustment")</f>
        <v>2467.4404327384614</v>
      </c>
      <c r="N85" s="291"/>
      <c r="O85" s="295">
        <f>SUMIFS('7.  Persistence Report'!P$27:P$659,'7.  Persistence Report'!$D$27:$D$659,$B84,'7.  Persistence Report'!$H$27:$H$659,$O$35,'7.  Persistence Report'!$J$27:$J$659,"Adjustment")</f>
        <v>0</v>
      </c>
      <c r="P85" s="295">
        <f>SUMIFS('7.  Persistence Report'!Q$27:Q$659,'7.  Persistence Report'!$D$27:$D$659,$B84,'7.  Persistence Report'!$H$27:$H$659,$O$35,'7.  Persistence Report'!$J$27:$J$659,"Adjustment")</f>
        <v>0</v>
      </c>
      <c r="Q85" s="295">
        <f>SUMIFS('7.  Persistence Report'!R$27:R$659,'7.  Persistence Report'!$D$27:$D$659,$B84,'7.  Persistence Report'!$H$27:$H$659,$O$35,'7.  Persistence Report'!$J$27:$J$659,"Adjustment")</f>
        <v>0</v>
      </c>
      <c r="R85" s="295">
        <f>SUMIFS('7.  Persistence Report'!S$27:S$659,'7.  Persistence Report'!$D$27:$D$659,$B84,'7.  Persistence Report'!$H$27:$H$659,$O$35,'7.  Persistence Report'!$J$27:$J$659,"Adjustment")</f>
        <v>0</v>
      </c>
      <c r="S85" s="295">
        <f>SUMIFS('7.  Persistence Report'!T$27:T$659,'7.  Persistence Report'!$D$27:$D$659,$B84,'7.  Persistence Report'!$H$27:$H$659,$O$35,'7.  Persistence Report'!$J$27:$J$659,"Adjustment")</f>
        <v>0</v>
      </c>
      <c r="T85" s="295">
        <f>SUMIFS('7.  Persistence Report'!U$27:U$659,'7.  Persistence Report'!$D$27:$D$659,$B84,'7.  Persistence Report'!$H$27:$H$659,$O$35,'7.  Persistence Report'!$J$27:$J$659,"Adjustment")</f>
        <v>0</v>
      </c>
      <c r="U85" s="295">
        <f>SUMIFS('7.  Persistence Report'!V$27:V$659,'7.  Persistence Report'!$D$27:$D$659,$B84,'7.  Persistence Report'!$H$27:$H$659,$O$35,'7.  Persistence Report'!$J$27:$J$659,"Adjustment")</f>
        <v>0</v>
      </c>
      <c r="V85" s="295">
        <f>SUMIFS('7.  Persistence Report'!W$27:W$659,'7.  Persistence Report'!$D$27:$D$659,$B84,'7.  Persistence Report'!$H$27:$H$659,$O$35,'7.  Persistence Report'!$J$27:$J$659,"Adjustment")</f>
        <v>0</v>
      </c>
      <c r="W85" s="295">
        <f>SUMIFS('7.  Persistence Report'!X$27:X$659,'7.  Persistence Report'!$D$27:$D$659,$B84,'7.  Persistence Report'!$H$27:$H$659,$O$35,'7.  Persistence Report'!$J$27:$J$659,"Adjustment")</f>
        <v>0</v>
      </c>
      <c r="X85" s="295">
        <f>SUMIFS('7.  Persistence Report'!Y$27:Y$659,'7.  Persistence Report'!$D$27:$D$659,$B84,'7.  Persistence Report'!$H$27:$H$659,$O$35,'7.  Persistence Report'!$J$27:$J$659,"Adjustment")</f>
        <v>0</v>
      </c>
      <c r="Y85" s="411">
        <f>Y84</f>
        <v>1</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491</v>
      </c>
      <c r="C87" s="291" t="s">
        <v>25</v>
      </c>
      <c r="D87" s="295">
        <f>SUMIFS('7.  Persistence Report'!AU$27:AU$659,'7.  Persistence Report'!$D$27:$D$659,$B87,'7.  Persistence Report'!$H$27:$H$659,$D$35,'7.  Persistence Report'!$J$27:$J$659,"&lt;&gt;Adjustment")</f>
        <v>311368</v>
      </c>
      <c r="E87" s="295">
        <f>SUMIFS('7.  Persistence Report'!AV$27:AV$659,'7.  Persistence Report'!$D$27:$D$659,$B87,'7.  Persistence Report'!$H$27:$H$659,$D$35,'7.  Persistence Report'!$J$27:$J$659,"&lt;&gt;Adjustment")</f>
        <v>311368</v>
      </c>
      <c r="F87" s="295">
        <f>SUMIFS('7.  Persistence Report'!AW$27:AW$659,'7.  Persistence Report'!$D$27:$D$659,$B87,'7.  Persistence Report'!$H$27:$H$659,$D$35,'7.  Persistence Report'!$J$27:$J$659,"&lt;&gt;Adjustment")</f>
        <v>311368</v>
      </c>
      <c r="G87" s="295">
        <f>SUMIFS('7.  Persistence Report'!AX$27:AX$659,'7.  Persistence Report'!$D$27:$D$659,$B87,'7.  Persistence Report'!$H$27:$H$659,$D$35,'7.  Persistence Report'!$J$27:$J$659,"&lt;&gt;Adjustment")</f>
        <v>311368</v>
      </c>
      <c r="H87" s="295">
        <f>SUMIFS('7.  Persistence Report'!AY$27:AY$659,'7.  Persistence Report'!$D$27:$D$659,$B87,'7.  Persistence Report'!$H$27:$H$659,$D$35,'7.  Persistence Report'!$J$27:$J$659,"&lt;&gt;Adjustment")</f>
        <v>311368</v>
      </c>
      <c r="I87" s="295">
        <f>SUMIFS('7.  Persistence Report'!AZ$27:AZ$659,'7.  Persistence Report'!$D$27:$D$659,$B87,'7.  Persistence Report'!$H$27:$H$659,$D$35,'7.  Persistence Report'!$J$27:$J$659,"&lt;&gt;Adjustment")</f>
        <v>311368</v>
      </c>
      <c r="J87" s="295">
        <f>SUMIFS('7.  Persistence Report'!BA$27:BA$659,'7.  Persistence Report'!$D$27:$D$659,$B87,'7.  Persistence Report'!$H$27:$H$659,$D$35,'7.  Persistence Report'!$J$27:$J$659,"&lt;&gt;Adjustment")</f>
        <v>311368</v>
      </c>
      <c r="K87" s="295">
        <f>SUMIFS('7.  Persistence Report'!BB$27:BB$659,'7.  Persistence Report'!$D$27:$D$659,$B87,'7.  Persistence Report'!$H$27:$H$659,$D$35,'7.  Persistence Report'!$J$27:$J$659,"&lt;&gt;Adjustment")</f>
        <v>311368</v>
      </c>
      <c r="L87" s="295">
        <f>SUMIFS('7.  Persistence Report'!BC$27:BC$659,'7.  Persistence Report'!$D$27:$D$659,$B87,'7.  Persistence Report'!$H$27:$H$659,$D$35,'7.  Persistence Report'!$J$27:$J$659,"&lt;&gt;Adjustment")</f>
        <v>311368</v>
      </c>
      <c r="M87" s="295">
        <f>SUMIFS('7.  Persistence Report'!BD$27:BD$659,'7.  Persistence Report'!$D$27:$D$659,$B87,'7.  Persistence Report'!$H$27:$H$659,$D$35,'7.  Persistence Report'!$J$27:$J$659,"&lt;&gt;Adjustment")</f>
        <v>311368</v>
      </c>
      <c r="N87" s="295">
        <v>12</v>
      </c>
      <c r="O87" s="295">
        <f>SUMIFS('7.  Persistence Report'!P$27:P$659,'7.  Persistence Report'!$D$27:$D$659,$B87,'7.  Persistence Report'!$H$27:$H$659,$O$35,'7.  Persistence Report'!$J$27:$J$659,"&lt;&gt;Adjustment")</f>
        <v>26</v>
      </c>
      <c r="P87" s="295">
        <f>SUMIFS('7.  Persistence Report'!Q$27:Q$659,'7.  Persistence Report'!$D$27:$D$659,$B87,'7.  Persistence Report'!$H$27:$H$659,$O$35,'7.  Persistence Report'!$J$27:$J$659,"&lt;&gt;Adjustment")</f>
        <v>26</v>
      </c>
      <c r="Q87" s="295">
        <f>SUMIFS('7.  Persistence Report'!R$27:R$659,'7.  Persistence Report'!$D$27:$D$659,$B87,'7.  Persistence Report'!$H$27:$H$659,$O$35,'7.  Persistence Report'!$J$27:$J$659,"&lt;&gt;Adjustment")</f>
        <v>26</v>
      </c>
      <c r="R87" s="295">
        <f>SUMIFS('7.  Persistence Report'!S$27:S$659,'7.  Persistence Report'!$D$27:$D$659,$B87,'7.  Persistence Report'!$H$27:$H$659,$O$35,'7.  Persistence Report'!$J$27:$J$659,"&lt;&gt;Adjustment")</f>
        <v>26</v>
      </c>
      <c r="S87" s="295">
        <f>SUMIFS('7.  Persistence Report'!T$27:T$659,'7.  Persistence Report'!$D$27:$D$659,$B87,'7.  Persistence Report'!$H$27:$H$659,$O$35,'7.  Persistence Report'!$J$27:$J$659,"&lt;&gt;Adjustment")</f>
        <v>26</v>
      </c>
      <c r="T87" s="295">
        <f>SUMIFS('7.  Persistence Report'!U$27:U$659,'7.  Persistence Report'!$D$27:$D$659,$B87,'7.  Persistence Report'!$H$27:$H$659,$O$35,'7.  Persistence Report'!$J$27:$J$659,"&lt;&gt;Adjustment")</f>
        <v>26</v>
      </c>
      <c r="U87" s="295">
        <f>SUMIFS('7.  Persistence Report'!V$27:V$659,'7.  Persistence Report'!$D$27:$D$659,$B87,'7.  Persistence Report'!$H$27:$H$659,$O$35,'7.  Persistence Report'!$J$27:$J$659,"&lt;&gt;Adjustment")</f>
        <v>26</v>
      </c>
      <c r="V87" s="295">
        <f>SUMIFS('7.  Persistence Report'!W$27:W$659,'7.  Persistence Report'!$D$27:$D$659,$B87,'7.  Persistence Report'!$H$27:$H$659,$O$35,'7.  Persistence Report'!$J$27:$J$659,"&lt;&gt;Adjustment")</f>
        <v>26</v>
      </c>
      <c r="W87" s="295">
        <f>SUMIFS('7.  Persistence Report'!X$27:X$659,'7.  Persistence Report'!$D$27:$D$659,$B87,'7.  Persistence Report'!$H$27:$H$659,$O$35,'7.  Persistence Report'!$J$27:$J$659,"&lt;&gt;Adjustment")</f>
        <v>26</v>
      </c>
      <c r="X87" s="295">
        <f>SUMIFS('7.  Persistence Report'!Y$27:Y$659,'7.  Persistence Report'!$D$27:$D$659,$B87,'7.  Persistence Report'!$H$27:$H$659,$O$35,'7.  Persistence Report'!$J$27:$J$659,"&lt;&gt;Adjustment")</f>
        <v>26</v>
      </c>
      <c r="Y87" s="410">
        <f>VLOOKUP(B87,'3-a.  Rate Class Allocations'!$B$20:$BW$989,4,FALSE)</f>
        <v>0</v>
      </c>
      <c r="Z87" s="410">
        <f>VLOOKUP(B87,'3-a.  Rate Class Allocations'!$B$20:$BW$989,6,FALSE)</f>
        <v>0</v>
      </c>
      <c r="AA87" s="410">
        <f>VLOOKUP(B87,'3-a.  Rate Class Allocations'!$B$20:$BW$989,8,FALSE)</f>
        <v>0</v>
      </c>
      <c r="AB87" s="410">
        <f>VLOOKUP(B87,'3-a.  Rate Class Allocations'!$B$20:$BW$989,9,FALSE)</f>
        <v>1</v>
      </c>
      <c r="AC87" s="410">
        <f>VLOOKUP(B87,'3-a.  Rate Class Allocations'!$B$20:$BW$989,11,FALSE)</f>
        <v>0</v>
      </c>
      <c r="AD87" s="410">
        <f>VLOOKUP(B87,'3-a.  Rate Class Allocations'!$B$20:$BW$989,13,FALSE)</f>
        <v>0</v>
      </c>
      <c r="AE87" s="410"/>
      <c r="AF87" s="410"/>
      <c r="AG87" s="410"/>
      <c r="AH87" s="410"/>
      <c r="AI87" s="410"/>
      <c r="AJ87" s="410"/>
      <c r="AK87" s="410"/>
      <c r="AL87" s="410"/>
      <c r="AM87" s="296">
        <f>SUM(Y87:AL87)</f>
        <v>1</v>
      </c>
    </row>
    <row r="88" spans="1:40" s="283" customFormat="1" ht="15.5" outlineLevel="1">
      <c r="A88" s="522"/>
      <c r="B88" s="324" t="s">
        <v>267</v>
      </c>
      <c r="C88" s="340" t="s">
        <v>862</v>
      </c>
      <c r="D88" s="295">
        <f>SUMIFS('7.  Persistence Report'!AU$27:AU$659,'7.  Persistence Report'!$D$27:$D$659,$B87,'7.  Persistence Report'!$H$27:$H$659,$D$35,'7.  Persistence Report'!$J$27:$J$659,"Adjustment")</f>
        <v>0</v>
      </c>
      <c r="E88" s="295">
        <f>SUMIFS('7.  Persistence Report'!AV$27:AV$659,'7.  Persistence Report'!$D$27:$D$659,$B87,'7.  Persistence Report'!$H$27:$H$659,$D$35,'7.  Persistence Report'!$J$27:$J$659,"Adjustment")</f>
        <v>0</v>
      </c>
      <c r="F88" s="295">
        <f>SUMIFS('7.  Persistence Report'!AW$27:AW$659,'7.  Persistence Report'!$D$27:$D$659,$B87,'7.  Persistence Report'!$H$27:$H$659,$D$35,'7.  Persistence Report'!$J$27:$J$659,"Adjustment")</f>
        <v>0</v>
      </c>
      <c r="G88" s="295">
        <f>SUMIFS('7.  Persistence Report'!AX$27:AX$659,'7.  Persistence Report'!$D$27:$D$659,$B87,'7.  Persistence Report'!$H$27:$H$659,$D$35,'7.  Persistence Report'!$J$27:$J$659,"Adjustment")</f>
        <v>0</v>
      </c>
      <c r="H88" s="295">
        <f>SUMIFS('7.  Persistence Report'!AY$27:AY$659,'7.  Persistence Report'!$D$27:$D$659,$B87,'7.  Persistence Report'!$H$27:$H$659,$D$35,'7.  Persistence Report'!$J$27:$J$659,"Adjustment")</f>
        <v>0</v>
      </c>
      <c r="I88" s="295">
        <f>SUMIFS('7.  Persistence Report'!AZ$27:AZ$659,'7.  Persistence Report'!$D$27:$D$659,$B87,'7.  Persistence Report'!$H$27:$H$659,$D$35,'7.  Persistence Report'!$J$27:$J$659,"Adjustment")</f>
        <v>0</v>
      </c>
      <c r="J88" s="295">
        <f>SUMIFS('7.  Persistence Report'!BA$27:BA$659,'7.  Persistence Report'!$D$27:$D$659,$B87,'7.  Persistence Report'!$H$27:$H$659,$D$35,'7.  Persistence Report'!$J$27:$J$659,"Adjustment")</f>
        <v>0</v>
      </c>
      <c r="K88" s="295">
        <f>SUMIFS('7.  Persistence Report'!BB$27:BB$659,'7.  Persistence Report'!$D$27:$D$659,$B87,'7.  Persistence Report'!$H$27:$H$659,$D$35,'7.  Persistence Report'!$J$27:$J$659,"Adjustment")</f>
        <v>0</v>
      </c>
      <c r="L88" s="295">
        <f>SUMIFS('7.  Persistence Report'!BC$27:BC$659,'7.  Persistence Report'!$D$27:$D$659,$B87,'7.  Persistence Report'!$H$27:$H$659,$D$35,'7.  Persistence Report'!$J$27:$J$659,"Adjustment")</f>
        <v>0</v>
      </c>
      <c r="M88" s="295">
        <f>SUMIFS('7.  Persistence Report'!BD$27:BD$659,'7.  Persistence Report'!$D$27:$D$659,$B87,'7.  Persistence Report'!$H$27:$H$659,$D$35,'7.  Persistence Report'!$J$27:$J$659,"Adjustment")</f>
        <v>0</v>
      </c>
      <c r="N88" s="295">
        <f>N87</f>
        <v>12</v>
      </c>
      <c r="O88" s="295">
        <f>SUMIFS('7.  Persistence Report'!P$27:P$659,'7.  Persistence Report'!$D$27:$D$659,$B87,'7.  Persistence Report'!$H$27:$H$659,$O$35,'7.  Persistence Report'!$J$27:$J$659,"Adjustment")</f>
        <v>0</v>
      </c>
      <c r="P88" s="295">
        <f>SUMIFS('7.  Persistence Report'!Q$27:Q$659,'7.  Persistence Report'!$D$27:$D$659,$B87,'7.  Persistence Report'!$H$27:$H$659,$O$35,'7.  Persistence Report'!$J$27:$J$659,"Adjustment")</f>
        <v>0</v>
      </c>
      <c r="Q88" s="295">
        <f>SUMIFS('7.  Persistence Report'!R$27:R$659,'7.  Persistence Report'!$D$27:$D$659,$B87,'7.  Persistence Report'!$H$27:$H$659,$O$35,'7.  Persistence Report'!$J$27:$J$659,"Adjustment")</f>
        <v>0</v>
      </c>
      <c r="R88" s="295">
        <f>SUMIFS('7.  Persistence Report'!S$27:S$659,'7.  Persistence Report'!$D$27:$D$659,$B87,'7.  Persistence Report'!$H$27:$H$659,$O$35,'7.  Persistence Report'!$J$27:$J$659,"Adjustment")</f>
        <v>0</v>
      </c>
      <c r="S88" s="295">
        <f>SUMIFS('7.  Persistence Report'!T$27:T$659,'7.  Persistence Report'!$D$27:$D$659,$B87,'7.  Persistence Report'!$H$27:$H$659,$O$35,'7.  Persistence Report'!$J$27:$J$659,"Adjustment")</f>
        <v>0</v>
      </c>
      <c r="T88" s="295">
        <f>SUMIFS('7.  Persistence Report'!U$27:U$659,'7.  Persistence Report'!$D$27:$D$659,$B87,'7.  Persistence Report'!$H$27:$H$659,$O$35,'7.  Persistence Report'!$J$27:$J$659,"Adjustment")</f>
        <v>0</v>
      </c>
      <c r="U88" s="295">
        <f>SUMIFS('7.  Persistence Report'!V$27:V$659,'7.  Persistence Report'!$D$27:$D$659,$B87,'7.  Persistence Report'!$H$27:$H$659,$O$35,'7.  Persistence Report'!$J$27:$J$659,"Adjustment")</f>
        <v>0</v>
      </c>
      <c r="V88" s="295">
        <f>SUMIFS('7.  Persistence Report'!W$27:W$659,'7.  Persistence Report'!$D$27:$D$659,$B87,'7.  Persistence Report'!$H$27:$H$659,$O$35,'7.  Persistence Report'!$J$27:$J$659,"Adjustment")</f>
        <v>0</v>
      </c>
      <c r="W88" s="295">
        <f>SUMIFS('7.  Persistence Report'!X$27:X$659,'7.  Persistence Report'!$D$27:$D$659,$B87,'7.  Persistence Report'!$H$27:$H$659,$O$35,'7.  Persistence Report'!$J$27:$J$659,"Adjustment")</f>
        <v>0</v>
      </c>
      <c r="X88" s="295">
        <f>SUMIFS('7.  Persistence Report'!Y$27:Y$659,'7.  Persistence Report'!$D$27:$D$659,$B87,'7.  Persistence Report'!$H$27:$H$659,$O$35,'7.  Persistence Report'!$J$27:$J$659,"Adjustment")</f>
        <v>0</v>
      </c>
      <c r="Y88" s="411">
        <f>Y87</f>
        <v>0</v>
      </c>
      <c r="Z88" s="411">
        <f t="shared" ref="Z88:AC88" si="158">Z87</f>
        <v>0</v>
      </c>
      <c r="AA88" s="411">
        <f t="shared" si="158"/>
        <v>0</v>
      </c>
      <c r="AB88" s="411">
        <f t="shared" si="158"/>
        <v>1</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31" outlineLevel="1">
      <c r="A91" s="522">
        <v>17</v>
      </c>
      <c r="B91" s="520" t="s">
        <v>785</v>
      </c>
      <c r="C91" s="291" t="s">
        <v>25</v>
      </c>
      <c r="D91" s="295">
        <f>SUMIFS('7.  Persistence Report'!AU$27:AU$659,'7.  Persistence Report'!$D$27:$D$659,$B91,'7.  Persistence Report'!$H$27:$H$659,$D$35,'7.  Persistence Report'!$J$27:$J$659,"&lt;&gt;Adjustment")</f>
        <v>198755</v>
      </c>
      <c r="E91" s="295">
        <f>SUMIFS('7.  Persistence Report'!AV$27:AV$659,'7.  Persistence Report'!$D$27:$D$659,$B91,'7.  Persistence Report'!$H$27:$H$659,$D$35,'7.  Persistence Report'!$J$27:$J$659,"&lt;&gt;Adjustment")</f>
        <v>0</v>
      </c>
      <c r="F91" s="295">
        <f>SUMIFS('7.  Persistence Report'!AW$27:AW$659,'7.  Persistence Report'!$D$27:$D$659,$B91,'7.  Persistence Report'!$H$27:$H$659,$D$35,'7.  Persistence Report'!$J$27:$J$659,"&lt;&gt;Adjustment")</f>
        <v>0</v>
      </c>
      <c r="G91" s="295">
        <f>SUMIFS('7.  Persistence Report'!AX$27:AX$659,'7.  Persistence Report'!$D$27:$D$659,$B91,'7.  Persistence Report'!$H$27:$H$659,$D$35,'7.  Persistence Report'!$J$27:$J$659,"&lt;&gt;Adjustment")</f>
        <v>0</v>
      </c>
      <c r="H91" s="295">
        <f>SUMIFS('7.  Persistence Report'!AY$27:AY$659,'7.  Persistence Report'!$D$27:$D$659,$B91,'7.  Persistence Report'!$H$27:$H$659,$D$35,'7.  Persistence Report'!$J$27:$J$659,"&lt;&gt;Adjustment")</f>
        <v>0</v>
      </c>
      <c r="I91" s="295">
        <f>SUMIFS('7.  Persistence Report'!AZ$27:AZ$659,'7.  Persistence Report'!$D$27:$D$659,$B91,'7.  Persistence Report'!$H$27:$H$659,$D$35,'7.  Persistence Report'!$J$27:$J$659,"&lt;&gt;Adjustment")</f>
        <v>0</v>
      </c>
      <c r="J91" s="295">
        <f>SUMIFS('7.  Persistence Report'!BA$27:BA$659,'7.  Persistence Report'!$D$27:$D$659,$B91,'7.  Persistence Report'!$H$27:$H$659,$D$35,'7.  Persistence Report'!$J$27:$J$659,"&lt;&gt;Adjustment")</f>
        <v>0</v>
      </c>
      <c r="K91" s="295">
        <f>SUMIFS('7.  Persistence Report'!BB$27:BB$659,'7.  Persistence Report'!$D$27:$D$659,$B91,'7.  Persistence Report'!$H$27:$H$659,$D$35,'7.  Persistence Report'!$J$27:$J$659,"&lt;&gt;Adjustment")</f>
        <v>0</v>
      </c>
      <c r="L91" s="295">
        <f>SUMIFS('7.  Persistence Report'!BC$27:BC$659,'7.  Persistence Report'!$D$27:$D$659,$B91,'7.  Persistence Report'!$H$27:$H$659,$D$35,'7.  Persistence Report'!$J$27:$J$659,"&lt;&gt;Adjustment")</f>
        <v>0</v>
      </c>
      <c r="M91" s="295">
        <f>SUMIFS('7.  Persistence Report'!BD$27:BD$659,'7.  Persistence Report'!$D$27:$D$659,$B91,'7.  Persistence Report'!$H$27:$H$659,$D$35,'7.  Persistence Report'!$J$27:$J$659,"&lt;&gt;Adjustment")</f>
        <v>0</v>
      </c>
      <c r="N91" s="295">
        <v>12</v>
      </c>
      <c r="O91" s="295">
        <f>SUMIFS('7.  Persistence Report'!P$27:P$659,'7.  Persistence Report'!$D$27:$D$659,$B91,'7.  Persistence Report'!$H$27:$H$659,$O$35,'7.  Persistence Report'!$J$27:$J$659,"&lt;&gt;Adjustment")</f>
        <v>0</v>
      </c>
      <c r="P91" s="295">
        <f>SUMIFS('7.  Persistence Report'!Q$27:Q$659,'7.  Persistence Report'!$D$27:$D$659,$B91,'7.  Persistence Report'!$H$27:$H$659,$O$35,'7.  Persistence Report'!$J$27:$J$659,"&lt;&gt;Adjustment")</f>
        <v>0</v>
      </c>
      <c r="Q91" s="295">
        <f>SUMIFS('7.  Persistence Report'!R$27:R$659,'7.  Persistence Report'!$D$27:$D$659,$B91,'7.  Persistence Report'!$H$27:$H$659,$O$35,'7.  Persistence Report'!$J$27:$J$659,"&lt;&gt;Adjustment")</f>
        <v>0</v>
      </c>
      <c r="R91" s="295">
        <f>SUMIFS('7.  Persistence Report'!S$27:S$659,'7.  Persistence Report'!$D$27:$D$659,$B91,'7.  Persistence Report'!$H$27:$H$659,$O$35,'7.  Persistence Report'!$J$27:$J$659,"&lt;&gt;Adjustment")</f>
        <v>0</v>
      </c>
      <c r="S91" s="295">
        <f>SUMIFS('7.  Persistence Report'!T$27:T$659,'7.  Persistence Report'!$D$27:$D$659,$B91,'7.  Persistence Report'!$H$27:$H$659,$O$35,'7.  Persistence Report'!$J$27:$J$659,"&lt;&gt;Adjustment")</f>
        <v>0</v>
      </c>
      <c r="T91" s="295">
        <f>SUMIFS('7.  Persistence Report'!U$27:U$659,'7.  Persistence Report'!$D$27:$D$659,$B91,'7.  Persistence Report'!$H$27:$H$659,$O$35,'7.  Persistence Report'!$J$27:$J$659,"&lt;&gt;Adjustment")</f>
        <v>0</v>
      </c>
      <c r="U91" s="295">
        <f>SUMIFS('7.  Persistence Report'!V$27:V$659,'7.  Persistence Report'!$D$27:$D$659,$B91,'7.  Persistence Report'!$H$27:$H$659,$O$35,'7.  Persistence Report'!$J$27:$J$659,"&lt;&gt;Adjustment")</f>
        <v>0</v>
      </c>
      <c r="V91" s="295">
        <f>SUMIFS('7.  Persistence Report'!W$27:W$659,'7.  Persistence Report'!$D$27:$D$659,$B91,'7.  Persistence Report'!$H$27:$H$659,$O$35,'7.  Persistence Report'!$J$27:$J$659,"&lt;&gt;Adjustment")</f>
        <v>0</v>
      </c>
      <c r="W91" s="295">
        <f>SUMIFS('7.  Persistence Report'!X$27:X$659,'7.  Persistence Report'!$D$27:$D$659,$B91,'7.  Persistence Report'!$H$27:$H$659,$O$35,'7.  Persistence Report'!$J$27:$J$659,"&lt;&gt;Adjustment")</f>
        <v>0</v>
      </c>
      <c r="X91" s="295">
        <f>SUMIFS('7.  Persistence Report'!Y$27:Y$659,'7.  Persistence Report'!$D$27:$D$659,$B91,'7.  Persistence Report'!$H$27:$H$659,$O$35,'7.  Persistence Report'!$J$27:$J$659,"&lt;&gt;Adjustment")</f>
        <v>0</v>
      </c>
      <c r="Y91" s="410">
        <f>VLOOKUP(B91,'3-a.  Rate Class Allocations'!$B$20:$BW$989,4,FALSE)</f>
        <v>0</v>
      </c>
      <c r="Z91" s="410">
        <f>VLOOKUP(B91,'3-a.  Rate Class Allocations'!$B$20:$BW$989,6,FALSE)</f>
        <v>0</v>
      </c>
      <c r="AA91" s="410">
        <f>VLOOKUP(B91,'3-a.  Rate Class Allocations'!$B$20:$BW$989,8,FALSE)</f>
        <v>0</v>
      </c>
      <c r="AB91" s="410">
        <f>VLOOKUP(B91,'3-a.  Rate Class Allocations'!$B$20:$BW$989,9,FALSE)</f>
        <v>0</v>
      </c>
      <c r="AC91" s="410">
        <f>VLOOKUP(B91,'3-a.  Rate Class Allocations'!$B$20:$BW$989,11,FALSE)</f>
        <v>0</v>
      </c>
      <c r="AD91" s="410">
        <f>VLOOKUP(B91,'3-a.  Rate Class Allocations'!$B$20:$BW$989,13,FALSE)</f>
        <v>0</v>
      </c>
      <c r="AE91" s="410"/>
      <c r="AF91" s="415"/>
      <c r="AG91" s="415"/>
      <c r="AH91" s="415"/>
      <c r="AI91" s="415"/>
      <c r="AJ91" s="415"/>
      <c r="AK91" s="415"/>
      <c r="AL91" s="415"/>
      <c r="AM91" s="296">
        <f>SUM(Y91:AL91)</f>
        <v>0</v>
      </c>
    </row>
    <row r="92" spans="1:40" ht="15.5" outlineLevel="1">
      <c r="B92" s="294" t="s">
        <v>267</v>
      </c>
      <c r="C92" s="340" t="s">
        <v>862</v>
      </c>
      <c r="D92" s="295">
        <f>SUMIFS('7.  Persistence Report'!AU$27:AU$659,'7.  Persistence Report'!$D$27:$D$659,$B91,'7.  Persistence Report'!$H$27:$H$659,$D$35,'7.  Persistence Report'!$J$27:$J$659,"Adjustment")</f>
        <v>0</v>
      </c>
      <c r="E92" s="295">
        <f>SUMIFS('7.  Persistence Report'!AV$27:AV$659,'7.  Persistence Report'!$D$27:$D$659,$B91,'7.  Persistence Report'!$H$27:$H$659,$D$35,'7.  Persistence Report'!$J$27:$J$659,"Adjustment")</f>
        <v>0</v>
      </c>
      <c r="F92" s="295">
        <f>SUMIFS('7.  Persistence Report'!AW$27:AW$659,'7.  Persistence Report'!$D$27:$D$659,$B91,'7.  Persistence Report'!$H$27:$H$659,$D$35,'7.  Persistence Report'!$J$27:$J$659,"Adjustment")</f>
        <v>0</v>
      </c>
      <c r="G92" s="295">
        <f>SUMIFS('7.  Persistence Report'!AX$27:AX$659,'7.  Persistence Report'!$D$27:$D$659,$B91,'7.  Persistence Report'!$H$27:$H$659,$D$35,'7.  Persistence Report'!$J$27:$J$659,"Adjustment")</f>
        <v>0</v>
      </c>
      <c r="H92" s="295">
        <f>SUMIFS('7.  Persistence Report'!AY$27:AY$659,'7.  Persistence Report'!$D$27:$D$659,$B91,'7.  Persistence Report'!$H$27:$H$659,$D$35,'7.  Persistence Report'!$J$27:$J$659,"Adjustment")</f>
        <v>0</v>
      </c>
      <c r="I92" s="295">
        <f>SUMIFS('7.  Persistence Report'!AZ$27:AZ$659,'7.  Persistence Report'!$D$27:$D$659,$B91,'7.  Persistence Report'!$H$27:$H$659,$D$35,'7.  Persistence Report'!$J$27:$J$659,"Adjustment")</f>
        <v>0</v>
      </c>
      <c r="J92" s="295">
        <f>SUMIFS('7.  Persistence Report'!BA$27:BA$659,'7.  Persistence Report'!$D$27:$D$659,$B91,'7.  Persistence Report'!$H$27:$H$659,$D$35,'7.  Persistence Report'!$J$27:$J$659,"Adjustment")</f>
        <v>0</v>
      </c>
      <c r="K92" s="295">
        <f>SUMIFS('7.  Persistence Report'!BB$27:BB$659,'7.  Persistence Report'!$D$27:$D$659,$B91,'7.  Persistence Report'!$H$27:$H$659,$D$35,'7.  Persistence Report'!$J$27:$J$659,"Adjustment")</f>
        <v>0</v>
      </c>
      <c r="L92" s="295">
        <f>SUMIFS('7.  Persistence Report'!BC$27:BC$659,'7.  Persistence Report'!$D$27:$D$659,$B91,'7.  Persistence Report'!$H$27:$H$659,$D$35,'7.  Persistence Report'!$J$27:$J$659,"Adjustment")</f>
        <v>0</v>
      </c>
      <c r="M92" s="295">
        <f>SUMIFS('7.  Persistence Report'!BD$27:BD$659,'7.  Persistence Report'!$D$27:$D$659,$B91,'7.  Persistence Report'!$H$27:$H$659,$D$35,'7.  Persistence Report'!$J$27:$J$659,"Adjustment")</f>
        <v>0</v>
      </c>
      <c r="N92" s="295">
        <f>N91</f>
        <v>12</v>
      </c>
      <c r="O92" s="295">
        <f>SUMIFS('7.  Persistence Report'!P$27:P$659,'7.  Persistence Report'!$D$27:$D$659,$B91,'7.  Persistence Report'!$H$27:$H$659,$O$35,'7.  Persistence Report'!$J$27:$J$659,"Adjustment")</f>
        <v>0</v>
      </c>
      <c r="P92" s="295">
        <f>SUMIFS('7.  Persistence Report'!Q$27:Q$659,'7.  Persistence Report'!$D$27:$D$659,$B91,'7.  Persistence Report'!$H$27:$H$659,$O$35,'7.  Persistence Report'!$J$27:$J$659,"Adjustment")</f>
        <v>0</v>
      </c>
      <c r="Q92" s="295">
        <f>SUMIFS('7.  Persistence Report'!R$27:R$659,'7.  Persistence Report'!$D$27:$D$659,$B91,'7.  Persistence Report'!$H$27:$H$659,$O$35,'7.  Persistence Report'!$J$27:$J$659,"Adjustment")</f>
        <v>0</v>
      </c>
      <c r="R92" s="295">
        <f>SUMIFS('7.  Persistence Report'!S$27:S$659,'7.  Persistence Report'!$D$27:$D$659,$B91,'7.  Persistence Report'!$H$27:$H$659,$O$35,'7.  Persistence Report'!$J$27:$J$659,"Adjustment")</f>
        <v>0</v>
      </c>
      <c r="S92" s="295">
        <f>SUMIFS('7.  Persistence Report'!T$27:T$659,'7.  Persistence Report'!$D$27:$D$659,$B91,'7.  Persistence Report'!$H$27:$H$659,$O$35,'7.  Persistence Report'!$J$27:$J$659,"Adjustment")</f>
        <v>0</v>
      </c>
      <c r="T92" s="295">
        <f>SUMIFS('7.  Persistence Report'!U$27:U$659,'7.  Persistence Report'!$D$27:$D$659,$B91,'7.  Persistence Report'!$H$27:$H$659,$O$35,'7.  Persistence Report'!$J$27:$J$659,"Adjustment")</f>
        <v>0</v>
      </c>
      <c r="U92" s="295">
        <f>SUMIFS('7.  Persistence Report'!V$27:V$659,'7.  Persistence Report'!$D$27:$D$659,$B91,'7.  Persistence Report'!$H$27:$H$659,$O$35,'7.  Persistence Report'!$J$27:$J$659,"Adjustment")</f>
        <v>0</v>
      </c>
      <c r="V92" s="295">
        <f>SUMIFS('7.  Persistence Report'!W$27:W$659,'7.  Persistence Report'!$D$27:$D$659,$B91,'7.  Persistence Report'!$H$27:$H$659,$O$35,'7.  Persistence Report'!$J$27:$J$659,"Adjustment")</f>
        <v>0</v>
      </c>
      <c r="W92" s="295">
        <f>SUMIFS('7.  Persistence Report'!X$27:X$659,'7.  Persistence Report'!$D$27:$D$659,$B91,'7.  Persistence Report'!$H$27:$H$659,$O$35,'7.  Persistence Report'!$J$27:$J$659,"Adjustment")</f>
        <v>0</v>
      </c>
      <c r="X92" s="295">
        <f>SUMIFS('7.  Persistence Report'!Y$27:Y$659,'7.  Persistence Report'!$D$27:$D$659,$B91,'7.  Persistence Report'!$H$27:$H$659,$O$35,'7.  Persistence Report'!$J$27:$J$659,"Adjustment")</f>
        <v>0</v>
      </c>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31" outlineLevel="1">
      <c r="A94" s="522">
        <v>18</v>
      </c>
      <c r="B94" s="520" t="s">
        <v>788</v>
      </c>
      <c r="C94" s="291" t="s">
        <v>25</v>
      </c>
      <c r="D94" s="295">
        <f>SUMIFS('7.  Persistence Report'!AU$27:AU$659,'7.  Persistence Report'!$D$27:$D$659,$B94,'7.  Persistence Report'!$H$27:$H$659,$D$35,'7.  Persistence Report'!$J$27:$J$659,"&lt;&gt;Adjustment")</f>
        <v>2469300</v>
      </c>
      <c r="E94" s="295">
        <f>SUMIFS('7.  Persistence Report'!AV$27:AV$659,'7.  Persistence Report'!$D$27:$D$659,$B94,'7.  Persistence Report'!$H$27:$H$659,$D$35,'7.  Persistence Report'!$J$27:$J$659,"&lt;&gt;Adjustment")</f>
        <v>2469300</v>
      </c>
      <c r="F94" s="295">
        <f>SUMIFS('7.  Persistence Report'!AW$27:AW$659,'7.  Persistence Report'!$D$27:$D$659,$B94,'7.  Persistence Report'!$H$27:$H$659,$D$35,'7.  Persistence Report'!$J$27:$J$659,"&lt;&gt;Adjustment")</f>
        <v>2469300</v>
      </c>
      <c r="G94" s="295">
        <f>SUMIFS('7.  Persistence Report'!AX$27:AX$659,'7.  Persistence Report'!$D$27:$D$659,$B94,'7.  Persistence Report'!$H$27:$H$659,$D$35,'7.  Persistence Report'!$J$27:$J$659,"&lt;&gt;Adjustment")</f>
        <v>2469300</v>
      </c>
      <c r="H94" s="295">
        <f>SUMIFS('7.  Persistence Report'!AY$27:AY$659,'7.  Persistence Report'!$D$27:$D$659,$B94,'7.  Persistence Report'!$H$27:$H$659,$D$35,'7.  Persistence Report'!$J$27:$J$659,"&lt;&gt;Adjustment")</f>
        <v>2469300</v>
      </c>
      <c r="I94" s="295">
        <f>SUMIFS('7.  Persistence Report'!AZ$27:AZ$659,'7.  Persistence Report'!$D$27:$D$659,$B94,'7.  Persistence Report'!$H$27:$H$659,$D$35,'7.  Persistence Report'!$J$27:$J$659,"&lt;&gt;Adjustment")</f>
        <v>2469300</v>
      </c>
      <c r="J94" s="295">
        <f>SUMIFS('7.  Persistence Report'!BA$27:BA$659,'7.  Persistence Report'!$D$27:$D$659,$B94,'7.  Persistence Report'!$H$27:$H$659,$D$35,'7.  Persistence Report'!$J$27:$J$659,"&lt;&gt;Adjustment")</f>
        <v>2469300</v>
      </c>
      <c r="K94" s="295">
        <f>SUMIFS('7.  Persistence Report'!BB$27:BB$659,'7.  Persistence Report'!$D$27:$D$659,$B94,'7.  Persistence Report'!$H$27:$H$659,$D$35,'7.  Persistence Report'!$J$27:$J$659,"&lt;&gt;Adjustment")</f>
        <v>2469300</v>
      </c>
      <c r="L94" s="295">
        <f>SUMIFS('7.  Persistence Report'!BC$27:BC$659,'7.  Persistence Report'!$D$27:$D$659,$B94,'7.  Persistence Report'!$H$27:$H$659,$D$35,'7.  Persistence Report'!$J$27:$J$659,"&lt;&gt;Adjustment")</f>
        <v>2469300</v>
      </c>
      <c r="M94" s="295">
        <f>SUMIFS('7.  Persistence Report'!BD$27:BD$659,'7.  Persistence Report'!$D$27:$D$659,$B94,'7.  Persistence Report'!$H$27:$H$659,$D$35,'7.  Persistence Report'!$J$27:$J$659,"&lt;&gt;Adjustment")</f>
        <v>2469300</v>
      </c>
      <c r="N94" s="295">
        <v>12</v>
      </c>
      <c r="O94" s="295">
        <f>SUMIFS('7.  Persistence Report'!P$27:P$659,'7.  Persistence Report'!$D$27:$D$659,$B94,'7.  Persistence Report'!$H$27:$H$659,$O$35,'7.  Persistence Report'!$J$27:$J$659,"&lt;&gt;Adjustment")</f>
        <v>193</v>
      </c>
      <c r="P94" s="295">
        <f>SUMIFS('7.  Persistence Report'!Q$27:Q$659,'7.  Persistence Report'!$D$27:$D$659,$B94,'7.  Persistence Report'!$H$27:$H$659,$O$35,'7.  Persistence Report'!$J$27:$J$659,"&lt;&gt;Adjustment")</f>
        <v>193</v>
      </c>
      <c r="Q94" s="295">
        <f>SUMIFS('7.  Persistence Report'!R$27:R$659,'7.  Persistence Report'!$D$27:$D$659,$B94,'7.  Persistence Report'!$H$27:$H$659,$O$35,'7.  Persistence Report'!$J$27:$J$659,"&lt;&gt;Adjustment")</f>
        <v>193</v>
      </c>
      <c r="R94" s="295">
        <f>SUMIFS('7.  Persistence Report'!S$27:S$659,'7.  Persistence Report'!$D$27:$D$659,$B94,'7.  Persistence Report'!$H$27:$H$659,$O$35,'7.  Persistence Report'!$J$27:$J$659,"&lt;&gt;Adjustment")</f>
        <v>193</v>
      </c>
      <c r="S94" s="295">
        <f>SUMIFS('7.  Persistence Report'!T$27:T$659,'7.  Persistence Report'!$D$27:$D$659,$B94,'7.  Persistence Report'!$H$27:$H$659,$O$35,'7.  Persistence Report'!$J$27:$J$659,"&lt;&gt;Adjustment")</f>
        <v>193</v>
      </c>
      <c r="T94" s="295">
        <f>SUMIFS('7.  Persistence Report'!U$27:U$659,'7.  Persistence Report'!$D$27:$D$659,$B94,'7.  Persistence Report'!$H$27:$H$659,$O$35,'7.  Persistence Report'!$J$27:$J$659,"&lt;&gt;Adjustment")</f>
        <v>193</v>
      </c>
      <c r="U94" s="295">
        <f>SUMIFS('7.  Persistence Report'!V$27:V$659,'7.  Persistence Report'!$D$27:$D$659,$B94,'7.  Persistence Report'!$H$27:$H$659,$O$35,'7.  Persistence Report'!$J$27:$J$659,"&lt;&gt;Adjustment")</f>
        <v>193</v>
      </c>
      <c r="V94" s="295">
        <f>SUMIFS('7.  Persistence Report'!W$27:W$659,'7.  Persistence Report'!$D$27:$D$659,$B94,'7.  Persistence Report'!$H$27:$H$659,$O$35,'7.  Persistence Report'!$J$27:$J$659,"&lt;&gt;Adjustment")</f>
        <v>193</v>
      </c>
      <c r="W94" s="295">
        <f>SUMIFS('7.  Persistence Report'!X$27:X$659,'7.  Persistence Report'!$D$27:$D$659,$B94,'7.  Persistence Report'!$H$27:$H$659,$O$35,'7.  Persistence Report'!$J$27:$J$659,"&lt;&gt;Adjustment")</f>
        <v>193</v>
      </c>
      <c r="X94" s="295">
        <f>SUMIFS('7.  Persistence Report'!Y$27:Y$659,'7.  Persistence Report'!$D$27:$D$659,$B94,'7.  Persistence Report'!$H$27:$H$659,$O$35,'7.  Persistence Report'!$J$27:$J$659,"&lt;&gt;Adjustment")</f>
        <v>193</v>
      </c>
      <c r="Y94" s="410">
        <f>VLOOKUP(B94,'3-a.  Rate Class Allocations'!$B$20:$BW$989,4,FALSE)</f>
        <v>0</v>
      </c>
      <c r="Z94" s="410">
        <f>VLOOKUP(B94,'3-a.  Rate Class Allocations'!$B$20:$BW$989,6,FALSE)</f>
        <v>0</v>
      </c>
      <c r="AA94" s="410">
        <f>VLOOKUP(B94,'3-a.  Rate Class Allocations'!$B$20:$BW$989,8,FALSE)</f>
        <v>0</v>
      </c>
      <c r="AB94" s="410">
        <f>VLOOKUP(B94,'3-a.  Rate Class Allocations'!$B$20:$BW$989,9,FALSE)</f>
        <v>1</v>
      </c>
      <c r="AC94" s="410">
        <f>VLOOKUP(B94,'3-a.  Rate Class Allocations'!$B$20:$BW$989,11,FALSE)</f>
        <v>0</v>
      </c>
      <c r="AD94" s="410">
        <f>VLOOKUP(B94,'3-a.  Rate Class Allocations'!$B$20:$BW$989,13,FALSE)</f>
        <v>0</v>
      </c>
      <c r="AE94" s="410"/>
      <c r="AF94" s="415"/>
      <c r="AG94" s="415"/>
      <c r="AH94" s="415"/>
      <c r="AI94" s="415"/>
      <c r="AJ94" s="415"/>
      <c r="AK94" s="415"/>
      <c r="AL94" s="415"/>
      <c r="AM94" s="296">
        <f>SUM(Y94:AL94)</f>
        <v>1</v>
      </c>
    </row>
    <row r="95" spans="1:40" ht="15.5" outlineLevel="1">
      <c r="B95" s="294" t="s">
        <v>267</v>
      </c>
      <c r="C95" s="340" t="s">
        <v>862</v>
      </c>
      <c r="D95" s="295">
        <f>SUMIFS('7.  Persistence Report'!AU$27:AU$659,'7.  Persistence Report'!$D$27:$D$659,$B94,'7.  Persistence Report'!$H$27:$H$659,$D$35,'7.  Persistence Report'!$J$27:$J$659,"Adjustment")</f>
        <v>0</v>
      </c>
      <c r="E95" s="295">
        <f>SUMIFS('7.  Persistence Report'!AV$27:AV$659,'7.  Persistence Report'!$D$27:$D$659,$B94,'7.  Persistence Report'!$H$27:$H$659,$D$35,'7.  Persistence Report'!$J$27:$J$659,"Adjustment")</f>
        <v>0</v>
      </c>
      <c r="F95" s="295">
        <f>SUMIFS('7.  Persistence Report'!AW$27:AW$659,'7.  Persistence Report'!$D$27:$D$659,$B94,'7.  Persistence Report'!$H$27:$H$659,$D$35,'7.  Persistence Report'!$J$27:$J$659,"Adjustment")</f>
        <v>0</v>
      </c>
      <c r="G95" s="295">
        <f>SUMIFS('7.  Persistence Report'!AX$27:AX$659,'7.  Persistence Report'!$D$27:$D$659,$B94,'7.  Persistence Report'!$H$27:$H$659,$D$35,'7.  Persistence Report'!$J$27:$J$659,"Adjustment")</f>
        <v>0</v>
      </c>
      <c r="H95" s="295">
        <f>SUMIFS('7.  Persistence Report'!AY$27:AY$659,'7.  Persistence Report'!$D$27:$D$659,$B94,'7.  Persistence Report'!$H$27:$H$659,$D$35,'7.  Persistence Report'!$J$27:$J$659,"Adjustment")</f>
        <v>0</v>
      </c>
      <c r="I95" s="295">
        <f>SUMIFS('7.  Persistence Report'!AZ$27:AZ$659,'7.  Persistence Report'!$D$27:$D$659,$B94,'7.  Persistence Report'!$H$27:$H$659,$D$35,'7.  Persistence Report'!$J$27:$J$659,"Adjustment")</f>
        <v>0</v>
      </c>
      <c r="J95" s="295">
        <f>SUMIFS('7.  Persistence Report'!BA$27:BA$659,'7.  Persistence Report'!$D$27:$D$659,$B94,'7.  Persistence Report'!$H$27:$H$659,$D$35,'7.  Persistence Report'!$J$27:$J$659,"Adjustment")</f>
        <v>0</v>
      </c>
      <c r="K95" s="295">
        <f>SUMIFS('7.  Persistence Report'!BB$27:BB$659,'7.  Persistence Report'!$D$27:$D$659,$B94,'7.  Persistence Report'!$H$27:$H$659,$D$35,'7.  Persistence Report'!$J$27:$J$659,"Adjustment")</f>
        <v>0</v>
      </c>
      <c r="L95" s="295">
        <f>SUMIFS('7.  Persistence Report'!BC$27:BC$659,'7.  Persistence Report'!$D$27:$D$659,$B94,'7.  Persistence Report'!$H$27:$H$659,$D$35,'7.  Persistence Report'!$J$27:$J$659,"Adjustment")</f>
        <v>0</v>
      </c>
      <c r="M95" s="295">
        <f>SUMIFS('7.  Persistence Report'!BD$27:BD$659,'7.  Persistence Report'!$D$27:$D$659,$B94,'7.  Persistence Report'!$H$27:$H$659,$D$35,'7.  Persistence Report'!$J$27:$J$659,"Adjustment")</f>
        <v>0</v>
      </c>
      <c r="N95" s="295">
        <f>N94</f>
        <v>12</v>
      </c>
      <c r="O95" s="295">
        <f>SUMIFS('7.  Persistence Report'!P$27:P$659,'7.  Persistence Report'!$D$27:$D$659,$B94,'7.  Persistence Report'!$H$27:$H$659,$O$35,'7.  Persistence Report'!$J$27:$J$659,"Adjustment")</f>
        <v>0</v>
      </c>
      <c r="P95" s="295">
        <f>SUMIFS('7.  Persistence Report'!Q$27:Q$659,'7.  Persistence Report'!$D$27:$D$659,$B94,'7.  Persistence Report'!$H$27:$H$659,$O$35,'7.  Persistence Report'!$J$27:$J$659,"Adjustment")</f>
        <v>0</v>
      </c>
      <c r="Q95" s="295">
        <f>SUMIFS('7.  Persistence Report'!R$27:R$659,'7.  Persistence Report'!$D$27:$D$659,$B94,'7.  Persistence Report'!$H$27:$H$659,$O$35,'7.  Persistence Report'!$J$27:$J$659,"Adjustment")</f>
        <v>0</v>
      </c>
      <c r="R95" s="295">
        <f>SUMIFS('7.  Persistence Report'!S$27:S$659,'7.  Persistence Report'!$D$27:$D$659,$B94,'7.  Persistence Report'!$H$27:$H$659,$O$35,'7.  Persistence Report'!$J$27:$J$659,"Adjustment")</f>
        <v>0</v>
      </c>
      <c r="S95" s="295">
        <f>SUMIFS('7.  Persistence Report'!T$27:T$659,'7.  Persistence Report'!$D$27:$D$659,$B94,'7.  Persistence Report'!$H$27:$H$659,$O$35,'7.  Persistence Report'!$J$27:$J$659,"Adjustment")</f>
        <v>0</v>
      </c>
      <c r="T95" s="295">
        <f>SUMIFS('7.  Persistence Report'!U$27:U$659,'7.  Persistence Report'!$D$27:$D$659,$B94,'7.  Persistence Report'!$H$27:$H$659,$O$35,'7.  Persistence Report'!$J$27:$J$659,"Adjustment")</f>
        <v>0</v>
      </c>
      <c r="U95" s="295">
        <f>SUMIFS('7.  Persistence Report'!V$27:V$659,'7.  Persistence Report'!$D$27:$D$659,$B94,'7.  Persistence Report'!$H$27:$H$659,$O$35,'7.  Persistence Report'!$J$27:$J$659,"Adjustment")</f>
        <v>0</v>
      </c>
      <c r="V95" s="295">
        <f>SUMIFS('7.  Persistence Report'!W$27:W$659,'7.  Persistence Report'!$D$27:$D$659,$B94,'7.  Persistence Report'!$H$27:$H$659,$O$35,'7.  Persistence Report'!$J$27:$J$659,"Adjustment")</f>
        <v>0</v>
      </c>
      <c r="W95" s="295">
        <f>SUMIFS('7.  Persistence Report'!X$27:X$659,'7.  Persistence Report'!$D$27:$D$659,$B94,'7.  Persistence Report'!$H$27:$H$659,$O$35,'7.  Persistence Report'!$J$27:$J$659,"Adjustment")</f>
        <v>0</v>
      </c>
      <c r="X95" s="295">
        <f>SUMIFS('7.  Persistence Report'!Y$27:Y$659,'7.  Persistence Report'!$D$27:$D$659,$B94,'7.  Persistence Report'!$H$27:$H$659,$O$35,'7.  Persistence Report'!$J$27:$J$659,"Adjustment")</f>
        <v>0</v>
      </c>
      <c r="Y95" s="411">
        <f>Y94</f>
        <v>0</v>
      </c>
      <c r="Z95" s="411">
        <f t="shared" ref="Z95" si="161">Z94</f>
        <v>0</v>
      </c>
      <c r="AA95" s="411">
        <f t="shared" ref="AA95" si="162">AA94</f>
        <v>0</v>
      </c>
      <c r="AB95" s="411">
        <f t="shared" ref="AB95" si="163">AB94</f>
        <v>1</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31" outlineLevel="1">
      <c r="A97" s="522">
        <v>19</v>
      </c>
      <c r="B97" s="520" t="s">
        <v>789</v>
      </c>
      <c r="C97" s="291" t="s">
        <v>25</v>
      </c>
      <c r="D97" s="295">
        <f>SUMIFS('7.  Persistence Report'!AU$27:AU$659,'7.  Persistence Report'!$D$27:$D$659,$B97,'7.  Persistence Report'!$H$27:$H$659,$D$35,'7.  Persistence Report'!$J$27:$J$659,"&lt;&gt;Adjustment")</f>
        <v>2577024</v>
      </c>
      <c r="E97" s="295">
        <f>SUMIFS('7.  Persistence Report'!AV$27:AV$659,'7.  Persistence Report'!$D$27:$D$659,$B97,'7.  Persistence Report'!$H$27:$H$659,$D$35,'7.  Persistence Report'!$J$27:$J$659,"&lt;&gt;Adjustment")</f>
        <v>0</v>
      </c>
      <c r="F97" s="295">
        <f>SUMIFS('7.  Persistence Report'!AW$27:AW$659,'7.  Persistence Report'!$D$27:$D$659,$B97,'7.  Persistence Report'!$H$27:$H$659,$D$35,'7.  Persistence Report'!$J$27:$J$659,"&lt;&gt;Adjustment")</f>
        <v>0</v>
      </c>
      <c r="G97" s="295">
        <f>SUMIFS('7.  Persistence Report'!AX$27:AX$659,'7.  Persistence Report'!$D$27:$D$659,$B97,'7.  Persistence Report'!$H$27:$H$659,$D$35,'7.  Persistence Report'!$J$27:$J$659,"&lt;&gt;Adjustment")</f>
        <v>0</v>
      </c>
      <c r="H97" s="295">
        <f>SUMIFS('7.  Persistence Report'!AY$27:AY$659,'7.  Persistence Report'!$D$27:$D$659,$B97,'7.  Persistence Report'!$H$27:$H$659,$D$35,'7.  Persistence Report'!$J$27:$J$659,"&lt;&gt;Adjustment")</f>
        <v>0</v>
      </c>
      <c r="I97" s="295">
        <f>SUMIFS('7.  Persistence Report'!AZ$27:AZ$659,'7.  Persistence Report'!$D$27:$D$659,$B97,'7.  Persistence Report'!$H$27:$H$659,$D$35,'7.  Persistence Report'!$J$27:$J$659,"&lt;&gt;Adjustment")</f>
        <v>0</v>
      </c>
      <c r="J97" s="295">
        <f>SUMIFS('7.  Persistence Report'!BA$27:BA$659,'7.  Persistence Report'!$D$27:$D$659,$B97,'7.  Persistence Report'!$H$27:$H$659,$D$35,'7.  Persistence Report'!$J$27:$J$659,"&lt;&gt;Adjustment")</f>
        <v>0</v>
      </c>
      <c r="K97" s="295">
        <f>SUMIFS('7.  Persistence Report'!BB$27:BB$659,'7.  Persistence Report'!$D$27:$D$659,$B97,'7.  Persistence Report'!$H$27:$H$659,$D$35,'7.  Persistence Report'!$J$27:$J$659,"&lt;&gt;Adjustment")</f>
        <v>0</v>
      </c>
      <c r="L97" s="295">
        <f>SUMIFS('7.  Persistence Report'!BC$27:BC$659,'7.  Persistence Report'!$D$27:$D$659,$B97,'7.  Persistence Report'!$H$27:$H$659,$D$35,'7.  Persistence Report'!$J$27:$J$659,"&lt;&gt;Adjustment")</f>
        <v>0</v>
      </c>
      <c r="M97" s="295">
        <f>SUMIFS('7.  Persistence Report'!BD$27:BD$659,'7.  Persistence Report'!$D$27:$D$659,$B97,'7.  Persistence Report'!$H$27:$H$659,$D$35,'7.  Persistence Report'!$J$27:$J$659,"&lt;&gt;Adjustment")</f>
        <v>0</v>
      </c>
      <c r="N97" s="295">
        <v>12</v>
      </c>
      <c r="O97" s="295">
        <f>SUMIFS('7.  Persistence Report'!P$27:P$659,'7.  Persistence Report'!$D$27:$D$659,$B97,'7.  Persistence Report'!$H$27:$H$659,$O$35,'7.  Persistence Report'!$J$27:$J$659,"&lt;&gt;Adjustment")</f>
        <v>294</v>
      </c>
      <c r="P97" s="295">
        <f>SUMIFS('7.  Persistence Report'!Q$27:Q$659,'7.  Persistence Report'!$D$27:$D$659,$B97,'7.  Persistence Report'!$H$27:$H$659,$O$35,'7.  Persistence Report'!$J$27:$J$659,"&lt;&gt;Adjustment")</f>
        <v>0</v>
      </c>
      <c r="Q97" s="295">
        <f>SUMIFS('7.  Persistence Report'!R$27:R$659,'7.  Persistence Report'!$D$27:$D$659,$B97,'7.  Persistence Report'!$H$27:$H$659,$O$35,'7.  Persistence Report'!$J$27:$J$659,"&lt;&gt;Adjustment")</f>
        <v>0</v>
      </c>
      <c r="R97" s="295">
        <f>SUMIFS('7.  Persistence Report'!S$27:S$659,'7.  Persistence Report'!$D$27:$D$659,$B97,'7.  Persistence Report'!$H$27:$H$659,$O$35,'7.  Persistence Report'!$J$27:$J$659,"&lt;&gt;Adjustment")</f>
        <v>0</v>
      </c>
      <c r="S97" s="295">
        <f>SUMIFS('7.  Persistence Report'!T$27:T$659,'7.  Persistence Report'!$D$27:$D$659,$B97,'7.  Persistence Report'!$H$27:$H$659,$O$35,'7.  Persistence Report'!$J$27:$J$659,"&lt;&gt;Adjustment")</f>
        <v>0</v>
      </c>
      <c r="T97" s="295">
        <f>SUMIFS('7.  Persistence Report'!U$27:U$659,'7.  Persistence Report'!$D$27:$D$659,$B97,'7.  Persistence Report'!$H$27:$H$659,$O$35,'7.  Persistence Report'!$J$27:$J$659,"&lt;&gt;Adjustment")</f>
        <v>0</v>
      </c>
      <c r="U97" s="295">
        <f>SUMIFS('7.  Persistence Report'!V$27:V$659,'7.  Persistence Report'!$D$27:$D$659,$B97,'7.  Persistence Report'!$H$27:$H$659,$O$35,'7.  Persistence Report'!$J$27:$J$659,"&lt;&gt;Adjustment")</f>
        <v>0</v>
      </c>
      <c r="V97" s="295">
        <f>SUMIFS('7.  Persistence Report'!W$27:W$659,'7.  Persistence Report'!$D$27:$D$659,$B97,'7.  Persistence Report'!$H$27:$H$659,$O$35,'7.  Persistence Report'!$J$27:$J$659,"&lt;&gt;Adjustment")</f>
        <v>0</v>
      </c>
      <c r="W97" s="295">
        <f>SUMIFS('7.  Persistence Report'!X$27:X$659,'7.  Persistence Report'!$D$27:$D$659,$B97,'7.  Persistence Report'!$H$27:$H$659,$O$35,'7.  Persistence Report'!$J$27:$J$659,"&lt;&gt;Adjustment")</f>
        <v>0</v>
      </c>
      <c r="X97" s="295">
        <f>SUMIFS('7.  Persistence Report'!Y$27:Y$659,'7.  Persistence Report'!$D$27:$D$659,$B97,'7.  Persistence Report'!$H$27:$H$659,$O$35,'7.  Persistence Report'!$J$27:$J$659,"&lt;&gt;Adjustment")</f>
        <v>0</v>
      </c>
      <c r="Y97" s="410">
        <f>VLOOKUP(B97,'3-a.  Rate Class Allocations'!$B$20:$BW$989,4,FALSE)</f>
        <v>0</v>
      </c>
      <c r="Z97" s="410">
        <f>VLOOKUP(B97,'3-a.  Rate Class Allocations'!$B$20:$BW$989,6,FALSE)</f>
        <v>0</v>
      </c>
      <c r="AA97" s="410">
        <f>VLOOKUP(B97,'3-a.  Rate Class Allocations'!$B$20:$BW$989,8,FALSE)</f>
        <v>0</v>
      </c>
      <c r="AB97" s="410">
        <f>VLOOKUP(B97,'3-a.  Rate Class Allocations'!$B$20:$BW$989,9,FALSE)</f>
        <v>0</v>
      </c>
      <c r="AC97" s="410">
        <f>VLOOKUP(B97,'3-a.  Rate Class Allocations'!$B$20:$BW$989,11,FALSE)</f>
        <v>1</v>
      </c>
      <c r="AD97" s="410">
        <f>VLOOKUP(B97,'3-a.  Rate Class Allocations'!$B$20:$BW$989,13,FALSE)</f>
        <v>0</v>
      </c>
      <c r="AE97" s="410"/>
      <c r="AF97" s="415"/>
      <c r="AG97" s="415"/>
      <c r="AH97" s="415"/>
      <c r="AI97" s="415"/>
      <c r="AJ97" s="415"/>
      <c r="AK97" s="415"/>
      <c r="AL97" s="415"/>
      <c r="AM97" s="296">
        <f>SUM(Y97:AL97)</f>
        <v>1</v>
      </c>
    </row>
    <row r="98" spans="1:39" ht="15.5" outlineLevel="1">
      <c r="B98" s="294" t="s">
        <v>267</v>
      </c>
      <c r="C98" s="340" t="s">
        <v>862</v>
      </c>
      <c r="D98" s="295">
        <f>SUMIFS('7.  Persistence Report'!AU$27:AU$659,'7.  Persistence Report'!$D$27:$D$659,$B97,'7.  Persistence Report'!$H$27:$H$659,$D$35,'7.  Persistence Report'!$J$27:$J$659,"Adjustment")</f>
        <v>0</v>
      </c>
      <c r="E98" s="295">
        <f>SUMIFS('7.  Persistence Report'!AV$27:AV$659,'7.  Persistence Report'!$D$27:$D$659,$B97,'7.  Persistence Report'!$H$27:$H$659,$D$35,'7.  Persistence Report'!$J$27:$J$659,"Adjustment")</f>
        <v>0</v>
      </c>
      <c r="F98" s="295">
        <f>SUMIFS('7.  Persistence Report'!AW$27:AW$659,'7.  Persistence Report'!$D$27:$D$659,$B97,'7.  Persistence Report'!$H$27:$H$659,$D$35,'7.  Persistence Report'!$J$27:$J$659,"Adjustment")</f>
        <v>0</v>
      </c>
      <c r="G98" s="295">
        <f>SUMIFS('7.  Persistence Report'!AX$27:AX$659,'7.  Persistence Report'!$D$27:$D$659,$B97,'7.  Persistence Report'!$H$27:$H$659,$D$35,'7.  Persistence Report'!$J$27:$J$659,"Adjustment")</f>
        <v>0</v>
      </c>
      <c r="H98" s="295">
        <f>SUMIFS('7.  Persistence Report'!AY$27:AY$659,'7.  Persistence Report'!$D$27:$D$659,$B97,'7.  Persistence Report'!$H$27:$H$659,$D$35,'7.  Persistence Report'!$J$27:$J$659,"Adjustment")</f>
        <v>0</v>
      </c>
      <c r="I98" s="295">
        <f>SUMIFS('7.  Persistence Report'!AZ$27:AZ$659,'7.  Persistence Report'!$D$27:$D$659,$B97,'7.  Persistence Report'!$H$27:$H$659,$D$35,'7.  Persistence Report'!$J$27:$J$659,"Adjustment")</f>
        <v>0</v>
      </c>
      <c r="J98" s="295">
        <f>SUMIFS('7.  Persistence Report'!BA$27:BA$659,'7.  Persistence Report'!$D$27:$D$659,$B97,'7.  Persistence Report'!$H$27:$H$659,$D$35,'7.  Persistence Report'!$J$27:$J$659,"Adjustment")</f>
        <v>0</v>
      </c>
      <c r="K98" s="295">
        <f>SUMIFS('7.  Persistence Report'!BB$27:BB$659,'7.  Persistence Report'!$D$27:$D$659,$B97,'7.  Persistence Report'!$H$27:$H$659,$D$35,'7.  Persistence Report'!$J$27:$J$659,"Adjustment")</f>
        <v>0</v>
      </c>
      <c r="L98" s="295">
        <f>SUMIFS('7.  Persistence Report'!BC$27:BC$659,'7.  Persistence Report'!$D$27:$D$659,$B97,'7.  Persistence Report'!$H$27:$H$659,$D$35,'7.  Persistence Report'!$J$27:$J$659,"Adjustment")</f>
        <v>0</v>
      </c>
      <c r="M98" s="295">
        <f>SUMIFS('7.  Persistence Report'!BD$27:BD$659,'7.  Persistence Report'!$D$27:$D$659,$B97,'7.  Persistence Report'!$H$27:$H$659,$D$35,'7.  Persistence Report'!$J$27:$J$659,"Adjustment")</f>
        <v>0</v>
      </c>
      <c r="N98" s="295">
        <f>N97</f>
        <v>12</v>
      </c>
      <c r="O98" s="295">
        <f>SUMIFS('7.  Persistence Report'!P$27:P$659,'7.  Persistence Report'!$D$27:$D$659,$B97,'7.  Persistence Report'!$H$27:$H$659,$O$35,'7.  Persistence Report'!$J$27:$J$659,"Adjustment")</f>
        <v>0</v>
      </c>
      <c r="P98" s="295">
        <f>SUMIFS('7.  Persistence Report'!Q$27:Q$659,'7.  Persistence Report'!$D$27:$D$659,$B97,'7.  Persistence Report'!$H$27:$H$659,$O$35,'7.  Persistence Report'!$J$27:$J$659,"Adjustment")</f>
        <v>0</v>
      </c>
      <c r="Q98" s="295">
        <f>SUMIFS('7.  Persistence Report'!R$27:R$659,'7.  Persistence Report'!$D$27:$D$659,$B97,'7.  Persistence Report'!$H$27:$H$659,$O$35,'7.  Persistence Report'!$J$27:$J$659,"Adjustment")</f>
        <v>0</v>
      </c>
      <c r="R98" s="295">
        <f>SUMIFS('7.  Persistence Report'!S$27:S$659,'7.  Persistence Report'!$D$27:$D$659,$B97,'7.  Persistence Report'!$H$27:$H$659,$O$35,'7.  Persistence Report'!$J$27:$J$659,"Adjustment")</f>
        <v>0</v>
      </c>
      <c r="S98" s="295">
        <f>SUMIFS('7.  Persistence Report'!T$27:T$659,'7.  Persistence Report'!$D$27:$D$659,$B97,'7.  Persistence Report'!$H$27:$H$659,$O$35,'7.  Persistence Report'!$J$27:$J$659,"Adjustment")</f>
        <v>0</v>
      </c>
      <c r="T98" s="295">
        <f>SUMIFS('7.  Persistence Report'!U$27:U$659,'7.  Persistence Report'!$D$27:$D$659,$B97,'7.  Persistence Report'!$H$27:$H$659,$O$35,'7.  Persistence Report'!$J$27:$J$659,"Adjustment")</f>
        <v>0</v>
      </c>
      <c r="U98" s="295">
        <f>SUMIFS('7.  Persistence Report'!V$27:V$659,'7.  Persistence Report'!$D$27:$D$659,$B97,'7.  Persistence Report'!$H$27:$H$659,$O$35,'7.  Persistence Report'!$J$27:$J$659,"Adjustment")</f>
        <v>0</v>
      </c>
      <c r="V98" s="295">
        <f>SUMIFS('7.  Persistence Report'!W$27:W$659,'7.  Persistence Report'!$D$27:$D$659,$B97,'7.  Persistence Report'!$H$27:$H$659,$O$35,'7.  Persistence Report'!$J$27:$J$659,"Adjustment")</f>
        <v>0</v>
      </c>
      <c r="W98" s="295">
        <f>SUMIFS('7.  Persistence Report'!X$27:X$659,'7.  Persistence Report'!$D$27:$D$659,$B97,'7.  Persistence Report'!$H$27:$H$659,$O$35,'7.  Persistence Report'!$J$27:$J$659,"Adjustment")</f>
        <v>0</v>
      </c>
      <c r="X98" s="295">
        <f>SUMIFS('7.  Persistence Report'!Y$27:Y$659,'7.  Persistence Report'!$D$27:$D$659,$B97,'7.  Persistence Report'!$H$27:$H$659,$O$35,'7.  Persistence Report'!$J$27:$J$659,"Adjustment")</f>
        <v>0</v>
      </c>
      <c r="Y98" s="411">
        <f>Y97</f>
        <v>0</v>
      </c>
      <c r="Z98" s="411">
        <f t="shared" ref="Z98:AL98" si="174">Z97</f>
        <v>0</v>
      </c>
      <c r="AA98" s="411">
        <f t="shared" si="174"/>
        <v>0</v>
      </c>
      <c r="AB98" s="411">
        <f t="shared" si="174"/>
        <v>0</v>
      </c>
      <c r="AC98" s="411">
        <f t="shared" si="174"/>
        <v>1</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hidden="1"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f>SUMIFS('7.  Persistence Report'!AU$27:AU$659,'7.  Persistence Report'!$D$27:$D$659,$B105,'7.  Persistence Report'!$H$27:$H$659,$D$35,'7.  Persistence Report'!$J$27:$J$659,"&lt;&gt;Adjustment")</f>
        <v>15588830</v>
      </c>
      <c r="E105" s="295">
        <f>SUMIFS('7.  Persistence Report'!AV$27:AV$659,'7.  Persistence Report'!$D$27:$D$659,$B105,'7.  Persistence Report'!$H$27:$H$659,$D$35,'7.  Persistence Report'!$J$27:$J$659,"&lt;&gt;Adjustment")</f>
        <v>15459881</v>
      </c>
      <c r="F105" s="295">
        <f>SUMIFS('7.  Persistence Report'!AW$27:AW$659,'7.  Persistence Report'!$D$27:$D$659,$B105,'7.  Persistence Report'!$H$27:$H$659,$D$35,'7.  Persistence Report'!$J$27:$J$659,"&lt;&gt;Adjustment")</f>
        <v>15459881</v>
      </c>
      <c r="G105" s="295">
        <f>SUMIFS('7.  Persistence Report'!AX$27:AX$659,'7.  Persistence Report'!$D$27:$D$659,$B105,'7.  Persistence Report'!$H$27:$H$659,$D$35,'7.  Persistence Report'!$J$27:$J$659,"&lt;&gt;Adjustment")</f>
        <v>15459881</v>
      </c>
      <c r="H105" s="295">
        <f>SUMIFS('7.  Persistence Report'!AY$27:AY$659,'7.  Persistence Report'!$D$27:$D$659,$B105,'7.  Persistence Report'!$H$27:$H$659,$D$35,'7.  Persistence Report'!$J$27:$J$659,"&lt;&gt;Adjustment")</f>
        <v>15459881</v>
      </c>
      <c r="I105" s="295">
        <f>SUMIFS('7.  Persistence Report'!AZ$27:AZ$659,'7.  Persistence Report'!$D$27:$D$659,$B105,'7.  Persistence Report'!$H$27:$H$659,$D$35,'7.  Persistence Report'!$J$27:$J$659,"&lt;&gt;Adjustment")</f>
        <v>15459881</v>
      </c>
      <c r="J105" s="295">
        <f>SUMIFS('7.  Persistence Report'!BA$27:BA$659,'7.  Persistence Report'!$D$27:$D$659,$B105,'7.  Persistence Report'!$H$27:$H$659,$D$35,'7.  Persistence Report'!$J$27:$J$659,"&lt;&gt;Adjustment")</f>
        <v>15459881</v>
      </c>
      <c r="K105" s="295">
        <f>SUMIFS('7.  Persistence Report'!BB$27:BB$659,'7.  Persistence Report'!$D$27:$D$659,$B105,'7.  Persistence Report'!$H$27:$H$659,$D$35,'7.  Persistence Report'!$J$27:$J$659,"&lt;&gt;Adjustment")</f>
        <v>15450930</v>
      </c>
      <c r="L105" s="295">
        <f>SUMIFS('7.  Persistence Report'!BC$27:BC$659,'7.  Persistence Report'!$D$27:$D$659,$B105,'7.  Persistence Report'!$H$27:$H$659,$D$35,'7.  Persistence Report'!$J$27:$J$659,"&lt;&gt;Adjustment")</f>
        <v>15450930</v>
      </c>
      <c r="M105" s="295">
        <f>SUMIFS('7.  Persistence Report'!BD$27:BD$659,'7.  Persistence Report'!$D$27:$D$659,$B105,'7.  Persistence Report'!$H$27:$H$659,$D$35,'7.  Persistence Report'!$J$27:$J$659,"&lt;&gt;Adjustment")</f>
        <v>15450930</v>
      </c>
      <c r="N105" s="291"/>
      <c r="O105" s="295">
        <f>SUMIFS('7.  Persistence Report'!P$27:P$659,'7.  Persistence Report'!$D$27:$D$659,$B105,'7.  Persistence Report'!$H$27:$H$659,$O$35,'7.  Persistence Report'!$J$27:$J$659,"&lt;&gt;Adjustment")</f>
        <v>999</v>
      </c>
      <c r="P105" s="295">
        <f>SUMIFS('7.  Persistence Report'!Q$27:Q$659,'7.  Persistence Report'!$D$27:$D$659,$B105,'7.  Persistence Report'!$H$27:$H$659,$O$35,'7.  Persistence Report'!$J$27:$J$659,"&lt;&gt;Adjustment")</f>
        <v>990</v>
      </c>
      <c r="Q105" s="295">
        <f>SUMIFS('7.  Persistence Report'!R$27:R$659,'7.  Persistence Report'!$D$27:$D$659,$B105,'7.  Persistence Report'!$H$27:$H$659,$O$35,'7.  Persistence Report'!$J$27:$J$659,"&lt;&gt;Adjustment")</f>
        <v>990</v>
      </c>
      <c r="R105" s="295">
        <f>SUMIFS('7.  Persistence Report'!S$27:S$659,'7.  Persistence Report'!$D$27:$D$659,$B105,'7.  Persistence Report'!$H$27:$H$659,$O$35,'7.  Persistence Report'!$J$27:$J$659,"&lt;&gt;Adjustment")</f>
        <v>990</v>
      </c>
      <c r="S105" s="295">
        <f>SUMIFS('7.  Persistence Report'!T$27:T$659,'7.  Persistence Report'!$D$27:$D$659,$B105,'7.  Persistence Report'!$H$27:$H$659,$O$35,'7.  Persistence Report'!$J$27:$J$659,"&lt;&gt;Adjustment")</f>
        <v>990</v>
      </c>
      <c r="T105" s="295">
        <f>SUMIFS('7.  Persistence Report'!U$27:U$659,'7.  Persistence Report'!$D$27:$D$659,$B105,'7.  Persistence Report'!$H$27:$H$659,$O$35,'7.  Persistence Report'!$J$27:$J$659,"&lt;&gt;Adjustment")</f>
        <v>990</v>
      </c>
      <c r="U105" s="295">
        <f>SUMIFS('7.  Persistence Report'!V$27:V$659,'7.  Persistence Report'!$D$27:$D$659,$B105,'7.  Persistence Report'!$H$27:$H$659,$O$35,'7.  Persistence Report'!$J$27:$J$659,"&lt;&gt;Adjustment")</f>
        <v>990</v>
      </c>
      <c r="V105" s="295">
        <f>SUMIFS('7.  Persistence Report'!W$27:W$659,'7.  Persistence Report'!$D$27:$D$659,$B105,'7.  Persistence Report'!$H$27:$H$659,$O$35,'7.  Persistence Report'!$J$27:$J$659,"&lt;&gt;Adjustment")</f>
        <v>989</v>
      </c>
      <c r="W105" s="295">
        <f>SUMIFS('7.  Persistence Report'!X$27:X$659,'7.  Persistence Report'!$D$27:$D$659,$B105,'7.  Persistence Report'!$H$27:$H$659,$O$35,'7.  Persistence Report'!$J$27:$J$659,"&lt;&gt;Adjustment")</f>
        <v>989</v>
      </c>
      <c r="X105" s="295">
        <f>SUMIFS('7.  Persistence Report'!Y$27:Y$659,'7.  Persistence Report'!$D$27:$D$659,$B105,'7.  Persistence Report'!$H$27:$H$659,$O$35,'7.  Persistence Report'!$J$27:$J$659,"&lt;&gt;Adjustment")</f>
        <v>989</v>
      </c>
      <c r="Y105" s="410">
        <f>VLOOKUP(B105,'3-a.  Rate Class Allocations'!$B$20:$BW$989,4,FALSE)</f>
        <v>0.95</v>
      </c>
      <c r="Z105" s="410">
        <f>VLOOKUP(B105,'3-a.  Rate Class Allocations'!$B$20:$BW$989,6,FALSE)</f>
        <v>0.05</v>
      </c>
      <c r="AA105" s="410">
        <f>VLOOKUP(B105,'3-a.  Rate Class Allocations'!$B$20:$BW$989,8,FALSE)</f>
        <v>0</v>
      </c>
      <c r="AB105" s="410">
        <f>VLOOKUP(B105,'3-a.  Rate Class Allocations'!$B$20:$BW$989,9,FALSE)</f>
        <v>0</v>
      </c>
      <c r="AC105" s="410">
        <f>VLOOKUP(B105,'3-a.  Rate Class Allocations'!$B$20:$BW$989,11,FALSE)</f>
        <v>0</v>
      </c>
      <c r="AD105" s="410">
        <f>VLOOKUP(B105,'3-a.  Rate Class Allocations'!$B$20:$BW$989,13,FALSE)</f>
        <v>0</v>
      </c>
      <c r="AE105" s="410"/>
      <c r="AF105" s="410"/>
      <c r="AG105" s="410"/>
      <c r="AH105" s="410"/>
      <c r="AI105" s="410"/>
      <c r="AJ105" s="410"/>
      <c r="AK105" s="410"/>
      <c r="AL105" s="410"/>
      <c r="AM105" s="296">
        <f>SUM(Y105:AL105)</f>
        <v>1</v>
      </c>
    </row>
    <row r="106" spans="1:39" ht="15.5" outlineLevel="1">
      <c r="B106" s="294" t="s">
        <v>267</v>
      </c>
      <c r="C106" s="340" t="s">
        <v>862</v>
      </c>
      <c r="D106" s="295">
        <f>SUMIFS('7.  Persistence Report'!AU$27:AU$659,'7.  Persistence Report'!$D$27:$D$659,$B105,'7.  Persistence Report'!$H$27:$H$659,$D$35,'7.  Persistence Report'!$J$27:$J$659,"Adjustment")</f>
        <v>0</v>
      </c>
      <c r="E106" s="295">
        <f>SUMIFS('7.  Persistence Report'!AV$27:AV$659,'7.  Persistence Report'!$D$27:$D$659,$B105,'7.  Persistence Report'!$H$27:$H$659,$D$35,'7.  Persistence Report'!$J$27:$J$659,"Adjustment")</f>
        <v>0</v>
      </c>
      <c r="F106" s="295">
        <f>SUMIFS('7.  Persistence Report'!AW$27:AW$659,'7.  Persistence Report'!$D$27:$D$659,$B105,'7.  Persistence Report'!$H$27:$H$659,$D$35,'7.  Persistence Report'!$J$27:$J$659,"Adjustment")</f>
        <v>0</v>
      </c>
      <c r="G106" s="295">
        <f>SUMIFS('7.  Persistence Report'!AX$27:AX$659,'7.  Persistence Report'!$D$27:$D$659,$B105,'7.  Persistence Report'!$H$27:$H$659,$D$35,'7.  Persistence Report'!$J$27:$J$659,"Adjustment")</f>
        <v>0</v>
      </c>
      <c r="H106" s="295">
        <f>SUMIFS('7.  Persistence Report'!AY$27:AY$659,'7.  Persistence Report'!$D$27:$D$659,$B105,'7.  Persistence Report'!$H$27:$H$659,$D$35,'7.  Persistence Report'!$J$27:$J$659,"Adjustment")</f>
        <v>0</v>
      </c>
      <c r="I106" s="295">
        <f>SUMIFS('7.  Persistence Report'!AZ$27:AZ$659,'7.  Persistence Report'!$D$27:$D$659,$B105,'7.  Persistence Report'!$H$27:$H$659,$D$35,'7.  Persistence Report'!$J$27:$J$659,"Adjustment")</f>
        <v>0</v>
      </c>
      <c r="J106" s="295">
        <f>SUMIFS('7.  Persistence Report'!BA$27:BA$659,'7.  Persistence Report'!$D$27:$D$659,$B105,'7.  Persistence Report'!$H$27:$H$659,$D$35,'7.  Persistence Report'!$J$27:$J$659,"Adjustment")</f>
        <v>0</v>
      </c>
      <c r="K106" s="295">
        <f>SUMIFS('7.  Persistence Report'!BB$27:BB$659,'7.  Persistence Report'!$D$27:$D$659,$B105,'7.  Persistence Report'!$H$27:$H$659,$D$35,'7.  Persistence Report'!$J$27:$J$659,"Adjustment")</f>
        <v>0</v>
      </c>
      <c r="L106" s="295">
        <f>SUMIFS('7.  Persistence Report'!BC$27:BC$659,'7.  Persistence Report'!$D$27:$D$659,$B105,'7.  Persistence Report'!$H$27:$H$659,$D$35,'7.  Persistence Report'!$J$27:$J$659,"Adjustment")</f>
        <v>0</v>
      </c>
      <c r="M106" s="295">
        <f>SUMIFS('7.  Persistence Report'!BD$27:BD$659,'7.  Persistence Report'!$D$27:$D$659,$B105,'7.  Persistence Report'!$H$27:$H$659,$D$35,'7.  Persistence Report'!$J$27:$J$659,"Adjustment")</f>
        <v>0</v>
      </c>
      <c r="N106" s="291"/>
      <c r="O106" s="295">
        <f>SUMIFS('7.  Persistence Report'!P$27:P$659,'7.  Persistence Report'!$D$27:$D$659,$B105,'7.  Persistence Report'!$H$27:$H$659,$O$35,'7.  Persistence Report'!$J$27:$J$659,"Adjustment")</f>
        <v>0</v>
      </c>
      <c r="P106" s="295">
        <f>SUMIFS('7.  Persistence Report'!Q$27:Q$659,'7.  Persistence Report'!$D$27:$D$659,$B105,'7.  Persistence Report'!$H$27:$H$659,$O$35,'7.  Persistence Report'!$J$27:$J$659,"Adjustment")</f>
        <v>0</v>
      </c>
      <c r="Q106" s="295">
        <f>SUMIFS('7.  Persistence Report'!R$27:R$659,'7.  Persistence Report'!$D$27:$D$659,$B105,'7.  Persistence Report'!$H$27:$H$659,$O$35,'7.  Persistence Report'!$J$27:$J$659,"Adjustment")</f>
        <v>0</v>
      </c>
      <c r="R106" s="295">
        <f>SUMIFS('7.  Persistence Report'!S$27:S$659,'7.  Persistence Report'!$D$27:$D$659,$B105,'7.  Persistence Report'!$H$27:$H$659,$O$35,'7.  Persistence Report'!$J$27:$J$659,"Adjustment")</f>
        <v>0</v>
      </c>
      <c r="S106" s="295">
        <f>SUMIFS('7.  Persistence Report'!T$27:T$659,'7.  Persistence Report'!$D$27:$D$659,$B105,'7.  Persistence Report'!$H$27:$H$659,$O$35,'7.  Persistence Report'!$J$27:$J$659,"Adjustment")</f>
        <v>0</v>
      </c>
      <c r="T106" s="295">
        <f>SUMIFS('7.  Persistence Report'!U$27:U$659,'7.  Persistence Report'!$D$27:$D$659,$B105,'7.  Persistence Report'!$H$27:$H$659,$O$35,'7.  Persistence Report'!$J$27:$J$659,"Adjustment")</f>
        <v>0</v>
      </c>
      <c r="U106" s="295">
        <f>SUMIFS('7.  Persistence Report'!V$27:V$659,'7.  Persistence Report'!$D$27:$D$659,$B105,'7.  Persistence Report'!$H$27:$H$659,$O$35,'7.  Persistence Report'!$J$27:$J$659,"Adjustment")</f>
        <v>0</v>
      </c>
      <c r="V106" s="295">
        <f>SUMIFS('7.  Persistence Report'!W$27:W$659,'7.  Persistence Report'!$D$27:$D$659,$B105,'7.  Persistence Report'!$H$27:$H$659,$O$35,'7.  Persistence Report'!$J$27:$J$659,"Adjustment")</f>
        <v>0</v>
      </c>
      <c r="W106" s="295">
        <f>SUMIFS('7.  Persistence Report'!X$27:X$659,'7.  Persistence Report'!$D$27:$D$659,$B105,'7.  Persistence Report'!$H$27:$H$659,$O$35,'7.  Persistence Report'!$J$27:$J$659,"Adjustment")</f>
        <v>0</v>
      </c>
      <c r="X106" s="295">
        <f>SUMIFS('7.  Persistence Report'!Y$27:Y$659,'7.  Persistence Report'!$D$27:$D$659,$B105,'7.  Persistence Report'!$H$27:$H$659,$O$35,'7.  Persistence Report'!$J$27:$J$659,"Adjustment")</f>
        <v>0</v>
      </c>
      <c r="Y106" s="411">
        <f>Y105</f>
        <v>0.95</v>
      </c>
      <c r="Z106" s="411">
        <f t="shared" ref="Z106" si="176">Z105</f>
        <v>0.05</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771</v>
      </c>
      <c r="C108" s="291" t="s">
        <v>25</v>
      </c>
      <c r="D108" s="295">
        <f>SUMIFS('7.  Persistence Report'!AU$27:AU$659,'7.  Persistence Report'!$D$27:$D$659,$B108,'7.  Persistence Report'!$H$27:$H$659,$D$35,'7.  Persistence Report'!$J$27:$J$659,"&lt;&gt;Adjustment")</f>
        <v>4022885</v>
      </c>
      <c r="E108" s="295">
        <f>SUMIFS('7.  Persistence Report'!AV$27:AV$659,'7.  Persistence Report'!$D$27:$D$659,$B108,'7.  Persistence Report'!$H$27:$H$659,$D$35,'7.  Persistence Report'!$J$27:$J$659,"&lt;&gt;Adjustment")</f>
        <v>4022885</v>
      </c>
      <c r="F108" s="295">
        <f>SUMIFS('7.  Persistence Report'!AW$27:AW$659,'7.  Persistence Report'!$D$27:$D$659,$B108,'7.  Persistence Report'!$H$27:$H$659,$D$35,'7.  Persistence Report'!$J$27:$J$659,"&lt;&gt;Adjustment")</f>
        <v>4022885</v>
      </c>
      <c r="G108" s="295">
        <f>SUMIFS('7.  Persistence Report'!AX$27:AX$659,'7.  Persistence Report'!$D$27:$D$659,$B108,'7.  Persistence Report'!$H$27:$H$659,$D$35,'7.  Persistence Report'!$J$27:$J$659,"&lt;&gt;Adjustment")</f>
        <v>4022885</v>
      </c>
      <c r="H108" s="295">
        <f>SUMIFS('7.  Persistence Report'!AY$27:AY$659,'7.  Persistence Report'!$D$27:$D$659,$B108,'7.  Persistence Report'!$H$27:$H$659,$D$35,'7.  Persistence Report'!$J$27:$J$659,"&lt;&gt;Adjustment")</f>
        <v>4022885</v>
      </c>
      <c r="I108" s="295">
        <f>SUMIFS('7.  Persistence Report'!AZ$27:AZ$659,'7.  Persistence Report'!$D$27:$D$659,$B108,'7.  Persistence Report'!$H$27:$H$659,$D$35,'7.  Persistence Report'!$J$27:$J$659,"&lt;&gt;Adjustment")</f>
        <v>4022885</v>
      </c>
      <c r="J108" s="295">
        <f>SUMIFS('7.  Persistence Report'!BA$27:BA$659,'7.  Persistence Report'!$D$27:$D$659,$B108,'7.  Persistence Report'!$H$27:$H$659,$D$35,'7.  Persistence Report'!$J$27:$J$659,"&lt;&gt;Adjustment")</f>
        <v>4022885</v>
      </c>
      <c r="K108" s="295">
        <f>SUMIFS('7.  Persistence Report'!BB$27:BB$659,'7.  Persistence Report'!$D$27:$D$659,$B108,'7.  Persistence Report'!$H$27:$H$659,$D$35,'7.  Persistence Report'!$J$27:$J$659,"&lt;&gt;Adjustment")</f>
        <v>4022885</v>
      </c>
      <c r="L108" s="295">
        <f>SUMIFS('7.  Persistence Report'!BC$27:BC$659,'7.  Persistence Report'!$D$27:$D$659,$B108,'7.  Persistence Report'!$H$27:$H$659,$D$35,'7.  Persistence Report'!$J$27:$J$659,"&lt;&gt;Adjustment")</f>
        <v>4022885</v>
      </c>
      <c r="M108" s="295">
        <f>SUMIFS('7.  Persistence Report'!BD$27:BD$659,'7.  Persistence Report'!$D$27:$D$659,$B108,'7.  Persistence Report'!$H$27:$H$659,$D$35,'7.  Persistence Report'!$J$27:$J$659,"&lt;&gt;Adjustment")</f>
        <v>4022885</v>
      </c>
      <c r="N108" s="291"/>
      <c r="O108" s="295">
        <f>SUMIFS('7.  Persistence Report'!P$27:P$659,'7.  Persistence Report'!$D$27:$D$659,$B108,'7.  Persistence Report'!$H$27:$H$659,$O$35,'7.  Persistence Report'!$J$27:$J$659,"&lt;&gt;Adjustment")</f>
        <v>2097</v>
      </c>
      <c r="P108" s="295">
        <f>SUMIFS('7.  Persistence Report'!Q$27:Q$659,'7.  Persistence Report'!$D$27:$D$659,$B108,'7.  Persistence Report'!$H$27:$H$659,$O$35,'7.  Persistence Report'!$J$27:$J$659,"&lt;&gt;Adjustment")</f>
        <v>2097</v>
      </c>
      <c r="Q108" s="295">
        <f>SUMIFS('7.  Persistence Report'!R$27:R$659,'7.  Persistence Report'!$D$27:$D$659,$B108,'7.  Persistence Report'!$H$27:$H$659,$O$35,'7.  Persistence Report'!$J$27:$J$659,"&lt;&gt;Adjustment")</f>
        <v>2097</v>
      </c>
      <c r="R108" s="295">
        <f>SUMIFS('7.  Persistence Report'!S$27:S$659,'7.  Persistence Report'!$D$27:$D$659,$B108,'7.  Persistence Report'!$H$27:$H$659,$O$35,'7.  Persistence Report'!$J$27:$J$659,"&lt;&gt;Adjustment")</f>
        <v>2097</v>
      </c>
      <c r="S108" s="295">
        <f>SUMIFS('7.  Persistence Report'!T$27:T$659,'7.  Persistence Report'!$D$27:$D$659,$B108,'7.  Persistence Report'!$H$27:$H$659,$O$35,'7.  Persistence Report'!$J$27:$J$659,"&lt;&gt;Adjustment")</f>
        <v>2097</v>
      </c>
      <c r="T108" s="295">
        <f>SUMIFS('7.  Persistence Report'!U$27:U$659,'7.  Persistence Report'!$D$27:$D$659,$B108,'7.  Persistence Report'!$H$27:$H$659,$O$35,'7.  Persistence Report'!$J$27:$J$659,"&lt;&gt;Adjustment")</f>
        <v>2097</v>
      </c>
      <c r="U108" s="295">
        <f>SUMIFS('7.  Persistence Report'!V$27:V$659,'7.  Persistence Report'!$D$27:$D$659,$B108,'7.  Persistence Report'!$H$27:$H$659,$O$35,'7.  Persistence Report'!$J$27:$J$659,"&lt;&gt;Adjustment")</f>
        <v>2097</v>
      </c>
      <c r="V108" s="295">
        <f>SUMIFS('7.  Persistence Report'!W$27:W$659,'7.  Persistence Report'!$D$27:$D$659,$B108,'7.  Persistence Report'!$H$27:$H$659,$O$35,'7.  Persistence Report'!$J$27:$J$659,"&lt;&gt;Adjustment")</f>
        <v>2097</v>
      </c>
      <c r="W108" s="295">
        <f>SUMIFS('7.  Persistence Report'!X$27:X$659,'7.  Persistence Report'!$D$27:$D$659,$B108,'7.  Persistence Report'!$H$27:$H$659,$O$35,'7.  Persistence Report'!$J$27:$J$659,"&lt;&gt;Adjustment")</f>
        <v>2097</v>
      </c>
      <c r="X108" s="295">
        <f>SUMIFS('7.  Persistence Report'!Y$27:Y$659,'7.  Persistence Report'!$D$27:$D$659,$B108,'7.  Persistence Report'!$H$27:$H$659,$O$35,'7.  Persistence Report'!$J$27:$J$659,"&lt;&gt;Adjustment")</f>
        <v>2097</v>
      </c>
      <c r="Y108" s="410">
        <f>VLOOKUP(B108,'3-a.  Rate Class Allocations'!$B$20:$BW$989,4,FALSE)</f>
        <v>1</v>
      </c>
      <c r="Z108" s="410">
        <f>VLOOKUP(B108,'3-a.  Rate Class Allocations'!$B$20:$BW$989,6,FALSE)</f>
        <v>0</v>
      </c>
      <c r="AA108" s="410">
        <f>VLOOKUP(B108,'3-a.  Rate Class Allocations'!$B$20:$BW$989,8,FALSE)</f>
        <v>0</v>
      </c>
      <c r="AB108" s="410">
        <f>VLOOKUP(B108,'3-a.  Rate Class Allocations'!$B$20:$BW$989,9,FALSE)</f>
        <v>0</v>
      </c>
      <c r="AC108" s="410">
        <f>VLOOKUP(B108,'3-a.  Rate Class Allocations'!$B$20:$BW$989,11,FALSE)</f>
        <v>0</v>
      </c>
      <c r="AD108" s="410">
        <f>VLOOKUP(B108,'3-a.  Rate Class Allocations'!$B$20:$BW$989,13,FALSE)</f>
        <v>0</v>
      </c>
      <c r="AE108" s="410"/>
      <c r="AF108" s="410"/>
      <c r="AG108" s="410"/>
      <c r="AH108" s="410"/>
      <c r="AI108" s="410"/>
      <c r="AJ108" s="410"/>
      <c r="AK108" s="410"/>
      <c r="AL108" s="410"/>
      <c r="AM108" s="296">
        <f>SUM(Y108:AL108)</f>
        <v>1</v>
      </c>
    </row>
    <row r="109" spans="1:39" ht="15.5" outlineLevel="1">
      <c r="B109" s="294" t="s">
        <v>267</v>
      </c>
      <c r="C109" s="340" t="s">
        <v>862</v>
      </c>
      <c r="D109" s="295">
        <f>SUMIFS('7.  Persistence Report'!AU$27:AU$659,'7.  Persistence Report'!$D$27:$D$659,$B108,'7.  Persistence Report'!$H$27:$H$659,$D$35,'7.  Persistence Report'!$J$27:$J$659,"Adjustment")</f>
        <v>0</v>
      </c>
      <c r="E109" s="295">
        <f>SUMIFS('7.  Persistence Report'!AV$27:AV$659,'7.  Persistence Report'!$D$27:$D$659,$B108,'7.  Persistence Report'!$H$27:$H$659,$D$35,'7.  Persistence Report'!$J$27:$J$659,"Adjustment")</f>
        <v>0</v>
      </c>
      <c r="F109" s="295">
        <f>SUMIFS('7.  Persistence Report'!AW$27:AW$659,'7.  Persistence Report'!$D$27:$D$659,$B108,'7.  Persistence Report'!$H$27:$H$659,$D$35,'7.  Persistence Report'!$J$27:$J$659,"Adjustment")</f>
        <v>0</v>
      </c>
      <c r="G109" s="295">
        <f>SUMIFS('7.  Persistence Report'!AX$27:AX$659,'7.  Persistence Report'!$D$27:$D$659,$B108,'7.  Persistence Report'!$H$27:$H$659,$D$35,'7.  Persistence Report'!$J$27:$J$659,"Adjustment")</f>
        <v>0</v>
      </c>
      <c r="H109" s="295">
        <f>SUMIFS('7.  Persistence Report'!AY$27:AY$659,'7.  Persistence Report'!$D$27:$D$659,$B108,'7.  Persistence Report'!$H$27:$H$659,$D$35,'7.  Persistence Report'!$J$27:$J$659,"Adjustment")</f>
        <v>0</v>
      </c>
      <c r="I109" s="295">
        <f>SUMIFS('7.  Persistence Report'!AZ$27:AZ$659,'7.  Persistence Report'!$D$27:$D$659,$B108,'7.  Persistence Report'!$H$27:$H$659,$D$35,'7.  Persistence Report'!$J$27:$J$659,"Adjustment")</f>
        <v>0</v>
      </c>
      <c r="J109" s="295">
        <f>SUMIFS('7.  Persistence Report'!BA$27:BA$659,'7.  Persistence Report'!$D$27:$D$659,$B108,'7.  Persistence Report'!$H$27:$H$659,$D$35,'7.  Persistence Report'!$J$27:$J$659,"Adjustment")</f>
        <v>0</v>
      </c>
      <c r="K109" s="295">
        <f>SUMIFS('7.  Persistence Report'!BB$27:BB$659,'7.  Persistence Report'!$D$27:$D$659,$B108,'7.  Persistence Report'!$H$27:$H$659,$D$35,'7.  Persistence Report'!$J$27:$J$659,"Adjustment")</f>
        <v>0</v>
      </c>
      <c r="L109" s="295">
        <f>SUMIFS('7.  Persistence Report'!BC$27:BC$659,'7.  Persistence Report'!$D$27:$D$659,$B108,'7.  Persistence Report'!$H$27:$H$659,$D$35,'7.  Persistence Report'!$J$27:$J$659,"Adjustment")</f>
        <v>0</v>
      </c>
      <c r="M109" s="295">
        <f>SUMIFS('7.  Persistence Report'!BD$27:BD$659,'7.  Persistence Report'!$D$27:$D$659,$B108,'7.  Persistence Report'!$H$27:$H$659,$D$35,'7.  Persistence Report'!$J$27:$J$659,"Adjustment")</f>
        <v>0</v>
      </c>
      <c r="N109" s="291"/>
      <c r="O109" s="295">
        <f>SUMIFS('7.  Persistence Report'!P$27:P$659,'7.  Persistence Report'!$D$27:$D$659,$B108,'7.  Persistence Report'!$H$27:$H$659,$O$35,'7.  Persistence Report'!$J$27:$J$659,"Adjustment")</f>
        <v>0</v>
      </c>
      <c r="P109" s="295">
        <f>SUMIFS('7.  Persistence Report'!Q$27:Q$659,'7.  Persistence Report'!$D$27:$D$659,$B108,'7.  Persistence Report'!$H$27:$H$659,$O$35,'7.  Persistence Report'!$J$27:$J$659,"Adjustment")</f>
        <v>0</v>
      </c>
      <c r="Q109" s="295">
        <f>SUMIFS('7.  Persistence Report'!R$27:R$659,'7.  Persistence Report'!$D$27:$D$659,$B108,'7.  Persistence Report'!$H$27:$H$659,$O$35,'7.  Persistence Report'!$J$27:$J$659,"Adjustment")</f>
        <v>0</v>
      </c>
      <c r="R109" s="295">
        <f>SUMIFS('7.  Persistence Report'!S$27:S$659,'7.  Persistence Report'!$D$27:$D$659,$B108,'7.  Persistence Report'!$H$27:$H$659,$O$35,'7.  Persistence Report'!$J$27:$J$659,"Adjustment")</f>
        <v>0</v>
      </c>
      <c r="S109" s="295">
        <f>SUMIFS('7.  Persistence Report'!T$27:T$659,'7.  Persistence Report'!$D$27:$D$659,$B108,'7.  Persistence Report'!$H$27:$H$659,$O$35,'7.  Persistence Report'!$J$27:$J$659,"Adjustment")</f>
        <v>0</v>
      </c>
      <c r="T109" s="295">
        <f>SUMIFS('7.  Persistence Report'!U$27:U$659,'7.  Persistence Report'!$D$27:$D$659,$B108,'7.  Persistence Report'!$H$27:$H$659,$O$35,'7.  Persistence Report'!$J$27:$J$659,"Adjustment")</f>
        <v>0</v>
      </c>
      <c r="U109" s="295">
        <f>SUMIFS('7.  Persistence Report'!V$27:V$659,'7.  Persistence Report'!$D$27:$D$659,$B108,'7.  Persistence Report'!$H$27:$H$659,$O$35,'7.  Persistence Report'!$J$27:$J$659,"Adjustment")</f>
        <v>0</v>
      </c>
      <c r="V109" s="295">
        <f>SUMIFS('7.  Persistence Report'!W$27:W$659,'7.  Persistence Report'!$D$27:$D$659,$B108,'7.  Persistence Report'!$H$27:$H$659,$O$35,'7.  Persistence Report'!$J$27:$J$659,"Adjustment")</f>
        <v>0</v>
      </c>
      <c r="W109" s="295">
        <f>SUMIFS('7.  Persistence Report'!X$27:X$659,'7.  Persistence Report'!$D$27:$D$659,$B108,'7.  Persistence Report'!$H$27:$H$659,$O$35,'7.  Persistence Report'!$J$27:$J$659,"Adjustment")</f>
        <v>0</v>
      </c>
      <c r="X109" s="295">
        <f>SUMIFS('7.  Persistence Report'!Y$27:Y$659,'7.  Persistence Report'!$D$27:$D$659,$B108,'7.  Persistence Report'!$H$27:$H$659,$O$35,'7.  Persistence Report'!$J$27:$J$659,"Adjustment")</f>
        <v>0</v>
      </c>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f>SUMIFS('7.  Persistence Report'!AU$27:AU$659,'7.  Persistence Report'!$D$27:$D$659,$B111,'7.  Persistence Report'!$H$27:$H$659,$D$35,'7.  Persistence Report'!$J$27:$J$659,"&lt;&gt;Adjustment")</f>
        <v>39186</v>
      </c>
      <c r="E111" s="295">
        <f>SUMIFS('7.  Persistence Report'!AV$27:AV$659,'7.  Persistence Report'!$D$27:$D$659,$B111,'7.  Persistence Report'!$H$27:$H$659,$D$35,'7.  Persistence Report'!$J$27:$J$659,"&lt;&gt;Adjustment")</f>
        <v>39186</v>
      </c>
      <c r="F111" s="295">
        <f>SUMIFS('7.  Persistence Report'!AW$27:AW$659,'7.  Persistence Report'!$D$27:$D$659,$B111,'7.  Persistence Report'!$H$27:$H$659,$D$35,'7.  Persistence Report'!$J$27:$J$659,"&lt;&gt;Adjustment")</f>
        <v>39186</v>
      </c>
      <c r="G111" s="295">
        <f>SUMIFS('7.  Persistence Report'!AX$27:AX$659,'7.  Persistence Report'!$D$27:$D$659,$B111,'7.  Persistence Report'!$H$27:$H$659,$D$35,'7.  Persistence Report'!$J$27:$J$659,"&lt;&gt;Adjustment")</f>
        <v>39186</v>
      </c>
      <c r="H111" s="295">
        <f>SUMIFS('7.  Persistence Report'!AY$27:AY$659,'7.  Persistence Report'!$D$27:$D$659,$B111,'7.  Persistence Report'!$H$27:$H$659,$D$35,'7.  Persistence Report'!$J$27:$J$659,"&lt;&gt;Adjustment")</f>
        <v>39186</v>
      </c>
      <c r="I111" s="295">
        <f>SUMIFS('7.  Persistence Report'!AZ$27:AZ$659,'7.  Persistence Report'!$D$27:$D$659,$B111,'7.  Persistence Report'!$H$27:$H$659,$D$35,'7.  Persistence Report'!$J$27:$J$659,"&lt;&gt;Adjustment")</f>
        <v>39186</v>
      </c>
      <c r="J111" s="295">
        <f>SUMIFS('7.  Persistence Report'!BA$27:BA$659,'7.  Persistence Report'!$D$27:$D$659,$B111,'7.  Persistence Report'!$H$27:$H$659,$D$35,'7.  Persistence Report'!$J$27:$J$659,"&lt;&gt;Adjustment")</f>
        <v>39186</v>
      </c>
      <c r="K111" s="295">
        <f>SUMIFS('7.  Persistence Report'!BB$27:BB$659,'7.  Persistence Report'!$D$27:$D$659,$B111,'7.  Persistence Report'!$H$27:$H$659,$D$35,'7.  Persistence Report'!$J$27:$J$659,"&lt;&gt;Adjustment")</f>
        <v>39186</v>
      </c>
      <c r="L111" s="295">
        <f>SUMIFS('7.  Persistence Report'!BC$27:BC$659,'7.  Persistence Report'!$D$27:$D$659,$B111,'7.  Persistence Report'!$H$27:$H$659,$D$35,'7.  Persistence Report'!$J$27:$J$659,"&lt;&gt;Adjustment")</f>
        <v>39186</v>
      </c>
      <c r="M111" s="295">
        <f>SUMIFS('7.  Persistence Report'!BD$27:BD$659,'7.  Persistence Report'!$D$27:$D$659,$B111,'7.  Persistence Report'!$H$27:$H$659,$D$35,'7.  Persistence Report'!$J$27:$J$659,"&lt;&gt;Adjustment")</f>
        <v>39186</v>
      </c>
      <c r="N111" s="291"/>
      <c r="O111" s="295">
        <f>SUMIFS('7.  Persistence Report'!P$27:P$659,'7.  Persistence Report'!$D$27:$D$659,$B111,'7.  Persistence Report'!$H$27:$H$659,$O$35,'7.  Persistence Report'!$J$27:$J$659,"&lt;&gt;Adjustment")</f>
        <v>9</v>
      </c>
      <c r="P111" s="295">
        <f>SUMIFS('7.  Persistence Report'!Q$27:Q$659,'7.  Persistence Report'!$D$27:$D$659,$B111,'7.  Persistence Report'!$H$27:$H$659,$O$35,'7.  Persistence Report'!$J$27:$J$659,"&lt;&gt;Adjustment")</f>
        <v>9</v>
      </c>
      <c r="Q111" s="295">
        <f>SUMIFS('7.  Persistence Report'!R$27:R$659,'7.  Persistence Report'!$D$27:$D$659,$B111,'7.  Persistence Report'!$H$27:$H$659,$O$35,'7.  Persistence Report'!$J$27:$J$659,"&lt;&gt;Adjustment")</f>
        <v>9</v>
      </c>
      <c r="R111" s="295">
        <f>SUMIFS('7.  Persistence Report'!S$27:S$659,'7.  Persistence Report'!$D$27:$D$659,$B111,'7.  Persistence Report'!$H$27:$H$659,$O$35,'7.  Persistence Report'!$J$27:$J$659,"&lt;&gt;Adjustment")</f>
        <v>9</v>
      </c>
      <c r="S111" s="295">
        <f>SUMIFS('7.  Persistence Report'!T$27:T$659,'7.  Persistence Report'!$D$27:$D$659,$B111,'7.  Persistence Report'!$H$27:$H$659,$O$35,'7.  Persistence Report'!$J$27:$J$659,"&lt;&gt;Adjustment")</f>
        <v>9</v>
      </c>
      <c r="T111" s="295">
        <f>SUMIFS('7.  Persistence Report'!U$27:U$659,'7.  Persistence Report'!$D$27:$D$659,$B111,'7.  Persistence Report'!$H$27:$H$659,$O$35,'7.  Persistence Report'!$J$27:$J$659,"&lt;&gt;Adjustment")</f>
        <v>9</v>
      </c>
      <c r="U111" s="295">
        <f>SUMIFS('7.  Persistence Report'!V$27:V$659,'7.  Persistence Report'!$D$27:$D$659,$B111,'7.  Persistence Report'!$H$27:$H$659,$O$35,'7.  Persistence Report'!$J$27:$J$659,"&lt;&gt;Adjustment")</f>
        <v>9</v>
      </c>
      <c r="V111" s="295">
        <f>SUMIFS('7.  Persistence Report'!W$27:W$659,'7.  Persistence Report'!$D$27:$D$659,$B111,'7.  Persistence Report'!$H$27:$H$659,$O$35,'7.  Persistence Report'!$J$27:$J$659,"&lt;&gt;Adjustment")</f>
        <v>9</v>
      </c>
      <c r="W111" s="295">
        <f>SUMIFS('7.  Persistence Report'!X$27:X$659,'7.  Persistence Report'!$D$27:$D$659,$B111,'7.  Persistence Report'!$H$27:$H$659,$O$35,'7.  Persistence Report'!$J$27:$J$659,"&lt;&gt;Adjustment")</f>
        <v>9</v>
      </c>
      <c r="X111" s="295">
        <f>SUMIFS('7.  Persistence Report'!Y$27:Y$659,'7.  Persistence Report'!$D$27:$D$659,$B111,'7.  Persistence Report'!$H$27:$H$659,$O$35,'7.  Persistence Report'!$J$27:$J$659,"&lt;&gt;Adjustment")</f>
        <v>9</v>
      </c>
      <c r="Y111" s="410">
        <f>VLOOKUP(B111,'3-a.  Rate Class Allocations'!$B$20:$BW$989,4,FALSE)</f>
        <v>1</v>
      </c>
      <c r="Z111" s="410">
        <f>VLOOKUP(B111,'3-a.  Rate Class Allocations'!$B$20:$BW$989,6,FALSE)</f>
        <v>0</v>
      </c>
      <c r="AA111" s="410">
        <f>VLOOKUP(B111,'3-a.  Rate Class Allocations'!$B$20:$BW$989,8,FALSE)</f>
        <v>0</v>
      </c>
      <c r="AB111" s="410">
        <f>VLOOKUP(B111,'3-a.  Rate Class Allocations'!$B$20:$BW$989,9,FALSE)</f>
        <v>0</v>
      </c>
      <c r="AC111" s="410">
        <f>VLOOKUP(B111,'3-a.  Rate Class Allocations'!$B$20:$BW$989,11,FALSE)</f>
        <v>0</v>
      </c>
      <c r="AD111" s="410">
        <f>VLOOKUP(B111,'3-a.  Rate Class Allocations'!$B$20:$BW$989,13,FALSE)</f>
        <v>0</v>
      </c>
      <c r="AE111" s="410"/>
      <c r="AF111" s="410"/>
      <c r="AG111" s="410"/>
      <c r="AH111" s="410"/>
      <c r="AI111" s="410"/>
      <c r="AJ111" s="410"/>
      <c r="AK111" s="410"/>
      <c r="AL111" s="410"/>
      <c r="AM111" s="296">
        <f>SUM(Y111:AL111)</f>
        <v>1</v>
      </c>
    </row>
    <row r="112" spans="1:39" ht="15.5" outlineLevel="1">
      <c r="B112" s="294" t="s">
        <v>267</v>
      </c>
      <c r="C112" s="340" t="s">
        <v>862</v>
      </c>
      <c r="D112" s="295">
        <f>SUMIFS('7.  Persistence Report'!AU$27:AU$659,'7.  Persistence Report'!$D$27:$D$659,$B111,'7.  Persistence Report'!$H$27:$H$659,$D$35,'7.  Persistence Report'!$J$27:$J$659,"Adjustment")</f>
        <v>0</v>
      </c>
      <c r="E112" s="295">
        <f>SUMIFS('7.  Persistence Report'!AV$27:AV$659,'7.  Persistence Report'!$D$27:$D$659,$B111,'7.  Persistence Report'!$H$27:$H$659,$D$35,'7.  Persistence Report'!$J$27:$J$659,"Adjustment")</f>
        <v>0</v>
      </c>
      <c r="F112" s="295">
        <f>SUMIFS('7.  Persistence Report'!AW$27:AW$659,'7.  Persistence Report'!$D$27:$D$659,$B111,'7.  Persistence Report'!$H$27:$H$659,$D$35,'7.  Persistence Report'!$J$27:$J$659,"Adjustment")</f>
        <v>0</v>
      </c>
      <c r="G112" s="295">
        <f>SUMIFS('7.  Persistence Report'!AX$27:AX$659,'7.  Persistence Report'!$D$27:$D$659,$B111,'7.  Persistence Report'!$H$27:$H$659,$D$35,'7.  Persistence Report'!$J$27:$J$659,"Adjustment")</f>
        <v>0</v>
      </c>
      <c r="H112" s="295">
        <f>SUMIFS('7.  Persistence Report'!AY$27:AY$659,'7.  Persistence Report'!$D$27:$D$659,$B111,'7.  Persistence Report'!$H$27:$H$659,$D$35,'7.  Persistence Report'!$J$27:$J$659,"Adjustment")</f>
        <v>0</v>
      </c>
      <c r="I112" s="295">
        <f>SUMIFS('7.  Persistence Report'!AZ$27:AZ$659,'7.  Persistence Report'!$D$27:$D$659,$B111,'7.  Persistence Report'!$H$27:$H$659,$D$35,'7.  Persistence Report'!$J$27:$J$659,"Adjustment")</f>
        <v>0</v>
      </c>
      <c r="J112" s="295">
        <f>SUMIFS('7.  Persistence Report'!BA$27:BA$659,'7.  Persistence Report'!$D$27:$D$659,$B111,'7.  Persistence Report'!$H$27:$H$659,$D$35,'7.  Persistence Report'!$J$27:$J$659,"Adjustment")</f>
        <v>0</v>
      </c>
      <c r="K112" s="295">
        <f>SUMIFS('7.  Persistence Report'!BB$27:BB$659,'7.  Persistence Report'!$D$27:$D$659,$B111,'7.  Persistence Report'!$H$27:$H$659,$D$35,'7.  Persistence Report'!$J$27:$J$659,"Adjustment")</f>
        <v>0</v>
      </c>
      <c r="L112" s="295">
        <f>SUMIFS('7.  Persistence Report'!BC$27:BC$659,'7.  Persistence Report'!$D$27:$D$659,$B111,'7.  Persistence Report'!$H$27:$H$659,$D$35,'7.  Persistence Report'!$J$27:$J$659,"Adjustment")</f>
        <v>0</v>
      </c>
      <c r="M112" s="295">
        <f>SUMIFS('7.  Persistence Report'!BD$27:BD$659,'7.  Persistence Report'!$D$27:$D$659,$B111,'7.  Persistence Report'!$H$27:$H$659,$D$35,'7.  Persistence Report'!$J$27:$J$659,"Adjustment")</f>
        <v>0</v>
      </c>
      <c r="N112" s="291"/>
      <c r="O112" s="295">
        <f>SUMIFS('7.  Persistence Report'!P$27:P$659,'7.  Persistence Report'!$D$27:$D$659,$B111,'7.  Persistence Report'!$H$27:$H$659,$O$35,'7.  Persistence Report'!$J$27:$J$659,"Adjustment")</f>
        <v>0</v>
      </c>
      <c r="P112" s="295">
        <f>SUMIFS('7.  Persistence Report'!Q$27:Q$659,'7.  Persistence Report'!$D$27:$D$659,$B111,'7.  Persistence Report'!$H$27:$H$659,$O$35,'7.  Persistence Report'!$J$27:$J$659,"Adjustment")</f>
        <v>0</v>
      </c>
      <c r="Q112" s="295">
        <f>SUMIFS('7.  Persistence Report'!R$27:R$659,'7.  Persistence Report'!$D$27:$D$659,$B111,'7.  Persistence Report'!$H$27:$H$659,$O$35,'7.  Persistence Report'!$J$27:$J$659,"Adjustment")</f>
        <v>0</v>
      </c>
      <c r="R112" s="295">
        <f>SUMIFS('7.  Persistence Report'!S$27:S$659,'7.  Persistence Report'!$D$27:$D$659,$B111,'7.  Persistence Report'!$H$27:$H$659,$O$35,'7.  Persistence Report'!$J$27:$J$659,"Adjustment")</f>
        <v>0</v>
      </c>
      <c r="S112" s="295">
        <f>SUMIFS('7.  Persistence Report'!T$27:T$659,'7.  Persistence Report'!$D$27:$D$659,$B111,'7.  Persistence Report'!$H$27:$H$659,$O$35,'7.  Persistence Report'!$J$27:$J$659,"Adjustment")</f>
        <v>0</v>
      </c>
      <c r="T112" s="295">
        <f>SUMIFS('7.  Persistence Report'!U$27:U$659,'7.  Persistence Report'!$D$27:$D$659,$B111,'7.  Persistence Report'!$H$27:$H$659,$O$35,'7.  Persistence Report'!$J$27:$J$659,"Adjustment")</f>
        <v>0</v>
      </c>
      <c r="U112" s="295">
        <f>SUMIFS('7.  Persistence Report'!V$27:V$659,'7.  Persistence Report'!$D$27:$D$659,$B111,'7.  Persistence Report'!$H$27:$H$659,$O$35,'7.  Persistence Report'!$J$27:$J$659,"Adjustment")</f>
        <v>0</v>
      </c>
      <c r="V112" s="295">
        <f>SUMIFS('7.  Persistence Report'!W$27:W$659,'7.  Persistence Report'!$D$27:$D$659,$B111,'7.  Persistence Report'!$H$27:$H$659,$O$35,'7.  Persistence Report'!$J$27:$J$659,"Adjustment")</f>
        <v>0</v>
      </c>
      <c r="W112" s="295">
        <f>SUMIFS('7.  Persistence Report'!X$27:X$659,'7.  Persistence Report'!$D$27:$D$659,$B111,'7.  Persistence Report'!$H$27:$H$659,$O$35,'7.  Persistence Report'!$J$27:$J$659,"Adjustment")</f>
        <v>0</v>
      </c>
      <c r="X112" s="295">
        <f>SUMIFS('7.  Persistence Report'!Y$27:Y$659,'7.  Persistence Report'!$D$27:$D$659,$B111,'7.  Persistence Report'!$H$27:$H$659,$O$35,'7.  Persistence Report'!$J$27:$J$659,"Adjustment")</f>
        <v>0</v>
      </c>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f>SUMIFS('7.  Persistence Report'!AU$27:AU$659,'7.  Persistence Report'!$D$27:$D$659,$B114,'7.  Persistence Report'!$H$27:$H$659,$D$35,'7.  Persistence Report'!$J$27:$J$659,"&lt;&gt;Adjustment")</f>
        <v>282586</v>
      </c>
      <c r="E114" s="295">
        <f>SUMIFS('7.  Persistence Report'!AV$27:AV$659,'7.  Persistence Report'!$D$27:$D$659,$B114,'7.  Persistence Report'!$H$27:$H$659,$D$35,'7.  Persistence Report'!$J$27:$J$659,"&lt;&gt;Adjustment")</f>
        <v>276445</v>
      </c>
      <c r="F114" s="295">
        <f>SUMIFS('7.  Persistence Report'!AW$27:AW$659,'7.  Persistence Report'!$D$27:$D$659,$B114,'7.  Persistence Report'!$H$27:$H$659,$D$35,'7.  Persistence Report'!$J$27:$J$659,"&lt;&gt;Adjustment")</f>
        <v>275582</v>
      </c>
      <c r="G114" s="295">
        <f>SUMIFS('7.  Persistence Report'!AX$27:AX$659,'7.  Persistence Report'!$D$27:$D$659,$B114,'7.  Persistence Report'!$H$27:$H$659,$D$35,'7.  Persistence Report'!$J$27:$J$659,"&lt;&gt;Adjustment")</f>
        <v>274718</v>
      </c>
      <c r="H114" s="295">
        <f>SUMIFS('7.  Persistence Report'!AY$27:AY$659,'7.  Persistence Report'!$D$27:$D$659,$B114,'7.  Persistence Report'!$H$27:$H$659,$D$35,'7.  Persistence Report'!$J$27:$J$659,"&lt;&gt;Adjustment")</f>
        <v>274420</v>
      </c>
      <c r="I114" s="295">
        <f>SUMIFS('7.  Persistence Report'!AZ$27:AZ$659,'7.  Persistence Report'!$D$27:$D$659,$B114,'7.  Persistence Report'!$H$27:$H$659,$D$35,'7.  Persistence Report'!$J$27:$J$659,"&lt;&gt;Adjustment")</f>
        <v>274420</v>
      </c>
      <c r="J114" s="295">
        <f>SUMIFS('7.  Persistence Report'!BA$27:BA$659,'7.  Persistence Report'!$D$27:$D$659,$B114,'7.  Persistence Report'!$H$27:$H$659,$D$35,'7.  Persistence Report'!$J$27:$J$659,"&lt;&gt;Adjustment")</f>
        <v>272668</v>
      </c>
      <c r="K114" s="295">
        <f>SUMIFS('7.  Persistence Report'!BB$27:BB$659,'7.  Persistence Report'!$D$27:$D$659,$B114,'7.  Persistence Report'!$H$27:$H$659,$D$35,'7.  Persistence Report'!$J$27:$J$659,"&lt;&gt;Adjustment")</f>
        <v>272668</v>
      </c>
      <c r="L114" s="295">
        <f>SUMIFS('7.  Persistence Report'!BC$27:BC$659,'7.  Persistence Report'!$D$27:$D$659,$B114,'7.  Persistence Report'!$H$27:$H$659,$D$35,'7.  Persistence Report'!$J$27:$J$659,"&lt;&gt;Adjustment")</f>
        <v>263738</v>
      </c>
      <c r="M114" s="295">
        <f>SUMIFS('7.  Persistence Report'!BD$27:BD$659,'7.  Persistence Report'!$D$27:$D$659,$B114,'7.  Persistence Report'!$H$27:$H$659,$D$35,'7.  Persistence Report'!$J$27:$J$659,"&lt;&gt;Adjustment")</f>
        <v>262657</v>
      </c>
      <c r="N114" s="295">
        <v>12</v>
      </c>
      <c r="O114" s="295">
        <f>SUMIFS('7.  Persistence Report'!P$27:P$659,'7.  Persistence Report'!$D$27:$D$659,$B114,'7.  Persistence Report'!$H$27:$H$659,$O$35,'7.  Persistence Report'!$J$27:$J$659,"&lt;&gt;Adjustment")</f>
        <v>39</v>
      </c>
      <c r="P114" s="295">
        <f>SUMIFS('7.  Persistence Report'!Q$27:Q$659,'7.  Persistence Report'!$D$27:$D$659,$B114,'7.  Persistence Report'!$H$27:$H$659,$O$35,'7.  Persistence Report'!$J$27:$J$659,"&lt;&gt;Adjustment")</f>
        <v>38</v>
      </c>
      <c r="Q114" s="295">
        <f>SUMIFS('7.  Persistence Report'!R$27:R$659,'7.  Persistence Report'!$D$27:$D$659,$B114,'7.  Persistence Report'!$H$27:$H$659,$O$35,'7.  Persistence Report'!$J$27:$J$659,"&lt;&gt;Adjustment")</f>
        <v>38</v>
      </c>
      <c r="R114" s="295">
        <f>SUMIFS('7.  Persistence Report'!S$27:S$659,'7.  Persistence Report'!$D$27:$D$659,$B114,'7.  Persistence Report'!$H$27:$H$659,$O$35,'7.  Persistence Report'!$J$27:$J$659,"&lt;&gt;Adjustment")</f>
        <v>38</v>
      </c>
      <c r="S114" s="295">
        <f>SUMIFS('7.  Persistence Report'!T$27:T$659,'7.  Persistence Report'!$D$27:$D$659,$B114,'7.  Persistence Report'!$H$27:$H$659,$O$35,'7.  Persistence Report'!$J$27:$J$659,"&lt;&gt;Adjustment")</f>
        <v>38</v>
      </c>
      <c r="T114" s="295">
        <f>SUMIFS('7.  Persistence Report'!U$27:U$659,'7.  Persistence Report'!$D$27:$D$659,$B114,'7.  Persistence Report'!$H$27:$H$659,$O$35,'7.  Persistence Report'!$J$27:$J$659,"&lt;&gt;Adjustment")</f>
        <v>38</v>
      </c>
      <c r="U114" s="295">
        <f>SUMIFS('7.  Persistence Report'!V$27:V$659,'7.  Persistence Report'!$D$27:$D$659,$B114,'7.  Persistence Report'!$H$27:$H$659,$O$35,'7.  Persistence Report'!$J$27:$J$659,"&lt;&gt;Adjustment")</f>
        <v>38</v>
      </c>
      <c r="V114" s="295">
        <f>SUMIFS('7.  Persistence Report'!W$27:W$659,'7.  Persistence Report'!$D$27:$D$659,$B114,'7.  Persistence Report'!$H$27:$H$659,$O$35,'7.  Persistence Report'!$J$27:$J$659,"&lt;&gt;Adjustment")</f>
        <v>38</v>
      </c>
      <c r="W114" s="295">
        <f>SUMIFS('7.  Persistence Report'!X$27:X$659,'7.  Persistence Report'!$D$27:$D$659,$B114,'7.  Persistence Report'!$H$27:$H$659,$O$35,'7.  Persistence Report'!$J$27:$J$659,"&lt;&gt;Adjustment")</f>
        <v>38</v>
      </c>
      <c r="X114" s="295">
        <f>SUMIFS('7.  Persistence Report'!Y$27:Y$659,'7.  Persistence Report'!$D$27:$D$659,$B114,'7.  Persistence Report'!$H$27:$H$659,$O$35,'7.  Persistence Report'!$J$27:$J$659,"&lt;&gt;Adjustment")</f>
        <v>37</v>
      </c>
      <c r="Y114" s="410">
        <f>VLOOKUP(B114,'3-a.  Rate Class Allocations'!$B$20:$BW$989,4,FALSE)</f>
        <v>0.6</v>
      </c>
      <c r="Z114" s="410">
        <f>VLOOKUP(B114,'3-a.  Rate Class Allocations'!$B$20:$BW$989,6,FALSE)</f>
        <v>0</v>
      </c>
      <c r="AA114" s="410">
        <f>VLOOKUP(B114,'3-a.  Rate Class Allocations'!$B$20:$BW$989,8,FALSE)</f>
        <v>0.26</v>
      </c>
      <c r="AB114" s="410">
        <f>VLOOKUP(B114,'3-a.  Rate Class Allocations'!$B$20:$BW$989,9,FALSE)</f>
        <v>0.14000000000000001</v>
      </c>
      <c r="AC114" s="410">
        <f>VLOOKUP(B114,'3-a.  Rate Class Allocations'!$B$20:$BW$989,11,FALSE)</f>
        <v>0</v>
      </c>
      <c r="AD114" s="410">
        <f>VLOOKUP(B114,'3-a.  Rate Class Allocations'!$B$20:$BW$989,13,FALSE)</f>
        <v>0</v>
      </c>
      <c r="AE114" s="410"/>
      <c r="AF114" s="410"/>
      <c r="AG114" s="410"/>
      <c r="AH114" s="410"/>
      <c r="AI114" s="410"/>
      <c r="AJ114" s="410"/>
      <c r="AK114" s="410"/>
      <c r="AL114" s="410"/>
      <c r="AM114" s="296">
        <f>SUM(Y114:AL114)</f>
        <v>1</v>
      </c>
    </row>
    <row r="115" spans="1:39" ht="15.5" outlineLevel="1">
      <c r="B115" s="294" t="s">
        <v>267</v>
      </c>
      <c r="C115" s="340" t="s">
        <v>862</v>
      </c>
      <c r="D115" s="295">
        <f>SUMIFS('7.  Persistence Report'!AU$27:AU$659,'7.  Persistence Report'!$D$27:$D$659,$B114,'7.  Persistence Report'!$H$27:$H$659,$D$35,'7.  Persistence Report'!$J$27:$J$659,"Adjustment")</f>
        <v>0</v>
      </c>
      <c r="E115" s="295">
        <f>SUMIFS('7.  Persistence Report'!AV$27:AV$659,'7.  Persistence Report'!$D$27:$D$659,$B114,'7.  Persistence Report'!$H$27:$H$659,$D$35,'7.  Persistence Report'!$J$27:$J$659,"Adjustment")</f>
        <v>0</v>
      </c>
      <c r="F115" s="295">
        <f>SUMIFS('7.  Persistence Report'!AW$27:AW$659,'7.  Persistence Report'!$D$27:$D$659,$B114,'7.  Persistence Report'!$H$27:$H$659,$D$35,'7.  Persistence Report'!$J$27:$J$659,"Adjustment")</f>
        <v>0</v>
      </c>
      <c r="G115" s="295">
        <f>SUMIFS('7.  Persistence Report'!AX$27:AX$659,'7.  Persistence Report'!$D$27:$D$659,$B114,'7.  Persistence Report'!$H$27:$H$659,$D$35,'7.  Persistence Report'!$J$27:$J$659,"Adjustment")</f>
        <v>0</v>
      </c>
      <c r="H115" s="295">
        <f>SUMIFS('7.  Persistence Report'!AY$27:AY$659,'7.  Persistence Report'!$D$27:$D$659,$B114,'7.  Persistence Report'!$H$27:$H$659,$D$35,'7.  Persistence Report'!$J$27:$J$659,"Adjustment")</f>
        <v>0</v>
      </c>
      <c r="I115" s="295">
        <f>SUMIFS('7.  Persistence Report'!AZ$27:AZ$659,'7.  Persistence Report'!$D$27:$D$659,$B114,'7.  Persistence Report'!$H$27:$H$659,$D$35,'7.  Persistence Report'!$J$27:$J$659,"Adjustment")</f>
        <v>0</v>
      </c>
      <c r="J115" s="295">
        <f>SUMIFS('7.  Persistence Report'!BA$27:BA$659,'7.  Persistence Report'!$D$27:$D$659,$B114,'7.  Persistence Report'!$H$27:$H$659,$D$35,'7.  Persistence Report'!$J$27:$J$659,"Adjustment")</f>
        <v>0</v>
      </c>
      <c r="K115" s="295">
        <f>SUMIFS('7.  Persistence Report'!BB$27:BB$659,'7.  Persistence Report'!$D$27:$D$659,$B114,'7.  Persistence Report'!$H$27:$H$659,$D$35,'7.  Persistence Report'!$J$27:$J$659,"Adjustment")</f>
        <v>0</v>
      </c>
      <c r="L115" s="295">
        <f>SUMIFS('7.  Persistence Report'!BC$27:BC$659,'7.  Persistence Report'!$D$27:$D$659,$B114,'7.  Persistence Report'!$H$27:$H$659,$D$35,'7.  Persistence Report'!$J$27:$J$659,"Adjustment")</f>
        <v>0</v>
      </c>
      <c r="M115" s="295">
        <f>SUMIFS('7.  Persistence Report'!BD$27:BD$659,'7.  Persistence Report'!$D$27:$D$659,$B114,'7.  Persistence Report'!$H$27:$H$659,$D$35,'7.  Persistence Report'!$J$27:$J$659,"Adjustment")</f>
        <v>0</v>
      </c>
      <c r="N115" s="295">
        <f>N114</f>
        <v>12</v>
      </c>
      <c r="O115" s="295">
        <f>SUMIFS('7.  Persistence Report'!P$27:P$659,'7.  Persistence Report'!$D$27:$D$659,$B114,'7.  Persistence Report'!$H$27:$H$659,$O$35,'7.  Persistence Report'!$J$27:$J$659,"Adjustment")</f>
        <v>0</v>
      </c>
      <c r="P115" s="295">
        <f>SUMIFS('7.  Persistence Report'!Q$27:Q$659,'7.  Persistence Report'!$D$27:$D$659,$B114,'7.  Persistence Report'!$H$27:$H$659,$O$35,'7.  Persistence Report'!$J$27:$J$659,"Adjustment")</f>
        <v>0</v>
      </c>
      <c r="Q115" s="295">
        <f>SUMIFS('7.  Persistence Report'!R$27:R$659,'7.  Persistence Report'!$D$27:$D$659,$B114,'7.  Persistence Report'!$H$27:$H$659,$O$35,'7.  Persistence Report'!$J$27:$J$659,"Adjustment")</f>
        <v>0</v>
      </c>
      <c r="R115" s="295">
        <f>SUMIFS('7.  Persistence Report'!S$27:S$659,'7.  Persistence Report'!$D$27:$D$659,$B114,'7.  Persistence Report'!$H$27:$H$659,$O$35,'7.  Persistence Report'!$J$27:$J$659,"Adjustment")</f>
        <v>0</v>
      </c>
      <c r="S115" s="295">
        <f>SUMIFS('7.  Persistence Report'!T$27:T$659,'7.  Persistence Report'!$D$27:$D$659,$B114,'7.  Persistence Report'!$H$27:$H$659,$O$35,'7.  Persistence Report'!$J$27:$J$659,"Adjustment")</f>
        <v>0</v>
      </c>
      <c r="T115" s="295">
        <f>SUMIFS('7.  Persistence Report'!U$27:U$659,'7.  Persistence Report'!$D$27:$D$659,$B114,'7.  Persistence Report'!$H$27:$H$659,$O$35,'7.  Persistence Report'!$J$27:$J$659,"Adjustment")</f>
        <v>0</v>
      </c>
      <c r="U115" s="295">
        <f>SUMIFS('7.  Persistence Report'!V$27:V$659,'7.  Persistence Report'!$D$27:$D$659,$B114,'7.  Persistence Report'!$H$27:$H$659,$O$35,'7.  Persistence Report'!$J$27:$J$659,"Adjustment")</f>
        <v>0</v>
      </c>
      <c r="V115" s="295">
        <f>SUMIFS('7.  Persistence Report'!W$27:W$659,'7.  Persistence Report'!$D$27:$D$659,$B114,'7.  Persistence Report'!$H$27:$H$659,$O$35,'7.  Persistence Report'!$J$27:$J$659,"Adjustment")</f>
        <v>0</v>
      </c>
      <c r="W115" s="295">
        <f>SUMIFS('7.  Persistence Report'!X$27:X$659,'7.  Persistence Report'!$D$27:$D$659,$B114,'7.  Persistence Report'!$H$27:$H$659,$O$35,'7.  Persistence Report'!$J$27:$J$659,"Adjustment")</f>
        <v>0</v>
      </c>
      <c r="X115" s="295">
        <f>SUMIFS('7.  Persistence Report'!Y$27:Y$659,'7.  Persistence Report'!$D$27:$D$659,$B114,'7.  Persistence Report'!$H$27:$H$659,$O$35,'7.  Persistence Report'!$J$27:$J$659,"Adjustment")</f>
        <v>0</v>
      </c>
      <c r="Y115" s="411">
        <f>Y114</f>
        <v>0.6</v>
      </c>
      <c r="Z115" s="411">
        <f t="shared" ref="Z115" si="215">Z114</f>
        <v>0</v>
      </c>
      <c r="AA115" s="411">
        <f t="shared" ref="AA115" si="216">AA114</f>
        <v>0.26</v>
      </c>
      <c r="AB115" s="411">
        <f t="shared" ref="AB115" si="217">AB114</f>
        <v>0.14000000000000001</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f>SUMIFS('7.  Persistence Report'!AU$27:AU$659,'7.  Persistence Report'!$D$27:$D$659,$B118,'7.  Persistence Report'!$H$27:$H$659,$D$35,'7.  Persistence Report'!$J$27:$J$659,"&lt;&gt;Adjustment")</f>
        <v>251367</v>
      </c>
      <c r="E118" s="295">
        <f>SUMIFS('7.  Persistence Report'!AV$27:AV$659,'7.  Persistence Report'!$D$27:$D$659,$B118,'7.  Persistence Report'!$H$27:$H$659,$D$35,'7.  Persistence Report'!$J$27:$J$659,"&lt;&gt;Adjustment")</f>
        <v>251367</v>
      </c>
      <c r="F118" s="295">
        <f>SUMIFS('7.  Persistence Report'!AW$27:AW$659,'7.  Persistence Report'!$D$27:$D$659,$B118,'7.  Persistence Report'!$H$27:$H$659,$D$35,'7.  Persistence Report'!$J$27:$J$659,"&lt;&gt;Adjustment")</f>
        <v>251367</v>
      </c>
      <c r="G118" s="295">
        <f>SUMIFS('7.  Persistence Report'!AX$27:AX$659,'7.  Persistence Report'!$D$27:$D$659,$B118,'7.  Persistence Report'!$H$27:$H$659,$D$35,'7.  Persistence Report'!$J$27:$J$659,"&lt;&gt;Adjustment")</f>
        <v>251367</v>
      </c>
      <c r="H118" s="295">
        <f>SUMIFS('7.  Persistence Report'!AY$27:AY$659,'7.  Persistence Report'!$D$27:$D$659,$B118,'7.  Persistence Report'!$H$27:$H$659,$D$35,'7.  Persistence Report'!$J$27:$J$659,"&lt;&gt;Adjustment")</f>
        <v>251367</v>
      </c>
      <c r="I118" s="295">
        <f>SUMIFS('7.  Persistence Report'!AZ$27:AZ$659,'7.  Persistence Report'!$D$27:$D$659,$B118,'7.  Persistence Report'!$H$27:$H$659,$D$35,'7.  Persistence Report'!$J$27:$J$659,"&lt;&gt;Adjustment")</f>
        <v>251367</v>
      </c>
      <c r="J118" s="295">
        <f>SUMIFS('7.  Persistence Report'!BA$27:BA$659,'7.  Persistence Report'!$D$27:$D$659,$B118,'7.  Persistence Report'!$H$27:$H$659,$D$35,'7.  Persistence Report'!$J$27:$J$659,"&lt;&gt;Adjustment")</f>
        <v>251367</v>
      </c>
      <c r="K118" s="295">
        <f>SUMIFS('7.  Persistence Report'!BB$27:BB$659,'7.  Persistence Report'!$D$27:$D$659,$B118,'7.  Persistence Report'!$H$27:$H$659,$D$35,'7.  Persistence Report'!$J$27:$J$659,"&lt;&gt;Adjustment")</f>
        <v>251367</v>
      </c>
      <c r="L118" s="295">
        <f>SUMIFS('7.  Persistence Report'!BC$27:BC$659,'7.  Persistence Report'!$D$27:$D$659,$B118,'7.  Persistence Report'!$H$27:$H$659,$D$35,'7.  Persistence Report'!$J$27:$J$659,"&lt;&gt;Adjustment")</f>
        <v>251367</v>
      </c>
      <c r="M118" s="295">
        <f>SUMIFS('7.  Persistence Report'!BD$27:BD$659,'7.  Persistence Report'!$D$27:$D$659,$B118,'7.  Persistence Report'!$H$27:$H$659,$D$35,'7.  Persistence Report'!$J$27:$J$659,"&lt;&gt;Adjustment")</f>
        <v>251367</v>
      </c>
      <c r="N118" s="295">
        <v>12</v>
      </c>
      <c r="O118" s="295">
        <f>SUMIFS('7.  Persistence Report'!P$27:P$659,'7.  Persistence Report'!$D$27:$D$659,$B118,'7.  Persistence Report'!$H$27:$H$659,$O$35,'7.  Persistence Report'!$J$27:$J$659,"&lt;&gt;Adjustment")</f>
        <v>54</v>
      </c>
      <c r="P118" s="295">
        <f>SUMIFS('7.  Persistence Report'!Q$27:Q$659,'7.  Persistence Report'!$D$27:$D$659,$B118,'7.  Persistence Report'!$H$27:$H$659,$O$35,'7.  Persistence Report'!$J$27:$J$659,"&lt;&gt;Adjustment")</f>
        <v>54</v>
      </c>
      <c r="Q118" s="295">
        <f>SUMIFS('7.  Persistence Report'!R$27:R$659,'7.  Persistence Report'!$D$27:$D$659,$B118,'7.  Persistence Report'!$H$27:$H$659,$O$35,'7.  Persistence Report'!$J$27:$J$659,"&lt;&gt;Adjustment")</f>
        <v>54</v>
      </c>
      <c r="R118" s="295">
        <f>SUMIFS('7.  Persistence Report'!S$27:S$659,'7.  Persistence Report'!$D$27:$D$659,$B118,'7.  Persistence Report'!$H$27:$H$659,$O$35,'7.  Persistence Report'!$J$27:$J$659,"&lt;&gt;Adjustment")</f>
        <v>54</v>
      </c>
      <c r="S118" s="295">
        <f>SUMIFS('7.  Persistence Report'!T$27:T$659,'7.  Persistence Report'!$D$27:$D$659,$B118,'7.  Persistence Report'!$H$27:$H$659,$O$35,'7.  Persistence Report'!$J$27:$J$659,"&lt;&gt;Adjustment")</f>
        <v>54</v>
      </c>
      <c r="T118" s="295">
        <f>SUMIFS('7.  Persistence Report'!U$27:U$659,'7.  Persistence Report'!$D$27:$D$659,$B118,'7.  Persistence Report'!$H$27:$H$659,$O$35,'7.  Persistence Report'!$J$27:$J$659,"&lt;&gt;Adjustment")</f>
        <v>54</v>
      </c>
      <c r="U118" s="295">
        <f>SUMIFS('7.  Persistence Report'!V$27:V$659,'7.  Persistence Report'!$D$27:$D$659,$B118,'7.  Persistence Report'!$H$27:$H$659,$O$35,'7.  Persistence Report'!$J$27:$J$659,"&lt;&gt;Adjustment")</f>
        <v>54</v>
      </c>
      <c r="V118" s="295">
        <f>SUMIFS('7.  Persistence Report'!W$27:W$659,'7.  Persistence Report'!$D$27:$D$659,$B118,'7.  Persistence Report'!$H$27:$H$659,$O$35,'7.  Persistence Report'!$J$27:$J$659,"&lt;&gt;Adjustment")</f>
        <v>54</v>
      </c>
      <c r="W118" s="295">
        <f>SUMIFS('7.  Persistence Report'!X$27:X$659,'7.  Persistence Report'!$D$27:$D$659,$B118,'7.  Persistence Report'!$H$27:$H$659,$O$35,'7.  Persistence Report'!$J$27:$J$659,"&lt;&gt;Adjustment")</f>
        <v>54</v>
      </c>
      <c r="X118" s="295">
        <f>SUMIFS('7.  Persistence Report'!Y$27:Y$659,'7.  Persistence Report'!$D$27:$D$659,$B118,'7.  Persistence Report'!$H$27:$H$659,$O$35,'7.  Persistence Report'!$J$27:$J$659,"&lt;&gt;Adjustment")</f>
        <v>54</v>
      </c>
      <c r="Y118" s="410">
        <f>VLOOKUP(B118,'3-a.  Rate Class Allocations'!$B$20:$BW$989,4,FALSE)</f>
        <v>0</v>
      </c>
      <c r="Z118" s="410">
        <f>VLOOKUP(B118,'3-a.  Rate Class Allocations'!$B$20:$BW$989,6,FALSE)</f>
        <v>0</v>
      </c>
      <c r="AA118" s="410">
        <f>VLOOKUP(B118,'3-a.  Rate Class Allocations'!$B$20:$BW$989,8,FALSE)</f>
        <v>3.875968992248062E-2</v>
      </c>
      <c r="AB118" s="410">
        <f>VLOOKUP(B118,'3-a.  Rate Class Allocations'!$B$20:$BW$989,9,FALSE)</f>
        <v>0.65891472868217049</v>
      </c>
      <c r="AC118" s="410">
        <f>VLOOKUP(B118,'3-a.  Rate Class Allocations'!$B$20:$BW$989,11,FALSE)</f>
        <v>0.24806201550387597</v>
      </c>
      <c r="AD118" s="410">
        <f>VLOOKUP(B118,'3-a.  Rate Class Allocations'!$B$20:$BW$989,13,FALSE)</f>
        <v>5.4263565891472867E-2</v>
      </c>
      <c r="AE118" s="410"/>
      <c r="AF118" s="415"/>
      <c r="AG118" s="415"/>
      <c r="AH118" s="415"/>
      <c r="AI118" s="415"/>
      <c r="AJ118" s="415"/>
      <c r="AK118" s="415"/>
      <c r="AL118" s="415"/>
      <c r="AM118" s="296">
        <f>SUM(Y118:AL118)</f>
        <v>0.99999999999999989</v>
      </c>
    </row>
    <row r="119" spans="1:39" ht="15.5" outlineLevel="1">
      <c r="B119" s="294" t="s">
        <v>267</v>
      </c>
      <c r="C119" s="340" t="s">
        <v>862</v>
      </c>
      <c r="D119" s="295">
        <f>SUMIFS('7.  Persistence Report'!AU$27:AU$659,'7.  Persistence Report'!$D$27:$D$659,$B118,'7.  Persistence Report'!$H$27:$H$659,$D$35,'7.  Persistence Report'!$J$27:$J$659,"Adjustment")</f>
        <v>0</v>
      </c>
      <c r="E119" s="295">
        <f>SUMIFS('7.  Persistence Report'!AV$27:AV$659,'7.  Persistence Report'!$D$27:$D$659,$B118,'7.  Persistence Report'!$H$27:$H$659,$D$35,'7.  Persistence Report'!$J$27:$J$659,"Adjustment")</f>
        <v>0</v>
      </c>
      <c r="F119" s="295">
        <f>SUMIFS('7.  Persistence Report'!AW$27:AW$659,'7.  Persistence Report'!$D$27:$D$659,$B118,'7.  Persistence Report'!$H$27:$H$659,$D$35,'7.  Persistence Report'!$J$27:$J$659,"Adjustment")</f>
        <v>0</v>
      </c>
      <c r="G119" s="295">
        <f>SUMIFS('7.  Persistence Report'!AX$27:AX$659,'7.  Persistence Report'!$D$27:$D$659,$B118,'7.  Persistence Report'!$H$27:$H$659,$D$35,'7.  Persistence Report'!$J$27:$J$659,"Adjustment")</f>
        <v>0</v>
      </c>
      <c r="H119" s="295">
        <f>SUMIFS('7.  Persistence Report'!AY$27:AY$659,'7.  Persistence Report'!$D$27:$D$659,$B118,'7.  Persistence Report'!$H$27:$H$659,$D$35,'7.  Persistence Report'!$J$27:$J$659,"Adjustment")</f>
        <v>0</v>
      </c>
      <c r="I119" s="295">
        <f>SUMIFS('7.  Persistence Report'!AZ$27:AZ$659,'7.  Persistence Report'!$D$27:$D$659,$B118,'7.  Persistence Report'!$H$27:$H$659,$D$35,'7.  Persistence Report'!$J$27:$J$659,"Adjustment")</f>
        <v>0</v>
      </c>
      <c r="J119" s="295">
        <f>SUMIFS('7.  Persistence Report'!BA$27:BA$659,'7.  Persistence Report'!$D$27:$D$659,$B118,'7.  Persistence Report'!$H$27:$H$659,$D$35,'7.  Persistence Report'!$J$27:$J$659,"Adjustment")</f>
        <v>0</v>
      </c>
      <c r="K119" s="295">
        <f>SUMIFS('7.  Persistence Report'!BB$27:BB$659,'7.  Persistence Report'!$D$27:$D$659,$B118,'7.  Persistence Report'!$H$27:$H$659,$D$35,'7.  Persistence Report'!$J$27:$J$659,"Adjustment")</f>
        <v>0</v>
      </c>
      <c r="L119" s="295">
        <f>SUMIFS('7.  Persistence Report'!BC$27:BC$659,'7.  Persistence Report'!$D$27:$D$659,$B118,'7.  Persistence Report'!$H$27:$H$659,$D$35,'7.  Persistence Report'!$J$27:$J$659,"Adjustment")</f>
        <v>0</v>
      </c>
      <c r="M119" s="295">
        <f>SUMIFS('7.  Persistence Report'!BD$27:BD$659,'7.  Persistence Report'!$D$27:$D$659,$B118,'7.  Persistence Report'!$H$27:$H$659,$D$35,'7.  Persistence Report'!$J$27:$J$659,"Adjustment")</f>
        <v>0</v>
      </c>
      <c r="N119" s="295">
        <f>N118</f>
        <v>12</v>
      </c>
      <c r="O119" s="295">
        <f>SUMIFS('7.  Persistence Report'!P$27:P$659,'7.  Persistence Report'!$D$27:$D$659,$B118,'7.  Persistence Report'!$H$27:$H$659,$O$35,'7.  Persistence Report'!$J$27:$J$659,"Adjustment")</f>
        <v>0</v>
      </c>
      <c r="P119" s="295">
        <f>SUMIFS('7.  Persistence Report'!Q$27:Q$659,'7.  Persistence Report'!$D$27:$D$659,$B118,'7.  Persistence Report'!$H$27:$H$659,$O$35,'7.  Persistence Report'!$J$27:$J$659,"Adjustment")</f>
        <v>0</v>
      </c>
      <c r="Q119" s="295">
        <f>SUMIFS('7.  Persistence Report'!R$27:R$659,'7.  Persistence Report'!$D$27:$D$659,$B118,'7.  Persistence Report'!$H$27:$H$659,$O$35,'7.  Persistence Report'!$J$27:$J$659,"Adjustment")</f>
        <v>0</v>
      </c>
      <c r="R119" s="295">
        <f>SUMIFS('7.  Persistence Report'!S$27:S$659,'7.  Persistence Report'!$D$27:$D$659,$B118,'7.  Persistence Report'!$H$27:$H$659,$O$35,'7.  Persistence Report'!$J$27:$J$659,"Adjustment")</f>
        <v>0</v>
      </c>
      <c r="S119" s="295">
        <f>SUMIFS('7.  Persistence Report'!T$27:T$659,'7.  Persistence Report'!$D$27:$D$659,$B118,'7.  Persistence Report'!$H$27:$H$659,$O$35,'7.  Persistence Report'!$J$27:$J$659,"Adjustment")</f>
        <v>0</v>
      </c>
      <c r="T119" s="295">
        <f>SUMIFS('7.  Persistence Report'!U$27:U$659,'7.  Persistence Report'!$D$27:$D$659,$B118,'7.  Persistence Report'!$H$27:$H$659,$O$35,'7.  Persistence Report'!$J$27:$J$659,"Adjustment")</f>
        <v>0</v>
      </c>
      <c r="U119" s="295">
        <f>SUMIFS('7.  Persistence Report'!V$27:V$659,'7.  Persistence Report'!$D$27:$D$659,$B118,'7.  Persistence Report'!$H$27:$H$659,$O$35,'7.  Persistence Report'!$J$27:$J$659,"Adjustment")</f>
        <v>0</v>
      </c>
      <c r="V119" s="295">
        <f>SUMIFS('7.  Persistence Report'!W$27:W$659,'7.  Persistence Report'!$D$27:$D$659,$B118,'7.  Persistence Report'!$H$27:$H$659,$O$35,'7.  Persistence Report'!$J$27:$J$659,"Adjustment")</f>
        <v>0</v>
      </c>
      <c r="W119" s="295">
        <f>SUMIFS('7.  Persistence Report'!X$27:X$659,'7.  Persistence Report'!$D$27:$D$659,$B118,'7.  Persistence Report'!$H$27:$H$659,$O$35,'7.  Persistence Report'!$J$27:$J$659,"Adjustment")</f>
        <v>0</v>
      </c>
      <c r="X119" s="295">
        <f>SUMIFS('7.  Persistence Report'!Y$27:Y$659,'7.  Persistence Report'!$D$27:$D$659,$B118,'7.  Persistence Report'!$H$27:$H$659,$O$35,'7.  Persistence Report'!$J$27:$J$659,"Adjustment")</f>
        <v>0</v>
      </c>
      <c r="Y119" s="411">
        <f>Y118</f>
        <v>0</v>
      </c>
      <c r="Z119" s="411">
        <f t="shared" ref="Z119" si="228">Z118</f>
        <v>0</v>
      </c>
      <c r="AA119" s="411">
        <f t="shared" ref="AA119" si="229">AA118</f>
        <v>3.875968992248062E-2</v>
      </c>
      <c r="AB119" s="411">
        <f t="shared" ref="AB119" si="230">AB118</f>
        <v>0.65891472868217049</v>
      </c>
      <c r="AC119" s="411">
        <f t="shared" ref="AC119" si="231">AC118</f>
        <v>0.24806201550387597</v>
      </c>
      <c r="AD119" s="411">
        <f t="shared" ref="AD119" si="232">AD118</f>
        <v>5.4263565891472867E-2</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f>SUMIFS('7.  Persistence Report'!AU$27:AU$659,'7.  Persistence Report'!$D$27:$D$659,$B121,'7.  Persistence Report'!$H$27:$H$659,$D$35,'7.  Persistence Report'!$J$27:$J$659,"&lt;&gt;Adjustment")</f>
        <v>39245856</v>
      </c>
      <c r="E121" s="295">
        <f>SUMIFS('7.  Persistence Report'!AV$27:AV$659,'7.  Persistence Report'!$D$27:$D$659,$B121,'7.  Persistence Report'!$H$27:$H$659,$D$35,'7.  Persistence Report'!$J$27:$J$659,"&lt;&gt;Adjustment")</f>
        <v>39245856</v>
      </c>
      <c r="F121" s="295">
        <f>SUMIFS('7.  Persistence Report'!AW$27:AW$659,'7.  Persistence Report'!$D$27:$D$659,$B121,'7.  Persistence Report'!$H$27:$H$659,$D$35,'7.  Persistence Report'!$J$27:$J$659,"&lt;&gt;Adjustment")</f>
        <v>39245856</v>
      </c>
      <c r="G121" s="295">
        <f>SUMIFS('7.  Persistence Report'!AX$27:AX$659,'7.  Persistence Report'!$D$27:$D$659,$B121,'7.  Persistence Report'!$H$27:$H$659,$D$35,'7.  Persistence Report'!$J$27:$J$659,"&lt;&gt;Adjustment")</f>
        <v>39314316</v>
      </c>
      <c r="H121" s="295">
        <f>SUMIFS('7.  Persistence Report'!AY$27:AY$659,'7.  Persistence Report'!$D$27:$D$659,$B121,'7.  Persistence Report'!$H$27:$H$659,$D$35,'7.  Persistence Report'!$J$27:$J$659,"&lt;&gt;Adjustment")</f>
        <v>39314316</v>
      </c>
      <c r="I121" s="295">
        <f>SUMIFS('7.  Persistence Report'!AZ$27:AZ$659,'7.  Persistence Report'!$D$27:$D$659,$B121,'7.  Persistence Report'!$H$27:$H$659,$D$35,'7.  Persistence Report'!$J$27:$J$659,"&lt;&gt;Adjustment")</f>
        <v>39290365</v>
      </c>
      <c r="J121" s="295">
        <f>SUMIFS('7.  Persistence Report'!BA$27:BA$659,'7.  Persistence Report'!$D$27:$D$659,$B121,'7.  Persistence Report'!$H$27:$H$659,$D$35,'7.  Persistence Report'!$J$27:$J$659,"&lt;&gt;Adjustment")</f>
        <v>39290365</v>
      </c>
      <c r="K121" s="295">
        <f>SUMIFS('7.  Persistence Report'!BB$27:BB$659,'7.  Persistence Report'!$D$27:$D$659,$B121,'7.  Persistence Report'!$H$27:$H$659,$D$35,'7.  Persistence Report'!$J$27:$J$659,"&lt;&gt;Adjustment")</f>
        <v>39290365</v>
      </c>
      <c r="L121" s="295">
        <f>SUMIFS('7.  Persistence Report'!BC$27:BC$659,'7.  Persistence Report'!$D$27:$D$659,$B121,'7.  Persistence Report'!$H$27:$H$659,$D$35,'7.  Persistence Report'!$J$27:$J$659,"&lt;&gt;Adjustment")</f>
        <v>39019791</v>
      </c>
      <c r="M121" s="295">
        <f>SUMIFS('7.  Persistence Report'!BD$27:BD$659,'7.  Persistence Report'!$D$27:$D$659,$B121,'7.  Persistence Report'!$H$27:$H$659,$D$35,'7.  Persistence Report'!$J$27:$J$659,"&lt;&gt;Adjustment")</f>
        <v>33777505</v>
      </c>
      <c r="N121" s="295">
        <v>12</v>
      </c>
      <c r="O121" s="295">
        <f>SUMIFS('7.  Persistence Report'!P$27:P$659,'7.  Persistence Report'!$D$27:$D$659,$B121,'7.  Persistence Report'!$H$27:$H$659,$O$35,'7.  Persistence Report'!$J$27:$J$659,"&lt;&gt;Adjustment")</f>
        <v>4930</v>
      </c>
      <c r="P121" s="295">
        <f>SUMIFS('7.  Persistence Report'!Q$27:Q$659,'7.  Persistence Report'!$D$27:$D$659,$B121,'7.  Persistence Report'!$H$27:$H$659,$O$35,'7.  Persistence Report'!$J$27:$J$659,"&lt;&gt;Adjustment")</f>
        <v>4930</v>
      </c>
      <c r="Q121" s="295">
        <f>SUMIFS('7.  Persistence Report'!R$27:R$659,'7.  Persistence Report'!$D$27:$D$659,$B121,'7.  Persistence Report'!$H$27:$H$659,$O$35,'7.  Persistence Report'!$J$27:$J$659,"&lt;&gt;Adjustment")</f>
        <v>4930</v>
      </c>
      <c r="R121" s="295">
        <f>SUMIFS('7.  Persistence Report'!S$27:S$659,'7.  Persistence Report'!$D$27:$D$659,$B121,'7.  Persistence Report'!$H$27:$H$659,$O$35,'7.  Persistence Report'!$J$27:$J$659,"&lt;&gt;Adjustment")</f>
        <v>4951</v>
      </c>
      <c r="S121" s="295">
        <f>SUMIFS('7.  Persistence Report'!T$27:T$659,'7.  Persistence Report'!$D$27:$D$659,$B121,'7.  Persistence Report'!$H$27:$H$659,$O$35,'7.  Persistence Report'!$J$27:$J$659,"&lt;&gt;Adjustment")</f>
        <v>4951</v>
      </c>
      <c r="T121" s="295">
        <f>SUMIFS('7.  Persistence Report'!U$27:U$659,'7.  Persistence Report'!$D$27:$D$659,$B121,'7.  Persistence Report'!$H$27:$H$659,$O$35,'7.  Persistence Report'!$J$27:$J$659,"&lt;&gt;Adjustment")</f>
        <v>4944</v>
      </c>
      <c r="U121" s="295">
        <f>SUMIFS('7.  Persistence Report'!V$27:V$659,'7.  Persistence Report'!$D$27:$D$659,$B121,'7.  Persistence Report'!$H$27:$H$659,$O$35,'7.  Persistence Report'!$J$27:$J$659,"&lt;&gt;Adjustment")</f>
        <v>4944</v>
      </c>
      <c r="V121" s="295">
        <f>SUMIFS('7.  Persistence Report'!W$27:W$659,'7.  Persistence Report'!$D$27:$D$659,$B121,'7.  Persistence Report'!$H$27:$H$659,$O$35,'7.  Persistence Report'!$J$27:$J$659,"&lt;&gt;Adjustment")</f>
        <v>4944</v>
      </c>
      <c r="W121" s="295">
        <f>SUMIFS('7.  Persistence Report'!X$27:X$659,'7.  Persistence Report'!$D$27:$D$659,$B121,'7.  Persistence Report'!$H$27:$H$659,$O$35,'7.  Persistence Report'!$J$27:$J$659,"&lt;&gt;Adjustment")</f>
        <v>4859</v>
      </c>
      <c r="X121" s="295">
        <f>SUMIFS('7.  Persistence Report'!Y$27:Y$659,'7.  Persistence Report'!$D$27:$D$659,$B121,'7.  Persistence Report'!$H$27:$H$659,$O$35,'7.  Persistence Report'!$J$27:$J$659,"&lt;&gt;Adjustment")</f>
        <v>4030</v>
      </c>
      <c r="Y121" s="410">
        <f>VLOOKUP(B121,'3-a.  Rate Class Allocations'!$B$20:$BW$989,4,FALSE)</f>
        <v>0</v>
      </c>
      <c r="Z121" s="410">
        <f>VLOOKUP(B121,'3-a.  Rate Class Allocations'!$B$20:$BW$989,6,FALSE)</f>
        <v>0</v>
      </c>
      <c r="AA121" s="410">
        <f>VLOOKUP(B121,'3-a.  Rate Class Allocations'!$B$20:$BW$989,8,FALSE)</f>
        <v>7.3887169443275252E-2</v>
      </c>
      <c r="AB121" s="410">
        <f>VLOOKUP(B121,'3-a.  Rate Class Allocations'!$B$20:$BW$989,9,FALSE)</f>
        <v>0.48036989918612599</v>
      </c>
      <c r="AC121" s="410">
        <f>VLOOKUP(B121,'3-a.  Rate Class Allocations'!$B$20:$BW$989,11,FALSE)</f>
        <v>0.25013229455288782</v>
      </c>
      <c r="AD121" s="410">
        <f>VLOOKUP(B121,'3-a.  Rate Class Allocations'!$B$20:$BW$989,13,FALSE)</f>
        <v>0.16864463597722332</v>
      </c>
      <c r="AE121" s="410"/>
      <c r="AF121" s="415"/>
      <c r="AG121" s="415"/>
      <c r="AH121" s="415"/>
      <c r="AI121" s="415"/>
      <c r="AJ121" s="415"/>
      <c r="AK121" s="415"/>
      <c r="AL121" s="415"/>
      <c r="AM121" s="296">
        <f>SUM(Y121:AL121)</f>
        <v>0.9730339991595125</v>
      </c>
    </row>
    <row r="122" spans="1:39" ht="15.5" outlineLevel="1">
      <c r="B122" s="294" t="s">
        <v>267</v>
      </c>
      <c r="C122" s="340" t="s">
        <v>862</v>
      </c>
      <c r="D122" s="295">
        <f>SUMIFS('7.  Persistence Report'!AU$27:AU$659,'7.  Persistence Report'!$D$27:$D$659,$B121,'7.  Persistence Report'!$H$27:$H$659,$D$35,'7.  Persistence Report'!$J$27:$J$659,"Adjustment")</f>
        <v>586304.42727563658</v>
      </c>
      <c r="E122" s="295">
        <f>SUMIFS('7.  Persistence Report'!AV$27:AV$659,'7.  Persistence Report'!$D$27:$D$659,$B121,'7.  Persistence Report'!$H$27:$H$659,$D$35,'7.  Persistence Report'!$J$27:$J$659,"Adjustment")</f>
        <v>584966.88375914202</v>
      </c>
      <c r="F122" s="295">
        <f>SUMIFS('7.  Persistence Report'!AW$27:AW$659,'7.  Persistence Report'!$D$27:$D$659,$B121,'7.  Persistence Report'!$H$27:$H$659,$D$35,'7.  Persistence Report'!$J$27:$J$659,"Adjustment")</f>
        <v>583447.27334973391</v>
      </c>
      <c r="G122" s="295">
        <f>SUMIFS('7.  Persistence Report'!AX$27:AX$659,'7.  Persistence Report'!$D$27:$D$659,$B121,'7.  Persistence Report'!$H$27:$H$659,$D$35,'7.  Persistence Report'!$J$27:$J$659,"Adjustment")</f>
        <v>583447.27334973391</v>
      </c>
      <c r="H122" s="295">
        <f>SUMIFS('7.  Persistence Report'!AY$27:AY$659,'7.  Persistence Report'!$D$27:$D$659,$B121,'7.  Persistence Report'!$H$27:$H$659,$D$35,'7.  Persistence Report'!$J$27:$J$659,"Adjustment")</f>
        <v>583447.27334973391</v>
      </c>
      <c r="I122" s="295">
        <f>SUMIFS('7.  Persistence Report'!AZ$27:AZ$659,'7.  Persistence Report'!$D$27:$D$659,$B121,'7.  Persistence Report'!$H$27:$H$659,$D$35,'7.  Persistence Report'!$J$27:$J$659,"Adjustment")</f>
        <v>583008.74919927376</v>
      </c>
      <c r="J122" s="295">
        <f>SUMIFS('7.  Persistence Report'!BA$27:BA$659,'7.  Persistence Report'!$D$27:$D$659,$B121,'7.  Persistence Report'!$H$27:$H$659,$D$35,'7.  Persistence Report'!$J$27:$J$659,"Adjustment")</f>
        <v>556636.97128870897</v>
      </c>
      <c r="K122" s="295">
        <f>SUMIFS('7.  Persistence Report'!BB$27:BB$659,'7.  Persistence Report'!$D$27:$D$659,$B121,'7.  Persistence Report'!$H$27:$H$659,$D$35,'7.  Persistence Report'!$J$27:$J$659,"Adjustment")</f>
        <v>556636.97128870897</v>
      </c>
      <c r="L122" s="295">
        <f>SUMIFS('7.  Persistence Report'!BC$27:BC$659,'7.  Persistence Report'!$D$27:$D$659,$B121,'7.  Persistence Report'!$H$27:$H$659,$D$35,'7.  Persistence Report'!$J$27:$J$659,"Adjustment")</f>
        <v>551422.28545760224</v>
      </c>
      <c r="M122" s="295">
        <f>SUMIFS('7.  Persistence Report'!BD$27:BD$659,'7.  Persistence Report'!$D$27:$D$659,$B121,'7.  Persistence Report'!$H$27:$H$659,$D$35,'7.  Persistence Report'!$J$27:$J$659,"Adjustment")</f>
        <v>467437.83413060661</v>
      </c>
      <c r="N122" s="295">
        <f>N121</f>
        <v>12</v>
      </c>
      <c r="O122" s="295">
        <f>SUMIFS('7.  Persistence Report'!P$27:P$659,'7.  Persistence Report'!$D$27:$D$659,$B121,'7.  Persistence Report'!$H$27:$H$659,$O$35,'7.  Persistence Report'!$J$27:$J$659,"Adjustment")</f>
        <v>17.143660636212875</v>
      </c>
      <c r="P122" s="295">
        <f>SUMIFS('7.  Persistence Report'!Q$27:Q$659,'7.  Persistence Report'!$D$27:$D$659,$B121,'7.  Persistence Report'!$H$27:$H$659,$O$35,'7.  Persistence Report'!$J$27:$J$659,"Adjustment")</f>
        <v>17.058864035216551</v>
      </c>
      <c r="Q122" s="295">
        <f>SUMIFS('7.  Persistence Report'!R$27:R$659,'7.  Persistence Report'!$D$27:$D$659,$B121,'7.  Persistence Report'!$H$27:$H$659,$O$35,'7.  Persistence Report'!$J$27:$J$659,"Adjustment")</f>
        <v>16.96300700800332</v>
      </c>
      <c r="R122" s="295">
        <f>SUMIFS('7.  Persistence Report'!S$27:S$659,'7.  Persistence Report'!$D$27:$D$659,$B121,'7.  Persistence Report'!$H$27:$H$659,$O$35,'7.  Persistence Report'!$J$27:$J$659,"Adjustment")</f>
        <v>16.96300700800332</v>
      </c>
      <c r="S122" s="295">
        <f>SUMIFS('7.  Persistence Report'!T$27:T$659,'7.  Persistence Report'!$D$27:$D$659,$B121,'7.  Persistence Report'!$H$27:$H$659,$O$35,'7.  Persistence Report'!$J$27:$J$659,"Adjustment")</f>
        <v>16.96300700800332</v>
      </c>
      <c r="T122" s="295">
        <f>SUMIFS('7.  Persistence Report'!U$27:U$659,'7.  Persistence Report'!$D$27:$D$659,$B121,'7.  Persistence Report'!$H$27:$H$659,$O$35,'7.  Persistence Report'!$J$27:$J$659,"Adjustment")</f>
        <v>16.937199346830525</v>
      </c>
      <c r="U122" s="295">
        <f>SUMIFS('7.  Persistence Report'!V$27:V$659,'7.  Persistence Report'!$D$27:$D$659,$B121,'7.  Persistence Report'!$H$27:$H$659,$O$35,'7.  Persistence Report'!$J$27:$J$659,"Adjustment")</f>
        <v>16.08554652812834</v>
      </c>
      <c r="V122" s="295">
        <f>SUMIFS('7.  Persistence Report'!W$27:W$659,'7.  Persistence Report'!$D$27:$D$659,$B121,'7.  Persistence Report'!$H$27:$H$659,$O$35,'7.  Persistence Report'!$J$27:$J$659,"Adjustment")</f>
        <v>16.08554652812834</v>
      </c>
      <c r="W122" s="295">
        <f>SUMIFS('7.  Persistence Report'!X$27:X$659,'7.  Persistence Report'!$D$27:$D$659,$B121,'7.  Persistence Report'!$H$27:$H$659,$O$35,'7.  Persistence Report'!$J$27:$J$659,"Adjustment")</f>
        <v>15.772167785315846</v>
      </c>
      <c r="X122" s="295">
        <f>SUMIFS('7.  Persistence Report'!Y$27:Y$659,'7.  Persistence Report'!$D$27:$D$659,$B121,'7.  Persistence Report'!$H$27:$H$659,$O$35,'7.  Persistence Report'!$J$27:$J$659,"Adjustment")</f>
        <v>13.066050170911492</v>
      </c>
      <c r="Y122" s="411">
        <f>Y121</f>
        <v>0</v>
      </c>
      <c r="Z122" s="411">
        <f t="shared" ref="Z122" si="241">Z121</f>
        <v>0</v>
      </c>
      <c r="AA122" s="411">
        <f t="shared" ref="AA122" si="242">AA121</f>
        <v>7.3887169443275252E-2</v>
      </c>
      <c r="AB122" s="411">
        <f t="shared" ref="AB122" si="243">AB121</f>
        <v>0.48036989918612599</v>
      </c>
      <c r="AC122" s="411">
        <f t="shared" ref="AC122" si="244">AC121</f>
        <v>0.25013229455288782</v>
      </c>
      <c r="AD122" s="411">
        <f t="shared" ref="AD122" si="245">AD121</f>
        <v>0.16864463597722332</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f>SUMIFS('7.  Persistence Report'!AU$27:AU$659,'7.  Persistence Report'!$D$27:$D$659,$B124,'7.  Persistence Report'!$H$27:$H$659,$D$35,'7.  Persistence Report'!$J$27:$J$659,"&lt;&gt;Adjustment")</f>
        <v>0</v>
      </c>
      <c r="E124" s="295">
        <f>SUMIFS('7.  Persistence Report'!AV$27:AV$659,'7.  Persistence Report'!$D$27:$D$659,$B124,'7.  Persistence Report'!$H$27:$H$659,$D$35,'7.  Persistence Report'!$J$27:$J$659,"&lt;&gt;Adjustment")</f>
        <v>0</v>
      </c>
      <c r="F124" s="295">
        <f>SUMIFS('7.  Persistence Report'!AW$27:AW$659,'7.  Persistence Report'!$D$27:$D$659,$B124,'7.  Persistence Report'!$H$27:$H$659,$D$35,'7.  Persistence Report'!$J$27:$J$659,"&lt;&gt;Adjustment")</f>
        <v>0</v>
      </c>
      <c r="G124" s="295">
        <f>SUMIFS('7.  Persistence Report'!AX$27:AX$659,'7.  Persistence Report'!$D$27:$D$659,$B124,'7.  Persistence Report'!$H$27:$H$659,$D$35,'7.  Persistence Report'!$J$27:$J$659,"&lt;&gt;Adjustment")</f>
        <v>0</v>
      </c>
      <c r="H124" s="295">
        <f>SUMIFS('7.  Persistence Report'!AY$27:AY$659,'7.  Persistence Report'!$D$27:$D$659,$B124,'7.  Persistence Report'!$H$27:$H$659,$D$35,'7.  Persistence Report'!$J$27:$J$659,"&lt;&gt;Adjustment")</f>
        <v>0</v>
      </c>
      <c r="I124" s="295">
        <f>SUMIFS('7.  Persistence Report'!AZ$27:AZ$659,'7.  Persistence Report'!$D$27:$D$659,$B124,'7.  Persistence Report'!$H$27:$H$659,$D$35,'7.  Persistence Report'!$J$27:$J$659,"&lt;&gt;Adjustment")</f>
        <v>0</v>
      </c>
      <c r="J124" s="295">
        <f>SUMIFS('7.  Persistence Report'!BA$27:BA$659,'7.  Persistence Report'!$D$27:$D$659,$B124,'7.  Persistence Report'!$H$27:$H$659,$D$35,'7.  Persistence Report'!$J$27:$J$659,"&lt;&gt;Adjustment")</f>
        <v>0</v>
      </c>
      <c r="K124" s="295">
        <f>SUMIFS('7.  Persistence Report'!BB$27:BB$659,'7.  Persistence Report'!$D$27:$D$659,$B124,'7.  Persistence Report'!$H$27:$H$659,$D$35,'7.  Persistence Report'!$J$27:$J$659,"&lt;&gt;Adjustment")</f>
        <v>0</v>
      </c>
      <c r="L124" s="295">
        <f>SUMIFS('7.  Persistence Report'!BC$27:BC$659,'7.  Persistence Report'!$D$27:$D$659,$B124,'7.  Persistence Report'!$H$27:$H$659,$D$35,'7.  Persistence Report'!$J$27:$J$659,"&lt;&gt;Adjustment")</f>
        <v>0</v>
      </c>
      <c r="M124" s="295">
        <f>SUMIFS('7.  Persistence Report'!BD$27:BD$659,'7.  Persistence Report'!$D$27:$D$659,$B124,'7.  Persistence Report'!$H$27:$H$659,$D$35,'7.  Persistence Report'!$J$27:$J$659,"&lt;&gt;Adjustment")</f>
        <v>0</v>
      </c>
      <c r="N124" s="295">
        <v>12</v>
      </c>
      <c r="O124" s="295">
        <f>SUMIFS('7.  Persistence Report'!P$27:P$659,'7.  Persistence Report'!$D$27:$D$659,$B124,'7.  Persistence Report'!$H$27:$H$659,$O$35,'7.  Persistence Report'!$J$27:$J$659,"&lt;&gt;Adjustment")</f>
        <v>0</v>
      </c>
      <c r="P124" s="295">
        <f>SUMIFS('7.  Persistence Report'!Q$27:Q$659,'7.  Persistence Report'!$D$27:$D$659,$B124,'7.  Persistence Report'!$H$27:$H$659,$O$35,'7.  Persistence Report'!$J$27:$J$659,"&lt;&gt;Adjustment")</f>
        <v>0</v>
      </c>
      <c r="Q124" s="295">
        <f>SUMIFS('7.  Persistence Report'!R$27:R$659,'7.  Persistence Report'!$D$27:$D$659,$B124,'7.  Persistence Report'!$H$27:$H$659,$O$35,'7.  Persistence Report'!$J$27:$J$659,"&lt;&gt;Adjustment")</f>
        <v>0</v>
      </c>
      <c r="R124" s="295">
        <f>SUMIFS('7.  Persistence Report'!S$27:S$659,'7.  Persistence Report'!$D$27:$D$659,$B124,'7.  Persistence Report'!$H$27:$H$659,$O$35,'7.  Persistence Report'!$J$27:$J$659,"&lt;&gt;Adjustment")</f>
        <v>0</v>
      </c>
      <c r="S124" s="295">
        <f>SUMIFS('7.  Persistence Report'!T$27:T$659,'7.  Persistence Report'!$D$27:$D$659,$B124,'7.  Persistence Report'!$H$27:$H$659,$O$35,'7.  Persistence Report'!$J$27:$J$659,"&lt;&gt;Adjustment")</f>
        <v>0</v>
      </c>
      <c r="T124" s="295">
        <f>SUMIFS('7.  Persistence Report'!U$27:U$659,'7.  Persistence Report'!$D$27:$D$659,$B124,'7.  Persistence Report'!$H$27:$H$659,$O$35,'7.  Persistence Report'!$J$27:$J$659,"&lt;&gt;Adjustment")</f>
        <v>0</v>
      </c>
      <c r="U124" s="295">
        <f>SUMIFS('7.  Persistence Report'!V$27:V$659,'7.  Persistence Report'!$D$27:$D$659,$B124,'7.  Persistence Report'!$H$27:$H$659,$O$35,'7.  Persistence Report'!$J$27:$J$659,"&lt;&gt;Adjustment")</f>
        <v>0</v>
      </c>
      <c r="V124" s="295">
        <f>SUMIFS('7.  Persistence Report'!W$27:W$659,'7.  Persistence Report'!$D$27:$D$659,$B124,'7.  Persistence Report'!$H$27:$H$659,$O$35,'7.  Persistence Report'!$J$27:$J$659,"&lt;&gt;Adjustment")</f>
        <v>0</v>
      </c>
      <c r="W124" s="295">
        <f>SUMIFS('7.  Persistence Report'!X$27:X$659,'7.  Persistence Report'!$D$27:$D$659,$B124,'7.  Persistence Report'!$H$27:$H$659,$O$35,'7.  Persistence Report'!$J$27:$J$659,"&lt;&gt;Adjustment")</f>
        <v>0</v>
      </c>
      <c r="X124" s="295">
        <f>SUMIFS('7.  Persistence Report'!Y$27:Y$659,'7.  Persistence Report'!$D$27:$D$659,$B124,'7.  Persistence Report'!$H$27:$H$659,$O$35,'7.  Persistence Report'!$J$27:$J$659,"&lt;&gt;Adjustment")</f>
        <v>0</v>
      </c>
      <c r="Y124" s="410">
        <f>VLOOKUP(B124,'3-a.  Rate Class Allocations'!$B$20:$BW$989,4,FALSE)</f>
        <v>0</v>
      </c>
      <c r="Z124" s="410">
        <f>VLOOKUP(B124,'3-a.  Rate Class Allocations'!$B$20:$BW$989,6,FALSE)</f>
        <v>0</v>
      </c>
      <c r="AA124" s="410">
        <f>VLOOKUP(B124,'3-a.  Rate Class Allocations'!$B$20:$BW$989,8,FALSE)</f>
        <v>0</v>
      </c>
      <c r="AB124" s="410">
        <f>VLOOKUP(B124,'3-a.  Rate Class Allocations'!$B$20:$BW$989,9,FALSE)</f>
        <v>0</v>
      </c>
      <c r="AC124" s="410">
        <f>VLOOKUP(B124,'3-a.  Rate Class Allocations'!$B$20:$BW$989,11,FALSE)</f>
        <v>0</v>
      </c>
      <c r="AD124" s="410">
        <f>VLOOKUP(B124,'3-a.  Rate Class Allocations'!$B$20:$BW$989,13,FALSE)</f>
        <v>0</v>
      </c>
      <c r="AE124" s="410"/>
      <c r="AF124" s="415"/>
      <c r="AG124" s="415"/>
      <c r="AH124" s="415"/>
      <c r="AI124" s="415"/>
      <c r="AJ124" s="415"/>
      <c r="AK124" s="415"/>
      <c r="AL124" s="415"/>
      <c r="AM124" s="296">
        <f>SUM(Y124:AL124)</f>
        <v>0</v>
      </c>
    </row>
    <row r="125" spans="1:39" ht="15.5" outlineLevel="1">
      <c r="B125" s="294" t="s">
        <v>267</v>
      </c>
      <c r="C125" s="340" t="s">
        <v>862</v>
      </c>
      <c r="D125" s="295">
        <f>SUMIFS('7.  Persistence Report'!AU$27:AU$659,'7.  Persistence Report'!$D$27:$D$659,$B124,'7.  Persistence Report'!$H$27:$H$659,$D$35,'7.  Persistence Report'!$J$27:$J$659,"Adjustment")</f>
        <v>0</v>
      </c>
      <c r="E125" s="295">
        <f>SUMIFS('7.  Persistence Report'!AV$27:AV$659,'7.  Persistence Report'!$D$27:$D$659,$B124,'7.  Persistence Report'!$H$27:$H$659,$D$35,'7.  Persistence Report'!$J$27:$J$659,"Adjustment")</f>
        <v>0</v>
      </c>
      <c r="F125" s="295">
        <f>SUMIFS('7.  Persistence Report'!AW$27:AW$659,'7.  Persistence Report'!$D$27:$D$659,$B124,'7.  Persistence Report'!$H$27:$H$659,$D$35,'7.  Persistence Report'!$J$27:$J$659,"Adjustment")</f>
        <v>0</v>
      </c>
      <c r="G125" s="295">
        <f>SUMIFS('7.  Persistence Report'!AX$27:AX$659,'7.  Persistence Report'!$D$27:$D$659,$B124,'7.  Persistence Report'!$H$27:$H$659,$D$35,'7.  Persistence Report'!$J$27:$J$659,"Adjustment")</f>
        <v>0</v>
      </c>
      <c r="H125" s="295">
        <f>SUMIFS('7.  Persistence Report'!AY$27:AY$659,'7.  Persistence Report'!$D$27:$D$659,$B124,'7.  Persistence Report'!$H$27:$H$659,$D$35,'7.  Persistence Report'!$J$27:$J$659,"Adjustment")</f>
        <v>0</v>
      </c>
      <c r="I125" s="295">
        <f>SUMIFS('7.  Persistence Report'!AZ$27:AZ$659,'7.  Persistence Report'!$D$27:$D$659,$B124,'7.  Persistence Report'!$H$27:$H$659,$D$35,'7.  Persistence Report'!$J$27:$J$659,"Adjustment")</f>
        <v>0</v>
      </c>
      <c r="J125" s="295">
        <f>SUMIFS('7.  Persistence Report'!BA$27:BA$659,'7.  Persistence Report'!$D$27:$D$659,$B124,'7.  Persistence Report'!$H$27:$H$659,$D$35,'7.  Persistence Report'!$J$27:$J$659,"Adjustment")</f>
        <v>0</v>
      </c>
      <c r="K125" s="295">
        <f>SUMIFS('7.  Persistence Report'!BB$27:BB$659,'7.  Persistence Report'!$D$27:$D$659,$B124,'7.  Persistence Report'!$H$27:$H$659,$D$35,'7.  Persistence Report'!$J$27:$J$659,"Adjustment")</f>
        <v>0</v>
      </c>
      <c r="L125" s="295">
        <f>SUMIFS('7.  Persistence Report'!BC$27:BC$659,'7.  Persistence Report'!$D$27:$D$659,$B124,'7.  Persistence Report'!$H$27:$H$659,$D$35,'7.  Persistence Report'!$J$27:$J$659,"Adjustment")</f>
        <v>0</v>
      </c>
      <c r="M125" s="295">
        <f>SUMIFS('7.  Persistence Report'!BD$27:BD$659,'7.  Persistence Report'!$D$27:$D$659,$B124,'7.  Persistence Report'!$H$27:$H$659,$D$35,'7.  Persistence Report'!$J$27:$J$659,"Adjustment")</f>
        <v>0</v>
      </c>
      <c r="N125" s="295">
        <f>N124</f>
        <v>12</v>
      </c>
      <c r="O125" s="295">
        <f>SUMIFS('7.  Persistence Report'!P$27:P$659,'7.  Persistence Report'!$D$27:$D$659,$B124,'7.  Persistence Report'!$H$27:$H$659,$O$35,'7.  Persistence Report'!$J$27:$J$659,"Adjustment")</f>
        <v>0</v>
      </c>
      <c r="P125" s="295">
        <f>SUMIFS('7.  Persistence Report'!Q$27:Q$659,'7.  Persistence Report'!$D$27:$D$659,$B124,'7.  Persistence Report'!$H$27:$H$659,$O$35,'7.  Persistence Report'!$J$27:$J$659,"Adjustment")</f>
        <v>0</v>
      </c>
      <c r="Q125" s="295">
        <f>SUMIFS('7.  Persistence Report'!R$27:R$659,'7.  Persistence Report'!$D$27:$D$659,$B124,'7.  Persistence Report'!$H$27:$H$659,$O$35,'7.  Persistence Report'!$J$27:$J$659,"Adjustment")</f>
        <v>0</v>
      </c>
      <c r="R125" s="295">
        <f>SUMIFS('7.  Persistence Report'!S$27:S$659,'7.  Persistence Report'!$D$27:$D$659,$B124,'7.  Persistence Report'!$H$27:$H$659,$O$35,'7.  Persistence Report'!$J$27:$J$659,"Adjustment")</f>
        <v>0</v>
      </c>
      <c r="S125" s="295">
        <f>SUMIFS('7.  Persistence Report'!T$27:T$659,'7.  Persistence Report'!$D$27:$D$659,$B124,'7.  Persistence Report'!$H$27:$H$659,$O$35,'7.  Persistence Report'!$J$27:$J$659,"Adjustment")</f>
        <v>0</v>
      </c>
      <c r="T125" s="295">
        <f>SUMIFS('7.  Persistence Report'!U$27:U$659,'7.  Persistence Report'!$D$27:$D$659,$B124,'7.  Persistence Report'!$H$27:$H$659,$O$35,'7.  Persistence Report'!$J$27:$J$659,"Adjustment")</f>
        <v>0</v>
      </c>
      <c r="U125" s="295">
        <f>SUMIFS('7.  Persistence Report'!V$27:V$659,'7.  Persistence Report'!$D$27:$D$659,$B124,'7.  Persistence Report'!$H$27:$H$659,$O$35,'7.  Persistence Report'!$J$27:$J$659,"Adjustment")</f>
        <v>0</v>
      </c>
      <c r="V125" s="295">
        <f>SUMIFS('7.  Persistence Report'!W$27:W$659,'7.  Persistence Report'!$D$27:$D$659,$B124,'7.  Persistence Report'!$H$27:$H$659,$O$35,'7.  Persistence Report'!$J$27:$J$659,"Adjustment")</f>
        <v>0</v>
      </c>
      <c r="W125" s="295">
        <f>SUMIFS('7.  Persistence Report'!X$27:X$659,'7.  Persistence Report'!$D$27:$D$659,$B124,'7.  Persistence Report'!$H$27:$H$659,$O$35,'7.  Persistence Report'!$J$27:$J$659,"Adjustment")</f>
        <v>0</v>
      </c>
      <c r="X125" s="295">
        <f>SUMIFS('7.  Persistence Report'!Y$27:Y$659,'7.  Persistence Report'!$D$27:$D$659,$B124,'7.  Persistence Report'!$H$27:$H$659,$O$35,'7.  Persistence Report'!$J$27:$J$659,"Adjustment")</f>
        <v>0</v>
      </c>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f>SUMIFS('7.  Persistence Report'!AU$27:AU$659,'7.  Persistence Report'!$D$27:$D$659,$B127,'7.  Persistence Report'!$H$27:$H$659,$D$35,'7.  Persistence Report'!$J$27:$J$659,"&lt;&gt;Adjustment")</f>
        <v>77097</v>
      </c>
      <c r="E127" s="295">
        <f>SUMIFS('7.  Persistence Report'!AV$27:AV$659,'7.  Persistence Report'!$D$27:$D$659,$B127,'7.  Persistence Report'!$H$27:$H$659,$D$35,'7.  Persistence Report'!$J$27:$J$659,"&lt;&gt;Adjustment")</f>
        <v>77097</v>
      </c>
      <c r="F127" s="295">
        <f>SUMIFS('7.  Persistence Report'!AW$27:AW$659,'7.  Persistence Report'!$D$27:$D$659,$B127,'7.  Persistence Report'!$H$27:$H$659,$D$35,'7.  Persistence Report'!$J$27:$J$659,"&lt;&gt;Adjustment")</f>
        <v>77097</v>
      </c>
      <c r="G127" s="295">
        <f>SUMIFS('7.  Persistence Report'!AX$27:AX$659,'7.  Persistence Report'!$D$27:$D$659,$B127,'7.  Persistence Report'!$H$27:$H$659,$D$35,'7.  Persistence Report'!$J$27:$J$659,"&lt;&gt;Adjustment")</f>
        <v>77097</v>
      </c>
      <c r="H127" s="295">
        <f>SUMIFS('7.  Persistence Report'!AY$27:AY$659,'7.  Persistence Report'!$D$27:$D$659,$B127,'7.  Persistence Report'!$H$27:$H$659,$D$35,'7.  Persistence Report'!$J$27:$J$659,"&lt;&gt;Adjustment")</f>
        <v>77097</v>
      </c>
      <c r="I127" s="295">
        <f>SUMIFS('7.  Persistence Report'!AZ$27:AZ$659,'7.  Persistence Report'!$D$27:$D$659,$B127,'7.  Persistence Report'!$H$27:$H$659,$D$35,'7.  Persistence Report'!$J$27:$J$659,"&lt;&gt;Adjustment")</f>
        <v>77097</v>
      </c>
      <c r="J127" s="295">
        <f>SUMIFS('7.  Persistence Report'!BA$27:BA$659,'7.  Persistence Report'!$D$27:$D$659,$B127,'7.  Persistence Report'!$H$27:$H$659,$D$35,'7.  Persistence Report'!$J$27:$J$659,"&lt;&gt;Adjustment")</f>
        <v>77097</v>
      </c>
      <c r="K127" s="295">
        <f>SUMIFS('7.  Persistence Report'!BB$27:BB$659,'7.  Persistence Report'!$D$27:$D$659,$B127,'7.  Persistence Report'!$H$27:$H$659,$D$35,'7.  Persistence Report'!$J$27:$J$659,"&lt;&gt;Adjustment")</f>
        <v>77097</v>
      </c>
      <c r="L127" s="295">
        <f>SUMIFS('7.  Persistence Report'!BC$27:BC$659,'7.  Persistence Report'!$D$27:$D$659,$B127,'7.  Persistence Report'!$H$27:$H$659,$D$35,'7.  Persistence Report'!$J$27:$J$659,"&lt;&gt;Adjustment")</f>
        <v>77097</v>
      </c>
      <c r="M127" s="295">
        <f>SUMIFS('7.  Persistence Report'!BD$27:BD$659,'7.  Persistence Report'!$D$27:$D$659,$B127,'7.  Persistence Report'!$H$27:$H$659,$D$35,'7.  Persistence Report'!$J$27:$J$659,"&lt;&gt;Adjustment")</f>
        <v>77097</v>
      </c>
      <c r="N127" s="295">
        <v>12</v>
      </c>
      <c r="O127" s="295">
        <f>SUMIFS('7.  Persistence Report'!P$27:P$659,'7.  Persistence Report'!$D$27:$D$659,$B127,'7.  Persistence Report'!$H$27:$H$659,$O$35,'7.  Persistence Report'!$J$27:$J$659,"&lt;&gt;Adjustment")</f>
        <v>21</v>
      </c>
      <c r="P127" s="295">
        <f>SUMIFS('7.  Persistence Report'!Q$27:Q$659,'7.  Persistence Report'!$D$27:$D$659,$B127,'7.  Persistence Report'!$H$27:$H$659,$O$35,'7.  Persistence Report'!$J$27:$J$659,"&lt;&gt;Adjustment")</f>
        <v>21</v>
      </c>
      <c r="Q127" s="295">
        <f>SUMIFS('7.  Persistence Report'!R$27:R$659,'7.  Persistence Report'!$D$27:$D$659,$B127,'7.  Persistence Report'!$H$27:$H$659,$O$35,'7.  Persistence Report'!$J$27:$J$659,"&lt;&gt;Adjustment")</f>
        <v>21</v>
      </c>
      <c r="R127" s="295">
        <f>SUMIFS('7.  Persistence Report'!S$27:S$659,'7.  Persistence Report'!$D$27:$D$659,$B127,'7.  Persistence Report'!$H$27:$H$659,$O$35,'7.  Persistence Report'!$J$27:$J$659,"&lt;&gt;Adjustment")</f>
        <v>21</v>
      </c>
      <c r="S127" s="295">
        <f>SUMIFS('7.  Persistence Report'!T$27:T$659,'7.  Persistence Report'!$D$27:$D$659,$B127,'7.  Persistence Report'!$H$27:$H$659,$O$35,'7.  Persistence Report'!$J$27:$J$659,"&lt;&gt;Adjustment")</f>
        <v>21</v>
      </c>
      <c r="T127" s="295">
        <f>SUMIFS('7.  Persistence Report'!U$27:U$659,'7.  Persistence Report'!$D$27:$D$659,$B127,'7.  Persistence Report'!$H$27:$H$659,$O$35,'7.  Persistence Report'!$J$27:$J$659,"&lt;&gt;Adjustment")</f>
        <v>21</v>
      </c>
      <c r="U127" s="295">
        <f>SUMIFS('7.  Persistence Report'!V$27:V$659,'7.  Persistence Report'!$D$27:$D$659,$B127,'7.  Persistence Report'!$H$27:$H$659,$O$35,'7.  Persistence Report'!$J$27:$J$659,"&lt;&gt;Adjustment")</f>
        <v>21</v>
      </c>
      <c r="V127" s="295">
        <f>SUMIFS('7.  Persistence Report'!W$27:W$659,'7.  Persistence Report'!$D$27:$D$659,$B127,'7.  Persistence Report'!$H$27:$H$659,$O$35,'7.  Persistence Report'!$J$27:$J$659,"&lt;&gt;Adjustment")</f>
        <v>21</v>
      </c>
      <c r="W127" s="295">
        <f>SUMIFS('7.  Persistence Report'!X$27:X$659,'7.  Persistence Report'!$D$27:$D$659,$B127,'7.  Persistence Report'!$H$27:$H$659,$O$35,'7.  Persistence Report'!$J$27:$J$659,"&lt;&gt;Adjustment")</f>
        <v>21</v>
      </c>
      <c r="X127" s="295">
        <f>SUMIFS('7.  Persistence Report'!Y$27:Y$659,'7.  Persistence Report'!$D$27:$D$659,$B127,'7.  Persistence Report'!$H$27:$H$659,$O$35,'7.  Persistence Report'!$J$27:$J$659,"&lt;&gt;Adjustment")</f>
        <v>21</v>
      </c>
      <c r="Y127" s="410">
        <f>VLOOKUP(B127,'3-a.  Rate Class Allocations'!$B$20:$BW$989,4,FALSE)</f>
        <v>0</v>
      </c>
      <c r="Z127" s="410">
        <f>VLOOKUP(B127,'3-a.  Rate Class Allocations'!$B$20:$BW$989,6,FALSE)</f>
        <v>0</v>
      </c>
      <c r="AA127" s="410">
        <f>VLOOKUP(B127,'3-a.  Rate Class Allocations'!$B$20:$BW$989,8,FALSE)</f>
        <v>2.8167959637823508E-3</v>
      </c>
      <c r="AB127" s="410">
        <f>VLOOKUP(B127,'3-a.  Rate Class Allocations'!$B$20:$BW$989,9,FALSE)</f>
        <v>0.45132922434504064</v>
      </c>
      <c r="AC127" s="410">
        <f>VLOOKUP(B127,'3-a.  Rate Class Allocations'!$B$20:$BW$989,11,FALSE)</f>
        <v>5.993164397666171E-2</v>
      </c>
      <c r="AD127" s="410">
        <f>VLOOKUP(B127,'3-a.  Rate Class Allocations'!$B$20:$BW$989,13,FALSE)</f>
        <v>0.48359741448346871</v>
      </c>
      <c r="AE127" s="410"/>
      <c r="AF127" s="415"/>
      <c r="AG127" s="415"/>
      <c r="AH127" s="415"/>
      <c r="AI127" s="415"/>
      <c r="AJ127" s="415"/>
      <c r="AK127" s="415"/>
      <c r="AL127" s="415"/>
      <c r="AM127" s="296">
        <f>SUM(Y127:AL127)</f>
        <v>0.99767507876895345</v>
      </c>
    </row>
    <row r="128" spans="1:39" ht="15.5" outlineLevel="1">
      <c r="B128" s="294" t="s">
        <v>267</v>
      </c>
      <c r="C128" s="340" t="s">
        <v>862</v>
      </c>
      <c r="D128" s="295">
        <f>SUMIFS('7.  Persistence Report'!AU$27:AU$659,'7.  Persistence Report'!$D$27:$D$659,$B127,'7.  Persistence Report'!$H$27:$H$659,$D$35,'7.  Persistence Report'!$J$27:$J$659,"Adjustment")</f>
        <v>165898.82264701609</v>
      </c>
      <c r="E128" s="295">
        <f>SUMIFS('7.  Persistence Report'!AV$27:AV$659,'7.  Persistence Report'!$D$27:$D$659,$B127,'7.  Persistence Report'!$H$27:$H$659,$D$35,'7.  Persistence Report'!$J$27:$J$659,"Adjustment")</f>
        <v>165898.82264701609</v>
      </c>
      <c r="F128" s="295">
        <f>SUMIFS('7.  Persistence Report'!AW$27:AW$659,'7.  Persistence Report'!$D$27:$D$659,$B127,'7.  Persistence Report'!$H$27:$H$659,$D$35,'7.  Persistence Report'!$J$27:$J$659,"Adjustment")</f>
        <v>165898.82264701609</v>
      </c>
      <c r="G128" s="295">
        <f>SUMIFS('7.  Persistence Report'!AX$27:AX$659,'7.  Persistence Report'!$D$27:$D$659,$B127,'7.  Persistence Report'!$H$27:$H$659,$D$35,'7.  Persistence Report'!$J$27:$J$659,"Adjustment")</f>
        <v>165898.82264701609</v>
      </c>
      <c r="H128" s="295">
        <f>SUMIFS('7.  Persistence Report'!AY$27:AY$659,'7.  Persistence Report'!$D$27:$D$659,$B127,'7.  Persistence Report'!$H$27:$H$659,$D$35,'7.  Persistence Report'!$J$27:$J$659,"Adjustment")</f>
        <v>165898.82264701609</v>
      </c>
      <c r="I128" s="295">
        <f>SUMIFS('7.  Persistence Report'!AZ$27:AZ$659,'7.  Persistence Report'!$D$27:$D$659,$B127,'7.  Persistence Report'!$H$27:$H$659,$D$35,'7.  Persistence Report'!$J$27:$J$659,"Adjustment")</f>
        <v>165898.82264701609</v>
      </c>
      <c r="J128" s="295">
        <f>SUMIFS('7.  Persistence Report'!BA$27:BA$659,'7.  Persistence Report'!$D$27:$D$659,$B127,'7.  Persistence Report'!$H$27:$H$659,$D$35,'7.  Persistence Report'!$J$27:$J$659,"Adjustment")</f>
        <v>165898.82264701609</v>
      </c>
      <c r="K128" s="295">
        <f>SUMIFS('7.  Persistence Report'!BB$27:BB$659,'7.  Persistence Report'!$D$27:$D$659,$B127,'7.  Persistence Report'!$H$27:$H$659,$D$35,'7.  Persistence Report'!$J$27:$J$659,"Adjustment")</f>
        <v>165898.82264701609</v>
      </c>
      <c r="L128" s="295">
        <f>SUMIFS('7.  Persistence Report'!BC$27:BC$659,'7.  Persistence Report'!$D$27:$D$659,$B127,'7.  Persistence Report'!$H$27:$H$659,$D$35,'7.  Persistence Report'!$J$27:$J$659,"Adjustment")</f>
        <v>165898.82264701609</v>
      </c>
      <c r="M128" s="295">
        <f>SUMIFS('7.  Persistence Report'!BD$27:BD$659,'7.  Persistence Report'!$D$27:$D$659,$B127,'7.  Persistence Report'!$H$27:$H$659,$D$35,'7.  Persistence Report'!$J$27:$J$659,"Adjustment")</f>
        <v>165898.82264701609</v>
      </c>
      <c r="N128" s="295">
        <f>N127</f>
        <v>12</v>
      </c>
      <c r="O128" s="295">
        <f>SUMIFS('7.  Persistence Report'!P$27:P$659,'7.  Persistence Report'!$D$27:$D$659,$B127,'7.  Persistence Report'!$H$27:$H$659,$O$35,'7.  Persistence Report'!$J$27:$J$659,"Adjustment")</f>
        <v>26.902702702702722</v>
      </c>
      <c r="P128" s="295">
        <f>SUMIFS('7.  Persistence Report'!Q$27:Q$659,'7.  Persistence Report'!$D$27:$D$659,$B127,'7.  Persistence Report'!$H$27:$H$659,$O$35,'7.  Persistence Report'!$J$27:$J$659,"Adjustment")</f>
        <v>26.902702702702722</v>
      </c>
      <c r="Q128" s="295">
        <f>SUMIFS('7.  Persistence Report'!R$27:R$659,'7.  Persistence Report'!$D$27:$D$659,$B127,'7.  Persistence Report'!$H$27:$H$659,$O$35,'7.  Persistence Report'!$J$27:$J$659,"Adjustment")</f>
        <v>26.902702702702722</v>
      </c>
      <c r="R128" s="295">
        <f>SUMIFS('7.  Persistence Report'!S$27:S$659,'7.  Persistence Report'!$D$27:$D$659,$B127,'7.  Persistence Report'!$H$27:$H$659,$O$35,'7.  Persistence Report'!$J$27:$J$659,"Adjustment")</f>
        <v>26.902702702702722</v>
      </c>
      <c r="S128" s="295">
        <f>SUMIFS('7.  Persistence Report'!T$27:T$659,'7.  Persistence Report'!$D$27:$D$659,$B127,'7.  Persistence Report'!$H$27:$H$659,$O$35,'7.  Persistence Report'!$J$27:$J$659,"Adjustment")</f>
        <v>26.902702702702722</v>
      </c>
      <c r="T128" s="295">
        <f>SUMIFS('7.  Persistence Report'!U$27:U$659,'7.  Persistence Report'!$D$27:$D$659,$B127,'7.  Persistence Report'!$H$27:$H$659,$O$35,'7.  Persistence Report'!$J$27:$J$659,"Adjustment")</f>
        <v>26.902702702702722</v>
      </c>
      <c r="U128" s="295">
        <f>SUMIFS('7.  Persistence Report'!V$27:V$659,'7.  Persistence Report'!$D$27:$D$659,$B127,'7.  Persistence Report'!$H$27:$H$659,$O$35,'7.  Persistence Report'!$J$27:$J$659,"Adjustment")</f>
        <v>26.902702702702722</v>
      </c>
      <c r="V128" s="295">
        <f>SUMIFS('7.  Persistence Report'!W$27:W$659,'7.  Persistence Report'!$D$27:$D$659,$B127,'7.  Persistence Report'!$H$27:$H$659,$O$35,'7.  Persistence Report'!$J$27:$J$659,"Adjustment")</f>
        <v>26.902702702702722</v>
      </c>
      <c r="W128" s="295">
        <f>SUMIFS('7.  Persistence Report'!X$27:X$659,'7.  Persistence Report'!$D$27:$D$659,$B127,'7.  Persistence Report'!$H$27:$H$659,$O$35,'7.  Persistence Report'!$J$27:$J$659,"Adjustment")</f>
        <v>26.902702702702722</v>
      </c>
      <c r="X128" s="295">
        <f>SUMIFS('7.  Persistence Report'!Y$27:Y$659,'7.  Persistence Report'!$D$27:$D$659,$B127,'7.  Persistence Report'!$H$27:$H$659,$O$35,'7.  Persistence Report'!$J$27:$J$659,"Adjustment")</f>
        <v>26.902702702702722</v>
      </c>
      <c r="Y128" s="411">
        <f>Y127</f>
        <v>0</v>
      </c>
      <c r="Z128" s="411">
        <f t="shared" ref="Z128" si="267">Z127</f>
        <v>0</v>
      </c>
      <c r="AA128" s="411">
        <f t="shared" ref="AA128" si="268">AA127</f>
        <v>2.8167959637823508E-3</v>
      </c>
      <c r="AB128" s="411">
        <f t="shared" ref="AB128" si="269">AB127</f>
        <v>0.45132922434504064</v>
      </c>
      <c r="AC128" s="411">
        <f t="shared" ref="AC128" si="270">AC127</f>
        <v>5.993164397666171E-2</v>
      </c>
      <c r="AD128" s="411">
        <f t="shared" ref="AD128" si="271">AD127</f>
        <v>0.48359741448346871</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f>SUMIFS('7.  Persistence Report'!AU$27:AU$659,'7.  Persistence Report'!$D$27:$D$659,$B130,'7.  Persistence Report'!$H$27:$H$659,$D$35,'7.  Persistence Report'!$J$27:$J$659,"&lt;&gt;Adjustment")</f>
        <v>0</v>
      </c>
      <c r="E130" s="295">
        <f>SUMIFS('7.  Persistence Report'!AV$27:AV$659,'7.  Persistence Report'!$D$27:$D$659,$B130,'7.  Persistence Report'!$H$27:$H$659,$D$35,'7.  Persistence Report'!$J$27:$J$659,"&lt;&gt;Adjustment")</f>
        <v>0</v>
      </c>
      <c r="F130" s="295">
        <f>SUMIFS('7.  Persistence Report'!AW$27:AW$659,'7.  Persistence Report'!$D$27:$D$659,$B130,'7.  Persistence Report'!$H$27:$H$659,$D$35,'7.  Persistence Report'!$J$27:$J$659,"&lt;&gt;Adjustment")</f>
        <v>0</v>
      </c>
      <c r="G130" s="295">
        <f>SUMIFS('7.  Persistence Report'!AX$27:AX$659,'7.  Persistence Report'!$D$27:$D$659,$B130,'7.  Persistence Report'!$H$27:$H$659,$D$35,'7.  Persistence Report'!$J$27:$J$659,"&lt;&gt;Adjustment")</f>
        <v>0</v>
      </c>
      <c r="H130" s="295">
        <f>SUMIFS('7.  Persistence Report'!AY$27:AY$659,'7.  Persistence Report'!$D$27:$D$659,$B130,'7.  Persistence Report'!$H$27:$H$659,$D$35,'7.  Persistence Report'!$J$27:$J$659,"&lt;&gt;Adjustment")</f>
        <v>0</v>
      </c>
      <c r="I130" s="295">
        <f>SUMIFS('7.  Persistence Report'!AZ$27:AZ$659,'7.  Persistence Report'!$D$27:$D$659,$B130,'7.  Persistence Report'!$H$27:$H$659,$D$35,'7.  Persistence Report'!$J$27:$J$659,"&lt;&gt;Adjustment")</f>
        <v>0</v>
      </c>
      <c r="J130" s="295">
        <f>SUMIFS('7.  Persistence Report'!BA$27:BA$659,'7.  Persistence Report'!$D$27:$D$659,$B130,'7.  Persistence Report'!$H$27:$H$659,$D$35,'7.  Persistence Report'!$J$27:$J$659,"&lt;&gt;Adjustment")</f>
        <v>0</v>
      </c>
      <c r="K130" s="295">
        <f>SUMIFS('7.  Persistence Report'!BB$27:BB$659,'7.  Persistence Report'!$D$27:$D$659,$B130,'7.  Persistence Report'!$H$27:$H$659,$D$35,'7.  Persistence Report'!$J$27:$J$659,"&lt;&gt;Adjustment")</f>
        <v>0</v>
      </c>
      <c r="L130" s="295">
        <f>SUMIFS('7.  Persistence Report'!BC$27:BC$659,'7.  Persistence Report'!$D$27:$D$659,$B130,'7.  Persistence Report'!$H$27:$H$659,$D$35,'7.  Persistence Report'!$J$27:$J$659,"&lt;&gt;Adjustment")</f>
        <v>0</v>
      </c>
      <c r="M130" s="295">
        <f>SUMIFS('7.  Persistence Report'!BD$27:BD$659,'7.  Persistence Report'!$D$27:$D$659,$B130,'7.  Persistence Report'!$H$27:$H$659,$D$35,'7.  Persistence Report'!$J$27:$J$659,"&lt;&gt;Adjustment")</f>
        <v>0</v>
      </c>
      <c r="N130" s="295">
        <v>3</v>
      </c>
      <c r="O130" s="295">
        <f>SUMIFS('7.  Persistence Report'!P$27:P$659,'7.  Persistence Report'!$D$27:$D$659,$B130,'7.  Persistence Report'!$H$27:$H$659,$O$35,'7.  Persistence Report'!$J$27:$J$659,"&lt;&gt;Adjustment")</f>
        <v>0</v>
      </c>
      <c r="P130" s="295">
        <f>SUMIFS('7.  Persistence Report'!Q$27:Q$659,'7.  Persistence Report'!$D$27:$D$659,$B130,'7.  Persistence Report'!$H$27:$H$659,$O$35,'7.  Persistence Report'!$J$27:$J$659,"&lt;&gt;Adjustment")</f>
        <v>0</v>
      </c>
      <c r="Q130" s="295">
        <f>SUMIFS('7.  Persistence Report'!R$27:R$659,'7.  Persistence Report'!$D$27:$D$659,$B130,'7.  Persistence Report'!$H$27:$H$659,$O$35,'7.  Persistence Report'!$J$27:$J$659,"&lt;&gt;Adjustment")</f>
        <v>0</v>
      </c>
      <c r="R130" s="295">
        <f>SUMIFS('7.  Persistence Report'!S$27:S$659,'7.  Persistence Report'!$D$27:$D$659,$B130,'7.  Persistence Report'!$H$27:$H$659,$O$35,'7.  Persistence Report'!$J$27:$J$659,"&lt;&gt;Adjustment")</f>
        <v>0</v>
      </c>
      <c r="S130" s="295">
        <f>SUMIFS('7.  Persistence Report'!T$27:T$659,'7.  Persistence Report'!$D$27:$D$659,$B130,'7.  Persistence Report'!$H$27:$H$659,$O$35,'7.  Persistence Report'!$J$27:$J$659,"&lt;&gt;Adjustment")</f>
        <v>0</v>
      </c>
      <c r="T130" s="295">
        <f>SUMIFS('7.  Persistence Report'!U$27:U$659,'7.  Persistence Report'!$D$27:$D$659,$B130,'7.  Persistence Report'!$H$27:$H$659,$O$35,'7.  Persistence Report'!$J$27:$J$659,"&lt;&gt;Adjustment")</f>
        <v>0</v>
      </c>
      <c r="U130" s="295">
        <f>SUMIFS('7.  Persistence Report'!V$27:V$659,'7.  Persistence Report'!$D$27:$D$659,$B130,'7.  Persistence Report'!$H$27:$H$659,$O$35,'7.  Persistence Report'!$J$27:$J$659,"&lt;&gt;Adjustment")</f>
        <v>0</v>
      </c>
      <c r="V130" s="295">
        <f>SUMIFS('7.  Persistence Report'!W$27:W$659,'7.  Persistence Report'!$D$27:$D$659,$B130,'7.  Persistence Report'!$H$27:$H$659,$O$35,'7.  Persistence Report'!$J$27:$J$659,"&lt;&gt;Adjustment")</f>
        <v>0</v>
      </c>
      <c r="W130" s="295">
        <f>SUMIFS('7.  Persistence Report'!X$27:X$659,'7.  Persistence Report'!$D$27:$D$659,$B130,'7.  Persistence Report'!$H$27:$H$659,$O$35,'7.  Persistence Report'!$J$27:$J$659,"&lt;&gt;Adjustment")</f>
        <v>0</v>
      </c>
      <c r="X130" s="295">
        <f>SUMIFS('7.  Persistence Report'!Y$27:Y$659,'7.  Persistence Report'!$D$27:$D$659,$B130,'7.  Persistence Report'!$H$27:$H$659,$O$35,'7.  Persistence Report'!$J$27:$J$659,"&lt;&gt;Adjustment")</f>
        <v>0</v>
      </c>
      <c r="Y130" s="410">
        <f>VLOOKUP(B130,'3-a.  Rate Class Allocations'!$B$20:$BW$989,4,FALSE)</f>
        <v>0</v>
      </c>
      <c r="Z130" s="410">
        <f>VLOOKUP(B130,'3-a.  Rate Class Allocations'!$B$20:$BW$989,6,FALSE)</f>
        <v>0</v>
      </c>
      <c r="AA130" s="410">
        <f>VLOOKUP(B130,'3-a.  Rate Class Allocations'!$B$20:$BW$989,8,FALSE)</f>
        <v>0</v>
      </c>
      <c r="AB130" s="410">
        <f>VLOOKUP(B130,'3-a.  Rate Class Allocations'!$B$20:$BW$989,9,FALSE)</f>
        <v>0</v>
      </c>
      <c r="AC130" s="410">
        <f>VLOOKUP(B130,'3-a.  Rate Class Allocations'!$B$20:$BW$989,11,FALSE)</f>
        <v>0</v>
      </c>
      <c r="AD130" s="410">
        <f>VLOOKUP(B130,'3-a.  Rate Class Allocations'!$B$20:$BW$989,13,FALSE)</f>
        <v>0</v>
      </c>
      <c r="AE130" s="410"/>
      <c r="AF130" s="415"/>
      <c r="AG130" s="415"/>
      <c r="AH130" s="415"/>
      <c r="AI130" s="415"/>
      <c r="AJ130" s="415"/>
      <c r="AK130" s="415"/>
      <c r="AL130" s="415"/>
      <c r="AM130" s="296">
        <f>SUM(Y130:AL130)</f>
        <v>0</v>
      </c>
    </row>
    <row r="131" spans="1:39" ht="15.5" outlineLevel="1">
      <c r="B131" s="294" t="s">
        <v>267</v>
      </c>
      <c r="C131" s="340" t="s">
        <v>862</v>
      </c>
      <c r="D131" s="295">
        <f>SUMIFS('7.  Persistence Report'!AU$27:AU$659,'7.  Persistence Report'!$D$27:$D$659,$B130,'7.  Persistence Report'!$H$27:$H$659,$D$35,'7.  Persistence Report'!$J$27:$J$659,"Adjustment")</f>
        <v>193232</v>
      </c>
      <c r="E131" s="295">
        <f>SUMIFS('7.  Persistence Report'!AV$27:AV$659,'7.  Persistence Report'!$D$27:$D$659,$B130,'7.  Persistence Report'!$H$27:$H$659,$D$35,'7.  Persistence Report'!$J$27:$J$659,"Adjustment")</f>
        <v>193232</v>
      </c>
      <c r="F131" s="295">
        <f>SUMIFS('7.  Persistence Report'!AW$27:AW$659,'7.  Persistence Report'!$D$27:$D$659,$B130,'7.  Persistence Report'!$H$27:$H$659,$D$35,'7.  Persistence Report'!$J$27:$J$659,"Adjustment")</f>
        <v>193232</v>
      </c>
      <c r="G131" s="295">
        <f>SUMIFS('7.  Persistence Report'!AX$27:AX$659,'7.  Persistence Report'!$D$27:$D$659,$B130,'7.  Persistence Report'!$H$27:$H$659,$D$35,'7.  Persistence Report'!$J$27:$J$659,"Adjustment")</f>
        <v>193232</v>
      </c>
      <c r="H131" s="295">
        <f>SUMIFS('7.  Persistence Report'!AY$27:AY$659,'7.  Persistence Report'!$D$27:$D$659,$B130,'7.  Persistence Report'!$H$27:$H$659,$D$35,'7.  Persistence Report'!$J$27:$J$659,"Adjustment")</f>
        <v>193232</v>
      </c>
      <c r="I131" s="295">
        <f>SUMIFS('7.  Persistence Report'!AZ$27:AZ$659,'7.  Persistence Report'!$D$27:$D$659,$B130,'7.  Persistence Report'!$H$27:$H$659,$D$35,'7.  Persistence Report'!$J$27:$J$659,"Adjustment")</f>
        <v>193232</v>
      </c>
      <c r="J131" s="295">
        <f>SUMIFS('7.  Persistence Report'!BA$27:BA$659,'7.  Persistence Report'!$D$27:$D$659,$B130,'7.  Persistence Report'!$H$27:$H$659,$D$35,'7.  Persistence Report'!$J$27:$J$659,"Adjustment")</f>
        <v>193232</v>
      </c>
      <c r="K131" s="295">
        <f>SUMIFS('7.  Persistence Report'!BB$27:BB$659,'7.  Persistence Report'!$D$27:$D$659,$B130,'7.  Persistence Report'!$H$27:$H$659,$D$35,'7.  Persistence Report'!$J$27:$J$659,"Adjustment")</f>
        <v>193232</v>
      </c>
      <c r="L131" s="295">
        <f>SUMIFS('7.  Persistence Report'!BC$27:BC$659,'7.  Persistence Report'!$D$27:$D$659,$B130,'7.  Persistence Report'!$H$27:$H$659,$D$35,'7.  Persistence Report'!$J$27:$J$659,"Adjustment")</f>
        <v>193232</v>
      </c>
      <c r="M131" s="295">
        <f>SUMIFS('7.  Persistence Report'!BD$27:BD$659,'7.  Persistence Report'!$D$27:$D$659,$B130,'7.  Persistence Report'!$H$27:$H$659,$D$35,'7.  Persistence Report'!$J$27:$J$659,"Adjustment")</f>
        <v>193232</v>
      </c>
      <c r="N131" s="295">
        <f>N130</f>
        <v>3</v>
      </c>
      <c r="O131" s="295">
        <f>SUMIFS('7.  Persistence Report'!P$27:P$659,'7.  Persistence Report'!$D$27:$D$659,$B130,'7.  Persistence Report'!$H$27:$H$659,$O$35,'7.  Persistence Report'!$J$27:$J$659,"Adjustment")</f>
        <v>41.3</v>
      </c>
      <c r="P131" s="295">
        <f>SUMIFS('7.  Persistence Report'!Q$27:Q$659,'7.  Persistence Report'!$D$27:$D$659,$B130,'7.  Persistence Report'!$H$27:$H$659,$O$35,'7.  Persistence Report'!$J$27:$J$659,"Adjustment")</f>
        <v>41.3</v>
      </c>
      <c r="Q131" s="295">
        <f>SUMIFS('7.  Persistence Report'!R$27:R$659,'7.  Persistence Report'!$D$27:$D$659,$B130,'7.  Persistence Report'!$H$27:$H$659,$O$35,'7.  Persistence Report'!$J$27:$J$659,"Adjustment")</f>
        <v>41.3</v>
      </c>
      <c r="R131" s="295">
        <f>SUMIFS('7.  Persistence Report'!S$27:S$659,'7.  Persistence Report'!$D$27:$D$659,$B130,'7.  Persistence Report'!$H$27:$H$659,$O$35,'7.  Persistence Report'!$J$27:$J$659,"Adjustment")</f>
        <v>41.3</v>
      </c>
      <c r="S131" s="295">
        <f>SUMIFS('7.  Persistence Report'!T$27:T$659,'7.  Persistence Report'!$D$27:$D$659,$B130,'7.  Persistence Report'!$H$27:$H$659,$O$35,'7.  Persistence Report'!$J$27:$J$659,"Adjustment")</f>
        <v>41.3</v>
      </c>
      <c r="T131" s="295">
        <f>SUMIFS('7.  Persistence Report'!U$27:U$659,'7.  Persistence Report'!$D$27:$D$659,$B130,'7.  Persistence Report'!$H$27:$H$659,$O$35,'7.  Persistence Report'!$J$27:$J$659,"Adjustment")</f>
        <v>41.3</v>
      </c>
      <c r="U131" s="295">
        <f>SUMIFS('7.  Persistence Report'!V$27:V$659,'7.  Persistence Report'!$D$27:$D$659,$B130,'7.  Persistence Report'!$H$27:$H$659,$O$35,'7.  Persistence Report'!$J$27:$J$659,"Adjustment")</f>
        <v>41.3</v>
      </c>
      <c r="V131" s="295">
        <f>SUMIFS('7.  Persistence Report'!W$27:W$659,'7.  Persistence Report'!$D$27:$D$659,$B130,'7.  Persistence Report'!$H$27:$H$659,$O$35,'7.  Persistence Report'!$J$27:$J$659,"Adjustment")</f>
        <v>41.3</v>
      </c>
      <c r="W131" s="295">
        <f>SUMIFS('7.  Persistence Report'!X$27:X$659,'7.  Persistence Report'!$D$27:$D$659,$B130,'7.  Persistence Report'!$H$27:$H$659,$O$35,'7.  Persistence Report'!$J$27:$J$659,"Adjustment")</f>
        <v>41.3</v>
      </c>
      <c r="X131" s="295">
        <f>SUMIFS('7.  Persistence Report'!Y$27:Y$659,'7.  Persistence Report'!$D$27:$D$659,$B130,'7.  Persistence Report'!$H$27:$H$659,$O$35,'7.  Persistence Report'!$J$27:$J$659,"Adjustment")</f>
        <v>41.3</v>
      </c>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f>SUMIFS('7.  Persistence Report'!AU$27:AU$659,'7.  Persistence Report'!$D$27:$D$659,$B133,'7.  Persistence Report'!$H$27:$H$659,$D$35,'7.  Persistence Report'!$J$27:$J$659,"&lt;&gt;Adjustment")</f>
        <v>0</v>
      </c>
      <c r="E133" s="295">
        <f>SUMIFS('7.  Persistence Report'!AV$27:AV$659,'7.  Persistence Report'!$D$27:$D$659,$B133,'7.  Persistence Report'!$H$27:$H$659,$D$35,'7.  Persistence Report'!$J$27:$J$659,"&lt;&gt;Adjustment")</f>
        <v>0</v>
      </c>
      <c r="F133" s="295">
        <f>SUMIFS('7.  Persistence Report'!AW$27:AW$659,'7.  Persistence Report'!$D$27:$D$659,$B133,'7.  Persistence Report'!$H$27:$H$659,$D$35,'7.  Persistence Report'!$J$27:$J$659,"&lt;&gt;Adjustment")</f>
        <v>0</v>
      </c>
      <c r="G133" s="295">
        <f>SUMIFS('7.  Persistence Report'!AX$27:AX$659,'7.  Persistence Report'!$D$27:$D$659,$B133,'7.  Persistence Report'!$H$27:$H$659,$D$35,'7.  Persistence Report'!$J$27:$J$659,"&lt;&gt;Adjustment")</f>
        <v>0</v>
      </c>
      <c r="H133" s="295">
        <f>SUMIFS('7.  Persistence Report'!AY$27:AY$659,'7.  Persistence Report'!$D$27:$D$659,$B133,'7.  Persistence Report'!$H$27:$H$659,$D$35,'7.  Persistence Report'!$J$27:$J$659,"&lt;&gt;Adjustment")</f>
        <v>0</v>
      </c>
      <c r="I133" s="295">
        <f>SUMIFS('7.  Persistence Report'!AZ$27:AZ$659,'7.  Persistence Report'!$D$27:$D$659,$B133,'7.  Persistence Report'!$H$27:$H$659,$D$35,'7.  Persistence Report'!$J$27:$J$659,"&lt;&gt;Adjustment")</f>
        <v>0</v>
      </c>
      <c r="J133" s="295">
        <f>SUMIFS('7.  Persistence Report'!BA$27:BA$659,'7.  Persistence Report'!$D$27:$D$659,$B133,'7.  Persistence Report'!$H$27:$H$659,$D$35,'7.  Persistence Report'!$J$27:$J$659,"&lt;&gt;Adjustment")</f>
        <v>0</v>
      </c>
      <c r="K133" s="295">
        <f>SUMIFS('7.  Persistence Report'!BB$27:BB$659,'7.  Persistence Report'!$D$27:$D$659,$B133,'7.  Persistence Report'!$H$27:$H$659,$D$35,'7.  Persistence Report'!$J$27:$J$659,"&lt;&gt;Adjustment")</f>
        <v>0</v>
      </c>
      <c r="L133" s="295">
        <f>SUMIFS('7.  Persistence Report'!BC$27:BC$659,'7.  Persistence Report'!$D$27:$D$659,$B133,'7.  Persistence Report'!$H$27:$H$659,$D$35,'7.  Persistence Report'!$J$27:$J$659,"&lt;&gt;Adjustment")</f>
        <v>0</v>
      </c>
      <c r="M133" s="295">
        <f>SUMIFS('7.  Persistence Report'!BD$27:BD$659,'7.  Persistence Report'!$D$27:$D$659,$B133,'7.  Persistence Report'!$H$27:$H$659,$D$35,'7.  Persistence Report'!$J$27:$J$659,"&lt;&gt;Adjustment")</f>
        <v>0</v>
      </c>
      <c r="N133" s="295">
        <v>12</v>
      </c>
      <c r="O133" s="295">
        <f>SUMIFS('7.  Persistence Report'!P$27:P$659,'7.  Persistence Report'!$D$27:$D$659,$B133,'7.  Persistence Report'!$H$27:$H$659,$O$35,'7.  Persistence Report'!$J$27:$J$659,"&lt;&gt;Adjustment")</f>
        <v>0</v>
      </c>
      <c r="P133" s="295">
        <f>SUMIFS('7.  Persistence Report'!Q$27:Q$659,'7.  Persistence Report'!$D$27:$D$659,$B133,'7.  Persistence Report'!$H$27:$H$659,$O$35,'7.  Persistence Report'!$J$27:$J$659,"&lt;&gt;Adjustment")</f>
        <v>0</v>
      </c>
      <c r="Q133" s="295">
        <f>SUMIFS('7.  Persistence Report'!R$27:R$659,'7.  Persistence Report'!$D$27:$D$659,$B133,'7.  Persistence Report'!$H$27:$H$659,$O$35,'7.  Persistence Report'!$J$27:$J$659,"&lt;&gt;Adjustment")</f>
        <v>0</v>
      </c>
      <c r="R133" s="295">
        <f>SUMIFS('7.  Persistence Report'!S$27:S$659,'7.  Persistence Report'!$D$27:$D$659,$B133,'7.  Persistence Report'!$H$27:$H$659,$O$35,'7.  Persistence Report'!$J$27:$J$659,"&lt;&gt;Adjustment")</f>
        <v>0</v>
      </c>
      <c r="S133" s="295">
        <f>SUMIFS('7.  Persistence Report'!T$27:T$659,'7.  Persistence Report'!$D$27:$D$659,$B133,'7.  Persistence Report'!$H$27:$H$659,$O$35,'7.  Persistence Report'!$J$27:$J$659,"&lt;&gt;Adjustment")</f>
        <v>0</v>
      </c>
      <c r="T133" s="295">
        <f>SUMIFS('7.  Persistence Report'!U$27:U$659,'7.  Persistence Report'!$D$27:$D$659,$B133,'7.  Persistence Report'!$H$27:$H$659,$O$35,'7.  Persistence Report'!$J$27:$J$659,"&lt;&gt;Adjustment")</f>
        <v>0</v>
      </c>
      <c r="U133" s="295">
        <f>SUMIFS('7.  Persistence Report'!V$27:V$659,'7.  Persistence Report'!$D$27:$D$659,$B133,'7.  Persistence Report'!$H$27:$H$659,$O$35,'7.  Persistence Report'!$J$27:$J$659,"&lt;&gt;Adjustment")</f>
        <v>0</v>
      </c>
      <c r="V133" s="295">
        <f>SUMIFS('7.  Persistence Report'!W$27:W$659,'7.  Persistence Report'!$D$27:$D$659,$B133,'7.  Persistence Report'!$H$27:$H$659,$O$35,'7.  Persistence Report'!$J$27:$J$659,"&lt;&gt;Adjustment")</f>
        <v>0</v>
      </c>
      <c r="W133" s="295">
        <f>SUMIFS('7.  Persistence Report'!X$27:X$659,'7.  Persistence Report'!$D$27:$D$659,$B133,'7.  Persistence Report'!$H$27:$H$659,$O$35,'7.  Persistence Report'!$J$27:$J$659,"&lt;&gt;Adjustment")</f>
        <v>0</v>
      </c>
      <c r="X133" s="295">
        <f>SUMIFS('7.  Persistence Report'!Y$27:Y$659,'7.  Persistence Report'!$D$27:$D$659,$B133,'7.  Persistence Report'!$H$27:$H$659,$O$35,'7.  Persistence Report'!$J$27:$J$659,"&lt;&gt;Adjustment")</f>
        <v>0</v>
      </c>
      <c r="Y133" s="410">
        <f>VLOOKUP(B133,'3-a.  Rate Class Allocations'!$B$20:$BW$989,4,FALSE)</f>
        <v>0</v>
      </c>
      <c r="Z133" s="410">
        <f>VLOOKUP(B133,'3-a.  Rate Class Allocations'!$B$20:$BW$989,6,FALSE)</f>
        <v>0</v>
      </c>
      <c r="AA133" s="410">
        <f>VLOOKUP(B133,'3-a.  Rate Class Allocations'!$B$20:$BW$989,8,FALSE)</f>
        <v>0</v>
      </c>
      <c r="AB133" s="410">
        <f>VLOOKUP(B133,'3-a.  Rate Class Allocations'!$B$20:$BW$989,9,FALSE)</f>
        <v>0</v>
      </c>
      <c r="AC133" s="410">
        <f>VLOOKUP(B133,'3-a.  Rate Class Allocations'!$B$20:$BW$989,11,FALSE)</f>
        <v>0</v>
      </c>
      <c r="AD133" s="410">
        <f>VLOOKUP(B133,'3-a.  Rate Class Allocations'!$B$20:$BW$989,13,FALSE)</f>
        <v>0</v>
      </c>
      <c r="AE133" s="410"/>
      <c r="AF133" s="415"/>
      <c r="AG133" s="415"/>
      <c r="AH133" s="415"/>
      <c r="AI133" s="415"/>
      <c r="AJ133" s="415"/>
      <c r="AK133" s="415"/>
      <c r="AL133" s="415"/>
      <c r="AM133" s="296">
        <f>SUM(Y133:AL133)</f>
        <v>0</v>
      </c>
    </row>
    <row r="134" spans="1:39" ht="15.5" outlineLevel="1">
      <c r="B134" s="294" t="s">
        <v>267</v>
      </c>
      <c r="C134" s="340" t="s">
        <v>862</v>
      </c>
      <c r="D134" s="295">
        <f>SUMIFS('7.  Persistence Report'!AU$27:AU$659,'7.  Persistence Report'!$D$27:$D$659,$B133,'7.  Persistence Report'!$H$27:$H$659,$D$35,'7.  Persistence Report'!$J$27:$J$659,"Adjustment")</f>
        <v>0</v>
      </c>
      <c r="E134" s="295">
        <f>SUMIFS('7.  Persistence Report'!AV$27:AV$659,'7.  Persistence Report'!$D$27:$D$659,$B133,'7.  Persistence Report'!$H$27:$H$659,$D$35,'7.  Persistence Report'!$J$27:$J$659,"Adjustment")</f>
        <v>0</v>
      </c>
      <c r="F134" s="295">
        <f>SUMIFS('7.  Persistence Report'!AW$27:AW$659,'7.  Persistence Report'!$D$27:$D$659,$B133,'7.  Persistence Report'!$H$27:$H$659,$D$35,'7.  Persistence Report'!$J$27:$J$659,"Adjustment")</f>
        <v>0</v>
      </c>
      <c r="G134" s="295">
        <f>SUMIFS('7.  Persistence Report'!AX$27:AX$659,'7.  Persistence Report'!$D$27:$D$659,$B133,'7.  Persistence Report'!$H$27:$H$659,$D$35,'7.  Persistence Report'!$J$27:$J$659,"Adjustment")</f>
        <v>0</v>
      </c>
      <c r="H134" s="295">
        <f>SUMIFS('7.  Persistence Report'!AY$27:AY$659,'7.  Persistence Report'!$D$27:$D$659,$B133,'7.  Persistence Report'!$H$27:$H$659,$D$35,'7.  Persistence Report'!$J$27:$J$659,"Adjustment")</f>
        <v>0</v>
      </c>
      <c r="I134" s="295">
        <f>SUMIFS('7.  Persistence Report'!AZ$27:AZ$659,'7.  Persistence Report'!$D$27:$D$659,$B133,'7.  Persistence Report'!$H$27:$H$659,$D$35,'7.  Persistence Report'!$J$27:$J$659,"Adjustment")</f>
        <v>0</v>
      </c>
      <c r="J134" s="295">
        <f>SUMIFS('7.  Persistence Report'!BA$27:BA$659,'7.  Persistence Report'!$D$27:$D$659,$B133,'7.  Persistence Report'!$H$27:$H$659,$D$35,'7.  Persistence Report'!$J$27:$J$659,"Adjustment")</f>
        <v>0</v>
      </c>
      <c r="K134" s="295">
        <f>SUMIFS('7.  Persistence Report'!BB$27:BB$659,'7.  Persistence Report'!$D$27:$D$659,$B133,'7.  Persistence Report'!$H$27:$H$659,$D$35,'7.  Persistence Report'!$J$27:$J$659,"Adjustment")</f>
        <v>0</v>
      </c>
      <c r="L134" s="295">
        <f>SUMIFS('7.  Persistence Report'!BC$27:BC$659,'7.  Persistence Report'!$D$27:$D$659,$B133,'7.  Persistence Report'!$H$27:$H$659,$D$35,'7.  Persistence Report'!$J$27:$J$659,"Adjustment")</f>
        <v>0</v>
      </c>
      <c r="M134" s="295">
        <f>SUMIFS('7.  Persistence Report'!BD$27:BD$659,'7.  Persistence Report'!$D$27:$D$659,$B133,'7.  Persistence Report'!$H$27:$H$659,$D$35,'7.  Persistence Report'!$J$27:$J$659,"Adjustment")</f>
        <v>0</v>
      </c>
      <c r="N134" s="295">
        <f>N133</f>
        <v>12</v>
      </c>
      <c r="O134" s="295">
        <f>SUMIFS('7.  Persistence Report'!P$27:P$659,'7.  Persistence Report'!$D$27:$D$659,$B133,'7.  Persistence Report'!$H$27:$H$659,$O$35,'7.  Persistence Report'!$J$27:$J$659,"Adjustment")</f>
        <v>0</v>
      </c>
      <c r="P134" s="295">
        <f>SUMIFS('7.  Persistence Report'!Q$27:Q$659,'7.  Persistence Report'!$D$27:$D$659,$B133,'7.  Persistence Report'!$H$27:$H$659,$O$35,'7.  Persistence Report'!$J$27:$J$659,"Adjustment")</f>
        <v>0</v>
      </c>
      <c r="Q134" s="295">
        <f>SUMIFS('7.  Persistence Report'!R$27:R$659,'7.  Persistence Report'!$D$27:$D$659,$B133,'7.  Persistence Report'!$H$27:$H$659,$O$35,'7.  Persistence Report'!$J$27:$J$659,"Adjustment")</f>
        <v>0</v>
      </c>
      <c r="R134" s="295">
        <f>SUMIFS('7.  Persistence Report'!S$27:S$659,'7.  Persistence Report'!$D$27:$D$659,$B133,'7.  Persistence Report'!$H$27:$H$659,$O$35,'7.  Persistence Report'!$J$27:$J$659,"Adjustment")</f>
        <v>0</v>
      </c>
      <c r="S134" s="295">
        <f>SUMIFS('7.  Persistence Report'!T$27:T$659,'7.  Persistence Report'!$D$27:$D$659,$B133,'7.  Persistence Report'!$H$27:$H$659,$O$35,'7.  Persistence Report'!$J$27:$J$659,"Adjustment")</f>
        <v>0</v>
      </c>
      <c r="T134" s="295">
        <f>SUMIFS('7.  Persistence Report'!U$27:U$659,'7.  Persistence Report'!$D$27:$D$659,$B133,'7.  Persistence Report'!$H$27:$H$659,$O$35,'7.  Persistence Report'!$J$27:$J$659,"Adjustment")</f>
        <v>0</v>
      </c>
      <c r="U134" s="295">
        <f>SUMIFS('7.  Persistence Report'!V$27:V$659,'7.  Persistence Report'!$D$27:$D$659,$B133,'7.  Persistence Report'!$H$27:$H$659,$O$35,'7.  Persistence Report'!$J$27:$J$659,"Adjustment")</f>
        <v>0</v>
      </c>
      <c r="V134" s="295">
        <f>SUMIFS('7.  Persistence Report'!W$27:W$659,'7.  Persistence Report'!$D$27:$D$659,$B133,'7.  Persistence Report'!$H$27:$H$659,$O$35,'7.  Persistence Report'!$J$27:$J$659,"Adjustment")</f>
        <v>0</v>
      </c>
      <c r="W134" s="295">
        <f>SUMIFS('7.  Persistence Report'!X$27:X$659,'7.  Persistence Report'!$D$27:$D$659,$B133,'7.  Persistence Report'!$H$27:$H$659,$O$35,'7.  Persistence Report'!$J$27:$J$659,"Adjustment")</f>
        <v>0</v>
      </c>
      <c r="X134" s="295">
        <f>SUMIFS('7.  Persistence Report'!Y$27:Y$659,'7.  Persistence Report'!$D$27:$D$659,$B133,'7.  Persistence Report'!$H$27:$H$659,$O$35,'7.  Persistence Report'!$J$27:$J$659,"Adjustment")</f>
        <v>0</v>
      </c>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f>SUMIFS('7.  Persistence Report'!AU$27:AU$659,'7.  Persistence Report'!$D$27:$D$659,$B136,'7.  Persistence Report'!$H$27:$H$659,$D$35,'7.  Persistence Report'!$J$27:$J$659,"&lt;&gt;Adjustment")</f>
        <v>0</v>
      </c>
      <c r="E136" s="295">
        <f>SUMIFS('7.  Persistence Report'!AV$27:AV$659,'7.  Persistence Report'!$D$27:$D$659,$B136,'7.  Persistence Report'!$H$27:$H$659,$D$35,'7.  Persistence Report'!$J$27:$J$659,"&lt;&gt;Adjustment")</f>
        <v>0</v>
      </c>
      <c r="F136" s="295">
        <f>SUMIFS('7.  Persistence Report'!AW$27:AW$659,'7.  Persistence Report'!$D$27:$D$659,$B136,'7.  Persistence Report'!$H$27:$H$659,$D$35,'7.  Persistence Report'!$J$27:$J$659,"&lt;&gt;Adjustment")</f>
        <v>0</v>
      </c>
      <c r="G136" s="295">
        <f>SUMIFS('7.  Persistence Report'!AX$27:AX$659,'7.  Persistence Report'!$D$27:$D$659,$B136,'7.  Persistence Report'!$H$27:$H$659,$D$35,'7.  Persistence Report'!$J$27:$J$659,"&lt;&gt;Adjustment")</f>
        <v>0</v>
      </c>
      <c r="H136" s="295">
        <f>SUMIFS('7.  Persistence Report'!AY$27:AY$659,'7.  Persistence Report'!$D$27:$D$659,$B136,'7.  Persistence Report'!$H$27:$H$659,$D$35,'7.  Persistence Report'!$J$27:$J$659,"&lt;&gt;Adjustment")</f>
        <v>0</v>
      </c>
      <c r="I136" s="295">
        <f>SUMIFS('7.  Persistence Report'!AZ$27:AZ$659,'7.  Persistence Report'!$D$27:$D$659,$B136,'7.  Persistence Report'!$H$27:$H$659,$D$35,'7.  Persistence Report'!$J$27:$J$659,"&lt;&gt;Adjustment")</f>
        <v>0</v>
      </c>
      <c r="J136" s="295">
        <f>SUMIFS('7.  Persistence Report'!BA$27:BA$659,'7.  Persistence Report'!$D$27:$D$659,$B136,'7.  Persistence Report'!$H$27:$H$659,$D$35,'7.  Persistence Report'!$J$27:$J$659,"&lt;&gt;Adjustment")</f>
        <v>0</v>
      </c>
      <c r="K136" s="295">
        <f>SUMIFS('7.  Persistence Report'!BB$27:BB$659,'7.  Persistence Report'!$D$27:$D$659,$B136,'7.  Persistence Report'!$H$27:$H$659,$D$35,'7.  Persistence Report'!$J$27:$J$659,"&lt;&gt;Adjustment")</f>
        <v>0</v>
      </c>
      <c r="L136" s="295">
        <f>SUMIFS('7.  Persistence Report'!BC$27:BC$659,'7.  Persistence Report'!$D$27:$D$659,$B136,'7.  Persistence Report'!$H$27:$H$659,$D$35,'7.  Persistence Report'!$J$27:$J$659,"&lt;&gt;Adjustment")</f>
        <v>0</v>
      </c>
      <c r="M136" s="295">
        <f>SUMIFS('7.  Persistence Report'!BD$27:BD$659,'7.  Persistence Report'!$D$27:$D$659,$B136,'7.  Persistence Report'!$H$27:$H$659,$D$35,'7.  Persistence Report'!$J$27:$J$659,"&lt;&gt;Adjustment")</f>
        <v>0</v>
      </c>
      <c r="N136" s="295">
        <v>12</v>
      </c>
      <c r="O136" s="295">
        <f>SUMIFS('7.  Persistence Report'!P$27:P$659,'7.  Persistence Report'!$D$27:$D$659,$B136,'7.  Persistence Report'!$H$27:$H$659,$O$35,'7.  Persistence Report'!$J$27:$J$659,"&lt;&gt;Adjustment")</f>
        <v>0</v>
      </c>
      <c r="P136" s="295">
        <f>SUMIFS('7.  Persistence Report'!Q$27:Q$659,'7.  Persistence Report'!$D$27:$D$659,$B136,'7.  Persistence Report'!$H$27:$H$659,$O$35,'7.  Persistence Report'!$J$27:$J$659,"&lt;&gt;Adjustment")</f>
        <v>0</v>
      </c>
      <c r="Q136" s="295">
        <f>SUMIFS('7.  Persistence Report'!R$27:R$659,'7.  Persistence Report'!$D$27:$D$659,$B136,'7.  Persistence Report'!$H$27:$H$659,$O$35,'7.  Persistence Report'!$J$27:$J$659,"&lt;&gt;Adjustment")</f>
        <v>0</v>
      </c>
      <c r="R136" s="295">
        <f>SUMIFS('7.  Persistence Report'!S$27:S$659,'7.  Persistence Report'!$D$27:$D$659,$B136,'7.  Persistence Report'!$H$27:$H$659,$O$35,'7.  Persistence Report'!$J$27:$J$659,"&lt;&gt;Adjustment")</f>
        <v>0</v>
      </c>
      <c r="S136" s="295">
        <f>SUMIFS('7.  Persistence Report'!T$27:T$659,'7.  Persistence Report'!$D$27:$D$659,$B136,'7.  Persistence Report'!$H$27:$H$659,$O$35,'7.  Persistence Report'!$J$27:$J$659,"&lt;&gt;Adjustment")</f>
        <v>0</v>
      </c>
      <c r="T136" s="295">
        <f>SUMIFS('7.  Persistence Report'!U$27:U$659,'7.  Persistence Report'!$D$27:$D$659,$B136,'7.  Persistence Report'!$H$27:$H$659,$O$35,'7.  Persistence Report'!$J$27:$J$659,"&lt;&gt;Adjustment")</f>
        <v>0</v>
      </c>
      <c r="U136" s="295">
        <f>SUMIFS('7.  Persistence Report'!V$27:V$659,'7.  Persistence Report'!$D$27:$D$659,$B136,'7.  Persistence Report'!$H$27:$H$659,$O$35,'7.  Persistence Report'!$J$27:$J$659,"&lt;&gt;Adjustment")</f>
        <v>0</v>
      </c>
      <c r="V136" s="295">
        <f>SUMIFS('7.  Persistence Report'!W$27:W$659,'7.  Persistence Report'!$D$27:$D$659,$B136,'7.  Persistence Report'!$H$27:$H$659,$O$35,'7.  Persistence Report'!$J$27:$J$659,"&lt;&gt;Adjustment")</f>
        <v>0</v>
      </c>
      <c r="W136" s="295">
        <f>SUMIFS('7.  Persistence Report'!X$27:X$659,'7.  Persistence Report'!$D$27:$D$659,$B136,'7.  Persistence Report'!$H$27:$H$659,$O$35,'7.  Persistence Report'!$J$27:$J$659,"&lt;&gt;Adjustment")</f>
        <v>0</v>
      </c>
      <c r="X136" s="295">
        <f>SUMIFS('7.  Persistence Report'!Y$27:Y$659,'7.  Persistence Report'!$D$27:$D$659,$B136,'7.  Persistence Report'!$H$27:$H$659,$O$35,'7.  Persistence Report'!$J$27:$J$659,"&lt;&gt;Adjustment")</f>
        <v>0</v>
      </c>
      <c r="Y136" s="410">
        <f>VLOOKUP(B136,'3-a.  Rate Class Allocations'!$B$20:$BW$989,4,FALSE)</f>
        <v>0</v>
      </c>
      <c r="Z136" s="410">
        <f>VLOOKUP(B136,'3-a.  Rate Class Allocations'!$B$20:$BW$989,6,FALSE)</f>
        <v>0</v>
      </c>
      <c r="AA136" s="410">
        <f>VLOOKUP(B136,'3-a.  Rate Class Allocations'!$B$20:$BW$989,8,FALSE)</f>
        <v>0</v>
      </c>
      <c r="AB136" s="410">
        <f>VLOOKUP(B136,'3-a.  Rate Class Allocations'!$B$20:$BW$989,9,FALSE)</f>
        <v>0</v>
      </c>
      <c r="AC136" s="410">
        <f>VLOOKUP(B136,'3-a.  Rate Class Allocations'!$B$20:$BW$989,11,FALSE)</f>
        <v>0</v>
      </c>
      <c r="AD136" s="410">
        <f>VLOOKUP(B136,'3-a.  Rate Class Allocations'!$B$20:$BW$989,13,FALSE)</f>
        <v>0</v>
      </c>
      <c r="AE136" s="410"/>
      <c r="AF136" s="415"/>
      <c r="AG136" s="415"/>
      <c r="AH136" s="415"/>
      <c r="AI136" s="415"/>
      <c r="AJ136" s="415"/>
      <c r="AK136" s="415"/>
      <c r="AL136" s="415"/>
      <c r="AM136" s="296">
        <f>SUM(Y136:AL136)</f>
        <v>0</v>
      </c>
    </row>
    <row r="137" spans="1:39" ht="15.5" outlineLevel="1">
      <c r="B137" s="294" t="s">
        <v>267</v>
      </c>
      <c r="C137" s="340" t="s">
        <v>862</v>
      </c>
      <c r="D137" s="295">
        <f>SUMIFS('7.  Persistence Report'!AU$27:AU$659,'7.  Persistence Report'!$D$27:$D$659,$B136,'7.  Persistence Report'!$H$27:$H$659,$D$35,'7.  Persistence Report'!$J$27:$J$659,"Adjustment")</f>
        <v>0</v>
      </c>
      <c r="E137" s="295">
        <f>SUMIFS('7.  Persistence Report'!AV$27:AV$659,'7.  Persistence Report'!$D$27:$D$659,$B136,'7.  Persistence Report'!$H$27:$H$659,$D$35,'7.  Persistence Report'!$J$27:$J$659,"Adjustment")</f>
        <v>0</v>
      </c>
      <c r="F137" s="295">
        <f>SUMIFS('7.  Persistence Report'!AW$27:AW$659,'7.  Persistence Report'!$D$27:$D$659,$B136,'7.  Persistence Report'!$H$27:$H$659,$D$35,'7.  Persistence Report'!$J$27:$J$659,"Adjustment")</f>
        <v>0</v>
      </c>
      <c r="G137" s="295">
        <f>SUMIFS('7.  Persistence Report'!AX$27:AX$659,'7.  Persistence Report'!$D$27:$D$659,$B136,'7.  Persistence Report'!$H$27:$H$659,$D$35,'7.  Persistence Report'!$J$27:$J$659,"Adjustment")</f>
        <v>0</v>
      </c>
      <c r="H137" s="295">
        <f>SUMIFS('7.  Persistence Report'!AY$27:AY$659,'7.  Persistence Report'!$D$27:$D$659,$B136,'7.  Persistence Report'!$H$27:$H$659,$D$35,'7.  Persistence Report'!$J$27:$J$659,"Adjustment")</f>
        <v>0</v>
      </c>
      <c r="I137" s="295">
        <f>SUMIFS('7.  Persistence Report'!AZ$27:AZ$659,'7.  Persistence Report'!$D$27:$D$659,$B136,'7.  Persistence Report'!$H$27:$H$659,$D$35,'7.  Persistence Report'!$J$27:$J$659,"Adjustment")</f>
        <v>0</v>
      </c>
      <c r="J137" s="295">
        <f>SUMIFS('7.  Persistence Report'!BA$27:BA$659,'7.  Persistence Report'!$D$27:$D$659,$B136,'7.  Persistence Report'!$H$27:$H$659,$D$35,'7.  Persistence Report'!$J$27:$J$659,"Adjustment")</f>
        <v>0</v>
      </c>
      <c r="K137" s="295">
        <f>SUMIFS('7.  Persistence Report'!BB$27:BB$659,'7.  Persistence Report'!$D$27:$D$659,$B136,'7.  Persistence Report'!$H$27:$H$659,$D$35,'7.  Persistence Report'!$J$27:$J$659,"Adjustment")</f>
        <v>0</v>
      </c>
      <c r="L137" s="295">
        <f>SUMIFS('7.  Persistence Report'!BC$27:BC$659,'7.  Persistence Report'!$D$27:$D$659,$B136,'7.  Persistence Report'!$H$27:$H$659,$D$35,'7.  Persistence Report'!$J$27:$J$659,"Adjustment")</f>
        <v>0</v>
      </c>
      <c r="M137" s="295">
        <f>SUMIFS('7.  Persistence Report'!BD$27:BD$659,'7.  Persistence Report'!$D$27:$D$659,$B136,'7.  Persistence Report'!$H$27:$H$659,$D$35,'7.  Persistence Report'!$J$27:$J$659,"Adjustment")</f>
        <v>0</v>
      </c>
      <c r="N137" s="295">
        <f>N136</f>
        <v>12</v>
      </c>
      <c r="O137" s="295">
        <f>SUMIFS('7.  Persistence Report'!P$27:P$659,'7.  Persistence Report'!$D$27:$D$659,$B136,'7.  Persistence Report'!$H$27:$H$659,$O$35,'7.  Persistence Report'!$J$27:$J$659,"Adjustment")</f>
        <v>0</v>
      </c>
      <c r="P137" s="295">
        <f>SUMIFS('7.  Persistence Report'!Q$27:Q$659,'7.  Persistence Report'!$D$27:$D$659,$B136,'7.  Persistence Report'!$H$27:$H$659,$O$35,'7.  Persistence Report'!$J$27:$J$659,"Adjustment")</f>
        <v>0</v>
      </c>
      <c r="Q137" s="295">
        <f>SUMIFS('7.  Persistence Report'!R$27:R$659,'7.  Persistence Report'!$D$27:$D$659,$B136,'7.  Persistence Report'!$H$27:$H$659,$O$35,'7.  Persistence Report'!$J$27:$J$659,"Adjustment")</f>
        <v>0</v>
      </c>
      <c r="R137" s="295">
        <f>SUMIFS('7.  Persistence Report'!S$27:S$659,'7.  Persistence Report'!$D$27:$D$659,$B136,'7.  Persistence Report'!$H$27:$H$659,$O$35,'7.  Persistence Report'!$J$27:$J$659,"Adjustment")</f>
        <v>0</v>
      </c>
      <c r="S137" s="295">
        <f>SUMIFS('7.  Persistence Report'!T$27:T$659,'7.  Persistence Report'!$D$27:$D$659,$B136,'7.  Persistence Report'!$H$27:$H$659,$O$35,'7.  Persistence Report'!$J$27:$J$659,"Adjustment")</f>
        <v>0</v>
      </c>
      <c r="T137" s="295">
        <f>SUMIFS('7.  Persistence Report'!U$27:U$659,'7.  Persistence Report'!$D$27:$D$659,$B136,'7.  Persistence Report'!$H$27:$H$659,$O$35,'7.  Persistence Report'!$J$27:$J$659,"Adjustment")</f>
        <v>0</v>
      </c>
      <c r="U137" s="295">
        <f>SUMIFS('7.  Persistence Report'!V$27:V$659,'7.  Persistence Report'!$D$27:$D$659,$B136,'7.  Persistence Report'!$H$27:$H$659,$O$35,'7.  Persistence Report'!$J$27:$J$659,"Adjustment")</f>
        <v>0</v>
      </c>
      <c r="V137" s="295">
        <f>SUMIFS('7.  Persistence Report'!W$27:W$659,'7.  Persistence Report'!$D$27:$D$659,$B136,'7.  Persistence Report'!$H$27:$H$659,$O$35,'7.  Persistence Report'!$J$27:$J$659,"Adjustment")</f>
        <v>0</v>
      </c>
      <c r="W137" s="295">
        <f>SUMIFS('7.  Persistence Report'!X$27:X$659,'7.  Persistence Report'!$D$27:$D$659,$B136,'7.  Persistence Report'!$H$27:$H$659,$O$35,'7.  Persistence Report'!$J$27:$J$659,"Adjustment")</f>
        <v>0</v>
      </c>
      <c r="X137" s="295">
        <f>SUMIFS('7.  Persistence Report'!Y$27:Y$659,'7.  Persistence Report'!$D$27:$D$659,$B136,'7.  Persistence Report'!$H$27:$H$659,$O$35,'7.  Persistence Report'!$J$27:$J$659,"Adjustment")</f>
        <v>0</v>
      </c>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f>SUMIFS('7.  Persistence Report'!AU$27:AU$659,'7.  Persistence Report'!$D$27:$D$659,$B139,'7.  Persistence Report'!$H$27:$H$659,$D$35,'7.  Persistence Report'!$J$27:$J$659,"&lt;&gt;Adjustment")</f>
        <v>0</v>
      </c>
      <c r="E139" s="295">
        <f>SUMIFS('7.  Persistence Report'!AV$27:AV$659,'7.  Persistence Report'!$D$27:$D$659,$B139,'7.  Persistence Report'!$H$27:$H$659,$D$35,'7.  Persistence Report'!$J$27:$J$659,"&lt;&gt;Adjustment")</f>
        <v>0</v>
      </c>
      <c r="F139" s="295">
        <f>SUMIFS('7.  Persistence Report'!AW$27:AW$659,'7.  Persistence Report'!$D$27:$D$659,$B139,'7.  Persistence Report'!$H$27:$H$659,$D$35,'7.  Persistence Report'!$J$27:$J$659,"&lt;&gt;Adjustment")</f>
        <v>0</v>
      </c>
      <c r="G139" s="295">
        <f>SUMIFS('7.  Persistence Report'!AX$27:AX$659,'7.  Persistence Report'!$D$27:$D$659,$B139,'7.  Persistence Report'!$H$27:$H$659,$D$35,'7.  Persistence Report'!$J$27:$J$659,"&lt;&gt;Adjustment")</f>
        <v>0</v>
      </c>
      <c r="H139" s="295">
        <f>SUMIFS('7.  Persistence Report'!AY$27:AY$659,'7.  Persistence Report'!$D$27:$D$659,$B139,'7.  Persistence Report'!$H$27:$H$659,$D$35,'7.  Persistence Report'!$J$27:$J$659,"&lt;&gt;Adjustment")</f>
        <v>0</v>
      </c>
      <c r="I139" s="295">
        <f>SUMIFS('7.  Persistence Report'!AZ$27:AZ$659,'7.  Persistence Report'!$D$27:$D$659,$B139,'7.  Persistence Report'!$H$27:$H$659,$D$35,'7.  Persistence Report'!$J$27:$J$659,"&lt;&gt;Adjustment")</f>
        <v>0</v>
      </c>
      <c r="J139" s="295">
        <f>SUMIFS('7.  Persistence Report'!BA$27:BA$659,'7.  Persistence Report'!$D$27:$D$659,$B139,'7.  Persistence Report'!$H$27:$H$659,$D$35,'7.  Persistence Report'!$J$27:$J$659,"&lt;&gt;Adjustment")</f>
        <v>0</v>
      </c>
      <c r="K139" s="295">
        <f>SUMIFS('7.  Persistence Report'!BB$27:BB$659,'7.  Persistence Report'!$D$27:$D$659,$B139,'7.  Persistence Report'!$H$27:$H$659,$D$35,'7.  Persistence Report'!$J$27:$J$659,"&lt;&gt;Adjustment")</f>
        <v>0</v>
      </c>
      <c r="L139" s="295">
        <f>SUMIFS('7.  Persistence Report'!BC$27:BC$659,'7.  Persistence Report'!$D$27:$D$659,$B139,'7.  Persistence Report'!$H$27:$H$659,$D$35,'7.  Persistence Report'!$J$27:$J$659,"&lt;&gt;Adjustment")</f>
        <v>0</v>
      </c>
      <c r="M139" s="295">
        <f>SUMIFS('7.  Persistence Report'!BD$27:BD$659,'7.  Persistence Report'!$D$27:$D$659,$B139,'7.  Persistence Report'!$H$27:$H$659,$D$35,'7.  Persistence Report'!$J$27:$J$659,"&lt;&gt;Adjustment")</f>
        <v>0</v>
      </c>
      <c r="N139" s="295">
        <v>12</v>
      </c>
      <c r="O139" s="295">
        <f>SUMIFS('7.  Persistence Report'!P$27:P$659,'7.  Persistence Report'!$D$27:$D$659,$B139,'7.  Persistence Report'!$H$27:$H$659,$O$35,'7.  Persistence Report'!$J$27:$J$659,"&lt;&gt;Adjustment")</f>
        <v>0</v>
      </c>
      <c r="P139" s="295">
        <f>SUMIFS('7.  Persistence Report'!Q$27:Q$659,'7.  Persistence Report'!$D$27:$D$659,$B139,'7.  Persistence Report'!$H$27:$H$659,$O$35,'7.  Persistence Report'!$J$27:$J$659,"&lt;&gt;Adjustment")</f>
        <v>0</v>
      </c>
      <c r="Q139" s="295">
        <f>SUMIFS('7.  Persistence Report'!R$27:R$659,'7.  Persistence Report'!$D$27:$D$659,$B139,'7.  Persistence Report'!$H$27:$H$659,$O$35,'7.  Persistence Report'!$J$27:$J$659,"&lt;&gt;Adjustment")</f>
        <v>0</v>
      </c>
      <c r="R139" s="295">
        <f>SUMIFS('7.  Persistence Report'!S$27:S$659,'7.  Persistence Report'!$D$27:$D$659,$B139,'7.  Persistence Report'!$H$27:$H$659,$O$35,'7.  Persistence Report'!$J$27:$J$659,"&lt;&gt;Adjustment")</f>
        <v>0</v>
      </c>
      <c r="S139" s="295">
        <f>SUMIFS('7.  Persistence Report'!T$27:T$659,'7.  Persistence Report'!$D$27:$D$659,$B139,'7.  Persistence Report'!$H$27:$H$659,$O$35,'7.  Persistence Report'!$J$27:$J$659,"&lt;&gt;Adjustment")</f>
        <v>0</v>
      </c>
      <c r="T139" s="295">
        <f>SUMIFS('7.  Persistence Report'!U$27:U$659,'7.  Persistence Report'!$D$27:$D$659,$B139,'7.  Persistence Report'!$H$27:$H$659,$O$35,'7.  Persistence Report'!$J$27:$J$659,"&lt;&gt;Adjustment")</f>
        <v>0</v>
      </c>
      <c r="U139" s="295">
        <f>SUMIFS('7.  Persistence Report'!V$27:V$659,'7.  Persistence Report'!$D$27:$D$659,$B139,'7.  Persistence Report'!$H$27:$H$659,$O$35,'7.  Persistence Report'!$J$27:$J$659,"&lt;&gt;Adjustment")</f>
        <v>0</v>
      </c>
      <c r="V139" s="295">
        <f>SUMIFS('7.  Persistence Report'!W$27:W$659,'7.  Persistence Report'!$D$27:$D$659,$B139,'7.  Persistence Report'!$H$27:$H$659,$O$35,'7.  Persistence Report'!$J$27:$J$659,"&lt;&gt;Adjustment")</f>
        <v>0</v>
      </c>
      <c r="W139" s="295">
        <f>SUMIFS('7.  Persistence Report'!X$27:X$659,'7.  Persistence Report'!$D$27:$D$659,$B139,'7.  Persistence Report'!$H$27:$H$659,$O$35,'7.  Persistence Report'!$J$27:$J$659,"&lt;&gt;Adjustment")</f>
        <v>0</v>
      </c>
      <c r="X139" s="295">
        <f>SUMIFS('7.  Persistence Report'!Y$27:Y$659,'7.  Persistence Report'!$D$27:$D$659,$B139,'7.  Persistence Report'!$H$27:$H$659,$O$35,'7.  Persistence Report'!$J$27:$J$659,"&lt;&gt;Adjustment")</f>
        <v>0</v>
      </c>
      <c r="Y139" s="410">
        <f>VLOOKUP(B139,'3-a.  Rate Class Allocations'!$B$20:$BW$989,4,FALSE)</f>
        <v>0</v>
      </c>
      <c r="Z139" s="410">
        <f>VLOOKUP(B139,'3-a.  Rate Class Allocations'!$B$20:$BW$989,6,FALSE)</f>
        <v>0</v>
      </c>
      <c r="AA139" s="410">
        <f>VLOOKUP(B139,'3-a.  Rate Class Allocations'!$B$20:$BW$989,8,FALSE)</f>
        <v>0</v>
      </c>
      <c r="AB139" s="410">
        <f>VLOOKUP(B139,'3-a.  Rate Class Allocations'!$B$20:$BW$989,9,FALSE)</f>
        <v>0</v>
      </c>
      <c r="AC139" s="410">
        <f>VLOOKUP(B139,'3-a.  Rate Class Allocations'!$B$20:$BW$989,11,FALSE)</f>
        <v>0</v>
      </c>
      <c r="AD139" s="410">
        <f>VLOOKUP(B139,'3-a.  Rate Class Allocations'!$B$20:$BW$989,13,FALSE)</f>
        <v>0</v>
      </c>
      <c r="AE139" s="410"/>
      <c r="AF139" s="415"/>
      <c r="AG139" s="415"/>
      <c r="AH139" s="415"/>
      <c r="AI139" s="415"/>
      <c r="AJ139" s="415"/>
      <c r="AK139" s="415"/>
      <c r="AL139" s="415"/>
      <c r="AM139" s="296">
        <f>SUM(Y139:AL139)</f>
        <v>0</v>
      </c>
    </row>
    <row r="140" spans="1:39" ht="15.5" outlineLevel="1">
      <c r="B140" s="294" t="s">
        <v>267</v>
      </c>
      <c r="C140" s="340" t="s">
        <v>862</v>
      </c>
      <c r="D140" s="295">
        <f>SUMIFS('7.  Persistence Report'!AU$27:AU$659,'7.  Persistence Report'!$D$27:$D$659,$B139,'7.  Persistence Report'!$H$27:$H$659,$D$35,'7.  Persistence Report'!$J$27:$J$659,"Adjustment")</f>
        <v>0</v>
      </c>
      <c r="E140" s="295">
        <f>SUMIFS('7.  Persistence Report'!AV$27:AV$659,'7.  Persistence Report'!$D$27:$D$659,$B139,'7.  Persistence Report'!$H$27:$H$659,$D$35,'7.  Persistence Report'!$J$27:$J$659,"Adjustment")</f>
        <v>0</v>
      </c>
      <c r="F140" s="295">
        <f>SUMIFS('7.  Persistence Report'!AW$27:AW$659,'7.  Persistence Report'!$D$27:$D$659,$B139,'7.  Persistence Report'!$H$27:$H$659,$D$35,'7.  Persistence Report'!$J$27:$J$659,"Adjustment")</f>
        <v>0</v>
      </c>
      <c r="G140" s="295">
        <f>SUMIFS('7.  Persistence Report'!AX$27:AX$659,'7.  Persistence Report'!$D$27:$D$659,$B139,'7.  Persistence Report'!$H$27:$H$659,$D$35,'7.  Persistence Report'!$J$27:$J$659,"Adjustment")</f>
        <v>0</v>
      </c>
      <c r="H140" s="295">
        <f>SUMIFS('7.  Persistence Report'!AY$27:AY$659,'7.  Persistence Report'!$D$27:$D$659,$B139,'7.  Persistence Report'!$H$27:$H$659,$D$35,'7.  Persistence Report'!$J$27:$J$659,"Adjustment")</f>
        <v>0</v>
      </c>
      <c r="I140" s="295">
        <f>SUMIFS('7.  Persistence Report'!AZ$27:AZ$659,'7.  Persistence Report'!$D$27:$D$659,$B139,'7.  Persistence Report'!$H$27:$H$659,$D$35,'7.  Persistence Report'!$J$27:$J$659,"Adjustment")</f>
        <v>0</v>
      </c>
      <c r="J140" s="295">
        <f>SUMIFS('7.  Persistence Report'!BA$27:BA$659,'7.  Persistence Report'!$D$27:$D$659,$B139,'7.  Persistence Report'!$H$27:$H$659,$D$35,'7.  Persistence Report'!$J$27:$J$659,"Adjustment")</f>
        <v>0</v>
      </c>
      <c r="K140" s="295">
        <f>SUMIFS('7.  Persistence Report'!BB$27:BB$659,'7.  Persistence Report'!$D$27:$D$659,$B139,'7.  Persistence Report'!$H$27:$H$659,$D$35,'7.  Persistence Report'!$J$27:$J$659,"Adjustment")</f>
        <v>0</v>
      </c>
      <c r="L140" s="295">
        <f>SUMIFS('7.  Persistence Report'!BC$27:BC$659,'7.  Persistence Report'!$D$27:$D$659,$B139,'7.  Persistence Report'!$H$27:$H$659,$D$35,'7.  Persistence Report'!$J$27:$J$659,"Adjustment")</f>
        <v>0</v>
      </c>
      <c r="M140" s="295">
        <f>SUMIFS('7.  Persistence Report'!BD$27:BD$659,'7.  Persistence Report'!$D$27:$D$659,$B139,'7.  Persistence Report'!$H$27:$H$659,$D$35,'7.  Persistence Report'!$J$27:$J$659,"Adjustment")</f>
        <v>0</v>
      </c>
      <c r="N140" s="295">
        <f>N139</f>
        <v>12</v>
      </c>
      <c r="O140" s="295">
        <f>SUMIFS('7.  Persistence Report'!P$27:P$659,'7.  Persistence Report'!$D$27:$D$659,$B139,'7.  Persistence Report'!$H$27:$H$659,$O$35,'7.  Persistence Report'!$J$27:$J$659,"Adjustment")</f>
        <v>0</v>
      </c>
      <c r="P140" s="295">
        <f>SUMIFS('7.  Persistence Report'!Q$27:Q$659,'7.  Persistence Report'!$D$27:$D$659,$B139,'7.  Persistence Report'!$H$27:$H$659,$O$35,'7.  Persistence Report'!$J$27:$J$659,"Adjustment")</f>
        <v>0</v>
      </c>
      <c r="Q140" s="295">
        <f>SUMIFS('7.  Persistence Report'!R$27:R$659,'7.  Persistence Report'!$D$27:$D$659,$B139,'7.  Persistence Report'!$H$27:$H$659,$O$35,'7.  Persistence Report'!$J$27:$J$659,"Adjustment")</f>
        <v>0</v>
      </c>
      <c r="R140" s="295">
        <f>SUMIFS('7.  Persistence Report'!S$27:S$659,'7.  Persistence Report'!$D$27:$D$659,$B139,'7.  Persistence Report'!$H$27:$H$659,$O$35,'7.  Persistence Report'!$J$27:$J$659,"Adjustment")</f>
        <v>0</v>
      </c>
      <c r="S140" s="295">
        <f>SUMIFS('7.  Persistence Report'!T$27:T$659,'7.  Persistence Report'!$D$27:$D$659,$B139,'7.  Persistence Report'!$H$27:$H$659,$O$35,'7.  Persistence Report'!$J$27:$J$659,"Adjustment")</f>
        <v>0</v>
      </c>
      <c r="T140" s="295">
        <f>SUMIFS('7.  Persistence Report'!U$27:U$659,'7.  Persistence Report'!$D$27:$D$659,$B139,'7.  Persistence Report'!$H$27:$H$659,$O$35,'7.  Persistence Report'!$J$27:$J$659,"Adjustment")</f>
        <v>0</v>
      </c>
      <c r="U140" s="295">
        <f>SUMIFS('7.  Persistence Report'!V$27:V$659,'7.  Persistence Report'!$D$27:$D$659,$B139,'7.  Persistence Report'!$H$27:$H$659,$O$35,'7.  Persistence Report'!$J$27:$J$659,"Adjustment")</f>
        <v>0</v>
      </c>
      <c r="V140" s="295">
        <f>SUMIFS('7.  Persistence Report'!W$27:W$659,'7.  Persistence Report'!$D$27:$D$659,$B139,'7.  Persistence Report'!$H$27:$H$659,$O$35,'7.  Persistence Report'!$J$27:$J$659,"Adjustment")</f>
        <v>0</v>
      </c>
      <c r="W140" s="295">
        <f>SUMIFS('7.  Persistence Report'!X$27:X$659,'7.  Persistence Report'!$D$27:$D$659,$B139,'7.  Persistence Report'!$H$27:$H$659,$O$35,'7.  Persistence Report'!$J$27:$J$659,"Adjustment")</f>
        <v>0</v>
      </c>
      <c r="X140" s="295">
        <f>SUMIFS('7.  Persistence Report'!Y$27:Y$659,'7.  Persistence Report'!$D$27:$D$659,$B139,'7.  Persistence Report'!$H$27:$H$659,$O$35,'7.  Persistence Report'!$J$27:$J$659,"Adjustment")</f>
        <v>0</v>
      </c>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hidden="1" outlineLevel="1">
      <c r="A143" s="522">
        <v>33</v>
      </c>
      <c r="B143" s="520" t="s">
        <v>125</v>
      </c>
      <c r="C143" s="291" t="s">
        <v>25</v>
      </c>
      <c r="D143" s="295"/>
      <c r="E143" s="295"/>
      <c r="F143" s="295"/>
      <c r="G143" s="295"/>
      <c r="H143" s="295"/>
      <c r="I143" s="295"/>
      <c r="J143" s="295"/>
      <c r="K143" s="295"/>
      <c r="L143" s="295"/>
      <c r="M143" s="295"/>
      <c r="N143" s="295">
        <v>12</v>
      </c>
      <c r="O143" s="295"/>
      <c r="P143" s="295"/>
      <c r="Q143" s="295"/>
      <c r="R143" s="295"/>
      <c r="S143" s="295"/>
      <c r="T143" s="295"/>
      <c r="U143" s="295"/>
      <c r="V143" s="295"/>
      <c r="W143" s="295"/>
      <c r="X143" s="295"/>
      <c r="Y143" s="410">
        <f>VLOOKUP(B143,'3-a.  Rate Class Allocations'!$B$20:$BW$989,4,FALSE)</f>
        <v>0</v>
      </c>
      <c r="Z143" s="410">
        <f>VLOOKUP(B143,'3-a.  Rate Class Allocations'!$B$20:$BW$989,6,FALSE)</f>
        <v>0</v>
      </c>
      <c r="AA143" s="410">
        <f>VLOOKUP(B143,'3-a.  Rate Class Allocations'!$B$20:$BW$989,8,FALSE)</f>
        <v>0</v>
      </c>
      <c r="AB143" s="410">
        <f>VLOOKUP(B143,'3-a.  Rate Class Allocations'!$B$20:$BW$989,9,FALSE)</f>
        <v>0</v>
      </c>
      <c r="AC143" s="410">
        <f>VLOOKUP(B143,'3-a.  Rate Class Allocations'!$B$20:$BW$989,11,FALSE)</f>
        <v>0</v>
      </c>
      <c r="AD143" s="410">
        <f>VLOOKUP(B143,'3-a.  Rate Class Allocations'!$B$20:$BW$989,13,FALSE)</f>
        <v>0</v>
      </c>
      <c r="AE143" s="410"/>
      <c r="AF143" s="415"/>
      <c r="AG143" s="415"/>
      <c r="AH143" s="415"/>
      <c r="AI143" s="415"/>
      <c r="AJ143" s="415"/>
      <c r="AK143" s="415"/>
      <c r="AL143" s="415"/>
      <c r="AM143" s="296">
        <f>SUM(Y143:AL143)</f>
        <v>0</v>
      </c>
    </row>
    <row r="144" spans="1:39" ht="15.5" hidden="1" outlineLevel="1">
      <c r="B144" s="294" t="s">
        <v>267</v>
      </c>
      <c r="C144" s="291" t="s">
        <v>163</v>
      </c>
      <c r="D144" s="295"/>
      <c r="E144" s="295"/>
      <c r="F144" s="295"/>
      <c r="G144" s="295"/>
      <c r="H144" s="295"/>
      <c r="I144" s="295"/>
      <c r="J144" s="295"/>
      <c r="K144" s="295"/>
      <c r="L144" s="295"/>
      <c r="M144" s="295"/>
      <c r="N144" s="295">
        <f>N143</f>
        <v>12</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hidden="1" outlineLevel="1">
      <c r="A146" s="522">
        <v>34</v>
      </c>
      <c r="B146" s="520" t="s">
        <v>126</v>
      </c>
      <c r="C146" s="291" t="s">
        <v>25</v>
      </c>
      <c r="D146" s="295"/>
      <c r="E146" s="295"/>
      <c r="F146" s="295"/>
      <c r="G146" s="295"/>
      <c r="H146" s="295"/>
      <c r="I146" s="295"/>
      <c r="J146" s="295"/>
      <c r="K146" s="295"/>
      <c r="L146" s="295"/>
      <c r="M146" s="295"/>
      <c r="N146" s="295">
        <v>12</v>
      </c>
      <c r="O146" s="295"/>
      <c r="P146" s="295"/>
      <c r="Q146" s="295"/>
      <c r="R146" s="295"/>
      <c r="S146" s="295"/>
      <c r="T146" s="295"/>
      <c r="U146" s="295"/>
      <c r="V146" s="295"/>
      <c r="W146" s="295"/>
      <c r="X146" s="295"/>
      <c r="Y146" s="410"/>
      <c r="Z146" s="410"/>
      <c r="AA146" s="410"/>
      <c r="AB146" s="410"/>
      <c r="AC146" s="410"/>
      <c r="AD146" s="410"/>
      <c r="AE146" s="410"/>
      <c r="AF146" s="415"/>
      <c r="AG146" s="415"/>
      <c r="AH146" s="415"/>
      <c r="AI146" s="415"/>
      <c r="AJ146" s="415"/>
      <c r="AK146" s="415"/>
      <c r="AL146" s="415"/>
      <c r="AM146" s="296">
        <f>SUM(Y146:AL146)</f>
        <v>0</v>
      </c>
    </row>
    <row r="147" spans="1:39" ht="15.5" hidden="1" outlineLevel="1">
      <c r="B147" s="294" t="s">
        <v>267</v>
      </c>
      <c r="C147" s="291" t="s">
        <v>163</v>
      </c>
      <c r="D147" s="295"/>
      <c r="E147" s="295"/>
      <c r="F147" s="295"/>
      <c r="G147" s="295"/>
      <c r="H147" s="295"/>
      <c r="I147" s="295"/>
      <c r="J147" s="295"/>
      <c r="K147" s="295"/>
      <c r="L147" s="295"/>
      <c r="M147" s="295"/>
      <c r="N147" s="295">
        <f>N146</f>
        <v>12</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hidden="1" outlineLevel="1">
      <c r="A149" s="522">
        <v>35</v>
      </c>
      <c r="B149" s="520" t="s">
        <v>127</v>
      </c>
      <c r="C149" s="291" t="s">
        <v>25</v>
      </c>
      <c r="D149" s="295"/>
      <c r="E149" s="295"/>
      <c r="F149" s="295"/>
      <c r="G149" s="295"/>
      <c r="H149" s="295"/>
      <c r="I149" s="295"/>
      <c r="J149" s="295"/>
      <c r="K149" s="295"/>
      <c r="L149" s="295"/>
      <c r="M149" s="295"/>
      <c r="N149" s="295">
        <v>12</v>
      </c>
      <c r="O149" s="295"/>
      <c r="P149" s="295"/>
      <c r="Q149" s="295"/>
      <c r="R149" s="295"/>
      <c r="S149" s="295"/>
      <c r="T149" s="295"/>
      <c r="U149" s="295"/>
      <c r="V149" s="295"/>
      <c r="W149" s="295"/>
      <c r="X149" s="295"/>
      <c r="Y149" s="410">
        <f>VLOOKUP(B149,'3-a.  Rate Class Allocations'!$B$20:$BW$989,4,FALSE)</f>
        <v>0</v>
      </c>
      <c r="Z149" s="410">
        <f>VLOOKUP(B149,'3-a.  Rate Class Allocations'!$B$20:$BW$989,6,FALSE)</f>
        <v>0</v>
      </c>
      <c r="AA149" s="410">
        <f>VLOOKUP(B149,'3-a.  Rate Class Allocations'!$B$20:$BW$989,8,FALSE)</f>
        <v>0</v>
      </c>
      <c r="AB149" s="410">
        <f>VLOOKUP(B149,'3-a.  Rate Class Allocations'!$B$20:$BW$989,9,FALSE)</f>
        <v>0</v>
      </c>
      <c r="AC149" s="410">
        <f>VLOOKUP(B149,'3-a.  Rate Class Allocations'!$B$20:$BW$989,11,FALSE)</f>
        <v>0</v>
      </c>
      <c r="AD149" s="410">
        <f>VLOOKUP(B149,'3-a.  Rate Class Allocations'!$B$20:$BW$989,13,FALSE)</f>
        <v>0</v>
      </c>
      <c r="AE149" s="410"/>
      <c r="AF149" s="415"/>
      <c r="AG149" s="415"/>
      <c r="AH149" s="415"/>
      <c r="AI149" s="415"/>
      <c r="AJ149" s="415"/>
      <c r="AK149" s="415"/>
      <c r="AL149" s="415"/>
      <c r="AM149" s="296">
        <f>SUM(Y149:AL149)</f>
        <v>0</v>
      </c>
    </row>
    <row r="150" spans="1:39" ht="15.5" hidden="1" outlineLevel="1">
      <c r="B150" s="294" t="s">
        <v>267</v>
      </c>
      <c r="C150" s="291" t="s">
        <v>163</v>
      </c>
      <c r="D150" s="295"/>
      <c r="E150" s="295"/>
      <c r="F150" s="295"/>
      <c r="G150" s="295"/>
      <c r="H150" s="295"/>
      <c r="I150" s="295"/>
      <c r="J150" s="295"/>
      <c r="K150" s="295"/>
      <c r="L150" s="295"/>
      <c r="M150" s="295"/>
      <c r="N150" s="295">
        <f>N149</f>
        <v>12</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31" outlineLevel="1">
      <c r="A153" s="522">
        <v>36</v>
      </c>
      <c r="B153" s="520" t="s">
        <v>780</v>
      </c>
      <c r="C153" s="291" t="s">
        <v>25</v>
      </c>
      <c r="D153" s="295">
        <f>SUMIFS('7.  Persistence Report'!AU$27:AU$659,'7.  Persistence Report'!$D$27:$D$659,$B153,'7.  Persistence Report'!$H$27:$H$659,$D$35,'7.  Persistence Report'!$J$27:$J$659,"&lt;&gt;Adjustment")</f>
        <v>667979</v>
      </c>
      <c r="E153" s="295">
        <f>SUMIFS('7.  Persistence Report'!AV$27:AV$659,'7.  Persistence Report'!$D$27:$D$659,$B153,'7.  Persistence Report'!$H$27:$H$659,$D$35,'7.  Persistence Report'!$J$27:$J$659,"&lt;&gt;Adjustment")</f>
        <v>667979</v>
      </c>
      <c r="F153" s="295">
        <f>SUMIFS('7.  Persistence Report'!AW$27:AW$659,'7.  Persistence Report'!$D$27:$D$659,$B153,'7.  Persistence Report'!$H$27:$H$659,$D$35,'7.  Persistence Report'!$J$27:$J$659,"&lt;&gt;Adjustment")</f>
        <v>667979</v>
      </c>
      <c r="G153" s="295">
        <f>SUMIFS('7.  Persistence Report'!AX$27:AX$659,'7.  Persistence Report'!$D$27:$D$659,$B153,'7.  Persistence Report'!$H$27:$H$659,$D$35,'7.  Persistence Report'!$J$27:$J$659,"&lt;&gt;Adjustment")</f>
        <v>667979</v>
      </c>
      <c r="H153" s="295">
        <f>SUMIFS('7.  Persistence Report'!AY$27:AY$659,'7.  Persistence Report'!$D$27:$D$659,$B153,'7.  Persistence Report'!$H$27:$H$659,$D$35,'7.  Persistence Report'!$J$27:$J$659,"&lt;&gt;Adjustment")</f>
        <v>667979</v>
      </c>
      <c r="I153" s="295">
        <f>SUMIFS('7.  Persistence Report'!AZ$27:AZ$659,'7.  Persistence Report'!$D$27:$D$659,$B153,'7.  Persistence Report'!$H$27:$H$659,$D$35,'7.  Persistence Report'!$J$27:$J$659,"&lt;&gt;Adjustment")</f>
        <v>667979</v>
      </c>
      <c r="J153" s="295">
        <f>SUMIFS('7.  Persistence Report'!BA$27:BA$659,'7.  Persistence Report'!$D$27:$D$659,$B153,'7.  Persistence Report'!$H$27:$H$659,$D$35,'7.  Persistence Report'!$J$27:$J$659,"&lt;&gt;Adjustment")</f>
        <v>667979</v>
      </c>
      <c r="K153" s="295">
        <f>SUMIFS('7.  Persistence Report'!BB$27:BB$659,'7.  Persistence Report'!$D$27:$D$659,$B153,'7.  Persistence Report'!$H$27:$H$659,$D$35,'7.  Persistence Report'!$J$27:$J$659,"&lt;&gt;Adjustment")</f>
        <v>667979</v>
      </c>
      <c r="L153" s="295">
        <f>SUMIFS('7.  Persistence Report'!BC$27:BC$659,'7.  Persistence Report'!$D$27:$D$659,$B153,'7.  Persistence Report'!$H$27:$H$659,$D$35,'7.  Persistence Report'!$J$27:$J$659,"&lt;&gt;Adjustment")</f>
        <v>667979</v>
      </c>
      <c r="M153" s="295">
        <f>SUMIFS('7.  Persistence Report'!BD$27:BD$659,'7.  Persistence Report'!$D$27:$D$659,$B153,'7.  Persistence Report'!$H$27:$H$659,$D$35,'7.  Persistence Report'!$J$27:$J$659,"&lt;&gt;Adjustment")</f>
        <v>667979</v>
      </c>
      <c r="N153" s="295">
        <v>12</v>
      </c>
      <c r="O153" s="295">
        <f>SUMIFS('7.  Persistence Report'!P$27:P$659,'7.  Persistence Report'!$D$27:$D$659,$B153,'7.  Persistence Report'!$H$27:$H$659,$O$35,'7.  Persistence Report'!$J$27:$J$659,"&lt;&gt;Adjustment")</f>
        <v>68</v>
      </c>
      <c r="P153" s="295">
        <f>SUMIFS('7.  Persistence Report'!Q$27:Q$659,'7.  Persistence Report'!$D$27:$D$659,$B153,'7.  Persistence Report'!$H$27:$H$659,$O$35,'7.  Persistence Report'!$J$27:$J$659,"&lt;&gt;Adjustment")</f>
        <v>68</v>
      </c>
      <c r="Q153" s="295">
        <f>SUMIFS('7.  Persistence Report'!R$27:R$659,'7.  Persistence Report'!$D$27:$D$659,$B153,'7.  Persistence Report'!$H$27:$H$659,$O$35,'7.  Persistence Report'!$J$27:$J$659,"&lt;&gt;Adjustment")</f>
        <v>68</v>
      </c>
      <c r="R153" s="295">
        <f>SUMIFS('7.  Persistence Report'!S$27:S$659,'7.  Persistence Report'!$D$27:$D$659,$B153,'7.  Persistence Report'!$H$27:$H$659,$O$35,'7.  Persistence Report'!$J$27:$J$659,"&lt;&gt;Adjustment")</f>
        <v>68</v>
      </c>
      <c r="S153" s="295">
        <f>SUMIFS('7.  Persistence Report'!T$27:T$659,'7.  Persistence Report'!$D$27:$D$659,$B153,'7.  Persistence Report'!$H$27:$H$659,$O$35,'7.  Persistence Report'!$J$27:$J$659,"&lt;&gt;Adjustment")</f>
        <v>68</v>
      </c>
      <c r="T153" s="295">
        <f>SUMIFS('7.  Persistence Report'!U$27:U$659,'7.  Persistence Report'!$D$27:$D$659,$B153,'7.  Persistence Report'!$H$27:$H$659,$O$35,'7.  Persistence Report'!$J$27:$J$659,"&lt;&gt;Adjustment")</f>
        <v>68</v>
      </c>
      <c r="U153" s="295">
        <f>SUMIFS('7.  Persistence Report'!V$27:V$659,'7.  Persistence Report'!$D$27:$D$659,$B153,'7.  Persistence Report'!$H$27:$H$659,$O$35,'7.  Persistence Report'!$J$27:$J$659,"&lt;&gt;Adjustment")</f>
        <v>68</v>
      </c>
      <c r="V153" s="295">
        <f>SUMIFS('7.  Persistence Report'!W$27:W$659,'7.  Persistence Report'!$D$27:$D$659,$B153,'7.  Persistence Report'!$H$27:$H$659,$O$35,'7.  Persistence Report'!$J$27:$J$659,"&lt;&gt;Adjustment")</f>
        <v>68</v>
      </c>
      <c r="W153" s="295">
        <f>SUMIFS('7.  Persistence Report'!X$27:X$659,'7.  Persistence Report'!$D$27:$D$659,$B153,'7.  Persistence Report'!$H$27:$H$659,$O$35,'7.  Persistence Report'!$J$27:$J$659,"&lt;&gt;Adjustment")</f>
        <v>68</v>
      </c>
      <c r="X153" s="295">
        <f>SUMIFS('7.  Persistence Report'!Y$27:Y$659,'7.  Persistence Report'!$D$27:$D$659,$B153,'7.  Persistence Report'!$H$27:$H$659,$O$35,'7.  Persistence Report'!$J$27:$J$659,"&lt;&gt;Adjustment")</f>
        <v>68</v>
      </c>
      <c r="Y153" s="410">
        <f>VLOOKUP(B153,'3-a.  Rate Class Allocations'!$B$20:$BW$989,4,FALSE)</f>
        <v>0</v>
      </c>
      <c r="Z153" s="410">
        <f>VLOOKUP(B153,'3-a.  Rate Class Allocations'!$B$20:$BW$989,6,FALSE)</f>
        <v>0</v>
      </c>
      <c r="AA153" s="410">
        <f>VLOOKUP(B153,'3-a.  Rate Class Allocations'!$B$20:$BW$989,8,FALSE)</f>
        <v>0</v>
      </c>
      <c r="AB153" s="410">
        <f>VLOOKUP(B153,'3-a.  Rate Class Allocations'!$B$20:$BW$989,9,FALSE)</f>
        <v>0.8381872960080341</v>
      </c>
      <c r="AC153" s="410">
        <f>VLOOKUP(B153,'3-a.  Rate Class Allocations'!$B$20:$BW$989,11,FALSE)</f>
        <v>0.16181270399196584</v>
      </c>
      <c r="AD153" s="410">
        <f>VLOOKUP(B153,'3-a.  Rate Class Allocations'!$B$20:$BW$989,13,FALSE)</f>
        <v>0</v>
      </c>
      <c r="AE153" s="410"/>
      <c r="AF153" s="415"/>
      <c r="AG153" s="415"/>
      <c r="AH153" s="415"/>
      <c r="AI153" s="415"/>
      <c r="AJ153" s="415"/>
      <c r="AK153" s="415"/>
      <c r="AL153" s="415"/>
      <c r="AM153" s="296">
        <f>SUM(Y153:AL153)</f>
        <v>1</v>
      </c>
    </row>
    <row r="154" spans="1:39" ht="15.5" outlineLevel="1">
      <c r="B154" s="294" t="s">
        <v>267</v>
      </c>
      <c r="C154" s="340" t="s">
        <v>862</v>
      </c>
      <c r="D154" s="295">
        <f>SUMIFS('7.  Persistence Report'!AU$27:AU$659,'7.  Persistence Report'!$D$27:$D$659,$B153,'7.  Persistence Report'!$H$27:$H$659,$D$35,'7.  Persistence Report'!$J$27:$J$659,"Adjustment")</f>
        <v>0</v>
      </c>
      <c r="E154" s="295">
        <f>SUMIFS('7.  Persistence Report'!AV$27:AV$659,'7.  Persistence Report'!$D$27:$D$659,$B153,'7.  Persistence Report'!$H$27:$H$659,$D$35,'7.  Persistence Report'!$J$27:$J$659,"Adjustment")</f>
        <v>0</v>
      </c>
      <c r="F154" s="295">
        <f>SUMIFS('7.  Persistence Report'!AW$27:AW$659,'7.  Persistence Report'!$D$27:$D$659,$B153,'7.  Persistence Report'!$H$27:$H$659,$D$35,'7.  Persistence Report'!$J$27:$J$659,"Adjustment")</f>
        <v>0</v>
      </c>
      <c r="G154" s="295">
        <f>SUMIFS('7.  Persistence Report'!AX$27:AX$659,'7.  Persistence Report'!$D$27:$D$659,$B153,'7.  Persistence Report'!$H$27:$H$659,$D$35,'7.  Persistence Report'!$J$27:$J$659,"Adjustment")</f>
        <v>0</v>
      </c>
      <c r="H154" s="295">
        <f>SUMIFS('7.  Persistence Report'!AY$27:AY$659,'7.  Persistence Report'!$D$27:$D$659,$B153,'7.  Persistence Report'!$H$27:$H$659,$D$35,'7.  Persistence Report'!$J$27:$J$659,"Adjustment")</f>
        <v>0</v>
      </c>
      <c r="I154" s="295">
        <f>SUMIFS('7.  Persistence Report'!AZ$27:AZ$659,'7.  Persistence Report'!$D$27:$D$659,$B153,'7.  Persistence Report'!$H$27:$H$659,$D$35,'7.  Persistence Report'!$J$27:$J$659,"Adjustment")</f>
        <v>0</v>
      </c>
      <c r="J154" s="295">
        <f>SUMIFS('7.  Persistence Report'!BA$27:BA$659,'7.  Persistence Report'!$D$27:$D$659,$B153,'7.  Persistence Report'!$H$27:$H$659,$D$35,'7.  Persistence Report'!$J$27:$J$659,"Adjustment")</f>
        <v>0</v>
      </c>
      <c r="K154" s="295">
        <f>SUMIFS('7.  Persistence Report'!BB$27:BB$659,'7.  Persistence Report'!$D$27:$D$659,$B153,'7.  Persistence Report'!$H$27:$H$659,$D$35,'7.  Persistence Report'!$J$27:$J$659,"Adjustment")</f>
        <v>0</v>
      </c>
      <c r="L154" s="295">
        <f>SUMIFS('7.  Persistence Report'!BC$27:BC$659,'7.  Persistence Report'!$D$27:$D$659,$B153,'7.  Persistence Report'!$H$27:$H$659,$D$35,'7.  Persistence Report'!$J$27:$J$659,"Adjustment")</f>
        <v>0</v>
      </c>
      <c r="M154" s="295">
        <f>SUMIFS('7.  Persistence Report'!BD$27:BD$659,'7.  Persistence Report'!$D$27:$D$659,$B153,'7.  Persistence Report'!$H$27:$H$659,$D$35,'7.  Persistence Report'!$J$27:$J$659,"Adjustment")</f>
        <v>0</v>
      </c>
      <c r="N154" s="295">
        <f>N153</f>
        <v>12</v>
      </c>
      <c r="O154" s="295">
        <f>SUMIFS('7.  Persistence Report'!P$27:P$659,'7.  Persistence Report'!$D$27:$D$659,$B153,'7.  Persistence Report'!$H$27:$H$659,$O$35,'7.  Persistence Report'!$J$27:$J$659,"Adjustment")</f>
        <v>0</v>
      </c>
      <c r="P154" s="295">
        <f>SUMIFS('7.  Persistence Report'!Q$27:Q$659,'7.  Persistence Report'!$D$27:$D$659,$B153,'7.  Persistence Report'!$H$27:$H$659,$O$35,'7.  Persistence Report'!$J$27:$J$659,"Adjustment")</f>
        <v>0</v>
      </c>
      <c r="Q154" s="295">
        <f>SUMIFS('7.  Persistence Report'!R$27:R$659,'7.  Persistence Report'!$D$27:$D$659,$B153,'7.  Persistence Report'!$H$27:$H$659,$O$35,'7.  Persistence Report'!$J$27:$J$659,"Adjustment")</f>
        <v>0</v>
      </c>
      <c r="R154" s="295">
        <f>SUMIFS('7.  Persistence Report'!S$27:S$659,'7.  Persistence Report'!$D$27:$D$659,$B153,'7.  Persistence Report'!$H$27:$H$659,$O$35,'7.  Persistence Report'!$J$27:$J$659,"Adjustment")</f>
        <v>0</v>
      </c>
      <c r="S154" s="295">
        <f>SUMIFS('7.  Persistence Report'!T$27:T$659,'7.  Persistence Report'!$D$27:$D$659,$B153,'7.  Persistence Report'!$H$27:$H$659,$O$35,'7.  Persistence Report'!$J$27:$J$659,"Adjustment")</f>
        <v>0</v>
      </c>
      <c r="T154" s="295">
        <f>SUMIFS('7.  Persistence Report'!U$27:U$659,'7.  Persistence Report'!$D$27:$D$659,$B153,'7.  Persistence Report'!$H$27:$H$659,$O$35,'7.  Persistence Report'!$J$27:$J$659,"Adjustment")</f>
        <v>0</v>
      </c>
      <c r="U154" s="295">
        <f>SUMIFS('7.  Persistence Report'!V$27:V$659,'7.  Persistence Report'!$D$27:$D$659,$B153,'7.  Persistence Report'!$H$27:$H$659,$O$35,'7.  Persistence Report'!$J$27:$J$659,"Adjustment")</f>
        <v>0</v>
      </c>
      <c r="V154" s="295">
        <f>SUMIFS('7.  Persistence Report'!W$27:W$659,'7.  Persistence Report'!$D$27:$D$659,$B153,'7.  Persistence Report'!$H$27:$H$659,$O$35,'7.  Persistence Report'!$J$27:$J$659,"Adjustment")</f>
        <v>0</v>
      </c>
      <c r="W154" s="295">
        <f>SUMIFS('7.  Persistence Report'!X$27:X$659,'7.  Persistence Report'!$D$27:$D$659,$B153,'7.  Persistence Report'!$H$27:$H$659,$O$35,'7.  Persistence Report'!$J$27:$J$659,"Adjustment")</f>
        <v>0</v>
      </c>
      <c r="X154" s="295">
        <f>SUMIFS('7.  Persistence Report'!Y$27:Y$659,'7.  Persistence Report'!$D$27:$D$659,$B153,'7.  Persistence Report'!$H$27:$H$659,$O$35,'7.  Persistence Report'!$J$27:$J$659,"Adjustment")</f>
        <v>0</v>
      </c>
      <c r="Y154" s="411">
        <f>Y153</f>
        <v>0</v>
      </c>
      <c r="Z154" s="411">
        <f t="shared" ref="Z154" si="371">Z153</f>
        <v>0</v>
      </c>
      <c r="AA154" s="411">
        <f t="shared" ref="AA154" si="372">AA153</f>
        <v>0</v>
      </c>
      <c r="AB154" s="411">
        <f t="shared" ref="AB154" si="373">AB153</f>
        <v>0.8381872960080341</v>
      </c>
      <c r="AC154" s="411">
        <f t="shared" ref="AC154" si="374">AC153</f>
        <v>0.16181270399196584</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hidden="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hidden="1"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hidden="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hidden="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hidden="1"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hidden="1"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hidden="1"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hidden="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hidden="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hidden="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hidden="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hidden="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293237550.69035542</v>
      </c>
      <c r="E195" s="329"/>
      <c r="F195" s="329"/>
      <c r="G195" s="329"/>
      <c r="H195" s="329"/>
      <c r="I195" s="329"/>
      <c r="J195" s="329"/>
      <c r="K195" s="329"/>
      <c r="L195" s="329"/>
      <c r="M195" s="329"/>
      <c r="N195" s="329"/>
      <c r="O195" s="329">
        <f>SUM(O38:O193)</f>
        <v>48492.346363338918</v>
      </c>
      <c r="P195" s="329"/>
      <c r="Q195" s="329"/>
      <c r="R195" s="329"/>
      <c r="S195" s="329"/>
      <c r="T195" s="329"/>
      <c r="U195" s="329"/>
      <c r="V195" s="329"/>
      <c r="W195" s="329"/>
      <c r="X195" s="329"/>
      <c r="Y195" s="329">
        <f>IF(Y36="kWh",SUMPRODUCT(D38:D193,Y38:Y193))</f>
        <v>30205959.640432738</v>
      </c>
      <c r="Z195" s="329">
        <f>IF(Z36="kWh",SUMPRODUCT(D38:D193,Z38:Z193))</f>
        <v>1118368.8</v>
      </c>
      <c r="AA195" s="329">
        <f>IF(AA36="kw",SUMPRODUCT(N38:N193,O38:O193,AA38:AA193),SUMPRODUCT(D38:D193,AA38:AA193))</f>
        <v>22545374.738995813</v>
      </c>
      <c r="AB195" s="329">
        <f>IF(AB36="kw",SUMPRODUCT(N38:N193,O38:O193,AB38:AB193),SUMPRODUCT(D38:D193,AB38:AB193))</f>
        <v>224202.13482599001</v>
      </c>
      <c r="AC195" s="329">
        <f>IF(AC36="kw",SUMPRODUCT(N38:N193,O38:O193,AC38:AC193),SUMPRODUCT(D38:D193,AC38:AC193))</f>
        <v>101174.5990281002</v>
      </c>
      <c r="AD195" s="329">
        <f>IF(AD36="kw",SUMPRODUCT(N38:N193,O38:O193,AD38:AD193),SUMPRODUCT(D38:D193,AD38:AD193))</f>
        <v>132281.03068327179</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3"/>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29730259.640432738</v>
      </c>
      <c r="Z208" s="291">
        <f>SUMPRODUCT(E38:E193,Z38:Z193)</f>
        <v>1103653.6000000001</v>
      </c>
      <c r="AA208" s="291">
        <f>IF(AA36="kw",SUMPRODUCT(N38:N193,P38:P193,AA38:AA193),SUMPRODUCT(E38:E193,AA38:AA193))</f>
        <v>22448989.930036951</v>
      </c>
      <c r="AB208" s="291">
        <f>IF(AB36="kw",SUMPRODUCT(N38:N193,P38:P193,AB38:AB193),SUMPRODUCT(E38:E193,AB38:AB193))</f>
        <v>223873.01345291172</v>
      </c>
      <c r="AC208" s="291">
        <f>IF(AC36="kw",SUMPRODUCT(N38:N193,P38:P193,AC38:AC193),SUMPRODUCT(E38:E193,AC38:AC193))</f>
        <v>97489.041922539953</v>
      </c>
      <c r="AD208" s="291">
        <f>IF(AD36="kw",SUMPRODUCT(N38:N193,P38:P193,AD38:AD193),SUMPRODUCT(E38:E193,AD38:AD193))</f>
        <v>123005.0326986186</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29701547.240432736</v>
      </c>
      <c r="Z209" s="291">
        <f>SUMPRODUCT(F38:F193,Z38:Z193)</f>
        <v>1103653.6000000001</v>
      </c>
      <c r="AA209" s="291">
        <f>IF(AA36="kw",SUMPRODUCT(N38:N193,Q38:Q193,AA38:AA193),SUMPRODUCT(F38:F193,AA38:AA193))</f>
        <v>22433334.563979276</v>
      </c>
      <c r="AB209" s="291">
        <f>IF(AB36="kw",SUMPRODUCT(N38:N193,Q38:Q193,AB38:AB193),SUMPRODUCT(F38:F193,AB38:AB193))</f>
        <v>223775.19072757143</v>
      </c>
      <c r="AC209" s="291">
        <f>IF(AC36="kw",SUMPRODUCT(N38:N193,Q38:Q193,AC38:AC193),SUMPRODUCT(F38:F193,AC38:AC193))</f>
        <v>97439.552947980992</v>
      </c>
      <c r="AD209" s="291">
        <f>IF(AD36="kw",SUMPRODUCT(N38:N193,Q38:Q193,AD38:AD193),SUMPRODUCT(F38:F193,AD38:AD193))</f>
        <v>120329.1516521646</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29670250.04043274</v>
      </c>
      <c r="Z210" s="291">
        <f>SUMPRODUCT(G38:G193,Z38:Z193)</f>
        <v>1103653.6000000001</v>
      </c>
      <c r="AA210" s="291">
        <f>IF(AA36="kw",SUMPRODUCT(N38:N193,R38:R193,AA38:AA193),SUMPRODUCT(G38:G193,AA38:AA193))</f>
        <v>22733259.27097442</v>
      </c>
      <c r="AB210" s="291">
        <f>IF(AB36="kw",SUMPRODUCT(N38:N193,R38:R193,AB38:AB193),SUMPRODUCT(G38:G193,AB38:AB193))</f>
        <v>223669.56027494819</v>
      </c>
      <c r="AC210" s="291">
        <f>IF(AC36="kw",SUMPRODUCT(N38:N193,R38:R193,AC38:AC193),SUMPRODUCT(G38:G193,AC38:AC193))</f>
        <v>97616.753837496988</v>
      </c>
      <c r="AD210" s="291">
        <f>IF(AD36="kw",SUMPRODUCT(N38:N193,R38:R193,AD38:AD193),SUMPRODUCT(G38:G193,AD38:AD193))</f>
        <v>120448.46814657493</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29524410.240432739</v>
      </c>
      <c r="Z211" s="291">
        <f>SUMPRODUCT(H38:H193,Z38:Z193)</f>
        <v>1103653.6000000001</v>
      </c>
      <c r="AA211" s="291">
        <f>IF(AA36="kw",SUMPRODUCT(N38:N193,S38:S193,AA38:AA193),SUMPRODUCT(H38:H193,AA38:AA193))</f>
        <v>22728214.5429595</v>
      </c>
      <c r="AB211" s="291">
        <f>IF(AB36="kw",SUMPRODUCT(N38:N193,S38:S193,AB38:AB193),SUMPRODUCT(H38:H193,AB38:AB193))</f>
        <v>224133.67996028389</v>
      </c>
      <c r="AC211" s="291">
        <f>IF(AC36="kw",SUMPRODUCT(N38:N193,S38:S193,AC38:AC193),SUMPRODUCT(H38:H193,AC38:AC193))</f>
        <v>97786.059917992781</v>
      </c>
      <c r="AD211" s="291">
        <f>IF(AD36="kw",SUMPRODUCT(N38:N193,S38:S193,AD38:AD193),SUMPRODUCT(H38:H193,AD38:AD193))</f>
        <v>120192.20578195615</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29346562.240432739</v>
      </c>
      <c r="Z212" s="326">
        <f>SUMPRODUCT(I38:I193,Z38:Z193)</f>
        <v>1103653.6000000001</v>
      </c>
      <c r="AA212" s="326">
        <f>IF(AA36="kw",SUMPRODUCT(N38:N193,T38:T193,AA38:AA193),SUMPRODUCT(I38:I193,AA38:AA193))</f>
        <v>22725364.462973185</v>
      </c>
      <c r="AB212" s="326">
        <f>IF(AB36="kw",SUMPRODUCT(N38:N193,T38:T193,AB38:AB193),SUMPRODUCT(I38:I193,AB38:AB193))</f>
        <v>224081.63505192267</v>
      </c>
      <c r="AC212" s="326">
        <f>IF(AC36="kw",SUMPRODUCT(N38:N193,T38:T193,AC38:AC193),SUMPRODUCT(I38:I193,AC38:AC193))</f>
        <v>97758.962522807386</v>
      </c>
      <c r="AD212" s="326">
        <f>IF(AD36="kw",SUMPRODUCT(N38:N193,T38:T193,AD38:AD193),SUMPRODUCT(I38:I193,AD38:AD193))</f>
        <v>120173.94434959034</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12" t="s">
        <v>211</v>
      </c>
      <c r="C217" s="914" t="s">
        <v>33</v>
      </c>
      <c r="D217" s="284" t="s">
        <v>422</v>
      </c>
      <c r="E217" s="916" t="s">
        <v>209</v>
      </c>
      <c r="F217" s="917"/>
      <c r="G217" s="917"/>
      <c r="H217" s="917"/>
      <c r="I217" s="917"/>
      <c r="J217" s="917"/>
      <c r="K217" s="917"/>
      <c r="L217" s="917"/>
      <c r="M217" s="918"/>
      <c r="N217" s="919" t="s">
        <v>213</v>
      </c>
      <c r="O217" s="284" t="s">
        <v>423</v>
      </c>
      <c r="P217" s="916" t="s">
        <v>212</v>
      </c>
      <c r="Q217" s="917"/>
      <c r="R217" s="917"/>
      <c r="S217" s="917"/>
      <c r="T217" s="917"/>
      <c r="U217" s="917"/>
      <c r="V217" s="917"/>
      <c r="W217" s="917"/>
      <c r="X217" s="918"/>
      <c r="Y217" s="909" t="s">
        <v>243</v>
      </c>
      <c r="Z217" s="910"/>
      <c r="AA217" s="910"/>
      <c r="AB217" s="910"/>
      <c r="AC217" s="910"/>
      <c r="AD217" s="910"/>
      <c r="AE217" s="910"/>
      <c r="AF217" s="910"/>
      <c r="AG217" s="910"/>
      <c r="AH217" s="910"/>
      <c r="AI217" s="910"/>
      <c r="AJ217" s="910"/>
      <c r="AK217" s="910"/>
      <c r="AL217" s="910"/>
      <c r="AM217" s="911"/>
    </row>
    <row r="218" spans="1:39" ht="60.75" customHeight="1">
      <c r="B218" s="913"/>
      <c r="C218" s="915"/>
      <c r="D218" s="285">
        <v>2016</v>
      </c>
      <c r="E218" s="285">
        <v>2017</v>
      </c>
      <c r="F218" s="285">
        <v>2018</v>
      </c>
      <c r="G218" s="285">
        <v>2019</v>
      </c>
      <c r="H218" s="285">
        <v>2020</v>
      </c>
      <c r="I218" s="285">
        <v>2021</v>
      </c>
      <c r="J218" s="285">
        <v>2022</v>
      </c>
      <c r="K218" s="285">
        <v>2023</v>
      </c>
      <c r="L218" s="285">
        <v>2024</v>
      </c>
      <c r="M218" s="285">
        <v>2025</v>
      </c>
      <c r="N218" s="92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Competitive Sector Multi-Unit Residential Service</v>
      </c>
      <c r="AA218" s="285" t="str">
        <f>'1.  LRAMVA Summary'!F52</f>
        <v>GS &lt;50kW</v>
      </c>
      <c r="AB218" s="285" t="str">
        <f>'1.  LRAMVA Summary'!G52</f>
        <v>GS 50-999kW</v>
      </c>
      <c r="AC218" s="285" t="str">
        <f>'1.  LRAMVA Summary'!H52</f>
        <v>GS 1000-4999kW</v>
      </c>
      <c r="AD218" s="285" t="str">
        <f>'1.  LRAMVA Summary'!I52</f>
        <v>Large Use</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hidden="1"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kWh</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hidden="1"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hidden="1" outlineLevel="1">
      <c r="A230" s="522">
        <v>4</v>
      </c>
      <c r="B230" s="520" t="s">
        <v>682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t="15.5"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31" outlineLevel="1">
      <c r="A274" s="522">
        <v>17</v>
      </c>
      <c r="B274" s="520" t="s">
        <v>787</v>
      </c>
      <c r="C274" s="291" t="s">
        <v>25</v>
      </c>
      <c r="D274" s="295">
        <f>SUMIFS('7.  Persistence Report'!AV$27:AV$659,'7.  Persistence Report'!$D$27:$D$659,$B274,'7.  Persistence Report'!$H$27:$H$659,$D$218,'7.  Persistence Report'!$J$27:$J$659,"&lt;&gt;Adjustment")</f>
        <v>9426</v>
      </c>
      <c r="E274" s="295">
        <f>SUMIFS('7.  Persistence Report'!AW$27:AW$659,'7.  Persistence Report'!$D$27:$D$659,$B274,'7.  Persistence Report'!$H$27:$H$659,$D$218,'7.  Persistence Report'!$J$27:$J$659,"&lt;&gt;Adjustment")</f>
        <v>9426</v>
      </c>
      <c r="F274" s="295">
        <f>SUMIFS('7.  Persistence Report'!AX$27:AX$659,'7.  Persistence Report'!$D$27:$D$659,$B274,'7.  Persistence Report'!$H$27:$H$659,$D$218,'7.  Persistence Report'!$J$27:$J$659,"&lt;&gt;Adjustment")</f>
        <v>9426</v>
      </c>
      <c r="G274" s="295">
        <f>SUMIFS('7.  Persistence Report'!AY$27:AY$659,'7.  Persistence Report'!$D$27:$D$659,$B274,'7.  Persistence Report'!$H$27:$H$659,$D$218,'7.  Persistence Report'!$J$27:$J$659,"&lt;&gt;Adjustment")</f>
        <v>9426</v>
      </c>
      <c r="H274" s="295">
        <f>SUMIFS('7.  Persistence Report'!AZ$27:AZ$659,'7.  Persistence Report'!$D$27:$D$659,$B274,'7.  Persistence Report'!$H$27:$H$659,$D$218,'7.  Persistence Report'!$J$27:$J$659,"&lt;&gt;Adjustment")</f>
        <v>9426</v>
      </c>
      <c r="I274" s="295">
        <f>SUMIFS('7.  Persistence Report'!BA$27:BA$659,'7.  Persistence Report'!$D$27:$D$659,$B274,'7.  Persistence Report'!$H$27:$H$659,$D$218,'7.  Persistence Report'!$J$27:$J$659,"&lt;&gt;Adjustment")</f>
        <v>9426</v>
      </c>
      <c r="J274" s="295">
        <f>SUMIFS('7.  Persistence Report'!BB$27:BB$659,'7.  Persistence Report'!$D$27:$D$659,$B274,'7.  Persistence Report'!$H$27:$H$659,$D$218,'7.  Persistence Report'!$J$27:$J$659,"&lt;&gt;Adjustment")</f>
        <v>9426</v>
      </c>
      <c r="K274" s="295">
        <f>SUMIFS('7.  Persistence Report'!BC$27:BC$659,'7.  Persistence Report'!$D$27:$D$659,$B274,'7.  Persistence Report'!$H$27:$H$659,$D$218,'7.  Persistence Report'!$J$27:$J$659,"&lt;&gt;Adjustment")</f>
        <v>9426</v>
      </c>
      <c r="L274" s="295">
        <f>SUMIFS('7.  Persistence Report'!BD$27:BD$659,'7.  Persistence Report'!$D$27:$D$659,$B274,'7.  Persistence Report'!$H$27:$H$659,$D$218,'7.  Persistence Report'!$J$27:$J$659,"&lt;&gt;Adjustment")</f>
        <v>9426</v>
      </c>
      <c r="M274" s="295">
        <f>SUMIFS('7.  Persistence Report'!BE$27:BE$659,'7.  Persistence Report'!$D$27:$D$659,$B274,'7.  Persistence Report'!$H$27:$H$659,$D$218,'7.  Persistence Report'!$J$27:$J$659,"&lt;&gt;Adjustment")</f>
        <v>9426</v>
      </c>
      <c r="N274" s="291"/>
      <c r="O274" s="295">
        <f>SUMIFS('7.  Persistence Report'!Q$27:Q$659,'7.  Persistence Report'!$D$27:$D$659,$B274,'7.  Persistence Report'!$H$27:$H$659,$O$218,'7.  Persistence Report'!$J$27:$J$659,"&lt;&gt;Adjustment")</f>
        <v>1</v>
      </c>
      <c r="P274" s="295">
        <f>SUMIFS('7.  Persistence Report'!R$27:R$659,'7.  Persistence Report'!$D$27:$D$659,$B274,'7.  Persistence Report'!$H$27:$H$659,$O$218,'7.  Persistence Report'!$J$27:$J$659,"&lt;&gt;Adjustment")</f>
        <v>1</v>
      </c>
      <c r="Q274" s="295">
        <f>SUMIFS('7.  Persistence Report'!S$27:S$659,'7.  Persistence Report'!$D$27:$D$659,$B274,'7.  Persistence Report'!$H$27:$H$659,$O$218,'7.  Persistence Report'!$J$27:$J$659,"&lt;&gt;Adjustment")</f>
        <v>1</v>
      </c>
      <c r="R274" s="295">
        <f>SUMIFS('7.  Persistence Report'!T$27:T$659,'7.  Persistence Report'!$D$27:$D$659,$B274,'7.  Persistence Report'!$H$27:$H$659,$O$218,'7.  Persistence Report'!$J$27:$J$659,"&lt;&gt;Adjustment")</f>
        <v>1</v>
      </c>
      <c r="S274" s="295">
        <f>SUMIFS('7.  Persistence Report'!U$27:U$659,'7.  Persistence Report'!$D$27:$D$659,$B274,'7.  Persistence Report'!$H$27:$H$659,$O$218,'7.  Persistence Report'!$J$27:$J$659,"&lt;&gt;Adjustment")</f>
        <v>1</v>
      </c>
      <c r="T274" s="295">
        <f>SUMIFS('7.  Persistence Report'!V$27:V$659,'7.  Persistence Report'!$D$27:$D$659,$B274,'7.  Persistence Report'!$H$27:$H$659,$O$218,'7.  Persistence Report'!$J$27:$J$659,"&lt;&gt;Adjustment")</f>
        <v>1</v>
      </c>
      <c r="U274" s="295">
        <f>SUMIFS('7.  Persistence Report'!W$27:W$659,'7.  Persistence Report'!$D$27:$D$659,$B274,'7.  Persistence Report'!$H$27:$H$659,$O$218,'7.  Persistence Report'!$J$27:$J$659,"&lt;&gt;Adjustment")</f>
        <v>1</v>
      </c>
      <c r="V274" s="295">
        <f>SUMIFS('7.  Persistence Report'!X$27:X$659,'7.  Persistence Report'!$D$27:$D$659,$B274,'7.  Persistence Report'!$H$27:$H$659,$O$218,'7.  Persistence Report'!$J$27:$J$659,"&lt;&gt;Adjustment")</f>
        <v>1</v>
      </c>
      <c r="W274" s="295">
        <f>SUMIFS('7.  Persistence Report'!Y$27:Y$659,'7.  Persistence Report'!$D$27:$D$659,$B274,'7.  Persistence Report'!$H$27:$H$659,$O$218,'7.  Persistence Report'!$J$27:$J$659,"&lt;&gt;Adjustment")</f>
        <v>1</v>
      </c>
      <c r="X274" s="295">
        <f>SUMIFS('7.  Persistence Report'!Z$27:Z$659,'7.  Persistence Report'!$D$27:$D$659,$B274,'7.  Persistence Report'!$H$27:$H$659,$O$218,'7.  Persistence Report'!$J$27:$J$659,"&lt;&gt;Adjustment")</f>
        <v>1</v>
      </c>
      <c r="Y274" s="426">
        <f>VLOOKUP(B274,'3-a.  Rate Class Allocations'!$B$20:$BW$989,16,FALSE)</f>
        <v>1</v>
      </c>
      <c r="Z274" s="410">
        <f>VLOOKUP(B274,'3-a.  Rate Class Allocations'!$B$20:$BW$989,18,FALSE)</f>
        <v>0</v>
      </c>
      <c r="AA274" s="410">
        <f>VLOOKUP(B274,'3-a.  Rate Class Allocations'!$B$20:$BW$989,20,FALSE)</f>
        <v>0</v>
      </c>
      <c r="AB274" s="410">
        <f>VLOOKUP(B274,'3-a.  Rate Class Allocations'!$B$20:$BW$989,21,FALSE)</f>
        <v>0</v>
      </c>
      <c r="AC274" s="410">
        <f>VLOOKUP(B274,'3-a.  Rate Class Allocations'!$B$20:$BW$989,23,FALSE)</f>
        <v>0</v>
      </c>
      <c r="AD274" s="410">
        <f>VLOOKUP(B274,'3-a.  Rate Class Allocations'!$B$20:$BW$989,25,FALSE)</f>
        <v>0</v>
      </c>
      <c r="AE274" s="410"/>
      <c r="AF274" s="415"/>
      <c r="AG274" s="415"/>
      <c r="AH274" s="415"/>
      <c r="AI274" s="415"/>
      <c r="AJ274" s="415"/>
      <c r="AK274" s="415"/>
      <c r="AL274" s="415"/>
      <c r="AM274" s="296">
        <f>SUM(Y274:AL274)</f>
        <v>1</v>
      </c>
    </row>
    <row r="275" spans="1:39" ht="15.5" outlineLevel="1">
      <c r="B275" s="294" t="s">
        <v>289</v>
      </c>
      <c r="C275" s="340" t="s">
        <v>862</v>
      </c>
      <c r="D275" s="295">
        <f>SUMIFS('7.  Persistence Report'!AV$27:AV$659,'7.  Persistence Report'!$D$27:$D$659,$B274,'7.  Persistence Report'!$H$27:$H$659,$D$218,'7.  Persistence Report'!$J$27:$J$659,"Adjustment")</f>
        <v>0</v>
      </c>
      <c r="E275" s="295">
        <f>SUMIFS('7.  Persistence Report'!AW$27:AW$659,'7.  Persistence Report'!$D$27:$D$659,$B274,'7.  Persistence Report'!$H$27:$H$659,$D$218,'7.  Persistence Report'!$J$27:$J$659,"Adjustment")</f>
        <v>0</v>
      </c>
      <c r="F275" s="295">
        <f>SUMIFS('7.  Persistence Report'!AX$27:AX$659,'7.  Persistence Report'!$D$27:$D$659,$B274,'7.  Persistence Report'!$H$27:$H$659,$D$218,'7.  Persistence Report'!$J$27:$J$659,"Adjustment")</f>
        <v>0</v>
      </c>
      <c r="G275" s="295">
        <f>SUMIFS('7.  Persistence Report'!AY$27:AY$659,'7.  Persistence Report'!$D$27:$D$659,$B274,'7.  Persistence Report'!$H$27:$H$659,$D$218,'7.  Persistence Report'!$J$27:$J$659,"Adjustment")</f>
        <v>0</v>
      </c>
      <c r="H275" s="295">
        <f>SUMIFS('7.  Persistence Report'!AZ$27:AZ$659,'7.  Persistence Report'!$D$27:$D$659,$B274,'7.  Persistence Report'!$H$27:$H$659,$D$218,'7.  Persistence Report'!$J$27:$J$659,"Adjustment")</f>
        <v>0</v>
      </c>
      <c r="I275" s="295">
        <f>SUMIFS('7.  Persistence Report'!BA$27:BA$659,'7.  Persistence Report'!$D$27:$D$659,$B274,'7.  Persistence Report'!$H$27:$H$659,$D$218,'7.  Persistence Report'!$J$27:$J$659,"Adjustment")</f>
        <v>0</v>
      </c>
      <c r="J275" s="295">
        <f>SUMIFS('7.  Persistence Report'!BB$27:BB$659,'7.  Persistence Report'!$D$27:$D$659,$B274,'7.  Persistence Report'!$H$27:$H$659,$D$218,'7.  Persistence Report'!$J$27:$J$659,"Adjustment")</f>
        <v>0</v>
      </c>
      <c r="K275" s="295">
        <f>SUMIFS('7.  Persistence Report'!BC$27:BC$659,'7.  Persistence Report'!$D$27:$D$659,$B274,'7.  Persistence Report'!$H$27:$H$659,$D$218,'7.  Persistence Report'!$J$27:$J$659,"Adjustment")</f>
        <v>0</v>
      </c>
      <c r="L275" s="295">
        <f>SUMIFS('7.  Persistence Report'!BD$27:BD$659,'7.  Persistence Report'!$D$27:$D$659,$B274,'7.  Persistence Report'!$H$27:$H$659,$D$218,'7.  Persistence Report'!$J$27:$J$659,"Adjustment")</f>
        <v>0</v>
      </c>
      <c r="M275" s="295">
        <f>SUMIFS('7.  Persistence Report'!BE$27:BE$659,'7.  Persistence Report'!$D$27:$D$659,$B274,'7.  Persistence Report'!$H$27:$H$659,$D$218,'7.  Persistence Report'!$J$27:$J$659,"Adjustment")</f>
        <v>0</v>
      </c>
      <c r="N275" s="291"/>
      <c r="O275" s="295">
        <f>SUMIFS('7.  Persistence Report'!Q$27:Q$659,'7.  Persistence Report'!$D$27:$D$659,$B274,'7.  Persistence Report'!$H$27:$H$659,$O$218,'7.  Persistence Report'!$J$27:$J$659,"Adjustment")</f>
        <v>0</v>
      </c>
      <c r="P275" s="295">
        <f>SUMIFS('7.  Persistence Report'!R$27:R$659,'7.  Persistence Report'!$D$27:$D$659,$B274,'7.  Persistence Report'!$H$27:$H$659,$O$218,'7.  Persistence Report'!$J$27:$J$659,"Adjustment")</f>
        <v>0</v>
      </c>
      <c r="Q275" s="295">
        <f>SUMIFS('7.  Persistence Report'!S$27:S$659,'7.  Persistence Report'!$D$27:$D$659,$B274,'7.  Persistence Report'!$H$27:$H$659,$O$218,'7.  Persistence Report'!$J$27:$J$659,"Adjustment")</f>
        <v>0</v>
      </c>
      <c r="R275" s="295">
        <f>SUMIFS('7.  Persistence Report'!T$27:T$659,'7.  Persistence Report'!$D$27:$D$659,$B274,'7.  Persistence Report'!$H$27:$H$659,$O$218,'7.  Persistence Report'!$J$27:$J$659,"Adjustment")</f>
        <v>0</v>
      </c>
      <c r="S275" s="295">
        <f>SUMIFS('7.  Persistence Report'!U$27:U$659,'7.  Persistence Report'!$D$27:$D$659,$B274,'7.  Persistence Report'!$H$27:$H$659,$O$218,'7.  Persistence Report'!$J$27:$J$659,"Adjustment")</f>
        <v>0</v>
      </c>
      <c r="T275" s="295">
        <f>SUMIFS('7.  Persistence Report'!V$27:V$659,'7.  Persistence Report'!$D$27:$D$659,$B274,'7.  Persistence Report'!$H$27:$H$659,$O$218,'7.  Persistence Report'!$J$27:$J$659,"Adjustment")</f>
        <v>0</v>
      </c>
      <c r="U275" s="295">
        <f>SUMIFS('7.  Persistence Report'!W$27:W$659,'7.  Persistence Report'!$D$27:$D$659,$B274,'7.  Persistence Report'!$H$27:$H$659,$O$218,'7.  Persistence Report'!$J$27:$J$659,"Adjustment")</f>
        <v>0</v>
      </c>
      <c r="V275" s="295">
        <f>SUMIFS('7.  Persistence Report'!X$27:X$659,'7.  Persistence Report'!$D$27:$D$659,$B274,'7.  Persistence Report'!$H$27:$H$659,$O$218,'7.  Persistence Report'!$J$27:$J$659,"Adjustment")</f>
        <v>0</v>
      </c>
      <c r="W275" s="295">
        <f>SUMIFS('7.  Persistence Report'!Y$27:Y$659,'7.  Persistence Report'!$D$27:$D$659,$B274,'7.  Persistence Report'!$H$27:$H$659,$O$218,'7.  Persistence Report'!$J$27:$J$659,"Adjustment")</f>
        <v>0</v>
      </c>
      <c r="X275" s="295">
        <f>SUMIFS('7.  Persistence Report'!Z$27:Z$659,'7.  Persistence Report'!$D$27:$D$659,$B274,'7.  Persistence Report'!$H$27:$H$659,$O$218,'7.  Persistence Report'!$J$27:$J$659,"Adjustment")</f>
        <v>0</v>
      </c>
      <c r="Y275" s="411">
        <f>Y274</f>
        <v>1</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f>SUMIFS('7.  Persistence Report'!AV$27:AV$659,'7.  Persistence Report'!$D$27:$D$659,$B288,'7.  Persistence Report'!$H$27:$H$659,$D$218,'7.  Persistence Report'!$J$27:$J$659,"&lt;&gt;Adjustment")</f>
        <v>84731669</v>
      </c>
      <c r="E288" s="295">
        <f>SUMIFS('7.  Persistence Report'!AW$27:AW$659,'7.  Persistence Report'!$D$27:$D$659,$B288,'7.  Persistence Report'!$H$27:$H$659,$D$218,'7.  Persistence Report'!$J$27:$J$659,"&lt;&gt;Adjustment")</f>
        <v>84731669</v>
      </c>
      <c r="F288" s="295">
        <f>SUMIFS('7.  Persistence Report'!AX$27:AX$659,'7.  Persistence Report'!$D$27:$D$659,$B288,'7.  Persistence Report'!$H$27:$H$659,$D$218,'7.  Persistence Report'!$J$27:$J$659,"&lt;&gt;Adjustment")</f>
        <v>84731669</v>
      </c>
      <c r="G288" s="295">
        <f>SUMIFS('7.  Persistence Report'!AY$27:AY$659,'7.  Persistence Report'!$D$27:$D$659,$B288,'7.  Persistence Report'!$H$27:$H$659,$D$218,'7.  Persistence Report'!$J$27:$J$659,"&lt;&gt;Adjustment")</f>
        <v>84731669</v>
      </c>
      <c r="H288" s="295">
        <f>SUMIFS('7.  Persistence Report'!AZ$27:AZ$659,'7.  Persistence Report'!$D$27:$D$659,$B288,'7.  Persistence Report'!$H$27:$H$659,$D$218,'7.  Persistence Report'!$J$27:$J$659,"&lt;&gt;Adjustment")</f>
        <v>84731669</v>
      </c>
      <c r="I288" s="295">
        <f>SUMIFS('7.  Persistence Report'!BA$27:BA$659,'7.  Persistence Report'!$D$27:$D$659,$B288,'7.  Persistence Report'!$H$27:$H$659,$D$218,'7.  Persistence Report'!$J$27:$J$659,"&lt;&gt;Adjustment")</f>
        <v>84731669</v>
      </c>
      <c r="J288" s="295">
        <f>SUMIFS('7.  Persistence Report'!BB$27:BB$659,'7.  Persistence Report'!$D$27:$D$659,$B288,'7.  Persistence Report'!$H$27:$H$659,$D$218,'7.  Persistence Report'!$J$27:$J$659,"&lt;&gt;Adjustment")</f>
        <v>84731669</v>
      </c>
      <c r="K288" s="295">
        <f>SUMIFS('7.  Persistence Report'!BC$27:BC$659,'7.  Persistence Report'!$D$27:$D$659,$B288,'7.  Persistence Report'!$H$27:$H$659,$D$218,'7.  Persistence Report'!$J$27:$J$659,"&lt;&gt;Adjustment")</f>
        <v>84721464</v>
      </c>
      <c r="L288" s="295">
        <f>SUMIFS('7.  Persistence Report'!BD$27:BD$659,'7.  Persistence Report'!$D$27:$D$659,$B288,'7.  Persistence Report'!$H$27:$H$659,$D$218,'7.  Persistence Report'!$J$27:$J$659,"&lt;&gt;Adjustment")</f>
        <v>84721464</v>
      </c>
      <c r="M288" s="295">
        <f>SUMIFS('7.  Persistence Report'!BE$27:BE$659,'7.  Persistence Report'!$D$27:$D$659,$B288,'7.  Persistence Report'!$H$27:$H$659,$D$218,'7.  Persistence Report'!$J$27:$J$659,"&lt;&gt;Adjustment")</f>
        <v>84467210</v>
      </c>
      <c r="N288" s="291"/>
      <c r="O288" s="295">
        <f>SUMIFS('7.  Persistence Report'!Q$27:Q$659,'7.  Persistence Report'!$D$27:$D$659,$B288,'7.  Persistence Report'!$H$27:$H$659,$O$218,'7.  Persistence Report'!$J$27:$J$659,"&lt;&gt;Adjustment")</f>
        <v>5497</v>
      </c>
      <c r="P288" s="295">
        <f>SUMIFS('7.  Persistence Report'!R$27:R$659,'7.  Persistence Report'!$D$27:$D$659,$B288,'7.  Persistence Report'!$H$27:$H$659,$O$218,'7.  Persistence Report'!$J$27:$J$659,"&lt;&gt;Adjustment")</f>
        <v>5497</v>
      </c>
      <c r="Q288" s="295">
        <f>SUMIFS('7.  Persistence Report'!S$27:S$659,'7.  Persistence Report'!$D$27:$D$659,$B288,'7.  Persistence Report'!$H$27:$H$659,$O$218,'7.  Persistence Report'!$J$27:$J$659,"&lt;&gt;Adjustment")</f>
        <v>5497</v>
      </c>
      <c r="R288" s="295">
        <f>SUMIFS('7.  Persistence Report'!T$27:T$659,'7.  Persistence Report'!$D$27:$D$659,$B288,'7.  Persistence Report'!$H$27:$H$659,$O$218,'7.  Persistence Report'!$J$27:$J$659,"&lt;&gt;Adjustment")</f>
        <v>5497</v>
      </c>
      <c r="S288" s="295">
        <f>SUMIFS('7.  Persistence Report'!U$27:U$659,'7.  Persistence Report'!$D$27:$D$659,$B288,'7.  Persistence Report'!$H$27:$H$659,$O$218,'7.  Persistence Report'!$J$27:$J$659,"&lt;&gt;Adjustment")</f>
        <v>5497</v>
      </c>
      <c r="T288" s="295">
        <f>SUMIFS('7.  Persistence Report'!V$27:V$659,'7.  Persistence Report'!$D$27:$D$659,$B288,'7.  Persistence Report'!$H$27:$H$659,$O$218,'7.  Persistence Report'!$J$27:$J$659,"&lt;&gt;Adjustment")</f>
        <v>5497</v>
      </c>
      <c r="U288" s="295">
        <f>SUMIFS('7.  Persistence Report'!W$27:W$659,'7.  Persistence Report'!$D$27:$D$659,$B288,'7.  Persistence Report'!$H$27:$H$659,$O$218,'7.  Persistence Report'!$J$27:$J$659,"&lt;&gt;Adjustment")</f>
        <v>5497</v>
      </c>
      <c r="V288" s="295">
        <f>SUMIFS('7.  Persistence Report'!X$27:X$659,'7.  Persistence Report'!$D$27:$D$659,$B288,'7.  Persistence Report'!$H$27:$H$659,$O$218,'7.  Persistence Report'!$J$27:$J$659,"&lt;&gt;Adjustment")</f>
        <v>5496</v>
      </c>
      <c r="W288" s="295">
        <f>SUMIFS('7.  Persistence Report'!Y$27:Y$659,'7.  Persistence Report'!$D$27:$D$659,$B288,'7.  Persistence Report'!$H$27:$H$659,$O$218,'7.  Persistence Report'!$J$27:$J$659,"&lt;&gt;Adjustment")</f>
        <v>5496</v>
      </c>
      <c r="X288" s="295">
        <f>SUMIFS('7.  Persistence Report'!Z$27:Z$659,'7.  Persistence Report'!$D$27:$D$659,$B288,'7.  Persistence Report'!$H$27:$H$659,$O$218,'7.  Persistence Report'!$J$27:$J$659,"&lt;&gt;Adjustment")</f>
        <v>5480</v>
      </c>
      <c r="Y288" s="426">
        <f>VLOOKUP(B288,'3-a.  Rate Class Allocations'!$B$20:$BW$989,16,FALSE)</f>
        <v>0.95</v>
      </c>
      <c r="Z288" s="410">
        <f>VLOOKUP(B288,'3-a.  Rate Class Allocations'!$B$20:$BW$989,18,FALSE)</f>
        <v>0.05</v>
      </c>
      <c r="AA288" s="410">
        <f>VLOOKUP(B288,'3-a.  Rate Class Allocations'!$B$20:$BW$989,20,FALSE)</f>
        <v>0</v>
      </c>
      <c r="AB288" s="410">
        <f>VLOOKUP(B288,'3-a.  Rate Class Allocations'!$B$20:$BW$989,21,FALSE)</f>
        <v>0</v>
      </c>
      <c r="AC288" s="410">
        <f>VLOOKUP(B288,'3-a.  Rate Class Allocations'!$B$20:$BW$989,23,FALSE)</f>
        <v>0</v>
      </c>
      <c r="AD288" s="410">
        <f>VLOOKUP(B288,'3-a.  Rate Class Allocations'!$B$20:$BW$989,25,FALSE)</f>
        <v>0</v>
      </c>
      <c r="AE288" s="410"/>
      <c r="AF288" s="410"/>
      <c r="AG288" s="410"/>
      <c r="AH288" s="410"/>
      <c r="AI288" s="410"/>
      <c r="AJ288" s="410"/>
      <c r="AK288" s="410"/>
      <c r="AL288" s="410"/>
      <c r="AM288" s="296">
        <f>SUM(Y288:AL288)</f>
        <v>1</v>
      </c>
    </row>
    <row r="289" spans="1:39" ht="15.5" outlineLevel="1">
      <c r="B289" s="294" t="s">
        <v>289</v>
      </c>
      <c r="C289" s="340" t="s">
        <v>862</v>
      </c>
      <c r="D289" s="295">
        <f>SUMIFS('7.  Persistence Report'!AV$27:AV$659,'7.  Persistence Report'!$D$27:$D$659,$B288,'7.  Persistence Report'!$H$27:$H$659,$D$218,'7.  Persistence Report'!$J$27:$J$659,"Adjustment")</f>
        <v>0</v>
      </c>
      <c r="E289" s="295">
        <f>SUMIFS('7.  Persistence Report'!AW$27:AW$659,'7.  Persistence Report'!$D$27:$D$659,$B288,'7.  Persistence Report'!$H$27:$H$659,$D$218,'7.  Persistence Report'!$J$27:$J$659,"Adjustment")</f>
        <v>0</v>
      </c>
      <c r="F289" s="295">
        <f>SUMIFS('7.  Persistence Report'!AX$27:AX$659,'7.  Persistence Report'!$D$27:$D$659,$B288,'7.  Persistence Report'!$H$27:$H$659,$D$218,'7.  Persistence Report'!$J$27:$J$659,"Adjustment")</f>
        <v>0</v>
      </c>
      <c r="G289" s="295">
        <f>SUMIFS('7.  Persistence Report'!AY$27:AY$659,'7.  Persistence Report'!$D$27:$D$659,$B288,'7.  Persistence Report'!$H$27:$H$659,$D$218,'7.  Persistence Report'!$J$27:$J$659,"Adjustment")</f>
        <v>0</v>
      </c>
      <c r="H289" s="295">
        <f>SUMIFS('7.  Persistence Report'!AZ$27:AZ$659,'7.  Persistence Report'!$D$27:$D$659,$B288,'7.  Persistence Report'!$H$27:$H$659,$D$218,'7.  Persistence Report'!$J$27:$J$659,"Adjustment")</f>
        <v>0</v>
      </c>
      <c r="I289" s="295">
        <f>SUMIFS('7.  Persistence Report'!BA$27:BA$659,'7.  Persistence Report'!$D$27:$D$659,$B288,'7.  Persistence Report'!$H$27:$H$659,$D$218,'7.  Persistence Report'!$J$27:$J$659,"Adjustment")</f>
        <v>0</v>
      </c>
      <c r="J289" s="295">
        <f>SUMIFS('7.  Persistence Report'!BB$27:BB$659,'7.  Persistence Report'!$D$27:$D$659,$B288,'7.  Persistence Report'!$H$27:$H$659,$D$218,'7.  Persistence Report'!$J$27:$J$659,"Adjustment")</f>
        <v>0</v>
      </c>
      <c r="K289" s="295">
        <f>SUMIFS('7.  Persistence Report'!BC$27:BC$659,'7.  Persistence Report'!$D$27:$D$659,$B288,'7.  Persistence Report'!$H$27:$H$659,$D$218,'7.  Persistence Report'!$J$27:$J$659,"Adjustment")</f>
        <v>0</v>
      </c>
      <c r="L289" s="295">
        <f>SUMIFS('7.  Persistence Report'!BD$27:BD$659,'7.  Persistence Report'!$D$27:$D$659,$B288,'7.  Persistence Report'!$H$27:$H$659,$D$218,'7.  Persistence Report'!$J$27:$J$659,"Adjustment")</f>
        <v>0</v>
      </c>
      <c r="M289" s="295">
        <f>SUMIFS('7.  Persistence Report'!BE$27:BE$659,'7.  Persistence Report'!$D$27:$D$659,$B288,'7.  Persistence Report'!$H$27:$H$659,$D$218,'7.  Persistence Report'!$J$27:$J$659,"Adjustment")</f>
        <v>0</v>
      </c>
      <c r="N289" s="291"/>
      <c r="O289" s="295">
        <f>SUMIFS('7.  Persistence Report'!Q$27:Q$659,'7.  Persistence Report'!$D$27:$D$659,$B288,'7.  Persistence Report'!$H$27:$H$659,$O$218,'7.  Persistence Report'!$J$27:$J$659,"Adjustment")</f>
        <v>0</v>
      </c>
      <c r="P289" s="295">
        <f>SUMIFS('7.  Persistence Report'!R$27:R$659,'7.  Persistence Report'!$D$27:$D$659,$B288,'7.  Persistence Report'!$H$27:$H$659,$O$218,'7.  Persistence Report'!$J$27:$J$659,"Adjustment")</f>
        <v>0</v>
      </c>
      <c r="Q289" s="295">
        <f>SUMIFS('7.  Persistence Report'!S$27:S$659,'7.  Persistence Report'!$D$27:$D$659,$B288,'7.  Persistence Report'!$H$27:$H$659,$O$218,'7.  Persistence Report'!$J$27:$J$659,"Adjustment")</f>
        <v>0</v>
      </c>
      <c r="R289" s="295">
        <f>SUMIFS('7.  Persistence Report'!T$27:T$659,'7.  Persistence Report'!$D$27:$D$659,$B288,'7.  Persistence Report'!$H$27:$H$659,$O$218,'7.  Persistence Report'!$J$27:$J$659,"Adjustment")</f>
        <v>0</v>
      </c>
      <c r="S289" s="295">
        <f>SUMIFS('7.  Persistence Report'!U$27:U$659,'7.  Persistence Report'!$D$27:$D$659,$B288,'7.  Persistence Report'!$H$27:$H$659,$O$218,'7.  Persistence Report'!$J$27:$J$659,"Adjustment")</f>
        <v>0</v>
      </c>
      <c r="T289" s="295">
        <f>SUMIFS('7.  Persistence Report'!V$27:V$659,'7.  Persistence Report'!$D$27:$D$659,$B288,'7.  Persistence Report'!$H$27:$H$659,$O$218,'7.  Persistence Report'!$J$27:$J$659,"Adjustment")</f>
        <v>0</v>
      </c>
      <c r="U289" s="295">
        <f>SUMIFS('7.  Persistence Report'!W$27:W$659,'7.  Persistence Report'!$D$27:$D$659,$B288,'7.  Persistence Report'!$H$27:$H$659,$O$218,'7.  Persistence Report'!$J$27:$J$659,"Adjustment")</f>
        <v>0</v>
      </c>
      <c r="V289" s="295">
        <f>SUMIFS('7.  Persistence Report'!X$27:X$659,'7.  Persistence Report'!$D$27:$D$659,$B288,'7.  Persistence Report'!$H$27:$H$659,$O$218,'7.  Persistence Report'!$J$27:$J$659,"Adjustment")</f>
        <v>0</v>
      </c>
      <c r="W289" s="295">
        <f>SUMIFS('7.  Persistence Report'!Y$27:Y$659,'7.  Persistence Report'!$D$27:$D$659,$B288,'7.  Persistence Report'!$H$27:$H$659,$O$218,'7.  Persistence Report'!$J$27:$J$659,"Adjustment")</f>
        <v>0</v>
      </c>
      <c r="X289" s="295">
        <f>SUMIFS('7.  Persistence Report'!Z$27:Z$659,'7.  Persistence Report'!$D$27:$D$659,$B288,'7.  Persistence Report'!$H$27:$H$659,$O$218,'7.  Persistence Report'!$J$27:$J$659,"Adjustment")</f>
        <v>0</v>
      </c>
      <c r="Y289" s="411">
        <f>Y288</f>
        <v>0.95</v>
      </c>
      <c r="Z289" s="411">
        <f t="shared" ref="Z289" si="746">Z288</f>
        <v>0.05</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771</v>
      </c>
      <c r="C291" s="291" t="s">
        <v>25</v>
      </c>
      <c r="D291" s="295">
        <f>SUMIFS('7.  Persistence Report'!AV$27:AV$659,'7.  Persistence Report'!$D$27:$D$659,$B291,'7.  Persistence Report'!$H$27:$H$659,$D$218,'7.  Persistence Report'!$J$27:$J$659,"&lt;&gt;Adjustment")</f>
        <v>9408436</v>
      </c>
      <c r="E291" s="295">
        <f>SUMIFS('7.  Persistence Report'!AW$27:AW$659,'7.  Persistence Report'!$D$27:$D$659,$B291,'7.  Persistence Report'!$H$27:$H$659,$D$218,'7.  Persistence Report'!$J$27:$J$659,"&lt;&gt;Adjustment")</f>
        <v>9408436</v>
      </c>
      <c r="F291" s="295">
        <f>SUMIFS('7.  Persistence Report'!AX$27:AX$659,'7.  Persistence Report'!$D$27:$D$659,$B291,'7.  Persistence Report'!$H$27:$H$659,$D$218,'7.  Persistence Report'!$J$27:$J$659,"&lt;&gt;Adjustment")</f>
        <v>9408436</v>
      </c>
      <c r="G291" s="295">
        <f>SUMIFS('7.  Persistence Report'!AY$27:AY$659,'7.  Persistence Report'!$D$27:$D$659,$B291,'7.  Persistence Report'!$H$27:$H$659,$D$218,'7.  Persistence Report'!$J$27:$J$659,"&lt;&gt;Adjustment")</f>
        <v>9408436</v>
      </c>
      <c r="H291" s="295">
        <f>SUMIFS('7.  Persistence Report'!AZ$27:AZ$659,'7.  Persistence Report'!$D$27:$D$659,$B291,'7.  Persistence Report'!$H$27:$H$659,$D$218,'7.  Persistence Report'!$J$27:$J$659,"&lt;&gt;Adjustment")</f>
        <v>9408436</v>
      </c>
      <c r="I291" s="295">
        <f>SUMIFS('7.  Persistence Report'!BA$27:BA$659,'7.  Persistence Report'!$D$27:$D$659,$B291,'7.  Persistence Report'!$H$27:$H$659,$D$218,'7.  Persistence Report'!$J$27:$J$659,"&lt;&gt;Adjustment")</f>
        <v>9408436</v>
      </c>
      <c r="J291" s="295">
        <f>SUMIFS('7.  Persistence Report'!BB$27:BB$659,'7.  Persistence Report'!$D$27:$D$659,$B291,'7.  Persistence Report'!$H$27:$H$659,$D$218,'7.  Persistence Report'!$J$27:$J$659,"&lt;&gt;Adjustment")</f>
        <v>9408436</v>
      </c>
      <c r="K291" s="295">
        <f>SUMIFS('7.  Persistence Report'!BC$27:BC$659,'7.  Persistence Report'!$D$27:$D$659,$B291,'7.  Persistence Report'!$H$27:$H$659,$D$218,'7.  Persistence Report'!$J$27:$J$659,"&lt;&gt;Adjustment")</f>
        <v>9408436</v>
      </c>
      <c r="L291" s="295">
        <f>SUMIFS('7.  Persistence Report'!BD$27:BD$659,'7.  Persistence Report'!$D$27:$D$659,$B291,'7.  Persistence Report'!$H$27:$H$659,$D$218,'7.  Persistence Report'!$J$27:$J$659,"&lt;&gt;Adjustment")</f>
        <v>9408436</v>
      </c>
      <c r="M291" s="295">
        <f>SUMIFS('7.  Persistence Report'!BE$27:BE$659,'7.  Persistence Report'!$D$27:$D$659,$B291,'7.  Persistence Report'!$H$27:$H$659,$D$218,'7.  Persistence Report'!$J$27:$J$659,"&lt;&gt;Adjustment")</f>
        <v>9408436</v>
      </c>
      <c r="N291" s="291"/>
      <c r="O291" s="295">
        <f>SUMIFS('7.  Persistence Report'!Q$27:Q$659,'7.  Persistence Report'!$D$27:$D$659,$B291,'7.  Persistence Report'!$H$27:$H$659,$O$218,'7.  Persistence Report'!$J$27:$J$659,"&lt;&gt;Adjustment")</f>
        <v>2759</v>
      </c>
      <c r="P291" s="295">
        <f>SUMIFS('7.  Persistence Report'!R$27:R$659,'7.  Persistence Report'!$D$27:$D$659,$B291,'7.  Persistence Report'!$H$27:$H$659,$O$218,'7.  Persistence Report'!$J$27:$J$659,"&lt;&gt;Adjustment")</f>
        <v>2759</v>
      </c>
      <c r="Q291" s="295">
        <f>SUMIFS('7.  Persistence Report'!S$27:S$659,'7.  Persistence Report'!$D$27:$D$659,$B291,'7.  Persistence Report'!$H$27:$H$659,$O$218,'7.  Persistence Report'!$J$27:$J$659,"&lt;&gt;Adjustment")</f>
        <v>2759</v>
      </c>
      <c r="R291" s="295">
        <f>SUMIFS('7.  Persistence Report'!T$27:T$659,'7.  Persistence Report'!$D$27:$D$659,$B291,'7.  Persistence Report'!$H$27:$H$659,$O$218,'7.  Persistence Report'!$J$27:$J$659,"&lt;&gt;Adjustment")</f>
        <v>2759</v>
      </c>
      <c r="S291" s="295">
        <f>SUMIFS('7.  Persistence Report'!U$27:U$659,'7.  Persistence Report'!$D$27:$D$659,$B291,'7.  Persistence Report'!$H$27:$H$659,$O$218,'7.  Persistence Report'!$J$27:$J$659,"&lt;&gt;Adjustment")</f>
        <v>2759</v>
      </c>
      <c r="T291" s="295">
        <f>SUMIFS('7.  Persistence Report'!V$27:V$659,'7.  Persistence Report'!$D$27:$D$659,$B291,'7.  Persistence Report'!$H$27:$H$659,$O$218,'7.  Persistence Report'!$J$27:$J$659,"&lt;&gt;Adjustment")</f>
        <v>2759</v>
      </c>
      <c r="U291" s="295">
        <f>SUMIFS('7.  Persistence Report'!W$27:W$659,'7.  Persistence Report'!$D$27:$D$659,$B291,'7.  Persistence Report'!$H$27:$H$659,$O$218,'7.  Persistence Report'!$J$27:$J$659,"&lt;&gt;Adjustment")</f>
        <v>2759</v>
      </c>
      <c r="V291" s="295">
        <f>SUMIFS('7.  Persistence Report'!X$27:X$659,'7.  Persistence Report'!$D$27:$D$659,$B291,'7.  Persistence Report'!$H$27:$H$659,$O$218,'7.  Persistence Report'!$J$27:$J$659,"&lt;&gt;Adjustment")</f>
        <v>2759</v>
      </c>
      <c r="W291" s="295">
        <f>SUMIFS('7.  Persistence Report'!Y$27:Y$659,'7.  Persistence Report'!$D$27:$D$659,$B291,'7.  Persistence Report'!$H$27:$H$659,$O$218,'7.  Persistence Report'!$J$27:$J$659,"&lt;&gt;Adjustment")</f>
        <v>2759</v>
      </c>
      <c r="X291" s="295">
        <f>SUMIFS('7.  Persistence Report'!Z$27:Z$659,'7.  Persistence Report'!$D$27:$D$659,$B291,'7.  Persistence Report'!$H$27:$H$659,$O$218,'7.  Persistence Report'!$J$27:$J$659,"&lt;&gt;Adjustment")</f>
        <v>2759</v>
      </c>
      <c r="Y291" s="426">
        <f>VLOOKUP(B291,'3-a.  Rate Class Allocations'!$B$20:$BW$989,16,FALSE)</f>
        <v>1</v>
      </c>
      <c r="Z291" s="410">
        <f>VLOOKUP(B291,'3-a.  Rate Class Allocations'!$B$20:$BW$989,18,FALSE)</f>
        <v>0</v>
      </c>
      <c r="AA291" s="410">
        <f>VLOOKUP(B291,'3-a.  Rate Class Allocations'!$B$20:$BW$989,20,FALSE)</f>
        <v>0</v>
      </c>
      <c r="AB291" s="410">
        <f>VLOOKUP(B291,'3-a.  Rate Class Allocations'!$B$20:$BW$989,21,FALSE)</f>
        <v>0</v>
      </c>
      <c r="AC291" s="410">
        <f>VLOOKUP(B291,'3-a.  Rate Class Allocations'!$B$20:$BW$989,23,FALSE)</f>
        <v>0</v>
      </c>
      <c r="AD291" s="410">
        <f>VLOOKUP(B291,'3-a.  Rate Class Allocations'!$B$20:$BW$989,25,FALSE)</f>
        <v>0</v>
      </c>
      <c r="AE291" s="410"/>
      <c r="AF291" s="410"/>
      <c r="AG291" s="410"/>
      <c r="AH291" s="410"/>
      <c r="AI291" s="410"/>
      <c r="AJ291" s="410"/>
      <c r="AK291" s="410"/>
      <c r="AL291" s="410"/>
      <c r="AM291" s="296">
        <f>SUM(Y291:AL291)</f>
        <v>1</v>
      </c>
    </row>
    <row r="292" spans="1:39" ht="15.5" outlineLevel="1">
      <c r="B292" s="294" t="s">
        <v>289</v>
      </c>
      <c r="C292" s="340" t="s">
        <v>862</v>
      </c>
      <c r="D292" s="295">
        <f>SUMIFS('7.  Persistence Report'!AV$27:AV$659,'7.  Persistence Report'!$D$27:$D$659,$B291,'7.  Persistence Report'!$H$27:$H$659,$D$218,'7.  Persistence Report'!$J$27:$J$659,"Adjustment")</f>
        <v>6955.5994626665997</v>
      </c>
      <c r="E292" s="295">
        <f>SUMIFS('7.  Persistence Report'!AW$27:AW$659,'7.  Persistence Report'!$D$27:$D$659,$B291,'7.  Persistence Report'!$H$27:$H$659,$D$218,'7.  Persistence Report'!$J$27:$J$659,"Adjustment")</f>
        <v>6955.5994626665997</v>
      </c>
      <c r="F292" s="295">
        <f>SUMIFS('7.  Persistence Report'!AX$27:AX$659,'7.  Persistence Report'!$D$27:$D$659,$B291,'7.  Persistence Report'!$H$27:$H$659,$D$218,'7.  Persistence Report'!$J$27:$J$659,"Adjustment")</f>
        <v>6955.5994626665997</v>
      </c>
      <c r="G292" s="295">
        <f>SUMIFS('7.  Persistence Report'!AY$27:AY$659,'7.  Persistence Report'!$D$27:$D$659,$B291,'7.  Persistence Report'!$H$27:$H$659,$D$218,'7.  Persistence Report'!$J$27:$J$659,"Adjustment")</f>
        <v>6955.5994626665997</v>
      </c>
      <c r="H292" s="295">
        <f>SUMIFS('7.  Persistence Report'!AZ$27:AZ$659,'7.  Persistence Report'!$D$27:$D$659,$B291,'7.  Persistence Report'!$H$27:$H$659,$D$218,'7.  Persistence Report'!$J$27:$J$659,"Adjustment")</f>
        <v>6955.5994626665997</v>
      </c>
      <c r="I292" s="295">
        <f>SUMIFS('7.  Persistence Report'!BA$27:BA$659,'7.  Persistence Report'!$D$27:$D$659,$B291,'7.  Persistence Report'!$H$27:$H$659,$D$218,'7.  Persistence Report'!$J$27:$J$659,"Adjustment")</f>
        <v>6955.5994626665997</v>
      </c>
      <c r="J292" s="295">
        <f>SUMIFS('7.  Persistence Report'!BB$27:BB$659,'7.  Persistence Report'!$D$27:$D$659,$B291,'7.  Persistence Report'!$H$27:$H$659,$D$218,'7.  Persistence Report'!$J$27:$J$659,"Adjustment")</f>
        <v>6955.5994626665997</v>
      </c>
      <c r="K292" s="295">
        <f>SUMIFS('7.  Persistence Report'!BC$27:BC$659,'7.  Persistence Report'!$D$27:$D$659,$B291,'7.  Persistence Report'!$H$27:$H$659,$D$218,'7.  Persistence Report'!$J$27:$J$659,"Adjustment")</f>
        <v>6955.5994626665997</v>
      </c>
      <c r="L292" s="295">
        <f>SUMIFS('7.  Persistence Report'!BD$27:BD$659,'7.  Persistence Report'!$D$27:$D$659,$B291,'7.  Persistence Report'!$H$27:$H$659,$D$218,'7.  Persistence Report'!$J$27:$J$659,"Adjustment")</f>
        <v>6955.5994626665997</v>
      </c>
      <c r="M292" s="295">
        <f>SUMIFS('7.  Persistence Report'!BE$27:BE$659,'7.  Persistence Report'!$D$27:$D$659,$B291,'7.  Persistence Report'!$H$27:$H$659,$D$218,'7.  Persistence Report'!$J$27:$J$659,"Adjustment")</f>
        <v>6955.5994626665997</v>
      </c>
      <c r="N292" s="291"/>
      <c r="O292" s="295">
        <f>SUMIFS('7.  Persistence Report'!Q$27:Q$659,'7.  Persistence Report'!$D$27:$D$659,$B291,'7.  Persistence Report'!$H$27:$H$659,$O$218,'7.  Persistence Report'!$J$27:$J$659,"Adjustment")</f>
        <v>0</v>
      </c>
      <c r="P292" s="295">
        <f>SUMIFS('7.  Persistence Report'!R$27:R$659,'7.  Persistence Report'!$D$27:$D$659,$B291,'7.  Persistence Report'!$H$27:$H$659,$O$218,'7.  Persistence Report'!$J$27:$J$659,"Adjustment")</f>
        <v>0</v>
      </c>
      <c r="Q292" s="295">
        <f>SUMIFS('7.  Persistence Report'!S$27:S$659,'7.  Persistence Report'!$D$27:$D$659,$B291,'7.  Persistence Report'!$H$27:$H$659,$O$218,'7.  Persistence Report'!$J$27:$J$659,"Adjustment")</f>
        <v>0</v>
      </c>
      <c r="R292" s="295">
        <f>SUMIFS('7.  Persistence Report'!T$27:T$659,'7.  Persistence Report'!$D$27:$D$659,$B291,'7.  Persistence Report'!$H$27:$H$659,$O$218,'7.  Persistence Report'!$J$27:$J$659,"Adjustment")</f>
        <v>0</v>
      </c>
      <c r="S292" s="295">
        <f>SUMIFS('7.  Persistence Report'!U$27:U$659,'7.  Persistence Report'!$D$27:$D$659,$B291,'7.  Persistence Report'!$H$27:$H$659,$O$218,'7.  Persistence Report'!$J$27:$J$659,"Adjustment")</f>
        <v>0</v>
      </c>
      <c r="T292" s="295">
        <f>SUMIFS('7.  Persistence Report'!V$27:V$659,'7.  Persistence Report'!$D$27:$D$659,$B291,'7.  Persistence Report'!$H$27:$H$659,$O$218,'7.  Persistence Report'!$J$27:$J$659,"Adjustment")</f>
        <v>0</v>
      </c>
      <c r="U292" s="295">
        <f>SUMIFS('7.  Persistence Report'!W$27:W$659,'7.  Persistence Report'!$D$27:$D$659,$B291,'7.  Persistence Report'!$H$27:$H$659,$O$218,'7.  Persistence Report'!$J$27:$J$659,"Adjustment")</f>
        <v>0</v>
      </c>
      <c r="V292" s="295">
        <f>SUMIFS('7.  Persistence Report'!X$27:X$659,'7.  Persistence Report'!$D$27:$D$659,$B291,'7.  Persistence Report'!$H$27:$H$659,$O$218,'7.  Persistence Report'!$J$27:$J$659,"Adjustment")</f>
        <v>0</v>
      </c>
      <c r="W292" s="295">
        <f>SUMIFS('7.  Persistence Report'!Y$27:Y$659,'7.  Persistence Report'!$D$27:$D$659,$B291,'7.  Persistence Report'!$H$27:$H$659,$O$218,'7.  Persistence Report'!$J$27:$J$659,"Adjustment")</f>
        <v>0</v>
      </c>
      <c r="X292" s="295">
        <f>SUMIFS('7.  Persistence Report'!Z$27:Z$659,'7.  Persistence Report'!$D$27:$D$659,$B291,'7.  Persistence Report'!$H$27:$H$659,$O$218,'7.  Persistence Report'!$J$27:$J$659,"Adjustment")</f>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f>SUMIFS('7.  Persistence Report'!AV$27:AV$659,'7.  Persistence Report'!$D$27:$D$659,$B294,'7.  Persistence Report'!$H$27:$H$659,$D$218,'7.  Persistence Report'!$J$27:$J$659,"&lt;&gt;Adjustment")</f>
        <v>236600</v>
      </c>
      <c r="E294" s="295">
        <f>SUMIFS('7.  Persistence Report'!AW$27:AW$659,'7.  Persistence Report'!$D$27:$D$659,$B294,'7.  Persistence Report'!$H$27:$H$659,$D$218,'7.  Persistence Report'!$J$27:$J$659,"&lt;&gt;Adjustment")</f>
        <v>236600</v>
      </c>
      <c r="F294" s="295">
        <f>SUMIFS('7.  Persistence Report'!AX$27:AX$659,'7.  Persistence Report'!$D$27:$D$659,$B294,'7.  Persistence Report'!$H$27:$H$659,$D$218,'7.  Persistence Report'!$J$27:$J$659,"&lt;&gt;Adjustment")</f>
        <v>236600</v>
      </c>
      <c r="G294" s="295">
        <f>SUMIFS('7.  Persistence Report'!AY$27:AY$659,'7.  Persistence Report'!$D$27:$D$659,$B294,'7.  Persistence Report'!$H$27:$H$659,$D$218,'7.  Persistence Report'!$J$27:$J$659,"&lt;&gt;Adjustment")</f>
        <v>236600</v>
      </c>
      <c r="H294" s="295">
        <f>SUMIFS('7.  Persistence Report'!AZ$27:AZ$659,'7.  Persistence Report'!$D$27:$D$659,$B294,'7.  Persistence Report'!$H$27:$H$659,$D$218,'7.  Persistence Report'!$J$27:$J$659,"&lt;&gt;Adjustment")</f>
        <v>236600</v>
      </c>
      <c r="I294" s="295">
        <f>SUMIFS('7.  Persistence Report'!BA$27:BA$659,'7.  Persistence Report'!$D$27:$D$659,$B294,'7.  Persistence Report'!$H$27:$H$659,$D$218,'7.  Persistence Report'!$J$27:$J$659,"&lt;&gt;Adjustment")</f>
        <v>236600</v>
      </c>
      <c r="J294" s="295">
        <f>SUMIFS('7.  Persistence Report'!BB$27:BB$659,'7.  Persistence Report'!$D$27:$D$659,$B294,'7.  Persistence Report'!$H$27:$H$659,$D$218,'7.  Persistence Report'!$J$27:$J$659,"&lt;&gt;Adjustment")</f>
        <v>236600</v>
      </c>
      <c r="K294" s="295">
        <f>SUMIFS('7.  Persistence Report'!BC$27:BC$659,'7.  Persistence Report'!$D$27:$D$659,$B294,'7.  Persistence Report'!$H$27:$H$659,$D$218,'7.  Persistence Report'!$J$27:$J$659,"&lt;&gt;Adjustment")</f>
        <v>236600</v>
      </c>
      <c r="L294" s="295">
        <f>SUMIFS('7.  Persistence Report'!BD$27:BD$659,'7.  Persistence Report'!$D$27:$D$659,$B294,'7.  Persistence Report'!$H$27:$H$659,$D$218,'7.  Persistence Report'!$J$27:$J$659,"&lt;&gt;Adjustment")</f>
        <v>236600</v>
      </c>
      <c r="M294" s="295">
        <f>SUMIFS('7.  Persistence Report'!BE$27:BE$659,'7.  Persistence Report'!$D$27:$D$659,$B294,'7.  Persistence Report'!$H$27:$H$659,$D$218,'7.  Persistence Report'!$J$27:$J$659,"&lt;&gt;Adjustment")</f>
        <v>236600</v>
      </c>
      <c r="N294" s="291"/>
      <c r="O294" s="295">
        <f>SUMIFS('7.  Persistence Report'!Q$27:Q$659,'7.  Persistence Report'!$D$27:$D$659,$B294,'7.  Persistence Report'!$H$27:$H$659,$O$218,'7.  Persistence Report'!$J$27:$J$659,"&lt;&gt;Adjustment")</f>
        <v>47</v>
      </c>
      <c r="P294" s="295">
        <f>SUMIFS('7.  Persistence Report'!R$27:R$659,'7.  Persistence Report'!$D$27:$D$659,$B294,'7.  Persistence Report'!$H$27:$H$659,$O$218,'7.  Persistence Report'!$J$27:$J$659,"&lt;&gt;Adjustment")</f>
        <v>47</v>
      </c>
      <c r="Q294" s="295">
        <f>SUMIFS('7.  Persistence Report'!S$27:S$659,'7.  Persistence Report'!$D$27:$D$659,$B294,'7.  Persistence Report'!$H$27:$H$659,$O$218,'7.  Persistence Report'!$J$27:$J$659,"&lt;&gt;Adjustment")</f>
        <v>47</v>
      </c>
      <c r="R294" s="295">
        <f>SUMIFS('7.  Persistence Report'!T$27:T$659,'7.  Persistence Report'!$D$27:$D$659,$B294,'7.  Persistence Report'!$H$27:$H$659,$O$218,'7.  Persistence Report'!$J$27:$J$659,"&lt;&gt;Adjustment")</f>
        <v>47</v>
      </c>
      <c r="S294" s="295">
        <f>SUMIFS('7.  Persistence Report'!U$27:U$659,'7.  Persistence Report'!$D$27:$D$659,$B294,'7.  Persistence Report'!$H$27:$H$659,$O$218,'7.  Persistence Report'!$J$27:$J$659,"&lt;&gt;Adjustment")</f>
        <v>47</v>
      </c>
      <c r="T294" s="295">
        <f>SUMIFS('7.  Persistence Report'!V$27:V$659,'7.  Persistence Report'!$D$27:$D$659,$B294,'7.  Persistence Report'!$H$27:$H$659,$O$218,'7.  Persistence Report'!$J$27:$J$659,"&lt;&gt;Adjustment")</f>
        <v>47</v>
      </c>
      <c r="U294" s="295">
        <f>SUMIFS('7.  Persistence Report'!W$27:W$659,'7.  Persistence Report'!$D$27:$D$659,$B294,'7.  Persistence Report'!$H$27:$H$659,$O$218,'7.  Persistence Report'!$J$27:$J$659,"&lt;&gt;Adjustment")</f>
        <v>47</v>
      </c>
      <c r="V294" s="295">
        <f>SUMIFS('7.  Persistence Report'!X$27:X$659,'7.  Persistence Report'!$D$27:$D$659,$B294,'7.  Persistence Report'!$H$27:$H$659,$O$218,'7.  Persistence Report'!$J$27:$J$659,"&lt;&gt;Adjustment")</f>
        <v>47</v>
      </c>
      <c r="W294" s="295">
        <f>SUMIFS('7.  Persistence Report'!Y$27:Y$659,'7.  Persistence Report'!$D$27:$D$659,$B294,'7.  Persistence Report'!$H$27:$H$659,$O$218,'7.  Persistence Report'!$J$27:$J$659,"&lt;&gt;Adjustment")</f>
        <v>47</v>
      </c>
      <c r="X294" s="295">
        <f>SUMIFS('7.  Persistence Report'!Z$27:Z$659,'7.  Persistence Report'!$D$27:$D$659,$B294,'7.  Persistence Report'!$H$27:$H$659,$O$218,'7.  Persistence Report'!$J$27:$J$659,"&lt;&gt;Adjustment")</f>
        <v>47</v>
      </c>
      <c r="Y294" s="426">
        <f>VLOOKUP(B294,'3-a.  Rate Class Allocations'!$B$20:$BW$989,16,FALSE)</f>
        <v>1</v>
      </c>
      <c r="Z294" s="410">
        <f>VLOOKUP(B294,'3-a.  Rate Class Allocations'!$B$20:$BW$989,18,FALSE)</f>
        <v>0</v>
      </c>
      <c r="AA294" s="410">
        <f>VLOOKUP(B294,'3-a.  Rate Class Allocations'!$B$20:$BW$989,20,FALSE)</f>
        <v>0</v>
      </c>
      <c r="AB294" s="410">
        <f>VLOOKUP(B294,'3-a.  Rate Class Allocations'!$B$20:$BW$989,21,FALSE)</f>
        <v>0</v>
      </c>
      <c r="AC294" s="410">
        <f>VLOOKUP(B294,'3-a.  Rate Class Allocations'!$B$20:$BW$989,23,FALSE)</f>
        <v>0</v>
      </c>
      <c r="AD294" s="410">
        <f>VLOOKUP(B294,'3-a.  Rate Class Allocations'!$B$20:$BW$989,25,FALSE)</f>
        <v>0</v>
      </c>
      <c r="AE294" s="410"/>
      <c r="AF294" s="410"/>
      <c r="AG294" s="410"/>
      <c r="AH294" s="410"/>
      <c r="AI294" s="410"/>
      <c r="AJ294" s="410"/>
      <c r="AK294" s="410"/>
      <c r="AL294" s="410"/>
      <c r="AM294" s="296">
        <f>SUM(Y294:AL294)</f>
        <v>1</v>
      </c>
    </row>
    <row r="295" spans="1:39" ht="15.5" outlineLevel="1">
      <c r="B295" s="294" t="s">
        <v>289</v>
      </c>
      <c r="C295" s="340" t="s">
        <v>862</v>
      </c>
      <c r="D295" s="295">
        <f>SUMIFS('7.  Persistence Report'!AV$27:AV$659,'7.  Persistence Report'!$D$27:$D$659,$B294,'7.  Persistence Report'!$H$27:$H$659,$D$218,'7.  Persistence Report'!$J$27:$J$659,"Adjustment")</f>
        <v>0</v>
      </c>
      <c r="E295" s="295">
        <f>SUMIFS('7.  Persistence Report'!AW$27:AW$659,'7.  Persistence Report'!$D$27:$D$659,$B294,'7.  Persistence Report'!$H$27:$H$659,$D$218,'7.  Persistence Report'!$J$27:$J$659,"Adjustment")</f>
        <v>0</v>
      </c>
      <c r="F295" s="295">
        <f>SUMIFS('7.  Persistence Report'!AX$27:AX$659,'7.  Persistence Report'!$D$27:$D$659,$B294,'7.  Persistence Report'!$H$27:$H$659,$D$218,'7.  Persistence Report'!$J$27:$J$659,"Adjustment")</f>
        <v>0</v>
      </c>
      <c r="G295" s="295">
        <f>SUMIFS('7.  Persistence Report'!AY$27:AY$659,'7.  Persistence Report'!$D$27:$D$659,$B294,'7.  Persistence Report'!$H$27:$H$659,$D$218,'7.  Persistence Report'!$J$27:$J$659,"Adjustment")</f>
        <v>0</v>
      </c>
      <c r="H295" s="295">
        <f>SUMIFS('7.  Persistence Report'!AZ$27:AZ$659,'7.  Persistence Report'!$D$27:$D$659,$B294,'7.  Persistence Report'!$H$27:$H$659,$D$218,'7.  Persistence Report'!$J$27:$J$659,"Adjustment")</f>
        <v>0</v>
      </c>
      <c r="I295" s="295">
        <f>SUMIFS('7.  Persistence Report'!BA$27:BA$659,'7.  Persistence Report'!$D$27:$D$659,$B294,'7.  Persistence Report'!$H$27:$H$659,$D$218,'7.  Persistence Report'!$J$27:$J$659,"Adjustment")</f>
        <v>0</v>
      </c>
      <c r="J295" s="295">
        <f>SUMIFS('7.  Persistence Report'!BB$27:BB$659,'7.  Persistence Report'!$D$27:$D$659,$B294,'7.  Persistence Report'!$H$27:$H$659,$D$218,'7.  Persistence Report'!$J$27:$J$659,"Adjustment")</f>
        <v>0</v>
      </c>
      <c r="K295" s="295">
        <f>SUMIFS('7.  Persistence Report'!BC$27:BC$659,'7.  Persistence Report'!$D$27:$D$659,$B294,'7.  Persistence Report'!$H$27:$H$659,$D$218,'7.  Persistence Report'!$J$27:$J$659,"Adjustment")</f>
        <v>0</v>
      </c>
      <c r="L295" s="295">
        <f>SUMIFS('7.  Persistence Report'!BD$27:BD$659,'7.  Persistence Report'!$D$27:$D$659,$B294,'7.  Persistence Report'!$H$27:$H$659,$D$218,'7.  Persistence Report'!$J$27:$J$659,"Adjustment")</f>
        <v>0</v>
      </c>
      <c r="M295" s="295">
        <f>SUMIFS('7.  Persistence Report'!BE$27:BE$659,'7.  Persistence Report'!$D$27:$D$659,$B294,'7.  Persistence Report'!$H$27:$H$659,$D$218,'7.  Persistence Report'!$J$27:$J$659,"Adjustment")</f>
        <v>0</v>
      </c>
      <c r="N295" s="291"/>
      <c r="O295" s="295">
        <f>SUMIFS('7.  Persistence Report'!Q$27:Q$659,'7.  Persistence Report'!$D$27:$D$659,$B294,'7.  Persistence Report'!$H$27:$H$659,$O$218,'7.  Persistence Report'!$J$27:$J$659,"Adjustment")</f>
        <v>0</v>
      </c>
      <c r="P295" s="295">
        <f>SUMIFS('7.  Persistence Report'!R$27:R$659,'7.  Persistence Report'!$D$27:$D$659,$B294,'7.  Persistence Report'!$H$27:$H$659,$O$218,'7.  Persistence Report'!$J$27:$J$659,"Adjustment")</f>
        <v>0</v>
      </c>
      <c r="Q295" s="295">
        <f>SUMIFS('7.  Persistence Report'!S$27:S$659,'7.  Persistence Report'!$D$27:$D$659,$B294,'7.  Persistence Report'!$H$27:$H$659,$O$218,'7.  Persistence Report'!$J$27:$J$659,"Adjustment")</f>
        <v>0</v>
      </c>
      <c r="R295" s="295">
        <f>SUMIFS('7.  Persistence Report'!T$27:T$659,'7.  Persistence Report'!$D$27:$D$659,$B294,'7.  Persistence Report'!$H$27:$H$659,$O$218,'7.  Persistence Report'!$J$27:$J$659,"Adjustment")</f>
        <v>0</v>
      </c>
      <c r="S295" s="295">
        <f>SUMIFS('7.  Persistence Report'!U$27:U$659,'7.  Persistence Report'!$D$27:$D$659,$B294,'7.  Persistence Report'!$H$27:$H$659,$O$218,'7.  Persistence Report'!$J$27:$J$659,"Adjustment")</f>
        <v>0</v>
      </c>
      <c r="T295" s="295">
        <f>SUMIFS('7.  Persistence Report'!V$27:V$659,'7.  Persistence Report'!$D$27:$D$659,$B294,'7.  Persistence Report'!$H$27:$H$659,$O$218,'7.  Persistence Report'!$J$27:$J$659,"Adjustment")</f>
        <v>0</v>
      </c>
      <c r="U295" s="295">
        <f>SUMIFS('7.  Persistence Report'!W$27:W$659,'7.  Persistence Report'!$D$27:$D$659,$B294,'7.  Persistence Report'!$H$27:$H$659,$O$218,'7.  Persistence Report'!$J$27:$J$659,"Adjustment")</f>
        <v>0</v>
      </c>
      <c r="V295" s="295">
        <f>SUMIFS('7.  Persistence Report'!X$27:X$659,'7.  Persistence Report'!$D$27:$D$659,$B294,'7.  Persistence Report'!$H$27:$H$659,$O$218,'7.  Persistence Report'!$J$27:$J$659,"Adjustment")</f>
        <v>0</v>
      </c>
      <c r="W295" s="295">
        <f>SUMIFS('7.  Persistence Report'!Y$27:Y$659,'7.  Persistence Report'!$D$27:$D$659,$B294,'7.  Persistence Report'!$H$27:$H$659,$O$218,'7.  Persistence Report'!$J$27:$J$659,"Adjustment")</f>
        <v>0</v>
      </c>
      <c r="X295" s="295">
        <f>SUMIFS('7.  Persistence Report'!Z$27:Z$659,'7.  Persistence Report'!$D$27:$D$659,$B294,'7.  Persistence Report'!$H$27:$H$659,$O$218,'7.  Persistence Report'!$J$27:$J$659,"Adjustment")</f>
        <v>0</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f>SUMIFS('7.  Persistence Report'!AV$27:AV$659,'7.  Persistence Report'!$D$27:$D$659,$B297,'7.  Persistence Report'!$H$27:$H$659,$D$218,'7.  Persistence Report'!$J$27:$J$659,"&lt;&gt;Adjustment")</f>
        <v>1171231</v>
      </c>
      <c r="E297" s="295">
        <f>SUMIFS('7.  Persistence Report'!AW$27:AW$659,'7.  Persistence Report'!$D$27:$D$659,$B297,'7.  Persistence Report'!$H$27:$H$659,$D$218,'7.  Persistence Report'!$J$27:$J$659,"&lt;&gt;Adjustment")</f>
        <v>1163312</v>
      </c>
      <c r="F297" s="295">
        <f>SUMIFS('7.  Persistence Report'!AX$27:AX$659,'7.  Persistence Report'!$D$27:$D$659,$B297,'7.  Persistence Report'!$H$27:$H$659,$D$218,'7.  Persistence Report'!$J$27:$J$659,"&lt;&gt;Adjustment")</f>
        <v>1155393</v>
      </c>
      <c r="G297" s="295">
        <f>SUMIFS('7.  Persistence Report'!AY$27:AY$659,'7.  Persistence Report'!$D$27:$D$659,$B297,'7.  Persistence Report'!$H$27:$H$659,$D$218,'7.  Persistence Report'!$J$27:$J$659,"&lt;&gt;Adjustment")</f>
        <v>1155393</v>
      </c>
      <c r="H297" s="295">
        <f>SUMIFS('7.  Persistence Report'!AZ$27:AZ$659,'7.  Persistence Report'!$D$27:$D$659,$B297,'7.  Persistence Report'!$H$27:$H$659,$D$218,'7.  Persistence Report'!$J$27:$J$659,"&lt;&gt;Adjustment")</f>
        <v>1155393</v>
      </c>
      <c r="I297" s="295">
        <f>SUMIFS('7.  Persistence Report'!BA$27:BA$659,'7.  Persistence Report'!$D$27:$D$659,$B297,'7.  Persistence Report'!$H$27:$H$659,$D$218,'7.  Persistence Report'!$J$27:$J$659,"&lt;&gt;Adjustment")</f>
        <v>1154224</v>
      </c>
      <c r="J297" s="295">
        <f>SUMIFS('7.  Persistence Report'!BB$27:BB$659,'7.  Persistence Report'!$D$27:$D$659,$B297,'7.  Persistence Report'!$H$27:$H$659,$D$218,'7.  Persistence Report'!$J$27:$J$659,"&lt;&gt;Adjustment")</f>
        <v>1148697</v>
      </c>
      <c r="K297" s="295">
        <f>SUMIFS('7.  Persistence Report'!BC$27:BC$659,'7.  Persistence Report'!$D$27:$D$659,$B297,'7.  Persistence Report'!$H$27:$H$659,$D$218,'7.  Persistence Report'!$J$27:$J$659,"&lt;&gt;Adjustment")</f>
        <v>1146706</v>
      </c>
      <c r="L297" s="295">
        <f>SUMIFS('7.  Persistence Report'!BD$27:BD$659,'7.  Persistence Report'!$D$27:$D$659,$B297,'7.  Persistence Report'!$H$27:$H$659,$D$218,'7.  Persistence Report'!$J$27:$J$659,"&lt;&gt;Adjustment")</f>
        <v>1056786</v>
      </c>
      <c r="M297" s="295">
        <f>SUMIFS('7.  Persistence Report'!BE$27:BE$659,'7.  Persistence Report'!$D$27:$D$659,$B297,'7.  Persistence Report'!$H$27:$H$659,$D$218,'7.  Persistence Report'!$J$27:$J$659,"&lt;&gt;Adjustment")</f>
        <v>849455</v>
      </c>
      <c r="N297" s="295">
        <v>12</v>
      </c>
      <c r="O297" s="295">
        <f>SUMIFS('7.  Persistence Report'!Q$27:Q$659,'7.  Persistence Report'!$D$27:$D$659,$B297,'7.  Persistence Report'!$H$27:$H$659,$O$218,'7.  Persistence Report'!$J$27:$J$659,"&lt;&gt;Adjustment")</f>
        <v>139</v>
      </c>
      <c r="P297" s="295">
        <f>SUMIFS('7.  Persistence Report'!R$27:R$659,'7.  Persistence Report'!$D$27:$D$659,$B297,'7.  Persistence Report'!$H$27:$H$659,$O$218,'7.  Persistence Report'!$J$27:$J$659,"&lt;&gt;Adjustment")</f>
        <v>139</v>
      </c>
      <c r="Q297" s="295">
        <f>SUMIFS('7.  Persistence Report'!S$27:S$659,'7.  Persistence Report'!$D$27:$D$659,$B297,'7.  Persistence Report'!$H$27:$H$659,$O$218,'7.  Persistence Report'!$J$27:$J$659,"&lt;&gt;Adjustment")</f>
        <v>138</v>
      </c>
      <c r="R297" s="295">
        <f>SUMIFS('7.  Persistence Report'!T$27:T$659,'7.  Persistence Report'!$D$27:$D$659,$B297,'7.  Persistence Report'!$H$27:$H$659,$O$218,'7.  Persistence Report'!$J$27:$J$659,"&lt;&gt;Adjustment")</f>
        <v>138</v>
      </c>
      <c r="S297" s="295">
        <f>SUMIFS('7.  Persistence Report'!U$27:U$659,'7.  Persistence Report'!$D$27:$D$659,$B297,'7.  Persistence Report'!$H$27:$H$659,$O$218,'7.  Persistence Report'!$J$27:$J$659,"&lt;&gt;Adjustment")</f>
        <v>138</v>
      </c>
      <c r="T297" s="295">
        <f>SUMIFS('7.  Persistence Report'!V$27:V$659,'7.  Persistence Report'!$D$27:$D$659,$B297,'7.  Persistence Report'!$H$27:$H$659,$O$218,'7.  Persistence Report'!$J$27:$J$659,"&lt;&gt;Adjustment")</f>
        <v>138</v>
      </c>
      <c r="U297" s="295">
        <f>SUMIFS('7.  Persistence Report'!W$27:W$659,'7.  Persistence Report'!$D$27:$D$659,$B297,'7.  Persistence Report'!$H$27:$H$659,$O$218,'7.  Persistence Report'!$J$27:$J$659,"&lt;&gt;Adjustment")</f>
        <v>137</v>
      </c>
      <c r="V297" s="295">
        <f>SUMIFS('7.  Persistence Report'!X$27:X$659,'7.  Persistence Report'!$D$27:$D$659,$B297,'7.  Persistence Report'!$H$27:$H$659,$O$218,'7.  Persistence Report'!$J$27:$J$659,"&lt;&gt;Adjustment")</f>
        <v>137</v>
      </c>
      <c r="W297" s="295">
        <f>SUMIFS('7.  Persistence Report'!Y$27:Y$659,'7.  Persistence Report'!$D$27:$D$659,$B297,'7.  Persistence Report'!$H$27:$H$659,$O$218,'7.  Persistence Report'!$J$27:$J$659,"&lt;&gt;Adjustment")</f>
        <v>133</v>
      </c>
      <c r="X297" s="295">
        <f>SUMIFS('7.  Persistence Report'!Z$27:Z$659,'7.  Persistence Report'!$D$27:$D$659,$B297,'7.  Persistence Report'!$H$27:$H$659,$O$218,'7.  Persistence Report'!$J$27:$J$659,"&lt;&gt;Adjustment")</f>
        <v>106</v>
      </c>
      <c r="Y297" s="426">
        <f>VLOOKUP(B297,'3-a.  Rate Class Allocations'!$B$20:$BW$989,16,FALSE)</f>
        <v>0.79</v>
      </c>
      <c r="Z297" s="410">
        <f>VLOOKUP(B297,'3-a.  Rate Class Allocations'!$B$20:$BW$989,18,FALSE)</f>
        <v>0</v>
      </c>
      <c r="AA297" s="410">
        <f>VLOOKUP(B297,'3-a.  Rate Class Allocations'!$B$20:$BW$989,20,FALSE)</f>
        <v>0.11</v>
      </c>
      <c r="AB297" s="410">
        <f>VLOOKUP(B297,'3-a.  Rate Class Allocations'!$B$20:$BW$989,21,FALSE)</f>
        <v>0.1</v>
      </c>
      <c r="AC297" s="410">
        <f>VLOOKUP(B297,'3-a.  Rate Class Allocations'!$B$20:$BW$989,23,FALSE)</f>
        <v>0</v>
      </c>
      <c r="AD297" s="410">
        <f>VLOOKUP(B297,'3-a.  Rate Class Allocations'!$B$20:$BW$989,25,FALSE)</f>
        <v>0</v>
      </c>
      <c r="AE297" s="410"/>
      <c r="AF297" s="410"/>
      <c r="AG297" s="410"/>
      <c r="AH297" s="410"/>
      <c r="AI297" s="410"/>
      <c r="AJ297" s="410"/>
      <c r="AK297" s="410"/>
      <c r="AL297" s="410"/>
      <c r="AM297" s="296">
        <f>SUM(Y297:AL297)</f>
        <v>1</v>
      </c>
    </row>
    <row r="298" spans="1:39" ht="15.5" outlineLevel="1">
      <c r="B298" s="294" t="s">
        <v>289</v>
      </c>
      <c r="C298" s="340" t="s">
        <v>862</v>
      </c>
      <c r="D298" s="295">
        <f>SUMIFS('7.  Persistence Report'!AV$27:AV$659,'7.  Persistence Report'!$D$27:$D$659,$B297,'7.  Persistence Report'!$H$27:$H$659,$D$218,'7.  Persistence Report'!$J$27:$J$659,"Adjustment")</f>
        <v>0</v>
      </c>
      <c r="E298" s="295">
        <f>SUMIFS('7.  Persistence Report'!AW$27:AW$659,'7.  Persistence Report'!$D$27:$D$659,$B297,'7.  Persistence Report'!$H$27:$H$659,$D$218,'7.  Persistence Report'!$J$27:$J$659,"Adjustment")</f>
        <v>0</v>
      </c>
      <c r="F298" s="295">
        <f>SUMIFS('7.  Persistence Report'!AX$27:AX$659,'7.  Persistence Report'!$D$27:$D$659,$B297,'7.  Persistence Report'!$H$27:$H$659,$D$218,'7.  Persistence Report'!$J$27:$J$659,"Adjustment")</f>
        <v>0</v>
      </c>
      <c r="G298" s="295">
        <f>SUMIFS('7.  Persistence Report'!AY$27:AY$659,'7.  Persistence Report'!$D$27:$D$659,$B297,'7.  Persistence Report'!$H$27:$H$659,$D$218,'7.  Persistence Report'!$J$27:$J$659,"Adjustment")</f>
        <v>0</v>
      </c>
      <c r="H298" s="295">
        <f>SUMIFS('7.  Persistence Report'!AZ$27:AZ$659,'7.  Persistence Report'!$D$27:$D$659,$B297,'7.  Persistence Report'!$H$27:$H$659,$D$218,'7.  Persistence Report'!$J$27:$J$659,"Adjustment")</f>
        <v>0</v>
      </c>
      <c r="I298" s="295">
        <f>SUMIFS('7.  Persistence Report'!BA$27:BA$659,'7.  Persistence Report'!$D$27:$D$659,$B297,'7.  Persistence Report'!$H$27:$H$659,$D$218,'7.  Persistence Report'!$J$27:$J$659,"Adjustment")</f>
        <v>0</v>
      </c>
      <c r="J298" s="295">
        <f>SUMIFS('7.  Persistence Report'!BB$27:BB$659,'7.  Persistence Report'!$D$27:$D$659,$B297,'7.  Persistence Report'!$H$27:$H$659,$D$218,'7.  Persistence Report'!$J$27:$J$659,"Adjustment")</f>
        <v>0</v>
      </c>
      <c r="K298" s="295">
        <f>SUMIFS('7.  Persistence Report'!BC$27:BC$659,'7.  Persistence Report'!$D$27:$D$659,$B297,'7.  Persistence Report'!$H$27:$H$659,$D$218,'7.  Persistence Report'!$J$27:$J$659,"Adjustment")</f>
        <v>0</v>
      </c>
      <c r="L298" s="295">
        <f>SUMIFS('7.  Persistence Report'!BD$27:BD$659,'7.  Persistence Report'!$D$27:$D$659,$B297,'7.  Persistence Report'!$H$27:$H$659,$D$218,'7.  Persistence Report'!$J$27:$J$659,"Adjustment")</f>
        <v>0</v>
      </c>
      <c r="M298" s="295">
        <f>SUMIFS('7.  Persistence Report'!BE$27:BE$659,'7.  Persistence Report'!$D$27:$D$659,$B297,'7.  Persistence Report'!$H$27:$H$659,$D$218,'7.  Persistence Report'!$J$27:$J$659,"Adjustment")</f>
        <v>0</v>
      </c>
      <c r="N298" s="295">
        <f>N297</f>
        <v>12</v>
      </c>
      <c r="O298" s="295">
        <f>SUMIFS('7.  Persistence Report'!Q$27:Q$659,'7.  Persistence Report'!$D$27:$D$659,$B297,'7.  Persistence Report'!$H$27:$H$659,$O$218,'7.  Persistence Report'!$J$27:$J$659,"Adjustment")</f>
        <v>0</v>
      </c>
      <c r="P298" s="295">
        <f>SUMIFS('7.  Persistence Report'!R$27:R$659,'7.  Persistence Report'!$D$27:$D$659,$B297,'7.  Persistence Report'!$H$27:$H$659,$O$218,'7.  Persistence Report'!$J$27:$J$659,"Adjustment")</f>
        <v>0</v>
      </c>
      <c r="Q298" s="295">
        <f>SUMIFS('7.  Persistence Report'!S$27:S$659,'7.  Persistence Report'!$D$27:$D$659,$B297,'7.  Persistence Report'!$H$27:$H$659,$O$218,'7.  Persistence Report'!$J$27:$J$659,"Adjustment")</f>
        <v>0</v>
      </c>
      <c r="R298" s="295">
        <f>SUMIFS('7.  Persistence Report'!T$27:T$659,'7.  Persistence Report'!$D$27:$D$659,$B297,'7.  Persistence Report'!$H$27:$H$659,$O$218,'7.  Persistence Report'!$J$27:$J$659,"Adjustment")</f>
        <v>0</v>
      </c>
      <c r="S298" s="295">
        <f>SUMIFS('7.  Persistence Report'!U$27:U$659,'7.  Persistence Report'!$D$27:$D$659,$B297,'7.  Persistence Report'!$H$27:$H$659,$O$218,'7.  Persistence Report'!$J$27:$J$659,"Adjustment")</f>
        <v>0</v>
      </c>
      <c r="T298" s="295">
        <f>SUMIFS('7.  Persistence Report'!V$27:V$659,'7.  Persistence Report'!$D$27:$D$659,$B297,'7.  Persistence Report'!$H$27:$H$659,$O$218,'7.  Persistence Report'!$J$27:$J$659,"Adjustment")</f>
        <v>0</v>
      </c>
      <c r="U298" s="295">
        <f>SUMIFS('7.  Persistence Report'!W$27:W$659,'7.  Persistence Report'!$D$27:$D$659,$B297,'7.  Persistence Report'!$H$27:$H$659,$O$218,'7.  Persistence Report'!$J$27:$J$659,"Adjustment")</f>
        <v>0</v>
      </c>
      <c r="V298" s="295">
        <f>SUMIFS('7.  Persistence Report'!X$27:X$659,'7.  Persistence Report'!$D$27:$D$659,$B297,'7.  Persistence Report'!$H$27:$H$659,$O$218,'7.  Persistence Report'!$J$27:$J$659,"Adjustment")</f>
        <v>0</v>
      </c>
      <c r="W298" s="295">
        <f>SUMIFS('7.  Persistence Report'!Y$27:Y$659,'7.  Persistence Report'!$D$27:$D$659,$B297,'7.  Persistence Report'!$H$27:$H$659,$O$218,'7.  Persistence Report'!$J$27:$J$659,"Adjustment")</f>
        <v>0</v>
      </c>
      <c r="X298" s="295">
        <f>SUMIFS('7.  Persistence Report'!Z$27:Z$659,'7.  Persistence Report'!$D$27:$D$659,$B297,'7.  Persistence Report'!$H$27:$H$659,$O$218,'7.  Persistence Report'!$J$27:$J$659,"Adjustment")</f>
        <v>0</v>
      </c>
      <c r="Y298" s="411">
        <f>Y297</f>
        <v>0.79</v>
      </c>
      <c r="Z298" s="411">
        <f t="shared" ref="Z298" si="785">Z297</f>
        <v>0</v>
      </c>
      <c r="AA298" s="411">
        <f t="shared" ref="AA298" si="786">AA297</f>
        <v>0.11</v>
      </c>
      <c r="AB298" s="411">
        <f t="shared" ref="AB298" si="787">AB297</f>
        <v>0.1</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f>SUMIFS('7.  Persistence Report'!AV$27:AV$659,'7.  Persistence Report'!$D$27:$D$659,$B301,'7.  Persistence Report'!$H$27:$H$659,$D$218,'7.  Persistence Report'!$J$27:$J$659,"&lt;&gt;Adjustment")</f>
        <v>2063394</v>
      </c>
      <c r="E301" s="295">
        <f>SUMIFS('7.  Persistence Report'!AW$27:AW$659,'7.  Persistence Report'!$D$27:$D$659,$B301,'7.  Persistence Report'!$H$27:$H$659,$D$218,'7.  Persistence Report'!$J$27:$J$659,"&lt;&gt;Adjustment")</f>
        <v>2063394</v>
      </c>
      <c r="F301" s="295">
        <f>SUMIFS('7.  Persistence Report'!AX$27:AX$659,'7.  Persistence Report'!$D$27:$D$659,$B301,'7.  Persistence Report'!$H$27:$H$659,$D$218,'7.  Persistence Report'!$J$27:$J$659,"&lt;&gt;Adjustment")</f>
        <v>2063394</v>
      </c>
      <c r="G301" s="295">
        <f>SUMIFS('7.  Persistence Report'!AY$27:AY$659,'7.  Persistence Report'!$D$27:$D$659,$B301,'7.  Persistence Report'!$H$27:$H$659,$D$218,'7.  Persistence Report'!$J$27:$J$659,"&lt;&gt;Adjustment")</f>
        <v>2063394</v>
      </c>
      <c r="H301" s="295">
        <f>SUMIFS('7.  Persistence Report'!AZ$27:AZ$659,'7.  Persistence Report'!$D$27:$D$659,$B301,'7.  Persistence Report'!$H$27:$H$659,$D$218,'7.  Persistence Report'!$J$27:$J$659,"&lt;&gt;Adjustment")</f>
        <v>2063394</v>
      </c>
      <c r="I301" s="295">
        <f>SUMIFS('7.  Persistence Report'!BA$27:BA$659,'7.  Persistence Report'!$D$27:$D$659,$B301,'7.  Persistence Report'!$H$27:$H$659,$D$218,'7.  Persistence Report'!$J$27:$J$659,"&lt;&gt;Adjustment")</f>
        <v>2063394</v>
      </c>
      <c r="J301" s="295">
        <f>SUMIFS('7.  Persistence Report'!BB$27:BB$659,'7.  Persistence Report'!$D$27:$D$659,$B301,'7.  Persistence Report'!$H$27:$H$659,$D$218,'7.  Persistence Report'!$J$27:$J$659,"&lt;&gt;Adjustment")</f>
        <v>2063394</v>
      </c>
      <c r="K301" s="295">
        <f>SUMIFS('7.  Persistence Report'!BC$27:BC$659,'7.  Persistence Report'!$D$27:$D$659,$B301,'7.  Persistence Report'!$H$27:$H$659,$D$218,'7.  Persistence Report'!$J$27:$J$659,"&lt;&gt;Adjustment")</f>
        <v>2063394</v>
      </c>
      <c r="L301" s="295">
        <f>SUMIFS('7.  Persistence Report'!BD$27:BD$659,'7.  Persistence Report'!$D$27:$D$659,$B301,'7.  Persistence Report'!$H$27:$H$659,$D$218,'7.  Persistence Report'!$J$27:$J$659,"&lt;&gt;Adjustment")</f>
        <v>2063394</v>
      </c>
      <c r="M301" s="295">
        <f>SUMIFS('7.  Persistence Report'!BE$27:BE$659,'7.  Persistence Report'!$D$27:$D$659,$B301,'7.  Persistence Report'!$H$27:$H$659,$D$218,'7.  Persistence Report'!$J$27:$J$659,"&lt;&gt;Adjustment")</f>
        <v>2063394</v>
      </c>
      <c r="N301" s="295">
        <v>12</v>
      </c>
      <c r="O301" s="295">
        <f>SUMIFS('7.  Persistence Report'!Q$27:Q$659,'7.  Persistence Report'!$D$27:$D$659,$B301,'7.  Persistence Report'!$H$27:$H$659,$O$218,'7.  Persistence Report'!$J$27:$J$659,"&lt;&gt;Adjustment")</f>
        <v>270</v>
      </c>
      <c r="P301" s="295">
        <f>SUMIFS('7.  Persistence Report'!R$27:R$659,'7.  Persistence Report'!$D$27:$D$659,$B301,'7.  Persistence Report'!$H$27:$H$659,$O$218,'7.  Persistence Report'!$J$27:$J$659,"&lt;&gt;Adjustment")</f>
        <v>270</v>
      </c>
      <c r="Q301" s="295">
        <f>SUMIFS('7.  Persistence Report'!S$27:S$659,'7.  Persistence Report'!$D$27:$D$659,$B301,'7.  Persistence Report'!$H$27:$H$659,$O$218,'7.  Persistence Report'!$J$27:$J$659,"&lt;&gt;Adjustment")</f>
        <v>270</v>
      </c>
      <c r="R301" s="295">
        <f>SUMIFS('7.  Persistence Report'!T$27:T$659,'7.  Persistence Report'!$D$27:$D$659,$B301,'7.  Persistence Report'!$H$27:$H$659,$O$218,'7.  Persistence Report'!$J$27:$J$659,"&lt;&gt;Adjustment")</f>
        <v>270</v>
      </c>
      <c r="S301" s="295">
        <f>SUMIFS('7.  Persistence Report'!U$27:U$659,'7.  Persistence Report'!$D$27:$D$659,$B301,'7.  Persistence Report'!$H$27:$H$659,$O$218,'7.  Persistence Report'!$J$27:$J$659,"&lt;&gt;Adjustment")</f>
        <v>270</v>
      </c>
      <c r="T301" s="295">
        <f>SUMIFS('7.  Persistence Report'!V$27:V$659,'7.  Persistence Report'!$D$27:$D$659,$B301,'7.  Persistence Report'!$H$27:$H$659,$O$218,'7.  Persistence Report'!$J$27:$J$659,"&lt;&gt;Adjustment")</f>
        <v>270</v>
      </c>
      <c r="U301" s="295">
        <f>SUMIFS('7.  Persistence Report'!W$27:W$659,'7.  Persistence Report'!$D$27:$D$659,$B301,'7.  Persistence Report'!$H$27:$H$659,$O$218,'7.  Persistence Report'!$J$27:$J$659,"&lt;&gt;Adjustment")</f>
        <v>270</v>
      </c>
      <c r="V301" s="295">
        <f>SUMIFS('7.  Persistence Report'!X$27:X$659,'7.  Persistence Report'!$D$27:$D$659,$B301,'7.  Persistence Report'!$H$27:$H$659,$O$218,'7.  Persistence Report'!$J$27:$J$659,"&lt;&gt;Adjustment")</f>
        <v>270</v>
      </c>
      <c r="W301" s="295">
        <f>SUMIFS('7.  Persistence Report'!Y$27:Y$659,'7.  Persistence Report'!$D$27:$D$659,$B301,'7.  Persistence Report'!$H$27:$H$659,$O$218,'7.  Persistence Report'!$J$27:$J$659,"&lt;&gt;Adjustment")</f>
        <v>270</v>
      </c>
      <c r="X301" s="295">
        <f>SUMIFS('7.  Persistence Report'!Z$27:Z$659,'7.  Persistence Report'!$D$27:$D$659,$B301,'7.  Persistence Report'!$H$27:$H$659,$O$218,'7.  Persistence Report'!$J$27:$J$659,"&lt;&gt;Adjustment")</f>
        <v>270</v>
      </c>
      <c r="Y301" s="426">
        <f>VLOOKUP(B301,'3-a.  Rate Class Allocations'!$B$20:$BW$989,16,FALSE)</f>
        <v>0</v>
      </c>
      <c r="Z301" s="410">
        <f>VLOOKUP(B301,'3-a.  Rate Class Allocations'!$B$20:$BW$989,18,FALSE)</f>
        <v>0</v>
      </c>
      <c r="AA301" s="410">
        <f>VLOOKUP(B301,'3-a.  Rate Class Allocations'!$B$20:$BW$989,20,FALSE)</f>
        <v>7.8787878787878782E-2</v>
      </c>
      <c r="AB301" s="410">
        <f>VLOOKUP(B301,'3-a.  Rate Class Allocations'!$B$20:$BW$989,21,FALSE)</f>
        <v>0.72727272727272729</v>
      </c>
      <c r="AC301" s="410">
        <f>VLOOKUP(B301,'3-a.  Rate Class Allocations'!$B$20:$BW$989,23,FALSE)</f>
        <v>0.12121212121212122</v>
      </c>
      <c r="AD301" s="410">
        <f>VLOOKUP(B301,'3-a.  Rate Class Allocations'!$B$20:$BW$989,25,FALSE)</f>
        <v>7.2727272727272724E-2</v>
      </c>
      <c r="AE301" s="410"/>
      <c r="AF301" s="410"/>
      <c r="AG301" s="415"/>
      <c r="AH301" s="415"/>
      <c r="AI301" s="415"/>
      <c r="AJ301" s="415"/>
      <c r="AK301" s="415"/>
      <c r="AL301" s="415"/>
      <c r="AM301" s="296">
        <f>SUM(Y301:AL301)</f>
        <v>1</v>
      </c>
    </row>
    <row r="302" spans="1:39" ht="15.5" outlineLevel="1">
      <c r="B302" s="294" t="s">
        <v>289</v>
      </c>
      <c r="C302" s="340" t="s">
        <v>862</v>
      </c>
      <c r="D302" s="295">
        <f>SUMIFS('7.  Persistence Report'!AV$27:AV$659,'7.  Persistence Report'!$D$27:$D$659,$B301,'7.  Persistence Report'!$H$27:$H$659,$D$218,'7.  Persistence Report'!$J$27:$J$659,"Adjustment")</f>
        <v>0</v>
      </c>
      <c r="E302" s="295">
        <f>SUMIFS('7.  Persistence Report'!AW$27:AW$659,'7.  Persistence Report'!$D$27:$D$659,$B301,'7.  Persistence Report'!$H$27:$H$659,$D$218,'7.  Persistence Report'!$J$27:$J$659,"Adjustment")</f>
        <v>0</v>
      </c>
      <c r="F302" s="295">
        <f>SUMIFS('7.  Persistence Report'!AX$27:AX$659,'7.  Persistence Report'!$D$27:$D$659,$B301,'7.  Persistence Report'!$H$27:$H$659,$D$218,'7.  Persistence Report'!$J$27:$J$659,"Adjustment")</f>
        <v>0</v>
      </c>
      <c r="G302" s="295">
        <f>SUMIFS('7.  Persistence Report'!AY$27:AY$659,'7.  Persistence Report'!$D$27:$D$659,$B301,'7.  Persistence Report'!$H$27:$H$659,$D$218,'7.  Persistence Report'!$J$27:$J$659,"Adjustment")</f>
        <v>0</v>
      </c>
      <c r="H302" s="295">
        <f>SUMIFS('7.  Persistence Report'!AZ$27:AZ$659,'7.  Persistence Report'!$D$27:$D$659,$B301,'7.  Persistence Report'!$H$27:$H$659,$D$218,'7.  Persistence Report'!$J$27:$J$659,"Adjustment")</f>
        <v>0</v>
      </c>
      <c r="I302" s="295">
        <f>SUMIFS('7.  Persistence Report'!BA$27:BA$659,'7.  Persistence Report'!$D$27:$D$659,$B301,'7.  Persistence Report'!$H$27:$H$659,$D$218,'7.  Persistence Report'!$J$27:$J$659,"Adjustment")</f>
        <v>0</v>
      </c>
      <c r="J302" s="295">
        <f>SUMIFS('7.  Persistence Report'!BB$27:BB$659,'7.  Persistence Report'!$D$27:$D$659,$B301,'7.  Persistence Report'!$H$27:$H$659,$D$218,'7.  Persistence Report'!$J$27:$J$659,"Adjustment")</f>
        <v>0</v>
      </c>
      <c r="K302" s="295">
        <f>SUMIFS('7.  Persistence Report'!BC$27:BC$659,'7.  Persistence Report'!$D$27:$D$659,$B301,'7.  Persistence Report'!$H$27:$H$659,$D$218,'7.  Persistence Report'!$J$27:$J$659,"Adjustment")</f>
        <v>0</v>
      </c>
      <c r="L302" s="295">
        <f>SUMIFS('7.  Persistence Report'!BD$27:BD$659,'7.  Persistence Report'!$D$27:$D$659,$B301,'7.  Persistence Report'!$H$27:$H$659,$D$218,'7.  Persistence Report'!$J$27:$J$659,"Adjustment")</f>
        <v>0</v>
      </c>
      <c r="M302" s="295">
        <f>SUMIFS('7.  Persistence Report'!BE$27:BE$659,'7.  Persistence Report'!$D$27:$D$659,$B301,'7.  Persistence Report'!$H$27:$H$659,$D$218,'7.  Persistence Report'!$J$27:$J$659,"Adjustment")</f>
        <v>0</v>
      </c>
      <c r="N302" s="295">
        <f>N301</f>
        <v>12</v>
      </c>
      <c r="O302" s="295">
        <f>SUMIFS('7.  Persistence Report'!Q$27:Q$659,'7.  Persistence Report'!$D$27:$D$659,$B301,'7.  Persistence Report'!$H$27:$H$659,$O$218,'7.  Persistence Report'!$J$27:$J$659,"Adjustment")</f>
        <v>0</v>
      </c>
      <c r="P302" s="295">
        <f>SUMIFS('7.  Persistence Report'!R$27:R$659,'7.  Persistence Report'!$D$27:$D$659,$B301,'7.  Persistence Report'!$H$27:$H$659,$O$218,'7.  Persistence Report'!$J$27:$J$659,"Adjustment")</f>
        <v>0</v>
      </c>
      <c r="Q302" s="295">
        <f>SUMIFS('7.  Persistence Report'!S$27:S$659,'7.  Persistence Report'!$D$27:$D$659,$B301,'7.  Persistence Report'!$H$27:$H$659,$O$218,'7.  Persistence Report'!$J$27:$J$659,"Adjustment")</f>
        <v>0</v>
      </c>
      <c r="R302" s="295">
        <f>SUMIFS('7.  Persistence Report'!T$27:T$659,'7.  Persistence Report'!$D$27:$D$659,$B301,'7.  Persistence Report'!$H$27:$H$659,$O$218,'7.  Persistence Report'!$J$27:$J$659,"Adjustment")</f>
        <v>0</v>
      </c>
      <c r="S302" s="295">
        <f>SUMIFS('7.  Persistence Report'!U$27:U$659,'7.  Persistence Report'!$D$27:$D$659,$B301,'7.  Persistence Report'!$H$27:$H$659,$O$218,'7.  Persistence Report'!$J$27:$J$659,"Adjustment")</f>
        <v>0</v>
      </c>
      <c r="T302" s="295">
        <f>SUMIFS('7.  Persistence Report'!V$27:V$659,'7.  Persistence Report'!$D$27:$D$659,$B301,'7.  Persistence Report'!$H$27:$H$659,$O$218,'7.  Persistence Report'!$J$27:$J$659,"Adjustment")</f>
        <v>0</v>
      </c>
      <c r="U302" s="295">
        <f>SUMIFS('7.  Persistence Report'!W$27:W$659,'7.  Persistence Report'!$D$27:$D$659,$B301,'7.  Persistence Report'!$H$27:$H$659,$O$218,'7.  Persistence Report'!$J$27:$J$659,"Adjustment")</f>
        <v>0</v>
      </c>
      <c r="V302" s="295">
        <f>SUMIFS('7.  Persistence Report'!X$27:X$659,'7.  Persistence Report'!$D$27:$D$659,$B301,'7.  Persistence Report'!$H$27:$H$659,$O$218,'7.  Persistence Report'!$J$27:$J$659,"Adjustment")</f>
        <v>0</v>
      </c>
      <c r="W302" s="295">
        <f>SUMIFS('7.  Persistence Report'!Y$27:Y$659,'7.  Persistence Report'!$D$27:$D$659,$B301,'7.  Persistence Report'!$H$27:$H$659,$O$218,'7.  Persistence Report'!$J$27:$J$659,"Adjustment")</f>
        <v>0</v>
      </c>
      <c r="X302" s="295">
        <f>SUMIFS('7.  Persistence Report'!Z$27:Z$659,'7.  Persistence Report'!$D$27:$D$659,$B301,'7.  Persistence Report'!$H$27:$H$659,$O$218,'7.  Persistence Report'!$J$27:$J$659,"Adjustment")</f>
        <v>0</v>
      </c>
      <c r="Y302" s="411">
        <f>Y301</f>
        <v>0</v>
      </c>
      <c r="Z302" s="411">
        <f t="shared" ref="Z302" si="798">Z301</f>
        <v>0</v>
      </c>
      <c r="AA302" s="411">
        <f t="shared" ref="AA302" si="799">AA301</f>
        <v>7.8787878787878782E-2</v>
      </c>
      <c r="AB302" s="411">
        <f t="shared" ref="AB302" si="800">AB301</f>
        <v>0.72727272727272729</v>
      </c>
      <c r="AC302" s="411">
        <f t="shared" ref="AC302" si="801">AC301</f>
        <v>0.12121212121212122</v>
      </c>
      <c r="AD302" s="411">
        <f t="shared" ref="AD302" si="802">AD301</f>
        <v>7.2727272727272724E-2</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f>SUMIFS('7.  Persistence Report'!AV$27:AV$659,'7.  Persistence Report'!$D$27:$D$659,$B304,'7.  Persistence Report'!$H$27:$H$659,$D$218,'7.  Persistence Report'!$J$27:$J$659,"&lt;&gt;Adjustment")</f>
        <v>213504101</v>
      </c>
      <c r="E304" s="295">
        <f>SUMIFS('7.  Persistence Report'!AW$27:AW$659,'7.  Persistence Report'!$D$27:$D$659,$B304,'7.  Persistence Report'!$H$27:$H$659,$D$218,'7.  Persistence Report'!$J$27:$J$659,"&lt;&gt;Adjustment")</f>
        <v>213504101</v>
      </c>
      <c r="F304" s="295">
        <f>SUMIFS('7.  Persistence Report'!AX$27:AX$659,'7.  Persistence Report'!$D$27:$D$659,$B304,'7.  Persistence Report'!$H$27:$H$659,$D$218,'7.  Persistence Report'!$J$27:$J$659,"&lt;&gt;Adjustment")</f>
        <v>213752724</v>
      </c>
      <c r="G304" s="295">
        <f>SUMIFS('7.  Persistence Report'!AY$27:AY$659,'7.  Persistence Report'!$D$27:$D$659,$B304,'7.  Persistence Report'!$H$27:$H$659,$D$218,'7.  Persistence Report'!$J$27:$J$659,"&lt;&gt;Adjustment")</f>
        <v>213752724</v>
      </c>
      <c r="H304" s="295">
        <f>SUMIFS('7.  Persistence Report'!AZ$27:AZ$659,'7.  Persistence Report'!$D$27:$D$659,$B304,'7.  Persistence Report'!$H$27:$H$659,$D$218,'7.  Persistence Report'!$J$27:$J$659,"&lt;&gt;Adjustment")</f>
        <v>213741433</v>
      </c>
      <c r="I304" s="295">
        <f>SUMIFS('7.  Persistence Report'!BA$27:BA$659,'7.  Persistence Report'!$D$27:$D$659,$B304,'7.  Persistence Report'!$H$27:$H$659,$D$218,'7.  Persistence Report'!$J$27:$J$659,"&lt;&gt;Adjustment")</f>
        <v>212159227</v>
      </c>
      <c r="J304" s="295">
        <f>SUMIFS('7.  Persistence Report'!BB$27:BB$659,'7.  Persistence Report'!$D$27:$D$659,$B304,'7.  Persistence Report'!$H$27:$H$659,$D$218,'7.  Persistence Report'!$J$27:$J$659,"&lt;&gt;Adjustment")</f>
        <v>212159227</v>
      </c>
      <c r="K304" s="295">
        <f>SUMIFS('7.  Persistence Report'!BC$27:BC$659,'7.  Persistence Report'!$D$27:$D$659,$B304,'7.  Persistence Report'!$H$27:$H$659,$D$218,'7.  Persistence Report'!$J$27:$J$659,"&lt;&gt;Adjustment")</f>
        <v>212159227</v>
      </c>
      <c r="L304" s="295">
        <f>SUMIFS('7.  Persistence Report'!BD$27:BD$659,'7.  Persistence Report'!$D$27:$D$659,$B304,'7.  Persistence Report'!$H$27:$H$659,$D$218,'7.  Persistence Report'!$J$27:$J$659,"&lt;&gt;Adjustment")</f>
        <v>211504345</v>
      </c>
      <c r="M304" s="295">
        <f>SUMIFS('7.  Persistence Report'!BE$27:BE$659,'7.  Persistence Report'!$D$27:$D$659,$B304,'7.  Persistence Report'!$H$27:$H$659,$D$218,'7.  Persistence Report'!$J$27:$J$659,"&lt;&gt;Adjustment")</f>
        <v>211504345</v>
      </c>
      <c r="N304" s="295">
        <v>12</v>
      </c>
      <c r="O304" s="295">
        <f>SUMIFS('7.  Persistence Report'!Q$27:Q$659,'7.  Persistence Report'!$D$27:$D$659,$B304,'7.  Persistence Report'!$H$27:$H$659,$O$218,'7.  Persistence Report'!$J$27:$J$659,"&lt;&gt;Adjustment")</f>
        <v>32620</v>
      </c>
      <c r="P304" s="295">
        <f>SUMIFS('7.  Persistence Report'!R$27:R$659,'7.  Persistence Report'!$D$27:$D$659,$B304,'7.  Persistence Report'!$H$27:$H$659,$O$218,'7.  Persistence Report'!$J$27:$J$659,"&lt;&gt;Adjustment")</f>
        <v>32620</v>
      </c>
      <c r="Q304" s="295">
        <f>SUMIFS('7.  Persistence Report'!S$27:S$659,'7.  Persistence Report'!$D$27:$D$659,$B304,'7.  Persistence Report'!$H$27:$H$659,$O$218,'7.  Persistence Report'!$J$27:$J$659,"&lt;&gt;Adjustment")</f>
        <v>32674</v>
      </c>
      <c r="R304" s="295">
        <f>SUMIFS('7.  Persistence Report'!T$27:T$659,'7.  Persistence Report'!$D$27:$D$659,$B304,'7.  Persistence Report'!$H$27:$H$659,$O$218,'7.  Persistence Report'!$J$27:$J$659,"&lt;&gt;Adjustment")</f>
        <v>32674</v>
      </c>
      <c r="S304" s="295">
        <f>SUMIFS('7.  Persistence Report'!U$27:U$659,'7.  Persistence Report'!$D$27:$D$659,$B304,'7.  Persistence Report'!$H$27:$H$659,$O$218,'7.  Persistence Report'!$J$27:$J$659,"&lt;&gt;Adjustment")</f>
        <v>32673</v>
      </c>
      <c r="T304" s="295">
        <f>SUMIFS('7.  Persistence Report'!V$27:V$659,'7.  Persistence Report'!$D$27:$D$659,$B304,'7.  Persistence Report'!$H$27:$H$659,$O$218,'7.  Persistence Report'!$J$27:$J$659,"&lt;&gt;Adjustment")</f>
        <v>32414</v>
      </c>
      <c r="U304" s="295">
        <f>SUMIFS('7.  Persistence Report'!W$27:W$659,'7.  Persistence Report'!$D$27:$D$659,$B304,'7.  Persistence Report'!$H$27:$H$659,$O$218,'7.  Persistence Report'!$J$27:$J$659,"&lt;&gt;Adjustment")</f>
        <v>32414</v>
      </c>
      <c r="V304" s="295">
        <f>SUMIFS('7.  Persistence Report'!X$27:X$659,'7.  Persistence Report'!$D$27:$D$659,$B304,'7.  Persistence Report'!$H$27:$H$659,$O$218,'7.  Persistence Report'!$J$27:$J$659,"&lt;&gt;Adjustment")</f>
        <v>32414</v>
      </c>
      <c r="W304" s="295">
        <f>SUMIFS('7.  Persistence Report'!Y$27:Y$659,'7.  Persistence Report'!$D$27:$D$659,$B304,'7.  Persistence Report'!$H$27:$H$659,$O$218,'7.  Persistence Report'!$J$27:$J$659,"&lt;&gt;Adjustment")</f>
        <v>32290</v>
      </c>
      <c r="X304" s="295">
        <f>SUMIFS('7.  Persistence Report'!Z$27:Z$659,'7.  Persistence Report'!$D$27:$D$659,$B304,'7.  Persistence Report'!$H$27:$H$659,$O$218,'7.  Persistence Report'!$J$27:$J$659,"&lt;&gt;Adjustment")</f>
        <v>32290</v>
      </c>
      <c r="Y304" s="426">
        <f>VLOOKUP(B304,'3-a.  Rate Class Allocations'!$B$20:$BW$989,16,FALSE)</f>
        <v>0</v>
      </c>
      <c r="Z304" s="410">
        <f>VLOOKUP(B304,'3-a.  Rate Class Allocations'!$B$20:$BW$989,18,FALSE)</f>
        <v>0</v>
      </c>
      <c r="AA304" s="410">
        <f>VLOOKUP(B304,'3-a.  Rate Class Allocations'!$B$20:$BW$989,20,FALSE)</f>
        <v>6.1909022536952303E-2</v>
      </c>
      <c r="AB304" s="410">
        <f>VLOOKUP(B304,'3-a.  Rate Class Allocations'!$B$20:$BW$989,21,FALSE)</f>
        <v>0.53474215311532114</v>
      </c>
      <c r="AC304" s="410">
        <f>VLOOKUP(B304,'3-a.  Rate Class Allocations'!$B$20:$BW$989,23,FALSE)</f>
        <v>0.2340213998549375</v>
      </c>
      <c r="AD304" s="410">
        <f>VLOOKUP(B304,'3-a.  Rate Class Allocations'!$B$20:$BW$989,25,FALSE)</f>
        <v>0.15128829410168881</v>
      </c>
      <c r="AE304" s="410"/>
      <c r="AF304" s="410"/>
      <c r="AG304" s="415"/>
      <c r="AH304" s="415"/>
      <c r="AI304" s="415"/>
      <c r="AJ304" s="415"/>
      <c r="AK304" s="415"/>
      <c r="AL304" s="415"/>
      <c r="AM304" s="296">
        <f>SUM(Y304:AL304)</f>
        <v>0.98196086960889972</v>
      </c>
    </row>
    <row r="305" spans="1:39" ht="15.5" outlineLevel="1">
      <c r="B305" s="294" t="s">
        <v>289</v>
      </c>
      <c r="C305" s="340" t="s">
        <v>862</v>
      </c>
      <c r="D305" s="295">
        <f>SUMIFS('7.  Persistence Report'!AV$27:AV$659,'7.  Persistence Report'!$D$27:$D$659,$B304,'7.  Persistence Report'!$H$27:$H$659,$D$218,'7.  Persistence Report'!$J$27:$J$659,"Adjustment")</f>
        <v>4358075.6180728879</v>
      </c>
      <c r="E305" s="295">
        <f>SUMIFS('7.  Persistence Report'!AW$27:AW$659,'7.  Persistence Report'!$D$27:$D$659,$B304,'7.  Persistence Report'!$H$27:$H$659,$D$218,'7.  Persistence Report'!$J$27:$J$659,"Adjustment")</f>
        <v>4358075.6180728879</v>
      </c>
      <c r="F305" s="295">
        <f>SUMIFS('7.  Persistence Report'!AX$27:AX$659,'7.  Persistence Report'!$D$27:$D$659,$B304,'7.  Persistence Report'!$H$27:$H$659,$D$218,'7.  Persistence Report'!$J$27:$J$659,"Adjustment")</f>
        <v>4363150.5455769366</v>
      </c>
      <c r="G305" s="295">
        <f>SUMIFS('7.  Persistence Report'!AY$27:AY$659,'7.  Persistence Report'!$D$27:$D$659,$B304,'7.  Persistence Report'!$H$27:$H$659,$D$218,'7.  Persistence Report'!$J$27:$J$659,"Adjustment")</f>
        <v>4363150.5455769366</v>
      </c>
      <c r="H305" s="295">
        <f>SUMIFS('7.  Persistence Report'!AZ$27:AZ$659,'7.  Persistence Report'!$D$27:$D$659,$B304,'7.  Persistence Report'!$H$27:$H$659,$D$218,'7.  Persistence Report'!$J$27:$J$659,"Adjustment")</f>
        <v>4362920.0721032517</v>
      </c>
      <c r="I305" s="295">
        <f>SUMIFS('7.  Persistence Report'!BA$27:BA$659,'7.  Persistence Report'!$D$27:$D$659,$B304,'7.  Persistence Report'!$H$27:$H$659,$D$218,'7.  Persistence Report'!$J$27:$J$659,"Adjustment")</f>
        <v>4330623.8615898583</v>
      </c>
      <c r="J305" s="295">
        <f>SUMIFS('7.  Persistence Report'!BB$27:BB$659,'7.  Persistence Report'!$D$27:$D$659,$B304,'7.  Persistence Report'!$H$27:$H$659,$D$218,'7.  Persistence Report'!$J$27:$J$659,"Adjustment")</f>
        <v>4330623.8615898583</v>
      </c>
      <c r="K305" s="295">
        <f>SUMIFS('7.  Persistence Report'!BC$27:BC$659,'7.  Persistence Report'!$D$27:$D$659,$B304,'7.  Persistence Report'!$H$27:$H$659,$D$218,'7.  Persistence Report'!$J$27:$J$659,"Adjustment")</f>
        <v>4330623.8615898583</v>
      </c>
      <c r="L305" s="295">
        <f>SUMIFS('7.  Persistence Report'!BD$27:BD$659,'7.  Persistence Report'!$D$27:$D$659,$B304,'7.  Persistence Report'!$H$27:$H$659,$D$218,'7.  Persistence Report'!$J$27:$J$659,"Adjustment")</f>
        <v>4317256.3184675146</v>
      </c>
      <c r="M305" s="295">
        <f>SUMIFS('7.  Persistence Report'!BE$27:BE$659,'7.  Persistence Report'!$D$27:$D$659,$B304,'7.  Persistence Report'!$H$27:$H$659,$D$218,'7.  Persistence Report'!$J$27:$J$659,"Adjustment")</f>
        <v>4317256.3184675146</v>
      </c>
      <c r="N305" s="295">
        <f>N304</f>
        <v>12</v>
      </c>
      <c r="O305" s="295">
        <f>SUMIFS('7.  Persistence Report'!Q$27:Q$659,'7.  Persistence Report'!$D$27:$D$659,$B304,'7.  Persistence Report'!$H$27:$H$659,$O$218,'7.  Persistence Report'!$J$27:$J$659,"Adjustment")</f>
        <v>365.43733284597363</v>
      </c>
      <c r="P305" s="295">
        <f>SUMIFS('7.  Persistence Report'!R$27:R$659,'7.  Persistence Report'!$D$27:$D$659,$B304,'7.  Persistence Report'!$H$27:$H$659,$O$218,'7.  Persistence Report'!$J$27:$J$659,"Adjustment")</f>
        <v>365.43733284597363</v>
      </c>
      <c r="Q305" s="295">
        <f>SUMIFS('7.  Persistence Report'!S$27:S$659,'7.  Persistence Report'!$D$27:$D$659,$B304,'7.  Persistence Report'!$H$27:$H$659,$O$218,'7.  Persistence Report'!$J$27:$J$659,"Adjustment")</f>
        <v>366.04228735160461</v>
      </c>
      <c r="R305" s="295">
        <f>SUMIFS('7.  Persistence Report'!T$27:T$659,'7.  Persistence Report'!$D$27:$D$659,$B304,'7.  Persistence Report'!$H$27:$H$659,$O$218,'7.  Persistence Report'!$J$27:$J$659,"Adjustment")</f>
        <v>366.04228735160461</v>
      </c>
      <c r="S305" s="295">
        <f>SUMIFS('7.  Persistence Report'!U$27:U$659,'7.  Persistence Report'!$D$27:$D$659,$B304,'7.  Persistence Report'!$H$27:$H$659,$O$218,'7.  Persistence Report'!$J$27:$J$659,"Adjustment")</f>
        <v>366.03108449038922</v>
      </c>
      <c r="T305" s="295">
        <f>SUMIFS('7.  Persistence Report'!V$27:V$659,'7.  Persistence Report'!$D$27:$D$659,$B304,'7.  Persistence Report'!$H$27:$H$659,$O$218,'7.  Persistence Report'!$J$27:$J$659,"Adjustment")</f>
        <v>363.12954343560358</v>
      </c>
      <c r="U305" s="295">
        <f>SUMIFS('7.  Persistence Report'!W$27:W$659,'7.  Persistence Report'!$D$27:$D$659,$B304,'7.  Persistence Report'!$H$27:$H$659,$O$218,'7.  Persistence Report'!$J$27:$J$659,"Adjustment")</f>
        <v>363.12954343560358</v>
      </c>
      <c r="V305" s="295">
        <f>SUMIFS('7.  Persistence Report'!X$27:X$659,'7.  Persistence Report'!$D$27:$D$659,$B304,'7.  Persistence Report'!$H$27:$H$659,$O$218,'7.  Persistence Report'!$J$27:$J$659,"Adjustment")</f>
        <v>363.12954343560358</v>
      </c>
      <c r="W305" s="295">
        <f>SUMIFS('7.  Persistence Report'!Y$27:Y$659,'7.  Persistence Report'!$D$27:$D$659,$B304,'7.  Persistence Report'!$H$27:$H$659,$O$218,'7.  Persistence Report'!$J$27:$J$659,"Adjustment")</f>
        <v>361.7403886448954</v>
      </c>
      <c r="X305" s="295">
        <f>SUMIFS('7.  Persistence Report'!Z$27:Z$659,'7.  Persistence Report'!$D$27:$D$659,$B304,'7.  Persistence Report'!$H$27:$H$659,$O$218,'7.  Persistence Report'!$J$27:$J$659,"Adjustment")</f>
        <v>361.7403886448954</v>
      </c>
      <c r="Y305" s="411">
        <f>Y304</f>
        <v>0</v>
      </c>
      <c r="Z305" s="411">
        <f t="shared" ref="Z305" si="811">Z304</f>
        <v>0</v>
      </c>
      <c r="AA305" s="411">
        <f t="shared" ref="AA305" si="812">AA304</f>
        <v>6.1909022536952303E-2</v>
      </c>
      <c r="AB305" s="411">
        <f t="shared" ref="AB305" si="813">AB304</f>
        <v>0.53474215311532114</v>
      </c>
      <c r="AC305" s="411">
        <f t="shared" ref="AC305" si="814">AC304</f>
        <v>0.2340213998549375</v>
      </c>
      <c r="AD305" s="411">
        <f t="shared" ref="AD305" si="815">AD304</f>
        <v>0.15128829410168881</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f>SUMIFS('7.  Persistence Report'!AV$27:AV$659,'7.  Persistence Report'!$D$27:$D$659,$B307,'7.  Persistence Report'!$H$27:$H$659,$D$218,'7.  Persistence Report'!$J$27:$J$659,"&lt;&gt;Adjustment")</f>
        <v>69159</v>
      </c>
      <c r="E307" s="295">
        <f>SUMIFS('7.  Persistence Report'!AW$27:AW$659,'7.  Persistence Report'!$D$27:$D$659,$B307,'7.  Persistence Report'!$H$27:$H$659,$D$218,'7.  Persistence Report'!$J$27:$J$659,"&lt;&gt;Adjustment")</f>
        <v>69159</v>
      </c>
      <c r="F307" s="295">
        <f>SUMIFS('7.  Persistence Report'!AX$27:AX$659,'7.  Persistence Report'!$D$27:$D$659,$B307,'7.  Persistence Report'!$H$27:$H$659,$D$218,'7.  Persistence Report'!$J$27:$J$659,"&lt;&gt;Adjustment")</f>
        <v>68212</v>
      </c>
      <c r="G307" s="295">
        <f>SUMIFS('7.  Persistence Report'!AY$27:AY$659,'7.  Persistence Report'!$D$27:$D$659,$B307,'7.  Persistence Report'!$H$27:$H$659,$D$218,'7.  Persistence Report'!$J$27:$J$659,"&lt;&gt;Adjustment")</f>
        <v>63414</v>
      </c>
      <c r="H307" s="295">
        <f>SUMIFS('7.  Persistence Report'!AZ$27:AZ$659,'7.  Persistence Report'!$D$27:$D$659,$B307,'7.  Persistence Report'!$H$27:$H$659,$D$218,'7.  Persistence Report'!$J$27:$J$659,"&lt;&gt;Adjustment")</f>
        <v>57251</v>
      </c>
      <c r="I307" s="295">
        <f>SUMIFS('7.  Persistence Report'!BA$27:BA$659,'7.  Persistence Report'!$D$27:$D$659,$B307,'7.  Persistence Report'!$H$27:$H$659,$D$218,'7.  Persistence Report'!$J$27:$J$659,"&lt;&gt;Adjustment")</f>
        <v>38029</v>
      </c>
      <c r="J307" s="295">
        <f>SUMIFS('7.  Persistence Report'!BB$27:BB$659,'7.  Persistence Report'!$D$27:$D$659,$B307,'7.  Persistence Report'!$H$27:$H$659,$D$218,'7.  Persistence Report'!$J$27:$J$659,"&lt;&gt;Adjustment")</f>
        <v>34440</v>
      </c>
      <c r="K307" s="295">
        <f>SUMIFS('7.  Persistence Report'!BC$27:BC$659,'7.  Persistence Report'!$D$27:$D$659,$B307,'7.  Persistence Report'!$H$27:$H$659,$D$218,'7.  Persistence Report'!$J$27:$J$659,"&lt;&gt;Adjustment")</f>
        <v>22867</v>
      </c>
      <c r="L307" s="295">
        <f>SUMIFS('7.  Persistence Report'!BD$27:BD$659,'7.  Persistence Report'!$D$27:$D$659,$B307,'7.  Persistence Report'!$H$27:$H$659,$D$218,'7.  Persistence Report'!$J$27:$J$659,"&lt;&gt;Adjustment")</f>
        <v>16642</v>
      </c>
      <c r="M307" s="295">
        <f>SUMIFS('7.  Persistence Report'!BE$27:BE$659,'7.  Persistence Report'!$D$27:$D$659,$B307,'7.  Persistence Report'!$H$27:$H$659,$D$218,'7.  Persistence Report'!$J$27:$J$659,"&lt;&gt;Adjustment")</f>
        <v>11861</v>
      </c>
      <c r="N307" s="295">
        <v>12</v>
      </c>
      <c r="O307" s="295">
        <f>SUMIFS('7.  Persistence Report'!Q$27:Q$659,'7.  Persistence Report'!$D$27:$D$659,$B307,'7.  Persistence Report'!$H$27:$H$659,$O$218,'7.  Persistence Report'!$J$27:$J$659,"&lt;&gt;Adjustment")</f>
        <v>11</v>
      </c>
      <c r="P307" s="295">
        <f>SUMIFS('7.  Persistence Report'!R$27:R$659,'7.  Persistence Report'!$D$27:$D$659,$B307,'7.  Persistence Report'!$H$27:$H$659,$O$218,'7.  Persistence Report'!$J$27:$J$659,"&lt;&gt;Adjustment")</f>
        <v>11</v>
      </c>
      <c r="Q307" s="295">
        <f>SUMIFS('7.  Persistence Report'!S$27:S$659,'7.  Persistence Report'!$D$27:$D$659,$B307,'7.  Persistence Report'!$H$27:$H$659,$O$218,'7.  Persistence Report'!$J$27:$J$659,"&lt;&gt;Adjustment")</f>
        <v>11</v>
      </c>
      <c r="R307" s="295">
        <f>SUMIFS('7.  Persistence Report'!T$27:T$659,'7.  Persistence Report'!$D$27:$D$659,$B307,'7.  Persistence Report'!$H$27:$H$659,$O$218,'7.  Persistence Report'!$J$27:$J$659,"&lt;&gt;Adjustment")</f>
        <v>11</v>
      </c>
      <c r="S307" s="295">
        <f>SUMIFS('7.  Persistence Report'!U$27:U$659,'7.  Persistence Report'!$D$27:$D$659,$B307,'7.  Persistence Report'!$H$27:$H$659,$O$218,'7.  Persistence Report'!$J$27:$J$659,"&lt;&gt;Adjustment")</f>
        <v>10</v>
      </c>
      <c r="T307" s="295">
        <f>SUMIFS('7.  Persistence Report'!V$27:V$659,'7.  Persistence Report'!$D$27:$D$659,$B307,'7.  Persistence Report'!$H$27:$H$659,$O$218,'7.  Persistence Report'!$J$27:$J$659,"&lt;&gt;Adjustment")</f>
        <v>8</v>
      </c>
      <c r="U307" s="295">
        <f>SUMIFS('7.  Persistence Report'!W$27:W$659,'7.  Persistence Report'!$D$27:$D$659,$B307,'7.  Persistence Report'!$H$27:$H$659,$O$218,'7.  Persistence Report'!$J$27:$J$659,"&lt;&gt;Adjustment")</f>
        <v>8</v>
      </c>
      <c r="V307" s="295">
        <f>SUMIFS('7.  Persistence Report'!X$27:X$659,'7.  Persistence Report'!$D$27:$D$659,$B307,'7.  Persistence Report'!$H$27:$H$659,$O$218,'7.  Persistence Report'!$J$27:$J$659,"&lt;&gt;Adjustment")</f>
        <v>6</v>
      </c>
      <c r="W307" s="295">
        <f>SUMIFS('7.  Persistence Report'!Y$27:Y$659,'7.  Persistence Report'!$D$27:$D$659,$B307,'7.  Persistence Report'!$H$27:$H$659,$O$218,'7.  Persistence Report'!$J$27:$J$659,"&lt;&gt;Adjustment")</f>
        <v>5</v>
      </c>
      <c r="X307" s="295">
        <f>SUMIFS('7.  Persistence Report'!Z$27:Z$659,'7.  Persistence Report'!$D$27:$D$659,$B307,'7.  Persistence Report'!$H$27:$H$659,$O$218,'7.  Persistence Report'!$J$27:$J$659,"&lt;&gt;Adjustment")</f>
        <v>4</v>
      </c>
      <c r="Y307" s="426">
        <f>VLOOKUP(B307,'3-a.  Rate Class Allocations'!$B$20:$BW$989,16,FALSE)</f>
        <v>0</v>
      </c>
      <c r="Z307" s="410">
        <f>VLOOKUP(B307,'3-a.  Rate Class Allocations'!$B$20:$BW$989,18,FALSE)</f>
        <v>0</v>
      </c>
      <c r="AA307" s="410">
        <f>VLOOKUP(B307,'3-a.  Rate Class Allocations'!$B$20:$BW$989,20,FALSE)</f>
        <v>1</v>
      </c>
      <c r="AB307" s="410">
        <f>VLOOKUP(B307,'3-a.  Rate Class Allocations'!$B$20:$BW$989,21,FALSE)</f>
        <v>0</v>
      </c>
      <c r="AC307" s="410">
        <f>VLOOKUP(B307,'3-a.  Rate Class Allocations'!$B$20:$BW$989,23,FALSE)</f>
        <v>0</v>
      </c>
      <c r="AD307" s="410">
        <f>VLOOKUP(B307,'3-a.  Rate Class Allocations'!$B$20:$BW$989,25,FALSE)</f>
        <v>0</v>
      </c>
      <c r="AE307" s="410"/>
      <c r="AF307" s="410"/>
      <c r="AG307" s="415"/>
      <c r="AH307" s="415"/>
      <c r="AI307" s="415"/>
      <c r="AJ307" s="415"/>
      <c r="AK307" s="415"/>
      <c r="AL307" s="415"/>
      <c r="AM307" s="296">
        <f>SUM(Y307:AL307)</f>
        <v>1</v>
      </c>
    </row>
    <row r="308" spans="1:39" ht="15.5" outlineLevel="1">
      <c r="B308" s="294" t="s">
        <v>289</v>
      </c>
      <c r="C308" s="340" t="s">
        <v>862</v>
      </c>
      <c r="D308" s="295">
        <f>SUMIFS('7.  Persistence Report'!AV$27:AV$659,'7.  Persistence Report'!$D$27:$D$659,$B307,'7.  Persistence Report'!$H$27:$H$659,$D$218,'7.  Persistence Report'!$J$27:$J$659,"Adjustment")</f>
        <v>0</v>
      </c>
      <c r="E308" s="295">
        <f>SUMIFS('7.  Persistence Report'!AW$27:AW$659,'7.  Persistence Report'!$D$27:$D$659,$B307,'7.  Persistence Report'!$H$27:$H$659,$D$218,'7.  Persistence Report'!$J$27:$J$659,"Adjustment")</f>
        <v>0</v>
      </c>
      <c r="F308" s="295">
        <f>SUMIFS('7.  Persistence Report'!AX$27:AX$659,'7.  Persistence Report'!$D$27:$D$659,$B307,'7.  Persistence Report'!$H$27:$H$659,$D$218,'7.  Persistence Report'!$J$27:$J$659,"Adjustment")</f>
        <v>0</v>
      </c>
      <c r="G308" s="295">
        <f>SUMIFS('7.  Persistence Report'!AY$27:AY$659,'7.  Persistence Report'!$D$27:$D$659,$B307,'7.  Persistence Report'!$H$27:$H$659,$D$218,'7.  Persistence Report'!$J$27:$J$659,"Adjustment")</f>
        <v>0</v>
      </c>
      <c r="H308" s="295">
        <f>SUMIFS('7.  Persistence Report'!AZ$27:AZ$659,'7.  Persistence Report'!$D$27:$D$659,$B307,'7.  Persistence Report'!$H$27:$H$659,$D$218,'7.  Persistence Report'!$J$27:$J$659,"Adjustment")</f>
        <v>0</v>
      </c>
      <c r="I308" s="295">
        <f>SUMIFS('7.  Persistence Report'!BA$27:BA$659,'7.  Persistence Report'!$D$27:$D$659,$B307,'7.  Persistence Report'!$H$27:$H$659,$D$218,'7.  Persistence Report'!$J$27:$J$659,"Adjustment")</f>
        <v>0</v>
      </c>
      <c r="J308" s="295">
        <f>SUMIFS('7.  Persistence Report'!BB$27:BB$659,'7.  Persistence Report'!$D$27:$D$659,$B307,'7.  Persistence Report'!$H$27:$H$659,$D$218,'7.  Persistence Report'!$J$27:$J$659,"Adjustment")</f>
        <v>0</v>
      </c>
      <c r="K308" s="295">
        <f>SUMIFS('7.  Persistence Report'!BC$27:BC$659,'7.  Persistence Report'!$D$27:$D$659,$B307,'7.  Persistence Report'!$H$27:$H$659,$D$218,'7.  Persistence Report'!$J$27:$J$659,"Adjustment")</f>
        <v>0</v>
      </c>
      <c r="L308" s="295">
        <f>SUMIFS('7.  Persistence Report'!BD$27:BD$659,'7.  Persistence Report'!$D$27:$D$659,$B307,'7.  Persistence Report'!$H$27:$H$659,$D$218,'7.  Persistence Report'!$J$27:$J$659,"Adjustment")</f>
        <v>0</v>
      </c>
      <c r="M308" s="295">
        <f>SUMIFS('7.  Persistence Report'!BE$27:BE$659,'7.  Persistence Report'!$D$27:$D$659,$B307,'7.  Persistence Report'!$H$27:$H$659,$D$218,'7.  Persistence Report'!$J$27:$J$659,"Adjustment")</f>
        <v>0</v>
      </c>
      <c r="N308" s="295">
        <f>N307</f>
        <v>12</v>
      </c>
      <c r="O308" s="295">
        <f>SUMIFS('7.  Persistence Report'!Q$27:Q$659,'7.  Persistence Report'!$D$27:$D$659,$B307,'7.  Persistence Report'!$H$27:$H$659,$O$218,'7.  Persistence Report'!$J$27:$J$659,"Adjustment")</f>
        <v>0</v>
      </c>
      <c r="P308" s="295">
        <f>SUMIFS('7.  Persistence Report'!R$27:R$659,'7.  Persistence Report'!$D$27:$D$659,$B307,'7.  Persistence Report'!$H$27:$H$659,$O$218,'7.  Persistence Report'!$J$27:$J$659,"Adjustment")</f>
        <v>0</v>
      </c>
      <c r="Q308" s="295">
        <f>SUMIFS('7.  Persistence Report'!S$27:S$659,'7.  Persistence Report'!$D$27:$D$659,$B307,'7.  Persistence Report'!$H$27:$H$659,$O$218,'7.  Persistence Report'!$J$27:$J$659,"Adjustment")</f>
        <v>0</v>
      </c>
      <c r="R308" s="295">
        <f>SUMIFS('7.  Persistence Report'!T$27:T$659,'7.  Persistence Report'!$D$27:$D$659,$B307,'7.  Persistence Report'!$H$27:$H$659,$O$218,'7.  Persistence Report'!$J$27:$J$659,"Adjustment")</f>
        <v>0</v>
      </c>
      <c r="S308" s="295">
        <f>SUMIFS('7.  Persistence Report'!U$27:U$659,'7.  Persistence Report'!$D$27:$D$659,$B307,'7.  Persistence Report'!$H$27:$H$659,$O$218,'7.  Persistence Report'!$J$27:$J$659,"Adjustment")</f>
        <v>0</v>
      </c>
      <c r="T308" s="295">
        <f>SUMIFS('7.  Persistence Report'!V$27:V$659,'7.  Persistence Report'!$D$27:$D$659,$B307,'7.  Persistence Report'!$H$27:$H$659,$O$218,'7.  Persistence Report'!$J$27:$J$659,"Adjustment")</f>
        <v>0</v>
      </c>
      <c r="U308" s="295">
        <f>SUMIFS('7.  Persistence Report'!W$27:W$659,'7.  Persistence Report'!$D$27:$D$659,$B307,'7.  Persistence Report'!$H$27:$H$659,$O$218,'7.  Persistence Report'!$J$27:$J$659,"Adjustment")</f>
        <v>0</v>
      </c>
      <c r="V308" s="295">
        <f>SUMIFS('7.  Persistence Report'!X$27:X$659,'7.  Persistence Report'!$D$27:$D$659,$B307,'7.  Persistence Report'!$H$27:$H$659,$O$218,'7.  Persistence Report'!$J$27:$J$659,"Adjustment")</f>
        <v>0</v>
      </c>
      <c r="W308" s="295">
        <f>SUMIFS('7.  Persistence Report'!Y$27:Y$659,'7.  Persistence Report'!$D$27:$D$659,$B307,'7.  Persistence Report'!$H$27:$H$659,$O$218,'7.  Persistence Report'!$J$27:$J$659,"Adjustment")</f>
        <v>0</v>
      </c>
      <c r="X308" s="295">
        <f>SUMIFS('7.  Persistence Report'!Z$27:Z$659,'7.  Persistence Report'!$D$27:$D$659,$B307,'7.  Persistence Report'!$H$27:$H$659,$O$218,'7.  Persistence Report'!$J$27:$J$659,"Adjustment")</f>
        <v>0</v>
      </c>
      <c r="Y308" s="411">
        <f>Y307</f>
        <v>0</v>
      </c>
      <c r="Z308" s="411">
        <f t="shared" ref="Z308" si="824">Z307</f>
        <v>0</v>
      </c>
      <c r="AA308" s="411">
        <f t="shared" ref="AA308" si="825">AA307</f>
        <v>1</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f>SUMIFS('7.  Persistence Report'!AV$27:AV$659,'7.  Persistence Report'!$D$27:$D$659,$B310,'7.  Persistence Report'!$H$27:$H$659,$D$218,'7.  Persistence Report'!$J$27:$J$659,"&lt;&gt;Adjustment")</f>
        <v>8928546</v>
      </c>
      <c r="E310" s="295">
        <f>SUMIFS('7.  Persistence Report'!AW$27:AW$659,'7.  Persistence Report'!$D$27:$D$659,$B310,'7.  Persistence Report'!$H$27:$H$659,$D$218,'7.  Persistence Report'!$J$27:$J$659,"&lt;&gt;Adjustment")</f>
        <v>8928546</v>
      </c>
      <c r="F310" s="295">
        <f>SUMIFS('7.  Persistence Report'!AX$27:AX$659,'7.  Persistence Report'!$D$27:$D$659,$B310,'7.  Persistence Report'!$H$27:$H$659,$D$218,'7.  Persistence Report'!$J$27:$J$659,"&lt;&gt;Adjustment")</f>
        <v>8928546</v>
      </c>
      <c r="G310" s="295">
        <f>SUMIFS('7.  Persistence Report'!AY$27:AY$659,'7.  Persistence Report'!$D$27:$D$659,$B310,'7.  Persistence Report'!$H$27:$H$659,$D$218,'7.  Persistence Report'!$J$27:$J$659,"&lt;&gt;Adjustment")</f>
        <v>8928546</v>
      </c>
      <c r="H310" s="295">
        <f>SUMIFS('7.  Persistence Report'!AZ$27:AZ$659,'7.  Persistence Report'!$D$27:$D$659,$B310,'7.  Persistence Report'!$H$27:$H$659,$D$218,'7.  Persistence Report'!$J$27:$J$659,"&lt;&gt;Adjustment")</f>
        <v>8928546</v>
      </c>
      <c r="I310" s="295">
        <f>SUMIFS('7.  Persistence Report'!BA$27:BA$659,'7.  Persistence Report'!$D$27:$D$659,$B310,'7.  Persistence Report'!$H$27:$H$659,$D$218,'7.  Persistence Report'!$J$27:$J$659,"&lt;&gt;Adjustment")</f>
        <v>8928546</v>
      </c>
      <c r="J310" s="295">
        <f>SUMIFS('7.  Persistence Report'!BB$27:BB$659,'7.  Persistence Report'!$D$27:$D$659,$B310,'7.  Persistence Report'!$H$27:$H$659,$D$218,'7.  Persistence Report'!$J$27:$J$659,"&lt;&gt;Adjustment")</f>
        <v>8928546</v>
      </c>
      <c r="K310" s="295">
        <f>SUMIFS('7.  Persistence Report'!BC$27:BC$659,'7.  Persistence Report'!$D$27:$D$659,$B310,'7.  Persistence Report'!$H$27:$H$659,$D$218,'7.  Persistence Report'!$J$27:$J$659,"&lt;&gt;Adjustment")</f>
        <v>8928546</v>
      </c>
      <c r="L310" s="295">
        <f>SUMIFS('7.  Persistence Report'!BD$27:BD$659,'7.  Persistence Report'!$D$27:$D$659,$B310,'7.  Persistence Report'!$H$27:$H$659,$D$218,'7.  Persistence Report'!$J$27:$J$659,"&lt;&gt;Adjustment")</f>
        <v>8928546</v>
      </c>
      <c r="M310" s="295">
        <f>SUMIFS('7.  Persistence Report'!BE$27:BE$659,'7.  Persistence Report'!$D$27:$D$659,$B310,'7.  Persistence Report'!$H$27:$H$659,$D$218,'7.  Persistence Report'!$J$27:$J$659,"&lt;&gt;Adjustment")</f>
        <v>8928546</v>
      </c>
      <c r="N310" s="295">
        <v>12</v>
      </c>
      <c r="O310" s="295">
        <f>SUMIFS('7.  Persistence Report'!Q$27:Q$659,'7.  Persistence Report'!$D$27:$D$659,$B310,'7.  Persistence Report'!$H$27:$H$659,$O$218,'7.  Persistence Report'!$J$27:$J$659,"&lt;&gt;Adjustment")</f>
        <v>2382</v>
      </c>
      <c r="P310" s="295">
        <f>SUMIFS('7.  Persistence Report'!R$27:R$659,'7.  Persistence Report'!$D$27:$D$659,$B310,'7.  Persistence Report'!$H$27:$H$659,$O$218,'7.  Persistence Report'!$J$27:$J$659,"&lt;&gt;Adjustment")</f>
        <v>2382</v>
      </c>
      <c r="Q310" s="295">
        <f>SUMIFS('7.  Persistence Report'!S$27:S$659,'7.  Persistence Report'!$D$27:$D$659,$B310,'7.  Persistence Report'!$H$27:$H$659,$O$218,'7.  Persistence Report'!$J$27:$J$659,"&lt;&gt;Adjustment")</f>
        <v>2382</v>
      </c>
      <c r="R310" s="295">
        <f>SUMIFS('7.  Persistence Report'!T$27:T$659,'7.  Persistence Report'!$D$27:$D$659,$B310,'7.  Persistence Report'!$H$27:$H$659,$O$218,'7.  Persistence Report'!$J$27:$J$659,"&lt;&gt;Adjustment")</f>
        <v>2382</v>
      </c>
      <c r="S310" s="295">
        <f>SUMIFS('7.  Persistence Report'!U$27:U$659,'7.  Persistence Report'!$D$27:$D$659,$B310,'7.  Persistence Report'!$H$27:$H$659,$O$218,'7.  Persistence Report'!$J$27:$J$659,"&lt;&gt;Adjustment")</f>
        <v>2382</v>
      </c>
      <c r="T310" s="295">
        <f>SUMIFS('7.  Persistence Report'!V$27:V$659,'7.  Persistence Report'!$D$27:$D$659,$B310,'7.  Persistence Report'!$H$27:$H$659,$O$218,'7.  Persistence Report'!$J$27:$J$659,"&lt;&gt;Adjustment")</f>
        <v>2382</v>
      </c>
      <c r="U310" s="295">
        <f>SUMIFS('7.  Persistence Report'!W$27:W$659,'7.  Persistence Report'!$D$27:$D$659,$B310,'7.  Persistence Report'!$H$27:$H$659,$O$218,'7.  Persistence Report'!$J$27:$J$659,"&lt;&gt;Adjustment")</f>
        <v>2382</v>
      </c>
      <c r="V310" s="295">
        <f>SUMIFS('7.  Persistence Report'!X$27:X$659,'7.  Persistence Report'!$D$27:$D$659,$B310,'7.  Persistence Report'!$H$27:$H$659,$O$218,'7.  Persistence Report'!$J$27:$J$659,"&lt;&gt;Adjustment")</f>
        <v>2382</v>
      </c>
      <c r="W310" s="295">
        <f>SUMIFS('7.  Persistence Report'!Y$27:Y$659,'7.  Persistence Report'!$D$27:$D$659,$B310,'7.  Persistence Report'!$H$27:$H$659,$O$218,'7.  Persistence Report'!$J$27:$J$659,"&lt;&gt;Adjustment")</f>
        <v>2382</v>
      </c>
      <c r="X310" s="295">
        <f>SUMIFS('7.  Persistence Report'!Z$27:Z$659,'7.  Persistence Report'!$D$27:$D$659,$B310,'7.  Persistence Report'!$H$27:$H$659,$O$218,'7.  Persistence Report'!$J$27:$J$659,"&lt;&gt;Adjustment")</f>
        <v>2382</v>
      </c>
      <c r="Y310" s="426">
        <f>VLOOKUP(B310,'3-a.  Rate Class Allocations'!$B$20:$BW$989,16,FALSE)</f>
        <v>0</v>
      </c>
      <c r="Z310" s="410">
        <f>VLOOKUP(B310,'3-a.  Rate Class Allocations'!$B$20:$BW$989,18,FALSE)</f>
        <v>0</v>
      </c>
      <c r="AA310" s="410">
        <f>VLOOKUP(B310,'3-a.  Rate Class Allocations'!$B$20:$BW$989,20,FALSE)</f>
        <v>5.2162420546977319E-4</v>
      </c>
      <c r="AB310" s="410">
        <f>VLOOKUP(B310,'3-a.  Rate Class Allocations'!$B$20:$BW$989,21,FALSE)</f>
        <v>0.95191311408023405</v>
      </c>
      <c r="AC310" s="410">
        <f>VLOOKUP(B310,'3-a.  Rate Class Allocations'!$B$20:$BW$989,23,FALSE)</f>
        <v>4.2294717746455893E-3</v>
      </c>
      <c r="AD310" s="410">
        <f>VLOOKUP(B310,'3-a.  Rate Class Allocations'!$B$20:$BW$989,25,FALSE)</f>
        <v>4.2828072821652165E-2</v>
      </c>
      <c r="AE310" s="410"/>
      <c r="AF310" s="410"/>
      <c r="AG310" s="415"/>
      <c r="AH310" s="415"/>
      <c r="AI310" s="415"/>
      <c r="AJ310" s="415"/>
      <c r="AK310" s="415"/>
      <c r="AL310" s="415"/>
      <c r="AM310" s="296">
        <f>SUM(Y310:AL310)</f>
        <v>0.99949228288200154</v>
      </c>
    </row>
    <row r="311" spans="1:39" ht="15.5" outlineLevel="1">
      <c r="B311" s="294" t="s">
        <v>289</v>
      </c>
      <c r="C311" s="340" t="s">
        <v>862</v>
      </c>
      <c r="D311" s="295">
        <f>SUMIFS('7.  Persistence Report'!AV$27:AV$659,'7.  Persistence Report'!$D$27:$D$659,$B310,'7.  Persistence Report'!$H$27:$H$659,$D$218,'7.  Persistence Report'!$J$27:$J$659,"Adjustment")</f>
        <v>877778.6117725533</v>
      </c>
      <c r="E311" s="295">
        <f>SUMIFS('7.  Persistence Report'!AW$27:AW$659,'7.  Persistence Report'!$D$27:$D$659,$B310,'7.  Persistence Report'!$H$27:$H$659,$D$218,'7.  Persistence Report'!$J$27:$J$659,"Adjustment")</f>
        <v>877778.6117725533</v>
      </c>
      <c r="F311" s="295">
        <f>SUMIFS('7.  Persistence Report'!AX$27:AX$659,'7.  Persistence Report'!$D$27:$D$659,$B310,'7.  Persistence Report'!$H$27:$H$659,$D$218,'7.  Persistence Report'!$J$27:$J$659,"Adjustment")</f>
        <v>877778.6117725533</v>
      </c>
      <c r="G311" s="295">
        <f>SUMIFS('7.  Persistence Report'!AY$27:AY$659,'7.  Persistence Report'!$D$27:$D$659,$B310,'7.  Persistence Report'!$H$27:$H$659,$D$218,'7.  Persistence Report'!$J$27:$J$659,"Adjustment")</f>
        <v>877778.6117725533</v>
      </c>
      <c r="H311" s="295">
        <f>SUMIFS('7.  Persistence Report'!AZ$27:AZ$659,'7.  Persistence Report'!$D$27:$D$659,$B310,'7.  Persistence Report'!$H$27:$H$659,$D$218,'7.  Persistence Report'!$J$27:$J$659,"Adjustment")</f>
        <v>877778.6117725533</v>
      </c>
      <c r="I311" s="295">
        <f>SUMIFS('7.  Persistence Report'!BA$27:BA$659,'7.  Persistence Report'!$D$27:$D$659,$B310,'7.  Persistence Report'!$H$27:$H$659,$D$218,'7.  Persistence Report'!$J$27:$J$659,"Adjustment")</f>
        <v>877778.6117725533</v>
      </c>
      <c r="J311" s="295">
        <f>SUMIFS('7.  Persistence Report'!BB$27:BB$659,'7.  Persistence Report'!$D$27:$D$659,$B310,'7.  Persistence Report'!$H$27:$H$659,$D$218,'7.  Persistence Report'!$J$27:$J$659,"Adjustment")</f>
        <v>877778.6117725533</v>
      </c>
      <c r="K311" s="295">
        <f>SUMIFS('7.  Persistence Report'!BC$27:BC$659,'7.  Persistence Report'!$D$27:$D$659,$B310,'7.  Persistence Report'!$H$27:$H$659,$D$218,'7.  Persistence Report'!$J$27:$J$659,"Adjustment")</f>
        <v>877778.6117725533</v>
      </c>
      <c r="L311" s="295">
        <f>SUMIFS('7.  Persistence Report'!BD$27:BD$659,'7.  Persistence Report'!$D$27:$D$659,$B310,'7.  Persistence Report'!$H$27:$H$659,$D$218,'7.  Persistence Report'!$J$27:$J$659,"Adjustment")</f>
        <v>877778.6117725533</v>
      </c>
      <c r="M311" s="295">
        <f>SUMIFS('7.  Persistence Report'!BE$27:BE$659,'7.  Persistence Report'!$D$27:$D$659,$B310,'7.  Persistence Report'!$H$27:$H$659,$D$218,'7.  Persistence Report'!$J$27:$J$659,"Adjustment")</f>
        <v>877778.6117725533</v>
      </c>
      <c r="N311" s="295">
        <f>N310</f>
        <v>12</v>
      </c>
      <c r="O311" s="295">
        <f>SUMIFS('7.  Persistence Report'!Q$27:Q$659,'7.  Persistence Report'!$D$27:$D$659,$B310,'7.  Persistence Report'!$H$27:$H$659,$O$218,'7.  Persistence Report'!$J$27:$J$659,"Adjustment")</f>
        <v>137.3978178879311</v>
      </c>
      <c r="P311" s="295">
        <f>SUMIFS('7.  Persistence Report'!R$27:R$659,'7.  Persistence Report'!$D$27:$D$659,$B310,'7.  Persistence Report'!$H$27:$H$659,$O$218,'7.  Persistence Report'!$J$27:$J$659,"Adjustment")</f>
        <v>137.3978178879311</v>
      </c>
      <c r="Q311" s="295">
        <f>SUMIFS('7.  Persistence Report'!S$27:S$659,'7.  Persistence Report'!$D$27:$D$659,$B310,'7.  Persistence Report'!$H$27:$H$659,$O$218,'7.  Persistence Report'!$J$27:$J$659,"Adjustment")</f>
        <v>137.3978178879311</v>
      </c>
      <c r="R311" s="295">
        <f>SUMIFS('7.  Persistence Report'!T$27:T$659,'7.  Persistence Report'!$D$27:$D$659,$B310,'7.  Persistence Report'!$H$27:$H$659,$O$218,'7.  Persistence Report'!$J$27:$J$659,"Adjustment")</f>
        <v>137.3978178879311</v>
      </c>
      <c r="S311" s="295">
        <f>SUMIFS('7.  Persistence Report'!U$27:U$659,'7.  Persistence Report'!$D$27:$D$659,$B310,'7.  Persistence Report'!$H$27:$H$659,$O$218,'7.  Persistence Report'!$J$27:$J$659,"Adjustment")</f>
        <v>137.3978178879311</v>
      </c>
      <c r="T311" s="295">
        <f>SUMIFS('7.  Persistence Report'!V$27:V$659,'7.  Persistence Report'!$D$27:$D$659,$B310,'7.  Persistence Report'!$H$27:$H$659,$O$218,'7.  Persistence Report'!$J$27:$J$659,"Adjustment")</f>
        <v>137.3978178879311</v>
      </c>
      <c r="U311" s="295">
        <f>SUMIFS('7.  Persistence Report'!W$27:W$659,'7.  Persistence Report'!$D$27:$D$659,$B310,'7.  Persistence Report'!$H$27:$H$659,$O$218,'7.  Persistence Report'!$J$27:$J$659,"Adjustment")</f>
        <v>137.3978178879311</v>
      </c>
      <c r="V311" s="295">
        <f>SUMIFS('7.  Persistence Report'!X$27:X$659,'7.  Persistence Report'!$D$27:$D$659,$B310,'7.  Persistence Report'!$H$27:$H$659,$O$218,'7.  Persistence Report'!$J$27:$J$659,"Adjustment")</f>
        <v>137.3978178879311</v>
      </c>
      <c r="W311" s="295">
        <f>SUMIFS('7.  Persistence Report'!Y$27:Y$659,'7.  Persistence Report'!$D$27:$D$659,$B310,'7.  Persistence Report'!$H$27:$H$659,$O$218,'7.  Persistence Report'!$J$27:$J$659,"Adjustment")</f>
        <v>137.3978178879311</v>
      </c>
      <c r="X311" s="295">
        <f>SUMIFS('7.  Persistence Report'!Z$27:Z$659,'7.  Persistence Report'!$D$27:$D$659,$B310,'7.  Persistence Report'!$H$27:$H$659,$O$218,'7.  Persistence Report'!$J$27:$J$659,"Adjustment")</f>
        <v>137.3978178879311</v>
      </c>
      <c r="Y311" s="411">
        <f>Y310</f>
        <v>0</v>
      </c>
      <c r="Z311" s="411">
        <f t="shared" ref="Z311" si="837">Z310</f>
        <v>0</v>
      </c>
      <c r="AA311" s="411">
        <f t="shared" ref="AA311" si="838">AA310</f>
        <v>5.2162420546977319E-4</v>
      </c>
      <c r="AB311" s="411">
        <f t="shared" ref="AB311" si="839">AB310</f>
        <v>0.95191311408023405</v>
      </c>
      <c r="AC311" s="411">
        <f t="shared" ref="AC311" si="840">AC310</f>
        <v>4.2294717746455893E-3</v>
      </c>
      <c r="AD311" s="411">
        <f t="shared" ref="AD311" si="841">AD310</f>
        <v>4.2828072821652165E-2</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f>SUMIFS('7.  Persistence Report'!AV$27:AV$659,'7.  Persistence Report'!$D$27:$D$659,$B313,'7.  Persistence Report'!$H$27:$H$659,$D$218,'7.  Persistence Report'!$J$27:$J$659,"&lt;&gt;Adjustment")</f>
        <v>730126</v>
      </c>
      <c r="E313" s="295">
        <f>SUMIFS('7.  Persistence Report'!AW$27:AW$659,'7.  Persistence Report'!$D$27:$D$659,$B313,'7.  Persistence Report'!$H$27:$H$659,$D$218,'7.  Persistence Report'!$J$27:$J$659,"&lt;&gt;Adjustment")</f>
        <v>730126</v>
      </c>
      <c r="F313" s="295">
        <f>SUMIFS('7.  Persistence Report'!AX$27:AX$659,'7.  Persistence Report'!$D$27:$D$659,$B313,'7.  Persistence Report'!$H$27:$H$659,$D$218,'7.  Persistence Report'!$J$27:$J$659,"&lt;&gt;Adjustment")</f>
        <v>730126</v>
      </c>
      <c r="G313" s="295">
        <f>SUMIFS('7.  Persistence Report'!AY$27:AY$659,'7.  Persistence Report'!$D$27:$D$659,$B313,'7.  Persistence Report'!$H$27:$H$659,$D$218,'7.  Persistence Report'!$J$27:$J$659,"&lt;&gt;Adjustment")</f>
        <v>730126</v>
      </c>
      <c r="H313" s="295">
        <f>SUMIFS('7.  Persistence Report'!AZ$27:AZ$659,'7.  Persistence Report'!$D$27:$D$659,$B313,'7.  Persistence Report'!$H$27:$H$659,$D$218,'7.  Persistence Report'!$J$27:$J$659,"&lt;&gt;Adjustment")</f>
        <v>730126</v>
      </c>
      <c r="I313" s="295">
        <f>SUMIFS('7.  Persistence Report'!BA$27:BA$659,'7.  Persistence Report'!$D$27:$D$659,$B313,'7.  Persistence Report'!$H$27:$H$659,$D$218,'7.  Persistence Report'!$J$27:$J$659,"&lt;&gt;Adjustment")</f>
        <v>0</v>
      </c>
      <c r="J313" s="295">
        <f>SUMIFS('7.  Persistence Report'!BB$27:BB$659,'7.  Persistence Report'!$D$27:$D$659,$B313,'7.  Persistence Report'!$H$27:$H$659,$D$218,'7.  Persistence Report'!$J$27:$J$659,"&lt;&gt;Adjustment")</f>
        <v>0</v>
      </c>
      <c r="K313" s="295">
        <f>SUMIFS('7.  Persistence Report'!BC$27:BC$659,'7.  Persistence Report'!$D$27:$D$659,$B313,'7.  Persistence Report'!$H$27:$H$659,$D$218,'7.  Persistence Report'!$J$27:$J$659,"&lt;&gt;Adjustment")</f>
        <v>0</v>
      </c>
      <c r="L313" s="295">
        <f>SUMIFS('7.  Persistence Report'!BD$27:BD$659,'7.  Persistence Report'!$D$27:$D$659,$B313,'7.  Persistence Report'!$H$27:$H$659,$D$218,'7.  Persistence Report'!$J$27:$J$659,"&lt;&gt;Adjustment")</f>
        <v>0</v>
      </c>
      <c r="M313" s="295">
        <f>SUMIFS('7.  Persistence Report'!BE$27:BE$659,'7.  Persistence Report'!$D$27:$D$659,$B313,'7.  Persistence Report'!$H$27:$H$659,$D$218,'7.  Persistence Report'!$J$27:$J$659,"&lt;&gt;Adjustment")</f>
        <v>0</v>
      </c>
      <c r="N313" s="295">
        <v>3</v>
      </c>
      <c r="O313" s="295">
        <f>SUMIFS('7.  Persistence Report'!Q$27:Q$659,'7.  Persistence Report'!$D$27:$D$659,$B313,'7.  Persistence Report'!$H$27:$H$659,$O$218,'7.  Persistence Report'!$J$27:$J$659,"&lt;&gt;Adjustment")</f>
        <v>83</v>
      </c>
      <c r="P313" s="295">
        <f>SUMIFS('7.  Persistence Report'!R$27:R$659,'7.  Persistence Report'!$D$27:$D$659,$B313,'7.  Persistence Report'!$H$27:$H$659,$O$218,'7.  Persistence Report'!$J$27:$J$659,"&lt;&gt;Adjustment")</f>
        <v>83</v>
      </c>
      <c r="Q313" s="295">
        <f>SUMIFS('7.  Persistence Report'!S$27:S$659,'7.  Persistence Report'!$D$27:$D$659,$B313,'7.  Persistence Report'!$H$27:$H$659,$O$218,'7.  Persistence Report'!$J$27:$J$659,"&lt;&gt;Adjustment")</f>
        <v>83</v>
      </c>
      <c r="R313" s="295">
        <f>SUMIFS('7.  Persistence Report'!T$27:T$659,'7.  Persistence Report'!$D$27:$D$659,$B313,'7.  Persistence Report'!$H$27:$H$659,$O$218,'7.  Persistence Report'!$J$27:$J$659,"&lt;&gt;Adjustment")</f>
        <v>83</v>
      </c>
      <c r="S313" s="295">
        <f>SUMIFS('7.  Persistence Report'!U$27:U$659,'7.  Persistence Report'!$D$27:$D$659,$B313,'7.  Persistence Report'!$H$27:$H$659,$O$218,'7.  Persistence Report'!$J$27:$J$659,"&lt;&gt;Adjustment")</f>
        <v>83</v>
      </c>
      <c r="T313" s="295">
        <f>SUMIFS('7.  Persistence Report'!V$27:V$659,'7.  Persistence Report'!$D$27:$D$659,$B313,'7.  Persistence Report'!$H$27:$H$659,$O$218,'7.  Persistence Report'!$J$27:$J$659,"&lt;&gt;Adjustment")</f>
        <v>0</v>
      </c>
      <c r="U313" s="295">
        <f>SUMIFS('7.  Persistence Report'!W$27:W$659,'7.  Persistence Report'!$D$27:$D$659,$B313,'7.  Persistence Report'!$H$27:$H$659,$O$218,'7.  Persistence Report'!$J$27:$J$659,"&lt;&gt;Adjustment")</f>
        <v>0</v>
      </c>
      <c r="V313" s="295">
        <f>SUMIFS('7.  Persistence Report'!X$27:X$659,'7.  Persistence Report'!$D$27:$D$659,$B313,'7.  Persistence Report'!$H$27:$H$659,$O$218,'7.  Persistence Report'!$J$27:$J$659,"&lt;&gt;Adjustment")</f>
        <v>0</v>
      </c>
      <c r="W313" s="295">
        <f>SUMIFS('7.  Persistence Report'!Y$27:Y$659,'7.  Persistence Report'!$D$27:$D$659,$B313,'7.  Persistence Report'!$H$27:$H$659,$O$218,'7.  Persistence Report'!$J$27:$J$659,"&lt;&gt;Adjustment")</f>
        <v>0</v>
      </c>
      <c r="X313" s="295">
        <f>SUMIFS('7.  Persistence Report'!Z$27:Z$659,'7.  Persistence Report'!$D$27:$D$659,$B313,'7.  Persistence Report'!$H$27:$H$659,$O$218,'7.  Persistence Report'!$J$27:$J$659,"&lt;&gt;Adjustment")</f>
        <v>0</v>
      </c>
      <c r="Y313" s="426">
        <f>VLOOKUP(B313,'3-a.  Rate Class Allocations'!$B$20:$BW$989,16,FALSE)</f>
        <v>0</v>
      </c>
      <c r="Z313" s="410">
        <f>VLOOKUP(B313,'3-a.  Rate Class Allocations'!$B$20:$BW$989,18,FALSE)</f>
        <v>0</v>
      </c>
      <c r="AA313" s="410">
        <f>VLOOKUP(B313,'3-a.  Rate Class Allocations'!$B$20:$BW$989,20,FALSE)</f>
        <v>0</v>
      </c>
      <c r="AB313" s="410">
        <f>VLOOKUP(B313,'3-a.  Rate Class Allocations'!$B$20:$BW$989,21,FALSE)</f>
        <v>0.28002421307506031</v>
      </c>
      <c r="AC313" s="410">
        <f>VLOOKUP(B313,'3-a.  Rate Class Allocations'!$B$20:$BW$989,23,FALSE)</f>
        <v>0.7199757869249398</v>
      </c>
      <c r="AD313" s="410">
        <f>VLOOKUP(B313,'3-a.  Rate Class Allocations'!$B$20:$BW$989,25,FALSE)</f>
        <v>0</v>
      </c>
      <c r="AE313" s="410"/>
      <c r="AF313" s="410"/>
      <c r="AG313" s="415"/>
      <c r="AH313" s="415"/>
      <c r="AI313" s="415"/>
      <c r="AJ313" s="415"/>
      <c r="AK313" s="415"/>
      <c r="AL313" s="415"/>
      <c r="AM313" s="296">
        <f>SUM(Y313:AL313)</f>
        <v>1</v>
      </c>
    </row>
    <row r="314" spans="1:39" ht="15.5" outlineLevel="1">
      <c r="B314" s="294" t="s">
        <v>289</v>
      </c>
      <c r="C314" s="340" t="s">
        <v>862</v>
      </c>
      <c r="D314" s="295">
        <f>SUMIFS('7.  Persistence Report'!AV$27:AV$659,'7.  Persistence Report'!$D$27:$D$659,$B313,'7.  Persistence Report'!$H$27:$H$659,$D$218,'7.  Persistence Report'!$J$27:$J$659,"Adjustment")</f>
        <v>461669</v>
      </c>
      <c r="E314" s="295">
        <f>SUMIFS('7.  Persistence Report'!AW$27:AW$659,'7.  Persistence Report'!$D$27:$D$659,$B313,'7.  Persistence Report'!$H$27:$H$659,$D$218,'7.  Persistence Report'!$J$27:$J$659,"Adjustment")</f>
        <v>461669</v>
      </c>
      <c r="F314" s="295">
        <f>SUMIFS('7.  Persistence Report'!AX$27:AX$659,'7.  Persistence Report'!$D$27:$D$659,$B313,'7.  Persistence Report'!$H$27:$H$659,$D$218,'7.  Persistence Report'!$J$27:$J$659,"Adjustment")</f>
        <v>461669</v>
      </c>
      <c r="G314" s="295">
        <f>SUMIFS('7.  Persistence Report'!AY$27:AY$659,'7.  Persistence Report'!$D$27:$D$659,$B313,'7.  Persistence Report'!$H$27:$H$659,$D$218,'7.  Persistence Report'!$J$27:$J$659,"Adjustment")</f>
        <v>461669</v>
      </c>
      <c r="H314" s="295">
        <f>SUMIFS('7.  Persistence Report'!AZ$27:AZ$659,'7.  Persistence Report'!$D$27:$D$659,$B313,'7.  Persistence Report'!$H$27:$H$659,$D$218,'7.  Persistence Report'!$J$27:$J$659,"Adjustment")</f>
        <v>461669</v>
      </c>
      <c r="I314" s="295">
        <f>SUMIFS('7.  Persistence Report'!BA$27:BA$659,'7.  Persistence Report'!$D$27:$D$659,$B313,'7.  Persistence Report'!$H$27:$H$659,$D$218,'7.  Persistence Report'!$J$27:$J$659,"Adjustment")</f>
        <v>0</v>
      </c>
      <c r="J314" s="295">
        <f>SUMIFS('7.  Persistence Report'!BB$27:BB$659,'7.  Persistence Report'!$D$27:$D$659,$B313,'7.  Persistence Report'!$H$27:$H$659,$D$218,'7.  Persistence Report'!$J$27:$J$659,"Adjustment")</f>
        <v>0</v>
      </c>
      <c r="K314" s="295">
        <f>SUMIFS('7.  Persistence Report'!BC$27:BC$659,'7.  Persistence Report'!$D$27:$D$659,$B313,'7.  Persistence Report'!$H$27:$H$659,$D$218,'7.  Persistence Report'!$J$27:$J$659,"Adjustment")</f>
        <v>0</v>
      </c>
      <c r="L314" s="295">
        <f>SUMIFS('7.  Persistence Report'!BD$27:BD$659,'7.  Persistence Report'!$D$27:$D$659,$B313,'7.  Persistence Report'!$H$27:$H$659,$D$218,'7.  Persistence Report'!$J$27:$J$659,"Adjustment")</f>
        <v>0</v>
      </c>
      <c r="M314" s="295">
        <f>SUMIFS('7.  Persistence Report'!BE$27:BE$659,'7.  Persistence Report'!$D$27:$D$659,$B313,'7.  Persistence Report'!$H$27:$H$659,$D$218,'7.  Persistence Report'!$J$27:$J$659,"Adjustment")</f>
        <v>0</v>
      </c>
      <c r="N314" s="295">
        <f>N313</f>
        <v>3</v>
      </c>
      <c r="O314" s="295">
        <f>SUMIFS('7.  Persistence Report'!Q$27:Q$659,'7.  Persistence Report'!$D$27:$D$659,$B313,'7.  Persistence Report'!$H$27:$H$659,$O$218,'7.  Persistence Report'!$J$27:$J$659,"Adjustment")</f>
        <v>0</v>
      </c>
      <c r="P314" s="295">
        <f>SUMIFS('7.  Persistence Report'!R$27:R$659,'7.  Persistence Report'!$D$27:$D$659,$B313,'7.  Persistence Report'!$H$27:$H$659,$O$218,'7.  Persistence Report'!$J$27:$J$659,"Adjustment")</f>
        <v>0</v>
      </c>
      <c r="Q314" s="295">
        <f>SUMIFS('7.  Persistence Report'!S$27:S$659,'7.  Persistence Report'!$D$27:$D$659,$B313,'7.  Persistence Report'!$H$27:$H$659,$O$218,'7.  Persistence Report'!$J$27:$J$659,"Adjustment")</f>
        <v>0</v>
      </c>
      <c r="R314" s="295">
        <f>SUMIFS('7.  Persistence Report'!T$27:T$659,'7.  Persistence Report'!$D$27:$D$659,$B313,'7.  Persistence Report'!$H$27:$H$659,$O$218,'7.  Persistence Report'!$J$27:$J$659,"Adjustment")</f>
        <v>0</v>
      </c>
      <c r="S314" s="295">
        <f>SUMIFS('7.  Persistence Report'!U$27:U$659,'7.  Persistence Report'!$D$27:$D$659,$B313,'7.  Persistence Report'!$H$27:$H$659,$O$218,'7.  Persistence Report'!$J$27:$J$659,"Adjustment")</f>
        <v>0</v>
      </c>
      <c r="T314" s="295">
        <f>SUMIFS('7.  Persistence Report'!V$27:V$659,'7.  Persistence Report'!$D$27:$D$659,$B313,'7.  Persistence Report'!$H$27:$H$659,$O$218,'7.  Persistence Report'!$J$27:$J$659,"Adjustment")</f>
        <v>0</v>
      </c>
      <c r="U314" s="295">
        <f>SUMIFS('7.  Persistence Report'!W$27:W$659,'7.  Persistence Report'!$D$27:$D$659,$B313,'7.  Persistence Report'!$H$27:$H$659,$O$218,'7.  Persistence Report'!$J$27:$J$659,"Adjustment")</f>
        <v>0</v>
      </c>
      <c r="V314" s="295">
        <f>SUMIFS('7.  Persistence Report'!X$27:X$659,'7.  Persistence Report'!$D$27:$D$659,$B313,'7.  Persistence Report'!$H$27:$H$659,$O$218,'7.  Persistence Report'!$J$27:$J$659,"Adjustment")</f>
        <v>0</v>
      </c>
      <c r="W314" s="295">
        <f>SUMIFS('7.  Persistence Report'!Y$27:Y$659,'7.  Persistence Report'!$D$27:$D$659,$B313,'7.  Persistence Report'!$H$27:$H$659,$O$218,'7.  Persistence Report'!$J$27:$J$659,"Adjustment")</f>
        <v>0</v>
      </c>
      <c r="X314" s="295">
        <f>SUMIFS('7.  Persistence Report'!Z$27:Z$659,'7.  Persistence Report'!$D$27:$D$659,$B313,'7.  Persistence Report'!$H$27:$H$659,$O$218,'7.  Persistence Report'!$J$27:$J$659,"Adjustment")</f>
        <v>0</v>
      </c>
      <c r="Y314" s="411">
        <f>Y313</f>
        <v>0</v>
      </c>
      <c r="Z314" s="411">
        <f t="shared" ref="Z314" si="850">Z313</f>
        <v>0</v>
      </c>
      <c r="AA314" s="411">
        <f t="shared" ref="AA314" si="851">AA313</f>
        <v>0</v>
      </c>
      <c r="AB314" s="411">
        <f t="shared" ref="AB314" si="852">AB313</f>
        <v>0.28002421307506031</v>
      </c>
      <c r="AC314" s="411">
        <f t="shared" ref="AC314" si="853">AC313</f>
        <v>0.7199757869249398</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f>SUMIFS('7.  Persistence Report'!AV$27:AV$659,'7.  Persistence Report'!$D$27:$D$659,$B316,'7.  Persistence Report'!$H$27:$H$659,$D$218,'7.  Persistence Report'!$J$27:$J$659,"&lt;&gt;Adjustment")</f>
        <v>18830827</v>
      </c>
      <c r="E316" s="295">
        <f>SUMIFS('7.  Persistence Report'!AW$27:AW$659,'7.  Persistence Report'!$D$27:$D$659,$B316,'7.  Persistence Report'!$H$27:$H$659,$D$218,'7.  Persistence Report'!$J$27:$J$659,"&lt;&gt;Adjustment")</f>
        <v>18830827</v>
      </c>
      <c r="F316" s="295">
        <f>SUMIFS('7.  Persistence Report'!AX$27:AX$659,'7.  Persistence Report'!$D$27:$D$659,$B316,'7.  Persistence Report'!$H$27:$H$659,$D$218,'7.  Persistence Report'!$J$27:$J$659,"&lt;&gt;Adjustment")</f>
        <v>18830827</v>
      </c>
      <c r="G316" s="295">
        <f>SUMIFS('7.  Persistence Report'!AY$27:AY$659,'7.  Persistence Report'!$D$27:$D$659,$B316,'7.  Persistence Report'!$H$27:$H$659,$D$218,'7.  Persistence Report'!$J$27:$J$659,"&lt;&gt;Adjustment")</f>
        <v>18830827</v>
      </c>
      <c r="H316" s="295">
        <f>SUMIFS('7.  Persistence Report'!AZ$27:AZ$659,'7.  Persistence Report'!$D$27:$D$659,$B316,'7.  Persistence Report'!$H$27:$H$659,$D$218,'7.  Persistence Report'!$J$27:$J$659,"&lt;&gt;Adjustment")</f>
        <v>18830827</v>
      </c>
      <c r="I316" s="295">
        <f>SUMIFS('7.  Persistence Report'!BA$27:BA$659,'7.  Persistence Report'!$D$27:$D$659,$B316,'7.  Persistence Report'!$H$27:$H$659,$D$218,'7.  Persistence Report'!$J$27:$J$659,"&lt;&gt;Adjustment")</f>
        <v>18491408</v>
      </c>
      <c r="J316" s="295">
        <f>SUMIFS('7.  Persistence Report'!BB$27:BB$659,'7.  Persistence Report'!$D$27:$D$659,$B316,'7.  Persistence Report'!$H$27:$H$659,$D$218,'7.  Persistence Report'!$J$27:$J$659,"&lt;&gt;Adjustment")</f>
        <v>18491408</v>
      </c>
      <c r="K316" s="295">
        <f>SUMIFS('7.  Persistence Report'!BC$27:BC$659,'7.  Persistence Report'!$D$27:$D$659,$B316,'7.  Persistence Report'!$H$27:$H$659,$D$218,'7.  Persistence Report'!$J$27:$J$659,"&lt;&gt;Adjustment")</f>
        <v>18491408</v>
      </c>
      <c r="L316" s="295">
        <f>SUMIFS('7.  Persistence Report'!BD$27:BD$659,'7.  Persistence Report'!$D$27:$D$659,$B316,'7.  Persistence Report'!$H$27:$H$659,$D$218,'7.  Persistence Report'!$J$27:$J$659,"&lt;&gt;Adjustment")</f>
        <v>18491408</v>
      </c>
      <c r="M316" s="295">
        <f>SUMIFS('7.  Persistence Report'!BE$27:BE$659,'7.  Persistence Report'!$D$27:$D$659,$B316,'7.  Persistence Report'!$H$27:$H$659,$D$218,'7.  Persistence Report'!$J$27:$J$659,"&lt;&gt;Adjustment")</f>
        <v>18491408</v>
      </c>
      <c r="N316" s="295">
        <v>12</v>
      </c>
      <c r="O316" s="295">
        <f>SUMIFS('7.  Persistence Report'!Q$27:Q$659,'7.  Persistence Report'!$D$27:$D$659,$B316,'7.  Persistence Report'!$H$27:$H$659,$O$218,'7.  Persistence Report'!$J$27:$J$659,"&lt;&gt;Adjustment")</f>
        <v>23</v>
      </c>
      <c r="P316" s="295">
        <f>SUMIFS('7.  Persistence Report'!R$27:R$659,'7.  Persistence Report'!$D$27:$D$659,$B316,'7.  Persistence Report'!$H$27:$H$659,$O$218,'7.  Persistence Report'!$J$27:$J$659,"&lt;&gt;Adjustment")</f>
        <v>23</v>
      </c>
      <c r="Q316" s="295">
        <f>SUMIFS('7.  Persistence Report'!S$27:S$659,'7.  Persistence Report'!$D$27:$D$659,$B316,'7.  Persistence Report'!$H$27:$H$659,$O$218,'7.  Persistence Report'!$J$27:$J$659,"&lt;&gt;Adjustment")</f>
        <v>23</v>
      </c>
      <c r="R316" s="295">
        <f>SUMIFS('7.  Persistence Report'!T$27:T$659,'7.  Persistence Report'!$D$27:$D$659,$B316,'7.  Persistence Report'!$H$27:$H$659,$O$218,'7.  Persistence Report'!$J$27:$J$659,"&lt;&gt;Adjustment")</f>
        <v>23</v>
      </c>
      <c r="S316" s="295">
        <f>SUMIFS('7.  Persistence Report'!U$27:U$659,'7.  Persistence Report'!$D$27:$D$659,$B316,'7.  Persistence Report'!$H$27:$H$659,$O$218,'7.  Persistence Report'!$J$27:$J$659,"&lt;&gt;Adjustment")</f>
        <v>23</v>
      </c>
      <c r="T316" s="295">
        <f>SUMIFS('7.  Persistence Report'!V$27:V$659,'7.  Persistence Report'!$D$27:$D$659,$B316,'7.  Persistence Report'!$H$27:$H$659,$O$218,'7.  Persistence Report'!$J$27:$J$659,"&lt;&gt;Adjustment")</f>
        <v>0</v>
      </c>
      <c r="U316" s="295">
        <f>SUMIFS('7.  Persistence Report'!W$27:W$659,'7.  Persistence Report'!$D$27:$D$659,$B316,'7.  Persistence Report'!$H$27:$H$659,$O$218,'7.  Persistence Report'!$J$27:$J$659,"&lt;&gt;Adjustment")</f>
        <v>0</v>
      </c>
      <c r="V316" s="295">
        <f>SUMIFS('7.  Persistence Report'!X$27:X$659,'7.  Persistence Report'!$D$27:$D$659,$B316,'7.  Persistence Report'!$H$27:$H$659,$O$218,'7.  Persistence Report'!$J$27:$J$659,"&lt;&gt;Adjustment")</f>
        <v>0</v>
      </c>
      <c r="W316" s="295">
        <f>SUMIFS('7.  Persistence Report'!Y$27:Y$659,'7.  Persistence Report'!$D$27:$D$659,$B316,'7.  Persistence Report'!$H$27:$H$659,$O$218,'7.  Persistence Report'!$J$27:$J$659,"&lt;&gt;Adjustment")</f>
        <v>0</v>
      </c>
      <c r="X316" s="295">
        <f>SUMIFS('7.  Persistence Report'!Z$27:Z$659,'7.  Persistence Report'!$D$27:$D$659,$B316,'7.  Persistence Report'!$H$27:$H$659,$O$218,'7.  Persistence Report'!$J$27:$J$659,"&lt;&gt;Adjustment")</f>
        <v>0</v>
      </c>
      <c r="Y316" s="426">
        <f>VLOOKUP(B316,'3-a.  Rate Class Allocations'!$B$20:$BW$989,16,FALSE)</f>
        <v>0</v>
      </c>
      <c r="Z316" s="410">
        <f>VLOOKUP(B316,'3-a.  Rate Class Allocations'!$B$20:$BW$989,18,FALSE)</f>
        <v>0</v>
      </c>
      <c r="AA316" s="410">
        <f>VLOOKUP(B316,'3-a.  Rate Class Allocations'!$B$20:$BW$989,20,FALSE)</f>
        <v>0</v>
      </c>
      <c r="AB316" s="410">
        <f>VLOOKUP(B316,'3-a.  Rate Class Allocations'!$B$20:$BW$989,21,FALSE)</f>
        <v>0</v>
      </c>
      <c r="AC316" s="410">
        <f>VLOOKUP(B316,'3-a.  Rate Class Allocations'!$B$20:$BW$989,23,FALSE)</f>
        <v>1</v>
      </c>
      <c r="AD316" s="410">
        <f>VLOOKUP(B316,'3-a.  Rate Class Allocations'!$B$20:$BW$989,25,FALSE)</f>
        <v>0</v>
      </c>
      <c r="AE316" s="410"/>
      <c r="AF316" s="410"/>
      <c r="AG316" s="415"/>
      <c r="AH316" s="415"/>
      <c r="AI316" s="415"/>
      <c r="AJ316" s="415"/>
      <c r="AK316" s="415"/>
      <c r="AL316" s="415"/>
      <c r="AM316" s="296">
        <f>SUM(Y316:AL316)</f>
        <v>1</v>
      </c>
    </row>
    <row r="317" spans="1:39" ht="15.5" outlineLevel="1">
      <c r="B317" s="294" t="s">
        <v>289</v>
      </c>
      <c r="C317" s="340" t="s">
        <v>862</v>
      </c>
      <c r="D317" s="295">
        <f>SUMIFS('7.  Persistence Report'!AV$27:AV$659,'7.  Persistence Report'!$D$27:$D$659,$B316,'7.  Persistence Report'!$H$27:$H$659,$D$218,'7.  Persistence Report'!$J$27:$J$659,"Adjustment")</f>
        <v>0</v>
      </c>
      <c r="E317" s="295">
        <f>SUMIFS('7.  Persistence Report'!AW$27:AW$659,'7.  Persistence Report'!$D$27:$D$659,$B316,'7.  Persistence Report'!$H$27:$H$659,$D$218,'7.  Persistence Report'!$J$27:$J$659,"Adjustment")</f>
        <v>0</v>
      </c>
      <c r="F317" s="295">
        <f>SUMIFS('7.  Persistence Report'!AX$27:AX$659,'7.  Persistence Report'!$D$27:$D$659,$B316,'7.  Persistence Report'!$H$27:$H$659,$D$218,'7.  Persistence Report'!$J$27:$J$659,"Adjustment")</f>
        <v>0</v>
      </c>
      <c r="G317" s="295">
        <f>SUMIFS('7.  Persistence Report'!AY$27:AY$659,'7.  Persistence Report'!$D$27:$D$659,$B316,'7.  Persistence Report'!$H$27:$H$659,$D$218,'7.  Persistence Report'!$J$27:$J$659,"Adjustment")</f>
        <v>0</v>
      </c>
      <c r="H317" s="295">
        <f>SUMIFS('7.  Persistence Report'!AZ$27:AZ$659,'7.  Persistence Report'!$D$27:$D$659,$B316,'7.  Persistence Report'!$H$27:$H$659,$D$218,'7.  Persistence Report'!$J$27:$J$659,"Adjustment")</f>
        <v>0</v>
      </c>
      <c r="I317" s="295">
        <f>SUMIFS('7.  Persistence Report'!BA$27:BA$659,'7.  Persistence Report'!$D$27:$D$659,$B316,'7.  Persistence Report'!$H$27:$H$659,$D$218,'7.  Persistence Report'!$J$27:$J$659,"Adjustment")</f>
        <v>0</v>
      </c>
      <c r="J317" s="295">
        <f>SUMIFS('7.  Persistence Report'!BB$27:BB$659,'7.  Persistence Report'!$D$27:$D$659,$B316,'7.  Persistence Report'!$H$27:$H$659,$D$218,'7.  Persistence Report'!$J$27:$J$659,"Adjustment")</f>
        <v>0</v>
      </c>
      <c r="K317" s="295">
        <f>SUMIFS('7.  Persistence Report'!BC$27:BC$659,'7.  Persistence Report'!$D$27:$D$659,$B316,'7.  Persistence Report'!$H$27:$H$659,$D$218,'7.  Persistence Report'!$J$27:$J$659,"Adjustment")</f>
        <v>0</v>
      </c>
      <c r="L317" s="295">
        <f>SUMIFS('7.  Persistence Report'!BD$27:BD$659,'7.  Persistence Report'!$D$27:$D$659,$B316,'7.  Persistence Report'!$H$27:$H$659,$D$218,'7.  Persistence Report'!$J$27:$J$659,"Adjustment")</f>
        <v>0</v>
      </c>
      <c r="M317" s="295">
        <f>SUMIFS('7.  Persistence Report'!BE$27:BE$659,'7.  Persistence Report'!$D$27:$D$659,$B316,'7.  Persistence Report'!$H$27:$H$659,$D$218,'7.  Persistence Report'!$J$27:$J$659,"Adjustment")</f>
        <v>0</v>
      </c>
      <c r="N317" s="295">
        <f>N316</f>
        <v>12</v>
      </c>
      <c r="O317" s="295">
        <f>SUMIFS('7.  Persistence Report'!Q$27:Q$659,'7.  Persistence Report'!$D$27:$D$659,$B316,'7.  Persistence Report'!$H$27:$H$659,$O$218,'7.  Persistence Report'!$J$27:$J$659,"Adjustment")</f>
        <v>0</v>
      </c>
      <c r="P317" s="295">
        <f>SUMIFS('7.  Persistence Report'!R$27:R$659,'7.  Persistence Report'!$D$27:$D$659,$B316,'7.  Persistence Report'!$H$27:$H$659,$O$218,'7.  Persistence Report'!$J$27:$J$659,"Adjustment")</f>
        <v>0</v>
      </c>
      <c r="Q317" s="295">
        <f>SUMIFS('7.  Persistence Report'!S$27:S$659,'7.  Persistence Report'!$D$27:$D$659,$B316,'7.  Persistence Report'!$H$27:$H$659,$O$218,'7.  Persistence Report'!$J$27:$J$659,"Adjustment")</f>
        <v>0</v>
      </c>
      <c r="R317" s="295">
        <f>SUMIFS('7.  Persistence Report'!T$27:T$659,'7.  Persistence Report'!$D$27:$D$659,$B316,'7.  Persistence Report'!$H$27:$H$659,$O$218,'7.  Persistence Report'!$J$27:$J$659,"Adjustment")</f>
        <v>0</v>
      </c>
      <c r="S317" s="295">
        <f>SUMIFS('7.  Persistence Report'!U$27:U$659,'7.  Persistence Report'!$D$27:$D$659,$B316,'7.  Persistence Report'!$H$27:$H$659,$O$218,'7.  Persistence Report'!$J$27:$J$659,"Adjustment")</f>
        <v>0</v>
      </c>
      <c r="T317" s="295">
        <f>SUMIFS('7.  Persistence Report'!V$27:V$659,'7.  Persistence Report'!$D$27:$D$659,$B316,'7.  Persistence Report'!$H$27:$H$659,$O$218,'7.  Persistence Report'!$J$27:$J$659,"Adjustment")</f>
        <v>0</v>
      </c>
      <c r="U317" s="295">
        <f>SUMIFS('7.  Persistence Report'!W$27:W$659,'7.  Persistence Report'!$D$27:$D$659,$B316,'7.  Persistence Report'!$H$27:$H$659,$O$218,'7.  Persistence Report'!$J$27:$J$659,"Adjustment")</f>
        <v>0</v>
      </c>
      <c r="V317" s="295">
        <f>SUMIFS('7.  Persistence Report'!X$27:X$659,'7.  Persistence Report'!$D$27:$D$659,$B316,'7.  Persistence Report'!$H$27:$H$659,$O$218,'7.  Persistence Report'!$J$27:$J$659,"Adjustment")</f>
        <v>0</v>
      </c>
      <c r="W317" s="295">
        <f>SUMIFS('7.  Persistence Report'!Y$27:Y$659,'7.  Persistence Report'!$D$27:$D$659,$B316,'7.  Persistence Report'!$H$27:$H$659,$O$218,'7.  Persistence Report'!$J$27:$J$659,"Adjustment")</f>
        <v>0</v>
      </c>
      <c r="X317" s="295">
        <f>SUMIFS('7.  Persistence Report'!Z$27:Z$659,'7.  Persistence Report'!$D$27:$D$659,$B316,'7.  Persistence Report'!$H$27:$H$659,$O$218,'7.  Persistence Report'!$J$27:$J$659,"Adjustment")</f>
        <v>0</v>
      </c>
      <c r="Y317" s="411">
        <f>Y316</f>
        <v>0</v>
      </c>
      <c r="Z317" s="411">
        <f t="shared" ref="Z317" si="863">Z316</f>
        <v>0</v>
      </c>
      <c r="AA317" s="411">
        <f t="shared" ref="AA317" si="864">AA316</f>
        <v>0</v>
      </c>
      <c r="AB317" s="411">
        <f t="shared" ref="AB317" si="865">AB316</f>
        <v>0</v>
      </c>
      <c r="AC317" s="411">
        <f t="shared" ref="AC317" si="866">AC316</f>
        <v>1</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f>SUMIFS('7.  Persistence Report'!AV$27:AV$659,'7.  Persistence Report'!$D$27:$D$659,$B319,'7.  Persistence Report'!$H$27:$H$659,$D$218,'7.  Persistence Report'!$J$27:$J$659,"&lt;&gt;Adjustment")</f>
        <v>0</v>
      </c>
      <c r="E319" s="295">
        <f>SUMIFS('7.  Persistence Report'!AW$27:AW$659,'7.  Persistence Report'!$D$27:$D$659,$B319,'7.  Persistence Report'!$H$27:$H$659,$D$218,'7.  Persistence Report'!$J$27:$J$659,"&lt;&gt;Adjustment")</f>
        <v>0</v>
      </c>
      <c r="F319" s="295">
        <f>SUMIFS('7.  Persistence Report'!AX$27:AX$659,'7.  Persistence Report'!$D$27:$D$659,$B319,'7.  Persistence Report'!$H$27:$H$659,$D$218,'7.  Persistence Report'!$J$27:$J$659,"&lt;&gt;Adjustment")</f>
        <v>0</v>
      </c>
      <c r="G319" s="295">
        <f>SUMIFS('7.  Persistence Report'!AY$27:AY$659,'7.  Persistence Report'!$D$27:$D$659,$B319,'7.  Persistence Report'!$H$27:$H$659,$D$218,'7.  Persistence Report'!$J$27:$J$659,"&lt;&gt;Adjustment")</f>
        <v>0</v>
      </c>
      <c r="H319" s="295">
        <f>SUMIFS('7.  Persistence Report'!AZ$27:AZ$659,'7.  Persistence Report'!$D$27:$D$659,$B319,'7.  Persistence Report'!$H$27:$H$659,$D$218,'7.  Persistence Report'!$J$27:$J$659,"&lt;&gt;Adjustment")</f>
        <v>0</v>
      </c>
      <c r="I319" s="295">
        <f>SUMIFS('7.  Persistence Report'!BA$27:BA$659,'7.  Persistence Report'!$D$27:$D$659,$B319,'7.  Persistence Report'!$H$27:$H$659,$D$218,'7.  Persistence Report'!$J$27:$J$659,"&lt;&gt;Adjustment")</f>
        <v>0</v>
      </c>
      <c r="J319" s="295">
        <f>SUMIFS('7.  Persistence Report'!BB$27:BB$659,'7.  Persistence Report'!$D$27:$D$659,$B319,'7.  Persistence Report'!$H$27:$H$659,$D$218,'7.  Persistence Report'!$J$27:$J$659,"&lt;&gt;Adjustment")</f>
        <v>0</v>
      </c>
      <c r="K319" s="295">
        <f>SUMIFS('7.  Persistence Report'!BC$27:BC$659,'7.  Persistence Report'!$D$27:$D$659,$B319,'7.  Persistence Report'!$H$27:$H$659,$D$218,'7.  Persistence Report'!$J$27:$J$659,"&lt;&gt;Adjustment")</f>
        <v>0</v>
      </c>
      <c r="L319" s="295">
        <f>SUMIFS('7.  Persistence Report'!BD$27:BD$659,'7.  Persistence Report'!$D$27:$D$659,$B319,'7.  Persistence Report'!$H$27:$H$659,$D$218,'7.  Persistence Report'!$J$27:$J$659,"&lt;&gt;Adjustment")</f>
        <v>0</v>
      </c>
      <c r="M319" s="295">
        <f>SUMIFS('7.  Persistence Report'!BE$27:BE$659,'7.  Persistence Report'!$D$27:$D$659,$B319,'7.  Persistence Report'!$H$27:$H$659,$D$218,'7.  Persistence Report'!$J$27:$J$659,"&lt;&gt;Adjustment")</f>
        <v>0</v>
      </c>
      <c r="N319" s="295">
        <v>12</v>
      </c>
      <c r="O319" s="295">
        <f>SUMIFS('7.  Persistence Report'!Q$27:Q$659,'7.  Persistence Report'!$D$27:$D$659,$B319,'7.  Persistence Report'!$H$27:$H$659,$O$218,'7.  Persistence Report'!$J$27:$J$659,"&lt;&gt;Adjustment")</f>
        <v>0</v>
      </c>
      <c r="P319" s="295">
        <f>SUMIFS('7.  Persistence Report'!R$27:R$659,'7.  Persistence Report'!$D$27:$D$659,$B319,'7.  Persistence Report'!$H$27:$H$659,$O$218,'7.  Persistence Report'!$J$27:$J$659,"&lt;&gt;Adjustment")</f>
        <v>0</v>
      </c>
      <c r="Q319" s="295">
        <f>SUMIFS('7.  Persistence Report'!S$27:S$659,'7.  Persistence Report'!$D$27:$D$659,$B319,'7.  Persistence Report'!$H$27:$H$659,$O$218,'7.  Persistence Report'!$J$27:$J$659,"&lt;&gt;Adjustment")</f>
        <v>0</v>
      </c>
      <c r="R319" s="295">
        <f>SUMIFS('7.  Persistence Report'!T$27:T$659,'7.  Persistence Report'!$D$27:$D$659,$B319,'7.  Persistence Report'!$H$27:$H$659,$O$218,'7.  Persistence Report'!$J$27:$J$659,"&lt;&gt;Adjustment")</f>
        <v>0</v>
      </c>
      <c r="S319" s="295">
        <f>SUMIFS('7.  Persistence Report'!U$27:U$659,'7.  Persistence Report'!$D$27:$D$659,$B319,'7.  Persistence Report'!$H$27:$H$659,$O$218,'7.  Persistence Report'!$J$27:$J$659,"&lt;&gt;Adjustment")</f>
        <v>0</v>
      </c>
      <c r="T319" s="295">
        <f>SUMIFS('7.  Persistence Report'!V$27:V$659,'7.  Persistence Report'!$D$27:$D$659,$B319,'7.  Persistence Report'!$H$27:$H$659,$O$218,'7.  Persistence Report'!$J$27:$J$659,"&lt;&gt;Adjustment")</f>
        <v>0</v>
      </c>
      <c r="U319" s="295">
        <f>SUMIFS('7.  Persistence Report'!W$27:W$659,'7.  Persistence Report'!$D$27:$D$659,$B319,'7.  Persistence Report'!$H$27:$H$659,$O$218,'7.  Persistence Report'!$J$27:$J$659,"&lt;&gt;Adjustment")</f>
        <v>0</v>
      </c>
      <c r="V319" s="295">
        <f>SUMIFS('7.  Persistence Report'!X$27:X$659,'7.  Persistence Report'!$D$27:$D$659,$B319,'7.  Persistence Report'!$H$27:$H$659,$O$218,'7.  Persistence Report'!$J$27:$J$659,"&lt;&gt;Adjustment")</f>
        <v>0</v>
      </c>
      <c r="W319" s="295">
        <f>SUMIFS('7.  Persistence Report'!Y$27:Y$659,'7.  Persistence Report'!$D$27:$D$659,$B319,'7.  Persistence Report'!$H$27:$H$659,$O$218,'7.  Persistence Report'!$J$27:$J$659,"&lt;&gt;Adjustment")</f>
        <v>0</v>
      </c>
      <c r="X319" s="295">
        <f>SUMIFS('7.  Persistence Report'!Z$27:Z$659,'7.  Persistence Report'!$D$27:$D$659,$B319,'7.  Persistence Report'!$H$27:$H$659,$O$218,'7.  Persistence Report'!$J$27:$J$659,"&lt;&gt;Adjustment")</f>
        <v>0</v>
      </c>
      <c r="Y319" s="426">
        <f>VLOOKUP(B319,'3-a.  Rate Class Allocations'!$B$20:$BW$989,16,FALSE)</f>
        <v>0</v>
      </c>
      <c r="Z319" s="410">
        <f>VLOOKUP(B319,'3-a.  Rate Class Allocations'!$B$20:$BW$989,18,FALSE)</f>
        <v>0</v>
      </c>
      <c r="AA319" s="410">
        <f>VLOOKUP(B319,'3-a.  Rate Class Allocations'!$B$20:$BW$989,20,FALSE)</f>
        <v>0</v>
      </c>
      <c r="AB319" s="410">
        <f>VLOOKUP(B319,'3-a.  Rate Class Allocations'!$B$20:$BW$989,21,FALSE)</f>
        <v>0</v>
      </c>
      <c r="AC319" s="410">
        <f>VLOOKUP(B319,'3-a.  Rate Class Allocations'!$B$20:$BW$989,23,FALSE)</f>
        <v>0</v>
      </c>
      <c r="AD319" s="410">
        <f>VLOOKUP(B319,'3-a.  Rate Class Allocations'!$B$20:$BW$989,25,FALSE)</f>
        <v>0</v>
      </c>
      <c r="AE319" s="410"/>
      <c r="AF319" s="410"/>
      <c r="AG319" s="415"/>
      <c r="AH319" s="415"/>
      <c r="AI319" s="415"/>
      <c r="AJ319" s="415"/>
      <c r="AK319" s="415"/>
      <c r="AL319" s="415"/>
      <c r="AM319" s="296">
        <f>SUM(Y319:AL319)</f>
        <v>0</v>
      </c>
    </row>
    <row r="320" spans="1:39" ht="15.5" outlineLevel="1">
      <c r="B320" s="294" t="s">
        <v>289</v>
      </c>
      <c r="C320" s="340" t="s">
        <v>862</v>
      </c>
      <c r="D320" s="295">
        <f>SUMIFS('7.  Persistence Report'!AV$27:AV$659,'7.  Persistence Report'!$D$27:$D$659,$B319,'7.  Persistence Report'!$H$27:$H$659,$D$218,'7.  Persistence Report'!$J$27:$J$659,"Adjustment")</f>
        <v>0</v>
      </c>
      <c r="E320" s="295">
        <f>SUMIFS('7.  Persistence Report'!AW$27:AW$659,'7.  Persistence Report'!$D$27:$D$659,$B319,'7.  Persistence Report'!$H$27:$H$659,$D$218,'7.  Persistence Report'!$J$27:$J$659,"Adjustment")</f>
        <v>0</v>
      </c>
      <c r="F320" s="295">
        <f>SUMIFS('7.  Persistence Report'!AX$27:AX$659,'7.  Persistence Report'!$D$27:$D$659,$B319,'7.  Persistence Report'!$H$27:$H$659,$D$218,'7.  Persistence Report'!$J$27:$J$659,"Adjustment")</f>
        <v>0</v>
      </c>
      <c r="G320" s="295">
        <f>SUMIFS('7.  Persistence Report'!AY$27:AY$659,'7.  Persistence Report'!$D$27:$D$659,$B319,'7.  Persistence Report'!$H$27:$H$659,$D$218,'7.  Persistence Report'!$J$27:$J$659,"Adjustment")</f>
        <v>0</v>
      </c>
      <c r="H320" s="295">
        <f>SUMIFS('7.  Persistence Report'!AZ$27:AZ$659,'7.  Persistence Report'!$D$27:$D$659,$B319,'7.  Persistence Report'!$H$27:$H$659,$D$218,'7.  Persistence Report'!$J$27:$J$659,"Adjustment")</f>
        <v>0</v>
      </c>
      <c r="I320" s="295">
        <f>SUMIFS('7.  Persistence Report'!BA$27:BA$659,'7.  Persistence Report'!$D$27:$D$659,$B319,'7.  Persistence Report'!$H$27:$H$659,$D$218,'7.  Persistence Report'!$J$27:$J$659,"Adjustment")</f>
        <v>0</v>
      </c>
      <c r="J320" s="295">
        <f>SUMIFS('7.  Persistence Report'!BB$27:BB$659,'7.  Persistence Report'!$D$27:$D$659,$B319,'7.  Persistence Report'!$H$27:$H$659,$D$218,'7.  Persistence Report'!$J$27:$J$659,"Adjustment")</f>
        <v>0</v>
      </c>
      <c r="K320" s="295">
        <f>SUMIFS('7.  Persistence Report'!BC$27:BC$659,'7.  Persistence Report'!$D$27:$D$659,$B319,'7.  Persistence Report'!$H$27:$H$659,$D$218,'7.  Persistence Report'!$J$27:$J$659,"Adjustment")</f>
        <v>0</v>
      </c>
      <c r="L320" s="295">
        <f>SUMIFS('7.  Persistence Report'!BD$27:BD$659,'7.  Persistence Report'!$D$27:$D$659,$B319,'7.  Persistence Report'!$H$27:$H$659,$D$218,'7.  Persistence Report'!$J$27:$J$659,"Adjustment")</f>
        <v>0</v>
      </c>
      <c r="M320" s="295">
        <f>SUMIFS('7.  Persistence Report'!BE$27:BE$659,'7.  Persistence Report'!$D$27:$D$659,$B319,'7.  Persistence Report'!$H$27:$H$659,$D$218,'7.  Persistence Report'!$J$27:$J$659,"Adjustment")</f>
        <v>0</v>
      </c>
      <c r="N320" s="295">
        <f>N319</f>
        <v>12</v>
      </c>
      <c r="O320" s="295">
        <f>SUMIFS('7.  Persistence Report'!Q$27:Q$659,'7.  Persistence Report'!$D$27:$D$659,$B319,'7.  Persistence Report'!$H$27:$H$659,$O$218,'7.  Persistence Report'!$J$27:$J$659,"Adjustment")</f>
        <v>0</v>
      </c>
      <c r="P320" s="295">
        <f>SUMIFS('7.  Persistence Report'!R$27:R$659,'7.  Persistence Report'!$D$27:$D$659,$B319,'7.  Persistence Report'!$H$27:$H$659,$O$218,'7.  Persistence Report'!$J$27:$J$659,"Adjustment")</f>
        <v>0</v>
      </c>
      <c r="Q320" s="295">
        <f>SUMIFS('7.  Persistence Report'!S$27:S$659,'7.  Persistence Report'!$D$27:$D$659,$B319,'7.  Persistence Report'!$H$27:$H$659,$O$218,'7.  Persistence Report'!$J$27:$J$659,"Adjustment")</f>
        <v>0</v>
      </c>
      <c r="R320" s="295">
        <f>SUMIFS('7.  Persistence Report'!T$27:T$659,'7.  Persistence Report'!$D$27:$D$659,$B319,'7.  Persistence Report'!$H$27:$H$659,$O$218,'7.  Persistence Report'!$J$27:$J$659,"Adjustment")</f>
        <v>0</v>
      </c>
      <c r="S320" s="295">
        <f>SUMIFS('7.  Persistence Report'!U$27:U$659,'7.  Persistence Report'!$D$27:$D$659,$B319,'7.  Persistence Report'!$H$27:$H$659,$O$218,'7.  Persistence Report'!$J$27:$J$659,"Adjustment")</f>
        <v>0</v>
      </c>
      <c r="T320" s="295">
        <f>SUMIFS('7.  Persistence Report'!V$27:V$659,'7.  Persistence Report'!$D$27:$D$659,$B319,'7.  Persistence Report'!$H$27:$H$659,$O$218,'7.  Persistence Report'!$J$27:$J$659,"Adjustment")</f>
        <v>0</v>
      </c>
      <c r="U320" s="295">
        <f>SUMIFS('7.  Persistence Report'!W$27:W$659,'7.  Persistence Report'!$D$27:$D$659,$B319,'7.  Persistence Report'!$H$27:$H$659,$O$218,'7.  Persistence Report'!$J$27:$J$659,"Adjustment")</f>
        <v>0</v>
      </c>
      <c r="V320" s="295">
        <f>SUMIFS('7.  Persistence Report'!X$27:X$659,'7.  Persistence Report'!$D$27:$D$659,$B319,'7.  Persistence Report'!$H$27:$H$659,$O$218,'7.  Persistence Report'!$J$27:$J$659,"Adjustment")</f>
        <v>0</v>
      </c>
      <c r="W320" s="295">
        <f>SUMIFS('7.  Persistence Report'!Y$27:Y$659,'7.  Persistence Report'!$D$27:$D$659,$B319,'7.  Persistence Report'!$H$27:$H$659,$O$218,'7.  Persistence Report'!$J$27:$J$659,"Adjustment")</f>
        <v>0</v>
      </c>
      <c r="X320" s="295">
        <f>SUMIFS('7.  Persistence Report'!Z$27:Z$659,'7.  Persistence Report'!$D$27:$D$659,$B319,'7.  Persistence Report'!$H$27:$H$659,$O$218,'7.  Persistence Report'!$J$27:$J$659,"Adjustment")</f>
        <v>0</v>
      </c>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f>SUMIFS('7.  Persistence Report'!AV$27:AV$659,'7.  Persistence Report'!$D$27:$D$659,$B322,'7.  Persistence Report'!$H$27:$H$659,$D$218,'7.  Persistence Report'!$J$27:$J$659,"&lt;&gt;Adjustment")</f>
        <v>15533844</v>
      </c>
      <c r="E322" s="295">
        <f>SUMIFS('7.  Persistence Report'!AW$27:AW$659,'7.  Persistence Report'!$D$27:$D$659,$B322,'7.  Persistence Report'!$H$27:$H$659,$D$218,'7.  Persistence Report'!$J$27:$J$659,"&lt;&gt;Adjustment")</f>
        <v>15313143</v>
      </c>
      <c r="F322" s="295">
        <f>SUMIFS('7.  Persistence Report'!AX$27:AX$659,'7.  Persistence Report'!$D$27:$D$659,$B322,'7.  Persistence Report'!$H$27:$H$659,$D$218,'7.  Persistence Report'!$J$27:$J$659,"&lt;&gt;Adjustment")</f>
        <v>15116813</v>
      </c>
      <c r="G322" s="295">
        <f>SUMIFS('7.  Persistence Report'!AY$27:AY$659,'7.  Persistence Report'!$D$27:$D$659,$B322,'7.  Persistence Report'!$H$27:$H$659,$D$218,'7.  Persistence Report'!$J$27:$J$659,"&lt;&gt;Adjustment")</f>
        <v>14814037</v>
      </c>
      <c r="H322" s="295">
        <f>SUMIFS('7.  Persistence Report'!AZ$27:AZ$659,'7.  Persistence Report'!$D$27:$D$659,$B322,'7.  Persistence Report'!$H$27:$H$659,$D$218,'7.  Persistence Report'!$J$27:$J$659,"&lt;&gt;Adjustment")</f>
        <v>14814037</v>
      </c>
      <c r="I322" s="295">
        <f>SUMIFS('7.  Persistence Report'!BA$27:BA$659,'7.  Persistence Report'!$D$27:$D$659,$B322,'7.  Persistence Report'!$H$27:$H$659,$D$218,'7.  Persistence Report'!$J$27:$J$659,"&lt;&gt;Adjustment")</f>
        <v>6415435</v>
      </c>
      <c r="J322" s="295">
        <f>SUMIFS('7.  Persistence Report'!BB$27:BB$659,'7.  Persistence Report'!$D$27:$D$659,$B322,'7.  Persistence Report'!$H$27:$H$659,$D$218,'7.  Persistence Report'!$J$27:$J$659,"&lt;&gt;Adjustment")</f>
        <v>5552685</v>
      </c>
      <c r="K322" s="295">
        <f>SUMIFS('7.  Persistence Report'!BC$27:BC$659,'7.  Persistence Report'!$D$27:$D$659,$B322,'7.  Persistence Report'!$H$27:$H$659,$D$218,'7.  Persistence Report'!$J$27:$J$659,"&lt;&gt;Adjustment")</f>
        <v>5552685</v>
      </c>
      <c r="L322" s="295">
        <f>SUMIFS('7.  Persistence Report'!BD$27:BD$659,'7.  Persistence Report'!$D$27:$D$659,$B322,'7.  Persistence Report'!$H$27:$H$659,$D$218,'7.  Persistence Report'!$J$27:$J$659,"&lt;&gt;Adjustment")</f>
        <v>5552685</v>
      </c>
      <c r="M322" s="295">
        <f>SUMIFS('7.  Persistence Report'!BE$27:BE$659,'7.  Persistence Report'!$D$27:$D$659,$B322,'7.  Persistence Report'!$H$27:$H$659,$D$218,'7.  Persistence Report'!$J$27:$J$659,"&lt;&gt;Adjustment")</f>
        <v>5552685</v>
      </c>
      <c r="N322" s="295">
        <v>12</v>
      </c>
      <c r="O322" s="295">
        <f>SUMIFS('7.  Persistence Report'!Q$27:Q$659,'7.  Persistence Report'!$D$27:$D$659,$B322,'7.  Persistence Report'!$H$27:$H$659,$O$218,'7.  Persistence Report'!$J$27:$J$659,"&lt;&gt;Adjustment")</f>
        <v>1499</v>
      </c>
      <c r="P322" s="295">
        <f>SUMIFS('7.  Persistence Report'!R$27:R$659,'7.  Persistence Report'!$D$27:$D$659,$B322,'7.  Persistence Report'!$H$27:$H$659,$O$218,'7.  Persistence Report'!$J$27:$J$659,"&lt;&gt;Adjustment")</f>
        <v>1462</v>
      </c>
      <c r="Q322" s="295">
        <f>SUMIFS('7.  Persistence Report'!S$27:S$659,'7.  Persistence Report'!$D$27:$D$659,$B322,'7.  Persistence Report'!$H$27:$H$659,$O$218,'7.  Persistence Report'!$J$27:$J$659,"&lt;&gt;Adjustment")</f>
        <v>1447</v>
      </c>
      <c r="R322" s="295">
        <f>SUMIFS('7.  Persistence Report'!T$27:T$659,'7.  Persistence Report'!$D$27:$D$659,$B322,'7.  Persistence Report'!$H$27:$H$659,$O$218,'7.  Persistence Report'!$J$27:$J$659,"&lt;&gt;Adjustment")</f>
        <v>1425</v>
      </c>
      <c r="S322" s="295">
        <f>SUMIFS('7.  Persistence Report'!U$27:U$659,'7.  Persistence Report'!$D$27:$D$659,$B322,'7.  Persistence Report'!$H$27:$H$659,$O$218,'7.  Persistence Report'!$J$27:$J$659,"&lt;&gt;Adjustment")</f>
        <v>1425</v>
      </c>
      <c r="T322" s="295">
        <f>SUMIFS('7.  Persistence Report'!V$27:V$659,'7.  Persistence Report'!$D$27:$D$659,$B322,'7.  Persistence Report'!$H$27:$H$659,$O$218,'7.  Persistence Report'!$J$27:$J$659,"&lt;&gt;Adjustment")</f>
        <v>539</v>
      </c>
      <c r="U322" s="295">
        <f>SUMIFS('7.  Persistence Report'!W$27:W$659,'7.  Persistence Report'!$D$27:$D$659,$B322,'7.  Persistence Report'!$H$27:$H$659,$O$218,'7.  Persistence Report'!$J$27:$J$659,"&lt;&gt;Adjustment")</f>
        <v>439</v>
      </c>
      <c r="V322" s="295">
        <f>SUMIFS('7.  Persistence Report'!X$27:X$659,'7.  Persistence Report'!$D$27:$D$659,$B322,'7.  Persistence Report'!$H$27:$H$659,$O$218,'7.  Persistence Report'!$J$27:$J$659,"&lt;&gt;Adjustment")</f>
        <v>439</v>
      </c>
      <c r="W322" s="295">
        <f>SUMIFS('7.  Persistence Report'!Y$27:Y$659,'7.  Persistence Report'!$D$27:$D$659,$B322,'7.  Persistence Report'!$H$27:$H$659,$O$218,'7.  Persistence Report'!$J$27:$J$659,"&lt;&gt;Adjustment")</f>
        <v>439</v>
      </c>
      <c r="X322" s="295">
        <f>SUMIFS('7.  Persistence Report'!Z$27:Z$659,'7.  Persistence Report'!$D$27:$D$659,$B322,'7.  Persistence Report'!$H$27:$H$659,$O$218,'7.  Persistence Report'!$J$27:$J$659,"&lt;&gt;Adjustment")</f>
        <v>439</v>
      </c>
      <c r="Y322" s="426">
        <f>VLOOKUP(B322,'3-a.  Rate Class Allocations'!$B$20:$BW$989,16,FALSE)</f>
        <v>0</v>
      </c>
      <c r="Z322" s="410">
        <f>VLOOKUP(B322,'3-a.  Rate Class Allocations'!$B$20:$BW$989,18,FALSE)</f>
        <v>0</v>
      </c>
      <c r="AA322" s="410">
        <f>VLOOKUP(B322,'3-a.  Rate Class Allocations'!$B$20:$BW$989,20,FALSE)</f>
        <v>0</v>
      </c>
      <c r="AB322" s="410">
        <f>VLOOKUP(B322,'3-a.  Rate Class Allocations'!$B$20:$BW$989,21,FALSE)</f>
        <v>0.5714285714285714</v>
      </c>
      <c r="AC322" s="410">
        <f>VLOOKUP(B322,'3-a.  Rate Class Allocations'!$B$20:$BW$989,23,FALSE)</f>
        <v>0</v>
      </c>
      <c r="AD322" s="410">
        <f>VLOOKUP(B322,'3-a.  Rate Class Allocations'!$B$20:$BW$989,25,FALSE)</f>
        <v>0.42857142857142855</v>
      </c>
      <c r="AE322" s="410"/>
      <c r="AF322" s="410"/>
      <c r="AG322" s="415"/>
      <c r="AH322" s="415"/>
      <c r="AI322" s="415"/>
      <c r="AJ322" s="415"/>
      <c r="AK322" s="415"/>
      <c r="AL322" s="415"/>
      <c r="AM322" s="296">
        <f>SUM(Y322:AL322)</f>
        <v>1</v>
      </c>
    </row>
    <row r="323" spans="1:39" ht="15.5" outlineLevel="1">
      <c r="B323" s="294" t="s">
        <v>289</v>
      </c>
      <c r="C323" s="340" t="s">
        <v>862</v>
      </c>
      <c r="D323" s="295">
        <f>SUMIFS('7.  Persistence Report'!AV$27:AV$659,'7.  Persistence Report'!$D$27:$D$659,$B322,'7.  Persistence Report'!$H$27:$H$659,$D$218,'7.  Persistence Report'!$J$27:$J$659,"Adjustment")</f>
        <v>0</v>
      </c>
      <c r="E323" s="295">
        <f>SUMIFS('7.  Persistence Report'!AW$27:AW$659,'7.  Persistence Report'!$D$27:$D$659,$B322,'7.  Persistence Report'!$H$27:$H$659,$D$218,'7.  Persistence Report'!$J$27:$J$659,"Adjustment")</f>
        <v>0</v>
      </c>
      <c r="F323" s="295">
        <f>SUMIFS('7.  Persistence Report'!AX$27:AX$659,'7.  Persistence Report'!$D$27:$D$659,$B322,'7.  Persistence Report'!$H$27:$H$659,$D$218,'7.  Persistence Report'!$J$27:$J$659,"Adjustment")</f>
        <v>0</v>
      </c>
      <c r="G323" s="295">
        <f>SUMIFS('7.  Persistence Report'!AY$27:AY$659,'7.  Persistence Report'!$D$27:$D$659,$B322,'7.  Persistence Report'!$H$27:$H$659,$D$218,'7.  Persistence Report'!$J$27:$J$659,"Adjustment")</f>
        <v>0</v>
      </c>
      <c r="H323" s="295">
        <f>SUMIFS('7.  Persistence Report'!AZ$27:AZ$659,'7.  Persistence Report'!$D$27:$D$659,$B322,'7.  Persistence Report'!$H$27:$H$659,$D$218,'7.  Persistence Report'!$J$27:$J$659,"Adjustment")</f>
        <v>0</v>
      </c>
      <c r="I323" s="295">
        <f>SUMIFS('7.  Persistence Report'!BA$27:BA$659,'7.  Persistence Report'!$D$27:$D$659,$B322,'7.  Persistence Report'!$H$27:$H$659,$D$218,'7.  Persistence Report'!$J$27:$J$659,"Adjustment")</f>
        <v>0</v>
      </c>
      <c r="J323" s="295">
        <f>SUMIFS('7.  Persistence Report'!BB$27:BB$659,'7.  Persistence Report'!$D$27:$D$659,$B322,'7.  Persistence Report'!$H$27:$H$659,$D$218,'7.  Persistence Report'!$J$27:$J$659,"Adjustment")</f>
        <v>0</v>
      </c>
      <c r="K323" s="295">
        <f>SUMIFS('7.  Persistence Report'!BC$27:BC$659,'7.  Persistence Report'!$D$27:$D$659,$B322,'7.  Persistence Report'!$H$27:$H$659,$D$218,'7.  Persistence Report'!$J$27:$J$659,"Adjustment")</f>
        <v>0</v>
      </c>
      <c r="L323" s="295">
        <f>SUMIFS('7.  Persistence Report'!BD$27:BD$659,'7.  Persistence Report'!$D$27:$D$659,$B322,'7.  Persistence Report'!$H$27:$H$659,$D$218,'7.  Persistence Report'!$J$27:$J$659,"Adjustment")</f>
        <v>0</v>
      </c>
      <c r="M323" s="295">
        <f>SUMIFS('7.  Persistence Report'!BE$27:BE$659,'7.  Persistence Report'!$D$27:$D$659,$B322,'7.  Persistence Report'!$H$27:$H$659,$D$218,'7.  Persistence Report'!$J$27:$J$659,"Adjustment")</f>
        <v>0</v>
      </c>
      <c r="N323" s="295">
        <f>N322</f>
        <v>12</v>
      </c>
      <c r="O323" s="295">
        <f>SUMIFS('7.  Persistence Report'!Q$27:Q$659,'7.  Persistence Report'!$D$27:$D$659,$B322,'7.  Persistence Report'!$H$27:$H$659,$O$218,'7.  Persistence Report'!$J$27:$J$659,"Adjustment")</f>
        <v>0</v>
      </c>
      <c r="P323" s="295">
        <f>SUMIFS('7.  Persistence Report'!R$27:R$659,'7.  Persistence Report'!$D$27:$D$659,$B322,'7.  Persistence Report'!$H$27:$H$659,$O$218,'7.  Persistence Report'!$J$27:$J$659,"Adjustment")</f>
        <v>0</v>
      </c>
      <c r="Q323" s="295">
        <f>SUMIFS('7.  Persistence Report'!S$27:S$659,'7.  Persistence Report'!$D$27:$D$659,$B322,'7.  Persistence Report'!$H$27:$H$659,$O$218,'7.  Persistence Report'!$J$27:$J$659,"Adjustment")</f>
        <v>0</v>
      </c>
      <c r="R323" s="295">
        <f>SUMIFS('7.  Persistence Report'!T$27:T$659,'7.  Persistence Report'!$D$27:$D$659,$B322,'7.  Persistence Report'!$H$27:$H$659,$O$218,'7.  Persistence Report'!$J$27:$J$659,"Adjustment")</f>
        <v>0</v>
      </c>
      <c r="S323" s="295">
        <f>SUMIFS('7.  Persistence Report'!U$27:U$659,'7.  Persistence Report'!$D$27:$D$659,$B322,'7.  Persistence Report'!$H$27:$H$659,$O$218,'7.  Persistence Report'!$J$27:$J$659,"Adjustment")</f>
        <v>0</v>
      </c>
      <c r="T323" s="295">
        <f>SUMIFS('7.  Persistence Report'!V$27:V$659,'7.  Persistence Report'!$D$27:$D$659,$B322,'7.  Persistence Report'!$H$27:$H$659,$O$218,'7.  Persistence Report'!$J$27:$J$659,"Adjustment")</f>
        <v>0</v>
      </c>
      <c r="U323" s="295">
        <f>SUMIFS('7.  Persistence Report'!W$27:W$659,'7.  Persistence Report'!$D$27:$D$659,$B322,'7.  Persistence Report'!$H$27:$H$659,$O$218,'7.  Persistence Report'!$J$27:$J$659,"Adjustment")</f>
        <v>0</v>
      </c>
      <c r="V323" s="295">
        <f>SUMIFS('7.  Persistence Report'!X$27:X$659,'7.  Persistence Report'!$D$27:$D$659,$B322,'7.  Persistence Report'!$H$27:$H$659,$O$218,'7.  Persistence Report'!$J$27:$J$659,"Adjustment")</f>
        <v>0</v>
      </c>
      <c r="W323" s="295">
        <f>SUMIFS('7.  Persistence Report'!Y$27:Y$659,'7.  Persistence Report'!$D$27:$D$659,$B322,'7.  Persistence Report'!$H$27:$H$659,$O$218,'7.  Persistence Report'!$J$27:$J$659,"Adjustment")</f>
        <v>0</v>
      </c>
      <c r="X323" s="295">
        <f>SUMIFS('7.  Persistence Report'!Z$27:Z$659,'7.  Persistence Report'!$D$27:$D$659,$B322,'7.  Persistence Report'!$H$27:$H$659,$O$218,'7.  Persistence Report'!$J$27:$J$659,"Adjustment")</f>
        <v>0</v>
      </c>
      <c r="Y323" s="411">
        <f>Y322</f>
        <v>0</v>
      </c>
      <c r="Z323" s="411">
        <f t="shared" ref="Z323" si="889">Z322</f>
        <v>0</v>
      </c>
      <c r="AA323" s="411">
        <f t="shared" ref="AA323" si="890">AA322</f>
        <v>0</v>
      </c>
      <c r="AB323" s="411">
        <f t="shared" ref="AB323" si="891">AB322</f>
        <v>0.5714285714285714</v>
      </c>
      <c r="AC323" s="411">
        <f t="shared" ref="AC323" si="892">AC322</f>
        <v>0</v>
      </c>
      <c r="AD323" s="411">
        <f t="shared" ref="AD323" si="893">AD322</f>
        <v>0.42857142857142855</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f>SUMIFS('7.  Persistence Report'!AV$27:AV$659,'7.  Persistence Report'!$D$27:$D$659,$B326,'7.  Persistence Report'!$H$27:$H$659,$D$218,'7.  Persistence Report'!$J$27:$J$659,"&lt;&gt;Adjustment")</f>
        <v>0</v>
      </c>
      <c r="E326" s="295">
        <f>SUMIFS('7.  Persistence Report'!AW$27:AW$659,'7.  Persistence Report'!$D$27:$D$659,$B326,'7.  Persistence Report'!$H$27:$H$659,$D$218,'7.  Persistence Report'!$J$27:$J$659,"&lt;&gt;Adjustment")</f>
        <v>0</v>
      </c>
      <c r="F326" s="295">
        <f>SUMIFS('7.  Persistence Report'!AX$27:AX$659,'7.  Persistence Report'!$D$27:$D$659,$B326,'7.  Persistence Report'!$H$27:$H$659,$D$218,'7.  Persistence Report'!$J$27:$J$659,"&lt;&gt;Adjustment")</f>
        <v>0</v>
      </c>
      <c r="G326" s="295">
        <f>SUMIFS('7.  Persistence Report'!AY$27:AY$659,'7.  Persistence Report'!$D$27:$D$659,$B326,'7.  Persistence Report'!$H$27:$H$659,$D$218,'7.  Persistence Report'!$J$27:$J$659,"&lt;&gt;Adjustment")</f>
        <v>0</v>
      </c>
      <c r="H326" s="295">
        <f>SUMIFS('7.  Persistence Report'!AZ$27:AZ$659,'7.  Persistence Report'!$D$27:$D$659,$B326,'7.  Persistence Report'!$H$27:$H$659,$D$218,'7.  Persistence Report'!$J$27:$J$659,"&lt;&gt;Adjustment")</f>
        <v>0</v>
      </c>
      <c r="I326" s="295">
        <f>SUMIFS('7.  Persistence Report'!BA$27:BA$659,'7.  Persistence Report'!$D$27:$D$659,$B326,'7.  Persistence Report'!$H$27:$H$659,$D$218,'7.  Persistence Report'!$J$27:$J$659,"&lt;&gt;Adjustment")</f>
        <v>0</v>
      </c>
      <c r="J326" s="295">
        <f>SUMIFS('7.  Persistence Report'!BB$27:BB$659,'7.  Persistence Report'!$D$27:$D$659,$B326,'7.  Persistence Report'!$H$27:$H$659,$D$218,'7.  Persistence Report'!$J$27:$J$659,"&lt;&gt;Adjustment")</f>
        <v>0</v>
      </c>
      <c r="K326" s="295">
        <f>SUMIFS('7.  Persistence Report'!BC$27:BC$659,'7.  Persistence Report'!$D$27:$D$659,$B326,'7.  Persistence Report'!$H$27:$H$659,$D$218,'7.  Persistence Report'!$J$27:$J$659,"&lt;&gt;Adjustment")</f>
        <v>0</v>
      </c>
      <c r="L326" s="295">
        <f>SUMIFS('7.  Persistence Report'!BD$27:BD$659,'7.  Persistence Report'!$D$27:$D$659,$B326,'7.  Persistence Report'!$H$27:$H$659,$D$218,'7.  Persistence Report'!$J$27:$J$659,"&lt;&gt;Adjustment")</f>
        <v>0</v>
      </c>
      <c r="M326" s="295">
        <f>SUMIFS('7.  Persistence Report'!BE$27:BE$659,'7.  Persistence Report'!$D$27:$D$659,$B326,'7.  Persistence Report'!$H$27:$H$659,$D$218,'7.  Persistence Report'!$J$27:$J$659,"&lt;&gt;Adjustment")</f>
        <v>0</v>
      </c>
      <c r="N326" s="295">
        <v>12</v>
      </c>
      <c r="O326" s="295">
        <f>SUMIFS('7.  Persistence Report'!Q$27:Q$659,'7.  Persistence Report'!$D$27:$D$659,$B326,'7.  Persistence Report'!$H$27:$H$659,$O$218,'7.  Persistence Report'!$J$27:$J$659,"&lt;&gt;Adjustment")</f>
        <v>0</v>
      </c>
      <c r="P326" s="295">
        <f>SUMIFS('7.  Persistence Report'!R$27:R$659,'7.  Persistence Report'!$D$27:$D$659,$B326,'7.  Persistence Report'!$H$27:$H$659,$O$218,'7.  Persistence Report'!$J$27:$J$659,"&lt;&gt;Adjustment")</f>
        <v>0</v>
      </c>
      <c r="Q326" s="295">
        <f>SUMIFS('7.  Persistence Report'!S$27:S$659,'7.  Persistence Report'!$D$27:$D$659,$B326,'7.  Persistence Report'!$H$27:$H$659,$O$218,'7.  Persistence Report'!$J$27:$J$659,"&lt;&gt;Adjustment")</f>
        <v>0</v>
      </c>
      <c r="R326" s="295">
        <f>SUMIFS('7.  Persistence Report'!T$27:T$659,'7.  Persistence Report'!$D$27:$D$659,$B326,'7.  Persistence Report'!$H$27:$H$659,$O$218,'7.  Persistence Report'!$J$27:$J$659,"&lt;&gt;Adjustment")</f>
        <v>0</v>
      </c>
      <c r="S326" s="295">
        <f>SUMIFS('7.  Persistence Report'!U$27:U$659,'7.  Persistence Report'!$D$27:$D$659,$B326,'7.  Persistence Report'!$H$27:$H$659,$O$218,'7.  Persistence Report'!$J$27:$J$659,"&lt;&gt;Adjustment")</f>
        <v>0</v>
      </c>
      <c r="T326" s="295">
        <f>SUMIFS('7.  Persistence Report'!V$27:V$659,'7.  Persistence Report'!$D$27:$D$659,$B326,'7.  Persistence Report'!$H$27:$H$659,$O$218,'7.  Persistence Report'!$J$27:$J$659,"&lt;&gt;Adjustment")</f>
        <v>0</v>
      </c>
      <c r="U326" s="295">
        <f>SUMIFS('7.  Persistence Report'!W$27:W$659,'7.  Persistence Report'!$D$27:$D$659,$B326,'7.  Persistence Report'!$H$27:$H$659,$O$218,'7.  Persistence Report'!$J$27:$J$659,"&lt;&gt;Adjustment")</f>
        <v>0</v>
      </c>
      <c r="V326" s="295">
        <f>SUMIFS('7.  Persistence Report'!X$27:X$659,'7.  Persistence Report'!$D$27:$D$659,$B326,'7.  Persistence Report'!$H$27:$H$659,$O$218,'7.  Persistence Report'!$J$27:$J$659,"&lt;&gt;Adjustment")</f>
        <v>0</v>
      </c>
      <c r="W326" s="295">
        <f>SUMIFS('7.  Persistence Report'!Y$27:Y$659,'7.  Persistence Report'!$D$27:$D$659,$B326,'7.  Persistence Report'!$H$27:$H$659,$O$218,'7.  Persistence Report'!$J$27:$J$659,"&lt;&gt;Adjustment")</f>
        <v>0</v>
      </c>
      <c r="X326" s="295">
        <f>SUMIFS('7.  Persistence Report'!Z$27:Z$659,'7.  Persistence Report'!$D$27:$D$659,$B326,'7.  Persistence Report'!$H$27:$H$659,$O$218,'7.  Persistence Report'!$J$27:$J$659,"&lt;&gt;Adjustment")</f>
        <v>0</v>
      </c>
      <c r="Y326" s="426">
        <f>VLOOKUP(B326,'3-a.  Rate Class Allocations'!$B$20:$BW$989,16,FALSE)</f>
        <v>0</v>
      </c>
      <c r="Z326" s="410">
        <f>VLOOKUP(B326,'3-a.  Rate Class Allocations'!$B$20:$BW$989,18,FALSE)</f>
        <v>0</v>
      </c>
      <c r="AA326" s="410">
        <f>VLOOKUP(B326,'3-a.  Rate Class Allocations'!$B$20:$BW$989,20,FALSE)</f>
        <v>0</v>
      </c>
      <c r="AB326" s="410">
        <f>VLOOKUP(B326,'3-a.  Rate Class Allocations'!$B$20:$BW$989,21,FALSE)</f>
        <v>0</v>
      </c>
      <c r="AC326" s="410">
        <f>VLOOKUP(B326,'3-a.  Rate Class Allocations'!$B$20:$BW$989,23,FALSE)</f>
        <v>0</v>
      </c>
      <c r="AD326" s="410">
        <f>VLOOKUP(B326,'3-a.  Rate Class Allocations'!$B$20:$BW$989,25,FALSE)</f>
        <v>0</v>
      </c>
      <c r="AE326" s="410"/>
      <c r="AF326" s="410"/>
      <c r="AG326" s="415"/>
      <c r="AH326" s="415"/>
      <c r="AI326" s="415"/>
      <c r="AJ326" s="415"/>
      <c r="AK326" s="415"/>
      <c r="AL326" s="415"/>
      <c r="AM326" s="296">
        <f>SUM(Y326:AL326)</f>
        <v>0</v>
      </c>
    </row>
    <row r="327" spans="1:39" ht="15.5" outlineLevel="1">
      <c r="B327" s="294" t="s">
        <v>289</v>
      </c>
      <c r="C327" s="340" t="s">
        <v>862</v>
      </c>
      <c r="D327" s="295">
        <f>SUMIFS('7.  Persistence Report'!AV$27:AV$659,'7.  Persistence Report'!$D$27:$D$659,$B326,'7.  Persistence Report'!$H$27:$H$659,$D$218,'7.  Persistence Report'!$J$27:$J$659,"Adjustment")</f>
        <v>0</v>
      </c>
      <c r="E327" s="295">
        <f>SUMIFS('7.  Persistence Report'!AW$27:AW$659,'7.  Persistence Report'!$D$27:$D$659,$B326,'7.  Persistence Report'!$H$27:$H$659,$D$218,'7.  Persistence Report'!$J$27:$J$659,"Adjustment")</f>
        <v>0</v>
      </c>
      <c r="F327" s="295">
        <f>SUMIFS('7.  Persistence Report'!AX$27:AX$659,'7.  Persistence Report'!$D$27:$D$659,$B326,'7.  Persistence Report'!$H$27:$H$659,$D$218,'7.  Persistence Report'!$J$27:$J$659,"Adjustment")</f>
        <v>0</v>
      </c>
      <c r="G327" s="295">
        <f>SUMIFS('7.  Persistence Report'!AY$27:AY$659,'7.  Persistence Report'!$D$27:$D$659,$B326,'7.  Persistence Report'!$H$27:$H$659,$D$218,'7.  Persistence Report'!$J$27:$J$659,"Adjustment")</f>
        <v>0</v>
      </c>
      <c r="H327" s="295">
        <f>SUMIFS('7.  Persistence Report'!AZ$27:AZ$659,'7.  Persistence Report'!$D$27:$D$659,$B326,'7.  Persistence Report'!$H$27:$H$659,$D$218,'7.  Persistence Report'!$J$27:$J$659,"Adjustment")</f>
        <v>0</v>
      </c>
      <c r="I327" s="295">
        <f>SUMIFS('7.  Persistence Report'!BA$27:BA$659,'7.  Persistence Report'!$D$27:$D$659,$B326,'7.  Persistence Report'!$H$27:$H$659,$D$218,'7.  Persistence Report'!$J$27:$J$659,"Adjustment")</f>
        <v>0</v>
      </c>
      <c r="J327" s="295">
        <f>SUMIFS('7.  Persistence Report'!BB$27:BB$659,'7.  Persistence Report'!$D$27:$D$659,$B326,'7.  Persistence Report'!$H$27:$H$659,$D$218,'7.  Persistence Report'!$J$27:$J$659,"Adjustment")</f>
        <v>0</v>
      </c>
      <c r="K327" s="295">
        <f>SUMIFS('7.  Persistence Report'!BC$27:BC$659,'7.  Persistence Report'!$D$27:$D$659,$B326,'7.  Persistence Report'!$H$27:$H$659,$D$218,'7.  Persistence Report'!$J$27:$J$659,"Adjustment")</f>
        <v>0</v>
      </c>
      <c r="L327" s="295">
        <f>SUMIFS('7.  Persistence Report'!BD$27:BD$659,'7.  Persistence Report'!$D$27:$D$659,$B326,'7.  Persistence Report'!$H$27:$H$659,$D$218,'7.  Persistence Report'!$J$27:$J$659,"Adjustment")</f>
        <v>0</v>
      </c>
      <c r="M327" s="295">
        <f>SUMIFS('7.  Persistence Report'!BE$27:BE$659,'7.  Persistence Report'!$D$27:$D$659,$B326,'7.  Persistence Report'!$H$27:$H$659,$D$218,'7.  Persistence Report'!$J$27:$J$659,"Adjustment")</f>
        <v>0</v>
      </c>
      <c r="N327" s="295">
        <f>N326</f>
        <v>12</v>
      </c>
      <c r="O327" s="295">
        <f>SUMIFS('7.  Persistence Report'!Q$27:Q$659,'7.  Persistence Report'!$D$27:$D$659,$B326,'7.  Persistence Report'!$H$27:$H$659,$O$218,'7.  Persistence Report'!$J$27:$J$659,"Adjustment")</f>
        <v>0</v>
      </c>
      <c r="P327" s="295">
        <f>SUMIFS('7.  Persistence Report'!R$27:R$659,'7.  Persistence Report'!$D$27:$D$659,$B326,'7.  Persistence Report'!$H$27:$H$659,$O$218,'7.  Persistence Report'!$J$27:$J$659,"Adjustment")</f>
        <v>0</v>
      </c>
      <c r="Q327" s="295">
        <f>SUMIFS('7.  Persistence Report'!S$27:S$659,'7.  Persistence Report'!$D$27:$D$659,$B326,'7.  Persistence Report'!$H$27:$H$659,$O$218,'7.  Persistence Report'!$J$27:$J$659,"Adjustment")</f>
        <v>0</v>
      </c>
      <c r="R327" s="295">
        <f>SUMIFS('7.  Persistence Report'!T$27:T$659,'7.  Persistence Report'!$D$27:$D$659,$B326,'7.  Persistence Report'!$H$27:$H$659,$O$218,'7.  Persistence Report'!$J$27:$J$659,"Adjustment")</f>
        <v>0</v>
      </c>
      <c r="S327" s="295">
        <f>SUMIFS('7.  Persistence Report'!U$27:U$659,'7.  Persistence Report'!$D$27:$D$659,$B326,'7.  Persistence Report'!$H$27:$H$659,$O$218,'7.  Persistence Report'!$J$27:$J$659,"Adjustment")</f>
        <v>0</v>
      </c>
      <c r="T327" s="295">
        <f>SUMIFS('7.  Persistence Report'!V$27:V$659,'7.  Persistence Report'!$D$27:$D$659,$B326,'7.  Persistence Report'!$H$27:$H$659,$O$218,'7.  Persistence Report'!$J$27:$J$659,"Adjustment")</f>
        <v>0</v>
      </c>
      <c r="U327" s="295">
        <f>SUMIFS('7.  Persistence Report'!W$27:W$659,'7.  Persistence Report'!$D$27:$D$659,$B326,'7.  Persistence Report'!$H$27:$H$659,$O$218,'7.  Persistence Report'!$J$27:$J$659,"Adjustment")</f>
        <v>0</v>
      </c>
      <c r="V327" s="295">
        <f>SUMIFS('7.  Persistence Report'!X$27:X$659,'7.  Persistence Report'!$D$27:$D$659,$B326,'7.  Persistence Report'!$H$27:$H$659,$O$218,'7.  Persistence Report'!$J$27:$J$659,"Adjustment")</f>
        <v>0</v>
      </c>
      <c r="W327" s="295">
        <f>SUMIFS('7.  Persistence Report'!Y$27:Y$659,'7.  Persistence Report'!$D$27:$D$659,$B326,'7.  Persistence Report'!$H$27:$H$659,$O$218,'7.  Persistence Report'!$J$27:$J$659,"Adjustment")</f>
        <v>0</v>
      </c>
      <c r="X327" s="295">
        <f>SUMIFS('7.  Persistence Report'!Z$27:Z$659,'7.  Persistence Report'!$D$27:$D$659,$B326,'7.  Persistence Report'!$H$27:$H$659,$O$218,'7.  Persistence Report'!$J$27:$J$659,"Adjustment")</f>
        <v>0</v>
      </c>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775</v>
      </c>
      <c r="C329" s="291" t="s">
        <v>25</v>
      </c>
      <c r="D329" s="295">
        <f>SUMIFS('7.  Persistence Report'!AV$27:AV$659,'7.  Persistence Report'!$D$27:$D$659,$B329,'7.  Persistence Report'!$H$27:$H$659,$D$218,'7.  Persistence Report'!$J$27:$J$659,"&lt;&gt;Adjustment")</f>
        <v>988259</v>
      </c>
      <c r="E329" s="295">
        <f>SUMIFS('7.  Persistence Report'!AW$27:AW$659,'7.  Persistence Report'!$D$27:$D$659,$B329,'7.  Persistence Report'!$H$27:$H$659,$D$218,'7.  Persistence Report'!$J$27:$J$659,"&lt;&gt;Adjustment")</f>
        <v>988259</v>
      </c>
      <c r="F329" s="295">
        <f>SUMIFS('7.  Persistence Report'!AX$27:AX$659,'7.  Persistence Report'!$D$27:$D$659,$B329,'7.  Persistence Report'!$H$27:$H$659,$D$218,'7.  Persistence Report'!$J$27:$J$659,"&lt;&gt;Adjustment")</f>
        <v>988259</v>
      </c>
      <c r="G329" s="295">
        <f>SUMIFS('7.  Persistence Report'!AY$27:AY$659,'7.  Persistence Report'!$D$27:$D$659,$B329,'7.  Persistence Report'!$H$27:$H$659,$D$218,'7.  Persistence Report'!$J$27:$J$659,"&lt;&gt;Adjustment")</f>
        <v>988259</v>
      </c>
      <c r="H329" s="295">
        <f>SUMIFS('7.  Persistence Report'!AZ$27:AZ$659,'7.  Persistence Report'!$D$27:$D$659,$B329,'7.  Persistence Report'!$H$27:$H$659,$D$218,'7.  Persistence Report'!$J$27:$J$659,"&lt;&gt;Adjustment")</f>
        <v>988259</v>
      </c>
      <c r="I329" s="295">
        <f>SUMIFS('7.  Persistence Report'!BA$27:BA$659,'7.  Persistence Report'!$D$27:$D$659,$B329,'7.  Persistence Report'!$H$27:$H$659,$D$218,'7.  Persistence Report'!$J$27:$J$659,"&lt;&gt;Adjustment")</f>
        <v>988259</v>
      </c>
      <c r="J329" s="295">
        <f>SUMIFS('7.  Persistence Report'!BB$27:BB$659,'7.  Persistence Report'!$D$27:$D$659,$B329,'7.  Persistence Report'!$H$27:$H$659,$D$218,'7.  Persistence Report'!$J$27:$J$659,"&lt;&gt;Adjustment")</f>
        <v>988259</v>
      </c>
      <c r="K329" s="295">
        <f>SUMIFS('7.  Persistence Report'!BC$27:BC$659,'7.  Persistence Report'!$D$27:$D$659,$B329,'7.  Persistence Report'!$H$27:$H$659,$D$218,'7.  Persistence Report'!$J$27:$J$659,"&lt;&gt;Adjustment")</f>
        <v>988259</v>
      </c>
      <c r="L329" s="295">
        <f>SUMIFS('7.  Persistence Report'!BD$27:BD$659,'7.  Persistence Report'!$D$27:$D$659,$B329,'7.  Persistence Report'!$H$27:$H$659,$D$218,'7.  Persistence Report'!$J$27:$J$659,"&lt;&gt;Adjustment")</f>
        <v>988259</v>
      </c>
      <c r="M329" s="295">
        <f>SUMIFS('7.  Persistence Report'!BE$27:BE$659,'7.  Persistence Report'!$D$27:$D$659,$B329,'7.  Persistence Report'!$H$27:$H$659,$D$218,'7.  Persistence Report'!$J$27:$J$659,"&lt;&gt;Adjustment")</f>
        <v>988259</v>
      </c>
      <c r="N329" s="295">
        <v>12</v>
      </c>
      <c r="O329" s="295">
        <f>SUMIFS('7.  Persistence Report'!Q$27:Q$659,'7.  Persistence Report'!$D$27:$D$659,$B329,'7.  Persistence Report'!$H$27:$H$659,$O$218,'7.  Persistence Report'!$J$27:$J$659,"&lt;&gt;Adjustment")</f>
        <v>89</v>
      </c>
      <c r="P329" s="295">
        <f>SUMIFS('7.  Persistence Report'!R$27:R$659,'7.  Persistence Report'!$D$27:$D$659,$B329,'7.  Persistence Report'!$H$27:$H$659,$O$218,'7.  Persistence Report'!$J$27:$J$659,"&lt;&gt;Adjustment")</f>
        <v>89</v>
      </c>
      <c r="Q329" s="295">
        <f>SUMIFS('7.  Persistence Report'!S$27:S$659,'7.  Persistence Report'!$D$27:$D$659,$B329,'7.  Persistence Report'!$H$27:$H$659,$O$218,'7.  Persistence Report'!$J$27:$J$659,"&lt;&gt;Adjustment")</f>
        <v>89</v>
      </c>
      <c r="R329" s="295">
        <f>SUMIFS('7.  Persistence Report'!T$27:T$659,'7.  Persistence Report'!$D$27:$D$659,$B329,'7.  Persistence Report'!$H$27:$H$659,$O$218,'7.  Persistence Report'!$J$27:$J$659,"&lt;&gt;Adjustment")</f>
        <v>89</v>
      </c>
      <c r="S329" s="295">
        <f>SUMIFS('7.  Persistence Report'!U$27:U$659,'7.  Persistence Report'!$D$27:$D$659,$B329,'7.  Persistence Report'!$H$27:$H$659,$O$218,'7.  Persistence Report'!$J$27:$J$659,"&lt;&gt;Adjustment")</f>
        <v>89</v>
      </c>
      <c r="T329" s="295">
        <f>SUMIFS('7.  Persistence Report'!V$27:V$659,'7.  Persistence Report'!$D$27:$D$659,$B329,'7.  Persistence Report'!$H$27:$H$659,$O$218,'7.  Persistence Report'!$J$27:$J$659,"&lt;&gt;Adjustment")</f>
        <v>89</v>
      </c>
      <c r="U329" s="295">
        <f>SUMIFS('7.  Persistence Report'!W$27:W$659,'7.  Persistence Report'!$D$27:$D$659,$B329,'7.  Persistence Report'!$H$27:$H$659,$O$218,'7.  Persistence Report'!$J$27:$J$659,"&lt;&gt;Adjustment")</f>
        <v>89</v>
      </c>
      <c r="V329" s="295">
        <f>SUMIFS('7.  Persistence Report'!X$27:X$659,'7.  Persistence Report'!$D$27:$D$659,$B329,'7.  Persistence Report'!$H$27:$H$659,$O$218,'7.  Persistence Report'!$J$27:$J$659,"&lt;&gt;Adjustment")</f>
        <v>89</v>
      </c>
      <c r="W329" s="295">
        <f>SUMIFS('7.  Persistence Report'!Y$27:Y$659,'7.  Persistence Report'!$D$27:$D$659,$B329,'7.  Persistence Report'!$H$27:$H$659,$O$218,'7.  Persistence Report'!$J$27:$J$659,"&lt;&gt;Adjustment")</f>
        <v>89</v>
      </c>
      <c r="X329" s="295">
        <f>SUMIFS('7.  Persistence Report'!Z$27:Z$659,'7.  Persistence Report'!$D$27:$D$659,$B329,'7.  Persistence Report'!$H$27:$H$659,$O$218,'7.  Persistence Report'!$J$27:$J$659,"&lt;&gt;Adjustment")</f>
        <v>89</v>
      </c>
      <c r="Y329" s="426">
        <f>VLOOKUP(B329,'3-a.  Rate Class Allocations'!$B$20:$BW$989,16,FALSE)</f>
        <v>0</v>
      </c>
      <c r="Z329" s="410">
        <f>VLOOKUP(B329,'3-a.  Rate Class Allocations'!$B$20:$BW$989,18,FALSE)</f>
        <v>0</v>
      </c>
      <c r="AA329" s="410">
        <f>VLOOKUP(B329,'3-a.  Rate Class Allocations'!$B$20:$BW$989,20,FALSE)</f>
        <v>0</v>
      </c>
      <c r="AB329" s="410">
        <f>VLOOKUP(B329,'3-a.  Rate Class Allocations'!$B$20:$BW$989,21,FALSE)</f>
        <v>1</v>
      </c>
      <c r="AC329" s="410">
        <f>VLOOKUP(B329,'3-a.  Rate Class Allocations'!$B$20:$BW$989,23,FALSE)</f>
        <v>0</v>
      </c>
      <c r="AD329" s="410">
        <f>VLOOKUP(B329,'3-a.  Rate Class Allocations'!$B$20:$BW$989,25,FALSE)</f>
        <v>0</v>
      </c>
      <c r="AE329" s="410"/>
      <c r="AF329" s="410"/>
      <c r="AG329" s="415"/>
      <c r="AH329" s="415"/>
      <c r="AI329" s="415"/>
      <c r="AJ329" s="415"/>
      <c r="AK329" s="415"/>
      <c r="AL329" s="415"/>
      <c r="AM329" s="296">
        <f>SUM(Y329:AL329)</f>
        <v>1</v>
      </c>
    </row>
    <row r="330" spans="1:39" ht="15.5" outlineLevel="1">
      <c r="B330" s="294" t="s">
        <v>289</v>
      </c>
      <c r="C330" s="340" t="s">
        <v>862</v>
      </c>
      <c r="D330" s="295">
        <f>SUMIFS('7.  Persistence Report'!AV$27:AV$659,'7.  Persistence Report'!$D$27:$D$659,$B329,'7.  Persistence Report'!$H$27:$H$659,$D$218,'7.  Persistence Report'!$J$27:$J$659,"Adjustment")</f>
        <v>0</v>
      </c>
      <c r="E330" s="295">
        <f>SUMIFS('7.  Persistence Report'!AW$27:AW$659,'7.  Persistence Report'!$D$27:$D$659,$B329,'7.  Persistence Report'!$H$27:$H$659,$D$218,'7.  Persistence Report'!$J$27:$J$659,"Adjustment")</f>
        <v>0</v>
      </c>
      <c r="F330" s="295">
        <f>SUMIFS('7.  Persistence Report'!AX$27:AX$659,'7.  Persistence Report'!$D$27:$D$659,$B329,'7.  Persistence Report'!$H$27:$H$659,$D$218,'7.  Persistence Report'!$J$27:$J$659,"Adjustment")</f>
        <v>0</v>
      </c>
      <c r="G330" s="295">
        <f>SUMIFS('7.  Persistence Report'!AY$27:AY$659,'7.  Persistence Report'!$D$27:$D$659,$B329,'7.  Persistence Report'!$H$27:$H$659,$D$218,'7.  Persistence Report'!$J$27:$J$659,"Adjustment")</f>
        <v>0</v>
      </c>
      <c r="H330" s="295">
        <f>SUMIFS('7.  Persistence Report'!AZ$27:AZ$659,'7.  Persistence Report'!$D$27:$D$659,$B329,'7.  Persistence Report'!$H$27:$H$659,$D$218,'7.  Persistence Report'!$J$27:$J$659,"Adjustment")</f>
        <v>0</v>
      </c>
      <c r="I330" s="295">
        <f>SUMIFS('7.  Persistence Report'!BA$27:BA$659,'7.  Persistence Report'!$D$27:$D$659,$B329,'7.  Persistence Report'!$H$27:$H$659,$D$218,'7.  Persistence Report'!$J$27:$J$659,"Adjustment")</f>
        <v>0</v>
      </c>
      <c r="J330" s="295">
        <f>SUMIFS('7.  Persistence Report'!BB$27:BB$659,'7.  Persistence Report'!$D$27:$D$659,$B329,'7.  Persistence Report'!$H$27:$H$659,$D$218,'7.  Persistence Report'!$J$27:$J$659,"Adjustment")</f>
        <v>0</v>
      </c>
      <c r="K330" s="295">
        <f>SUMIFS('7.  Persistence Report'!BC$27:BC$659,'7.  Persistence Report'!$D$27:$D$659,$B329,'7.  Persistence Report'!$H$27:$H$659,$D$218,'7.  Persistence Report'!$J$27:$J$659,"Adjustment")</f>
        <v>0</v>
      </c>
      <c r="L330" s="295">
        <f>SUMIFS('7.  Persistence Report'!BD$27:BD$659,'7.  Persistence Report'!$D$27:$D$659,$B329,'7.  Persistence Report'!$H$27:$H$659,$D$218,'7.  Persistence Report'!$J$27:$J$659,"Adjustment")</f>
        <v>0</v>
      </c>
      <c r="M330" s="295">
        <f>SUMIFS('7.  Persistence Report'!BE$27:BE$659,'7.  Persistence Report'!$D$27:$D$659,$B329,'7.  Persistence Report'!$H$27:$H$659,$D$218,'7.  Persistence Report'!$J$27:$J$659,"Adjustment")</f>
        <v>0</v>
      </c>
      <c r="N330" s="295">
        <f>N329</f>
        <v>12</v>
      </c>
      <c r="O330" s="295">
        <f>SUMIFS('7.  Persistence Report'!Q$27:Q$659,'7.  Persistence Report'!$D$27:$D$659,$B329,'7.  Persistence Report'!$H$27:$H$659,$O$218,'7.  Persistence Report'!$J$27:$J$659,"Adjustment")</f>
        <v>0</v>
      </c>
      <c r="P330" s="295">
        <f>SUMIFS('7.  Persistence Report'!R$27:R$659,'7.  Persistence Report'!$D$27:$D$659,$B329,'7.  Persistence Report'!$H$27:$H$659,$O$218,'7.  Persistence Report'!$J$27:$J$659,"Adjustment")</f>
        <v>0</v>
      </c>
      <c r="Q330" s="295">
        <f>SUMIFS('7.  Persistence Report'!S$27:S$659,'7.  Persistence Report'!$D$27:$D$659,$B329,'7.  Persistence Report'!$H$27:$H$659,$O$218,'7.  Persistence Report'!$J$27:$J$659,"Adjustment")</f>
        <v>0</v>
      </c>
      <c r="R330" s="295">
        <f>SUMIFS('7.  Persistence Report'!T$27:T$659,'7.  Persistence Report'!$D$27:$D$659,$B329,'7.  Persistence Report'!$H$27:$H$659,$O$218,'7.  Persistence Report'!$J$27:$J$659,"Adjustment")</f>
        <v>0</v>
      </c>
      <c r="S330" s="295">
        <f>SUMIFS('7.  Persistence Report'!U$27:U$659,'7.  Persistence Report'!$D$27:$D$659,$B329,'7.  Persistence Report'!$H$27:$H$659,$O$218,'7.  Persistence Report'!$J$27:$J$659,"Adjustment")</f>
        <v>0</v>
      </c>
      <c r="T330" s="295">
        <f>SUMIFS('7.  Persistence Report'!V$27:V$659,'7.  Persistence Report'!$D$27:$D$659,$B329,'7.  Persistence Report'!$H$27:$H$659,$O$218,'7.  Persistence Report'!$J$27:$J$659,"Adjustment")</f>
        <v>0</v>
      </c>
      <c r="U330" s="295">
        <f>SUMIFS('7.  Persistence Report'!W$27:W$659,'7.  Persistence Report'!$D$27:$D$659,$B329,'7.  Persistence Report'!$H$27:$H$659,$O$218,'7.  Persistence Report'!$J$27:$J$659,"Adjustment")</f>
        <v>0</v>
      </c>
      <c r="V330" s="295">
        <f>SUMIFS('7.  Persistence Report'!X$27:X$659,'7.  Persistence Report'!$D$27:$D$659,$B329,'7.  Persistence Report'!$H$27:$H$659,$O$218,'7.  Persistence Report'!$J$27:$J$659,"Adjustment")</f>
        <v>0</v>
      </c>
      <c r="W330" s="295">
        <f>SUMIFS('7.  Persistence Report'!Y$27:Y$659,'7.  Persistence Report'!$D$27:$D$659,$B329,'7.  Persistence Report'!$H$27:$H$659,$O$218,'7.  Persistence Report'!$J$27:$J$659,"Adjustment")</f>
        <v>0</v>
      </c>
      <c r="X330" s="295">
        <f>SUMIFS('7.  Persistence Report'!Z$27:Z$659,'7.  Persistence Report'!$D$27:$D$659,$B329,'7.  Persistence Report'!$H$27:$H$659,$O$218,'7.  Persistence Report'!$J$27:$J$659,"Adjustment")</f>
        <v>0</v>
      </c>
      <c r="Y330" s="411">
        <f>Y329</f>
        <v>0</v>
      </c>
      <c r="Z330" s="411">
        <f t="shared" ref="Z330" si="915">Z329</f>
        <v>0</v>
      </c>
      <c r="AA330" s="411">
        <f t="shared" ref="AA330" si="916">AA329</f>
        <v>0</v>
      </c>
      <c r="AB330" s="411">
        <f t="shared" ref="AB330" si="917">AB329</f>
        <v>1</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f>SUMIFS('7.  Persistence Report'!AV$27:AV$659,'7.  Persistence Report'!$D$27:$D$659,$B332,'7.  Persistence Report'!$H$27:$H$659,$D$218,'7.  Persistence Report'!$J$27:$J$659,"&lt;&gt;Adjustment")</f>
        <v>0</v>
      </c>
      <c r="E332" s="295">
        <f>SUMIFS('7.  Persistence Report'!AW$27:AW$659,'7.  Persistence Report'!$D$27:$D$659,$B332,'7.  Persistence Report'!$H$27:$H$659,$D$218,'7.  Persistence Report'!$J$27:$J$659,"&lt;&gt;Adjustment")</f>
        <v>0</v>
      </c>
      <c r="F332" s="295">
        <f>SUMIFS('7.  Persistence Report'!AX$27:AX$659,'7.  Persistence Report'!$D$27:$D$659,$B332,'7.  Persistence Report'!$H$27:$H$659,$D$218,'7.  Persistence Report'!$J$27:$J$659,"&lt;&gt;Adjustment")</f>
        <v>0</v>
      </c>
      <c r="G332" s="295">
        <f>SUMIFS('7.  Persistence Report'!AY$27:AY$659,'7.  Persistence Report'!$D$27:$D$659,$B332,'7.  Persistence Report'!$H$27:$H$659,$D$218,'7.  Persistence Report'!$J$27:$J$659,"&lt;&gt;Adjustment")</f>
        <v>0</v>
      </c>
      <c r="H332" s="295">
        <f>SUMIFS('7.  Persistence Report'!AZ$27:AZ$659,'7.  Persistence Report'!$D$27:$D$659,$B332,'7.  Persistence Report'!$H$27:$H$659,$D$218,'7.  Persistence Report'!$J$27:$J$659,"&lt;&gt;Adjustment")</f>
        <v>0</v>
      </c>
      <c r="I332" s="295">
        <f>SUMIFS('7.  Persistence Report'!BA$27:BA$659,'7.  Persistence Report'!$D$27:$D$659,$B332,'7.  Persistence Report'!$H$27:$H$659,$D$218,'7.  Persistence Report'!$J$27:$J$659,"&lt;&gt;Adjustment")</f>
        <v>0</v>
      </c>
      <c r="J332" s="295">
        <f>SUMIFS('7.  Persistence Report'!BB$27:BB$659,'7.  Persistence Report'!$D$27:$D$659,$B332,'7.  Persistence Report'!$H$27:$H$659,$D$218,'7.  Persistence Report'!$J$27:$J$659,"&lt;&gt;Adjustment")</f>
        <v>0</v>
      </c>
      <c r="K332" s="295">
        <f>SUMIFS('7.  Persistence Report'!BC$27:BC$659,'7.  Persistence Report'!$D$27:$D$659,$B332,'7.  Persistence Report'!$H$27:$H$659,$D$218,'7.  Persistence Report'!$J$27:$J$659,"&lt;&gt;Adjustment")</f>
        <v>0</v>
      </c>
      <c r="L332" s="295">
        <f>SUMIFS('7.  Persistence Report'!BD$27:BD$659,'7.  Persistence Report'!$D$27:$D$659,$B332,'7.  Persistence Report'!$H$27:$H$659,$D$218,'7.  Persistence Report'!$J$27:$J$659,"&lt;&gt;Adjustment")</f>
        <v>0</v>
      </c>
      <c r="M332" s="295">
        <f>SUMIFS('7.  Persistence Report'!BE$27:BE$659,'7.  Persistence Report'!$D$27:$D$659,$B332,'7.  Persistence Report'!$H$27:$H$659,$D$218,'7.  Persistence Report'!$J$27:$J$659,"&lt;&gt;Adjustment")</f>
        <v>0</v>
      </c>
      <c r="N332" s="291"/>
      <c r="O332" s="295">
        <f>SUMIFS('7.  Persistence Report'!Q$27:Q$659,'7.  Persistence Report'!$D$27:$D$659,$B332,'7.  Persistence Report'!$H$27:$H$659,$O$218,'7.  Persistence Report'!$J$27:$J$659,"&lt;&gt;Adjustment")</f>
        <v>0</v>
      </c>
      <c r="P332" s="295">
        <f>SUMIFS('7.  Persistence Report'!R$27:R$659,'7.  Persistence Report'!$D$27:$D$659,$B332,'7.  Persistence Report'!$H$27:$H$659,$O$218,'7.  Persistence Report'!$J$27:$J$659,"&lt;&gt;Adjustment")</f>
        <v>0</v>
      </c>
      <c r="Q332" s="295">
        <f>SUMIFS('7.  Persistence Report'!S$27:S$659,'7.  Persistence Report'!$D$27:$D$659,$B332,'7.  Persistence Report'!$H$27:$H$659,$O$218,'7.  Persistence Report'!$J$27:$J$659,"&lt;&gt;Adjustment")</f>
        <v>0</v>
      </c>
      <c r="R332" s="295">
        <f>SUMIFS('7.  Persistence Report'!T$27:T$659,'7.  Persistence Report'!$D$27:$D$659,$B332,'7.  Persistence Report'!$H$27:$H$659,$O$218,'7.  Persistence Report'!$J$27:$J$659,"&lt;&gt;Adjustment")</f>
        <v>0</v>
      </c>
      <c r="S332" s="295">
        <f>SUMIFS('7.  Persistence Report'!U$27:U$659,'7.  Persistence Report'!$D$27:$D$659,$B332,'7.  Persistence Report'!$H$27:$H$659,$O$218,'7.  Persistence Report'!$J$27:$J$659,"&lt;&gt;Adjustment")</f>
        <v>0</v>
      </c>
      <c r="T332" s="295">
        <f>SUMIFS('7.  Persistence Report'!V$27:V$659,'7.  Persistence Report'!$D$27:$D$659,$B332,'7.  Persistence Report'!$H$27:$H$659,$O$218,'7.  Persistence Report'!$J$27:$J$659,"&lt;&gt;Adjustment")</f>
        <v>0</v>
      </c>
      <c r="U332" s="295">
        <f>SUMIFS('7.  Persistence Report'!W$27:W$659,'7.  Persistence Report'!$D$27:$D$659,$B332,'7.  Persistence Report'!$H$27:$H$659,$O$218,'7.  Persistence Report'!$J$27:$J$659,"&lt;&gt;Adjustment")</f>
        <v>0</v>
      </c>
      <c r="V332" s="295">
        <f>SUMIFS('7.  Persistence Report'!X$27:X$659,'7.  Persistence Report'!$D$27:$D$659,$B332,'7.  Persistence Report'!$H$27:$H$659,$O$218,'7.  Persistence Report'!$J$27:$J$659,"&lt;&gt;Adjustment")</f>
        <v>0</v>
      </c>
      <c r="W332" s="295">
        <f>SUMIFS('7.  Persistence Report'!Y$27:Y$659,'7.  Persistence Report'!$D$27:$D$659,$B332,'7.  Persistence Report'!$H$27:$H$659,$O$218,'7.  Persistence Report'!$J$27:$J$659,"&lt;&gt;Adjustment")</f>
        <v>0</v>
      </c>
      <c r="X332" s="295">
        <f>SUMIFS('7.  Persistence Report'!Z$27:Z$659,'7.  Persistence Report'!$D$27:$D$659,$B332,'7.  Persistence Report'!$H$27:$H$659,$O$218,'7.  Persistence Report'!$J$27:$J$659,"&lt;&gt;Adjustment")</f>
        <v>0</v>
      </c>
      <c r="Y332" s="426">
        <f>VLOOKUP(B332,'3-a.  Rate Class Allocations'!$B$20:$BW$989,16,FALSE)</f>
        <v>0</v>
      </c>
      <c r="Z332" s="410">
        <f>VLOOKUP(B332,'3-a.  Rate Class Allocations'!$B$20:$BW$989,18,FALSE)</f>
        <v>0</v>
      </c>
      <c r="AA332" s="410">
        <f>VLOOKUP(B332,'3-a.  Rate Class Allocations'!$B$20:$BW$989,20,FALSE)</f>
        <v>0</v>
      </c>
      <c r="AB332" s="410">
        <f>VLOOKUP(B332,'3-a.  Rate Class Allocations'!$B$20:$BW$989,21,FALSE)</f>
        <v>0</v>
      </c>
      <c r="AC332" s="410">
        <f>VLOOKUP(B332,'3-a.  Rate Class Allocations'!$B$20:$BW$989,23,FALSE)</f>
        <v>0</v>
      </c>
      <c r="AD332" s="410">
        <f>VLOOKUP(B332,'3-a.  Rate Class Allocations'!$B$20:$BW$989,25,FALSE)</f>
        <v>0</v>
      </c>
      <c r="AE332" s="410"/>
      <c r="AF332" s="410"/>
      <c r="AG332" s="415"/>
      <c r="AH332" s="415"/>
      <c r="AI332" s="415"/>
      <c r="AJ332" s="415"/>
      <c r="AK332" s="415"/>
      <c r="AL332" s="415"/>
      <c r="AM332" s="296">
        <f>SUM(Y332:AL332)</f>
        <v>0</v>
      </c>
    </row>
    <row r="333" spans="1:39" ht="15.5" outlineLevel="1">
      <c r="B333" s="294" t="s">
        <v>289</v>
      </c>
      <c r="C333" s="340" t="s">
        <v>862</v>
      </c>
      <c r="D333" s="295">
        <f>SUMIFS('7.  Persistence Report'!AV$27:AV$659,'7.  Persistence Report'!$D$27:$D$659,$B332,'7.  Persistence Report'!$H$27:$H$659,$D$218,'7.  Persistence Report'!$J$27:$J$659,"Adjustment")</f>
        <v>0</v>
      </c>
      <c r="E333" s="295">
        <f>SUMIFS('7.  Persistence Report'!AW$27:AW$659,'7.  Persistence Report'!$D$27:$D$659,$B332,'7.  Persistence Report'!$H$27:$H$659,$D$218,'7.  Persistence Report'!$J$27:$J$659,"Adjustment")</f>
        <v>0</v>
      </c>
      <c r="F333" s="295">
        <f>SUMIFS('7.  Persistence Report'!AX$27:AX$659,'7.  Persistence Report'!$D$27:$D$659,$B332,'7.  Persistence Report'!$H$27:$H$659,$D$218,'7.  Persistence Report'!$J$27:$J$659,"Adjustment")</f>
        <v>0</v>
      </c>
      <c r="G333" s="295">
        <f>SUMIFS('7.  Persistence Report'!AY$27:AY$659,'7.  Persistence Report'!$D$27:$D$659,$B332,'7.  Persistence Report'!$H$27:$H$659,$D$218,'7.  Persistence Report'!$J$27:$J$659,"Adjustment")</f>
        <v>0</v>
      </c>
      <c r="H333" s="295">
        <f>SUMIFS('7.  Persistence Report'!AZ$27:AZ$659,'7.  Persistence Report'!$D$27:$D$659,$B332,'7.  Persistence Report'!$H$27:$H$659,$D$218,'7.  Persistence Report'!$J$27:$J$659,"Adjustment")</f>
        <v>0</v>
      </c>
      <c r="I333" s="295">
        <f>SUMIFS('7.  Persistence Report'!BA$27:BA$659,'7.  Persistence Report'!$D$27:$D$659,$B332,'7.  Persistence Report'!$H$27:$H$659,$D$218,'7.  Persistence Report'!$J$27:$J$659,"Adjustment")</f>
        <v>0</v>
      </c>
      <c r="J333" s="295">
        <f>SUMIFS('7.  Persistence Report'!BB$27:BB$659,'7.  Persistence Report'!$D$27:$D$659,$B332,'7.  Persistence Report'!$H$27:$H$659,$D$218,'7.  Persistence Report'!$J$27:$J$659,"Adjustment")</f>
        <v>0</v>
      </c>
      <c r="K333" s="295">
        <f>SUMIFS('7.  Persistence Report'!BC$27:BC$659,'7.  Persistence Report'!$D$27:$D$659,$B332,'7.  Persistence Report'!$H$27:$H$659,$D$218,'7.  Persistence Report'!$J$27:$J$659,"Adjustment")</f>
        <v>0</v>
      </c>
      <c r="L333" s="295">
        <f>SUMIFS('7.  Persistence Report'!BD$27:BD$659,'7.  Persistence Report'!$D$27:$D$659,$B332,'7.  Persistence Report'!$H$27:$H$659,$D$218,'7.  Persistence Report'!$J$27:$J$659,"Adjustment")</f>
        <v>0</v>
      </c>
      <c r="M333" s="295">
        <f>SUMIFS('7.  Persistence Report'!BE$27:BE$659,'7.  Persistence Report'!$D$27:$D$659,$B332,'7.  Persistence Report'!$H$27:$H$659,$D$218,'7.  Persistence Report'!$J$27:$J$659,"Adjustment")</f>
        <v>0</v>
      </c>
      <c r="N333" s="291"/>
      <c r="O333" s="295">
        <f>SUMIFS('7.  Persistence Report'!Q$27:Q$659,'7.  Persistence Report'!$D$27:$D$659,$B332,'7.  Persistence Report'!$H$27:$H$659,$O$218,'7.  Persistence Report'!$J$27:$J$659,"Adjustment")</f>
        <v>0</v>
      </c>
      <c r="P333" s="295">
        <f>SUMIFS('7.  Persistence Report'!R$27:R$659,'7.  Persistence Report'!$D$27:$D$659,$B332,'7.  Persistence Report'!$H$27:$H$659,$O$218,'7.  Persistence Report'!$J$27:$J$659,"Adjustment")</f>
        <v>0</v>
      </c>
      <c r="Q333" s="295">
        <f>SUMIFS('7.  Persistence Report'!S$27:S$659,'7.  Persistence Report'!$D$27:$D$659,$B332,'7.  Persistence Report'!$H$27:$H$659,$O$218,'7.  Persistence Report'!$J$27:$J$659,"Adjustment")</f>
        <v>0</v>
      </c>
      <c r="R333" s="295">
        <f>SUMIFS('7.  Persistence Report'!T$27:T$659,'7.  Persistence Report'!$D$27:$D$659,$B332,'7.  Persistence Report'!$H$27:$H$659,$O$218,'7.  Persistence Report'!$J$27:$J$659,"Adjustment")</f>
        <v>0</v>
      </c>
      <c r="S333" s="295">
        <f>SUMIFS('7.  Persistence Report'!U$27:U$659,'7.  Persistence Report'!$D$27:$D$659,$B332,'7.  Persistence Report'!$H$27:$H$659,$O$218,'7.  Persistence Report'!$J$27:$J$659,"Adjustment")</f>
        <v>0</v>
      </c>
      <c r="T333" s="295">
        <f>SUMIFS('7.  Persistence Report'!V$27:V$659,'7.  Persistence Report'!$D$27:$D$659,$B332,'7.  Persistence Report'!$H$27:$H$659,$O$218,'7.  Persistence Report'!$J$27:$J$659,"Adjustment")</f>
        <v>0</v>
      </c>
      <c r="U333" s="295">
        <f>SUMIFS('7.  Persistence Report'!W$27:W$659,'7.  Persistence Report'!$D$27:$D$659,$B332,'7.  Persistence Report'!$H$27:$H$659,$O$218,'7.  Persistence Report'!$J$27:$J$659,"Adjustment")</f>
        <v>0</v>
      </c>
      <c r="V333" s="295">
        <f>SUMIFS('7.  Persistence Report'!X$27:X$659,'7.  Persistence Report'!$D$27:$D$659,$B332,'7.  Persistence Report'!$H$27:$H$659,$O$218,'7.  Persistence Report'!$J$27:$J$659,"Adjustment")</f>
        <v>0</v>
      </c>
      <c r="W333" s="295">
        <f>SUMIFS('7.  Persistence Report'!Y$27:Y$659,'7.  Persistence Report'!$D$27:$D$659,$B332,'7.  Persistence Report'!$H$27:$H$659,$O$218,'7.  Persistence Report'!$J$27:$J$659,"Adjustment")</f>
        <v>0</v>
      </c>
      <c r="X333" s="295">
        <f>SUMIFS('7.  Persistence Report'!Z$27:Z$659,'7.  Persistence Report'!$D$27:$D$659,$B332,'7.  Persistence Report'!$H$27:$H$659,$O$218,'7.  Persistence Report'!$J$27:$J$659,"Adjustment")</f>
        <v>0</v>
      </c>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31" outlineLevel="1">
      <c r="A336" s="522">
        <v>36</v>
      </c>
      <c r="B336" s="520" t="s">
        <v>781</v>
      </c>
      <c r="C336" s="291" t="s">
        <v>25</v>
      </c>
      <c r="D336" s="295">
        <f>SUMIFS('7.  Persistence Report'!AV$27:AV$659,'7.  Persistence Report'!$D$27:$D$659,$B336,'7.  Persistence Report'!$H$27:$H$659,$D$218,'7.  Persistence Report'!$J$27:$J$659,"&lt;&gt;Adjustment")</f>
        <v>370393</v>
      </c>
      <c r="E336" s="295">
        <f>SUMIFS('7.  Persistence Report'!AW$27:AW$659,'7.  Persistence Report'!$D$27:$D$659,$B336,'7.  Persistence Report'!$H$27:$H$659,$D$218,'7.  Persistence Report'!$J$27:$J$659,"&lt;&gt;Adjustment")</f>
        <v>370393</v>
      </c>
      <c r="F336" s="295">
        <f>SUMIFS('7.  Persistence Report'!AX$27:AX$659,'7.  Persistence Report'!$D$27:$D$659,$B336,'7.  Persistence Report'!$H$27:$H$659,$D$218,'7.  Persistence Report'!$J$27:$J$659,"&lt;&gt;Adjustment")</f>
        <v>370393</v>
      </c>
      <c r="G336" s="295">
        <f>SUMIFS('7.  Persistence Report'!AY$27:AY$659,'7.  Persistence Report'!$D$27:$D$659,$B336,'7.  Persistence Report'!$H$27:$H$659,$D$218,'7.  Persistence Report'!$J$27:$J$659,"&lt;&gt;Adjustment")</f>
        <v>370393</v>
      </c>
      <c r="H336" s="295">
        <f>SUMIFS('7.  Persistence Report'!AZ$27:AZ$659,'7.  Persistence Report'!$D$27:$D$659,$B336,'7.  Persistence Report'!$H$27:$H$659,$D$218,'7.  Persistence Report'!$J$27:$J$659,"&lt;&gt;Adjustment")</f>
        <v>370393</v>
      </c>
      <c r="I336" s="295">
        <f>SUMIFS('7.  Persistence Report'!BA$27:BA$659,'7.  Persistence Report'!$D$27:$D$659,$B336,'7.  Persistence Report'!$H$27:$H$659,$D$218,'7.  Persistence Report'!$J$27:$J$659,"&lt;&gt;Adjustment")</f>
        <v>370393</v>
      </c>
      <c r="J336" s="295">
        <f>SUMIFS('7.  Persistence Report'!BB$27:BB$659,'7.  Persistence Report'!$D$27:$D$659,$B336,'7.  Persistence Report'!$H$27:$H$659,$D$218,'7.  Persistence Report'!$J$27:$J$659,"&lt;&gt;Adjustment")</f>
        <v>370393</v>
      </c>
      <c r="K336" s="295">
        <f>SUMIFS('7.  Persistence Report'!BC$27:BC$659,'7.  Persistence Report'!$D$27:$D$659,$B336,'7.  Persistence Report'!$H$27:$H$659,$D$218,'7.  Persistence Report'!$J$27:$J$659,"&lt;&gt;Adjustment")</f>
        <v>370393</v>
      </c>
      <c r="L336" s="295">
        <f>SUMIFS('7.  Persistence Report'!BD$27:BD$659,'7.  Persistence Report'!$D$27:$D$659,$B336,'7.  Persistence Report'!$H$27:$H$659,$D$218,'7.  Persistence Report'!$J$27:$J$659,"&lt;&gt;Adjustment")</f>
        <v>370393</v>
      </c>
      <c r="M336" s="295">
        <f>SUMIFS('7.  Persistence Report'!BE$27:BE$659,'7.  Persistence Report'!$D$27:$D$659,$B336,'7.  Persistence Report'!$H$27:$H$659,$D$218,'7.  Persistence Report'!$J$27:$J$659,"&lt;&gt;Adjustment")</f>
        <v>370393</v>
      </c>
      <c r="N336" s="295">
        <v>12</v>
      </c>
      <c r="O336" s="295">
        <f>SUMIFS('7.  Persistence Report'!Q$27:Q$659,'7.  Persistence Report'!$D$27:$D$659,$B336,'7.  Persistence Report'!$H$27:$H$659,$O$218,'7.  Persistence Report'!$J$27:$J$659,"&lt;&gt;Adjustment")</f>
        <v>27</v>
      </c>
      <c r="P336" s="295">
        <f>SUMIFS('7.  Persistence Report'!R$27:R$659,'7.  Persistence Report'!$D$27:$D$659,$B336,'7.  Persistence Report'!$H$27:$H$659,$O$218,'7.  Persistence Report'!$J$27:$J$659,"&lt;&gt;Adjustment")</f>
        <v>27</v>
      </c>
      <c r="Q336" s="295">
        <f>SUMIFS('7.  Persistence Report'!S$27:S$659,'7.  Persistence Report'!$D$27:$D$659,$B336,'7.  Persistence Report'!$H$27:$H$659,$O$218,'7.  Persistence Report'!$J$27:$J$659,"&lt;&gt;Adjustment")</f>
        <v>27</v>
      </c>
      <c r="R336" s="295">
        <f>SUMIFS('7.  Persistence Report'!T$27:T$659,'7.  Persistence Report'!$D$27:$D$659,$B336,'7.  Persistence Report'!$H$27:$H$659,$O$218,'7.  Persistence Report'!$J$27:$J$659,"&lt;&gt;Adjustment")</f>
        <v>27</v>
      </c>
      <c r="S336" s="295">
        <f>SUMIFS('7.  Persistence Report'!U$27:U$659,'7.  Persistence Report'!$D$27:$D$659,$B336,'7.  Persistence Report'!$H$27:$H$659,$O$218,'7.  Persistence Report'!$J$27:$J$659,"&lt;&gt;Adjustment")</f>
        <v>27</v>
      </c>
      <c r="T336" s="295">
        <f>SUMIFS('7.  Persistence Report'!V$27:V$659,'7.  Persistence Report'!$D$27:$D$659,$B336,'7.  Persistence Report'!$H$27:$H$659,$O$218,'7.  Persistence Report'!$J$27:$J$659,"&lt;&gt;Adjustment")</f>
        <v>27</v>
      </c>
      <c r="U336" s="295">
        <f>SUMIFS('7.  Persistence Report'!W$27:W$659,'7.  Persistence Report'!$D$27:$D$659,$B336,'7.  Persistence Report'!$H$27:$H$659,$O$218,'7.  Persistence Report'!$J$27:$J$659,"&lt;&gt;Adjustment")</f>
        <v>27</v>
      </c>
      <c r="V336" s="295">
        <f>SUMIFS('7.  Persistence Report'!X$27:X$659,'7.  Persistence Report'!$D$27:$D$659,$B336,'7.  Persistence Report'!$H$27:$H$659,$O$218,'7.  Persistence Report'!$J$27:$J$659,"&lt;&gt;Adjustment")</f>
        <v>27</v>
      </c>
      <c r="W336" s="295">
        <f>SUMIFS('7.  Persistence Report'!Y$27:Y$659,'7.  Persistence Report'!$D$27:$D$659,$B336,'7.  Persistence Report'!$H$27:$H$659,$O$218,'7.  Persistence Report'!$J$27:$J$659,"&lt;&gt;Adjustment")</f>
        <v>27</v>
      </c>
      <c r="X336" s="295">
        <f>SUMIFS('7.  Persistence Report'!Z$27:Z$659,'7.  Persistence Report'!$D$27:$D$659,$B336,'7.  Persistence Report'!$H$27:$H$659,$O$218,'7.  Persistence Report'!$J$27:$J$659,"&lt;&gt;Adjustment")</f>
        <v>27</v>
      </c>
      <c r="Y336" s="426">
        <f>VLOOKUP(B336,'3-a.  Rate Class Allocations'!$B$20:$BW$989,16,FALSE)</f>
        <v>0</v>
      </c>
      <c r="Z336" s="410">
        <f>VLOOKUP(B336,'3-a.  Rate Class Allocations'!$B$20:$BW$989,18,FALSE)</f>
        <v>0</v>
      </c>
      <c r="AA336" s="410">
        <f>VLOOKUP(B336,'3-a.  Rate Class Allocations'!$B$20:$BW$989,20,FALSE)</f>
        <v>0</v>
      </c>
      <c r="AB336" s="410">
        <f>VLOOKUP(B336,'3-a.  Rate Class Allocations'!$B$20:$BW$989,21,FALSE)</f>
        <v>1</v>
      </c>
      <c r="AC336" s="410">
        <f>VLOOKUP(B336,'3-a.  Rate Class Allocations'!$B$20:$BW$989,23,FALSE)</f>
        <v>0</v>
      </c>
      <c r="AD336" s="410">
        <f>VLOOKUP(B336,'3-a.  Rate Class Allocations'!$B$20:$BW$989,25,FALSE)</f>
        <v>0</v>
      </c>
      <c r="AE336" s="410"/>
      <c r="AF336" s="410"/>
      <c r="AG336" s="415"/>
      <c r="AH336" s="415"/>
      <c r="AI336" s="415"/>
      <c r="AJ336" s="415"/>
      <c r="AK336" s="415"/>
      <c r="AL336" s="415"/>
      <c r="AM336" s="296">
        <f>SUM(Y336:AL336)</f>
        <v>1</v>
      </c>
    </row>
    <row r="337" spans="1:39" ht="15.5" outlineLevel="1">
      <c r="B337" s="294" t="s">
        <v>289</v>
      </c>
      <c r="C337" s="340" t="s">
        <v>862</v>
      </c>
      <c r="D337" s="295">
        <f>SUMIFS('7.  Persistence Report'!AV$27:AV$659,'7.  Persistence Report'!$D$27:$D$659,$B336,'7.  Persistence Report'!$H$27:$H$659,$D$218,'7.  Persistence Report'!$J$27:$J$659,"Adjustment")</f>
        <v>0</v>
      </c>
      <c r="E337" s="295">
        <f>SUMIFS('7.  Persistence Report'!AW$27:AW$659,'7.  Persistence Report'!$D$27:$D$659,$B336,'7.  Persistence Report'!$H$27:$H$659,$D$218,'7.  Persistence Report'!$J$27:$J$659,"Adjustment")</f>
        <v>0</v>
      </c>
      <c r="F337" s="295">
        <f>SUMIFS('7.  Persistence Report'!AX$27:AX$659,'7.  Persistence Report'!$D$27:$D$659,$B336,'7.  Persistence Report'!$H$27:$H$659,$D$218,'7.  Persistence Report'!$J$27:$J$659,"Adjustment")</f>
        <v>0</v>
      </c>
      <c r="G337" s="295">
        <f>SUMIFS('7.  Persistence Report'!AY$27:AY$659,'7.  Persistence Report'!$D$27:$D$659,$B336,'7.  Persistence Report'!$H$27:$H$659,$D$218,'7.  Persistence Report'!$J$27:$J$659,"Adjustment")</f>
        <v>0</v>
      </c>
      <c r="H337" s="295">
        <f>SUMIFS('7.  Persistence Report'!AZ$27:AZ$659,'7.  Persistence Report'!$D$27:$D$659,$B336,'7.  Persistence Report'!$H$27:$H$659,$D$218,'7.  Persistence Report'!$J$27:$J$659,"Adjustment")</f>
        <v>0</v>
      </c>
      <c r="I337" s="295">
        <f>SUMIFS('7.  Persistence Report'!BA$27:BA$659,'7.  Persistence Report'!$D$27:$D$659,$B336,'7.  Persistence Report'!$H$27:$H$659,$D$218,'7.  Persistence Report'!$J$27:$J$659,"Adjustment")</f>
        <v>0</v>
      </c>
      <c r="J337" s="295">
        <f>SUMIFS('7.  Persistence Report'!BB$27:BB$659,'7.  Persistence Report'!$D$27:$D$659,$B336,'7.  Persistence Report'!$H$27:$H$659,$D$218,'7.  Persistence Report'!$J$27:$J$659,"Adjustment")</f>
        <v>0</v>
      </c>
      <c r="K337" s="295">
        <f>SUMIFS('7.  Persistence Report'!BC$27:BC$659,'7.  Persistence Report'!$D$27:$D$659,$B336,'7.  Persistence Report'!$H$27:$H$659,$D$218,'7.  Persistence Report'!$J$27:$J$659,"Adjustment")</f>
        <v>0</v>
      </c>
      <c r="L337" s="295">
        <f>SUMIFS('7.  Persistence Report'!BD$27:BD$659,'7.  Persistence Report'!$D$27:$D$659,$B336,'7.  Persistence Report'!$H$27:$H$659,$D$218,'7.  Persistence Report'!$J$27:$J$659,"Adjustment")</f>
        <v>0</v>
      </c>
      <c r="M337" s="295">
        <f>SUMIFS('7.  Persistence Report'!BE$27:BE$659,'7.  Persistence Report'!$D$27:$D$659,$B336,'7.  Persistence Report'!$H$27:$H$659,$D$218,'7.  Persistence Report'!$J$27:$J$659,"Adjustment")</f>
        <v>0</v>
      </c>
      <c r="N337" s="295">
        <f>N336</f>
        <v>12</v>
      </c>
      <c r="O337" s="295">
        <f>SUMIFS('7.  Persistence Report'!Q$27:Q$659,'7.  Persistence Report'!$D$27:$D$659,$B336,'7.  Persistence Report'!$H$27:$H$659,$O$218,'7.  Persistence Report'!$J$27:$J$659,"Adjustment")</f>
        <v>0</v>
      </c>
      <c r="P337" s="295">
        <f>SUMIFS('7.  Persistence Report'!R$27:R$659,'7.  Persistence Report'!$D$27:$D$659,$B336,'7.  Persistence Report'!$H$27:$H$659,$O$218,'7.  Persistence Report'!$J$27:$J$659,"Adjustment")</f>
        <v>0</v>
      </c>
      <c r="Q337" s="295">
        <f>SUMIFS('7.  Persistence Report'!S$27:S$659,'7.  Persistence Report'!$D$27:$D$659,$B336,'7.  Persistence Report'!$H$27:$H$659,$O$218,'7.  Persistence Report'!$J$27:$J$659,"Adjustment")</f>
        <v>0</v>
      </c>
      <c r="R337" s="295">
        <f>SUMIFS('7.  Persistence Report'!T$27:T$659,'7.  Persistence Report'!$D$27:$D$659,$B336,'7.  Persistence Report'!$H$27:$H$659,$O$218,'7.  Persistence Report'!$J$27:$J$659,"Adjustment")</f>
        <v>0</v>
      </c>
      <c r="S337" s="295">
        <f>SUMIFS('7.  Persistence Report'!U$27:U$659,'7.  Persistence Report'!$D$27:$D$659,$B336,'7.  Persistence Report'!$H$27:$H$659,$O$218,'7.  Persistence Report'!$J$27:$J$659,"Adjustment")</f>
        <v>0</v>
      </c>
      <c r="T337" s="295">
        <f>SUMIFS('7.  Persistence Report'!V$27:V$659,'7.  Persistence Report'!$D$27:$D$659,$B336,'7.  Persistence Report'!$H$27:$H$659,$O$218,'7.  Persistence Report'!$J$27:$J$659,"Adjustment")</f>
        <v>0</v>
      </c>
      <c r="U337" s="295">
        <f>SUMIFS('7.  Persistence Report'!W$27:W$659,'7.  Persistence Report'!$D$27:$D$659,$B336,'7.  Persistence Report'!$H$27:$H$659,$O$218,'7.  Persistence Report'!$J$27:$J$659,"Adjustment")</f>
        <v>0</v>
      </c>
      <c r="V337" s="295">
        <f>SUMIFS('7.  Persistence Report'!X$27:X$659,'7.  Persistence Report'!$D$27:$D$659,$B336,'7.  Persistence Report'!$H$27:$H$659,$O$218,'7.  Persistence Report'!$J$27:$J$659,"Adjustment")</f>
        <v>0</v>
      </c>
      <c r="W337" s="295">
        <f>SUMIFS('7.  Persistence Report'!Y$27:Y$659,'7.  Persistence Report'!$D$27:$D$659,$B336,'7.  Persistence Report'!$H$27:$H$659,$O$218,'7.  Persistence Report'!$J$27:$J$659,"Adjustment")</f>
        <v>0</v>
      </c>
      <c r="X337" s="295">
        <f>SUMIFS('7.  Persistence Report'!Z$27:Z$659,'7.  Persistence Report'!$D$27:$D$659,$B336,'7.  Persistence Report'!$H$27:$H$659,$O$218,'7.  Persistence Report'!$J$27:$J$659,"Adjustment")</f>
        <v>0</v>
      </c>
      <c r="Y337" s="411">
        <f>Y336</f>
        <v>0</v>
      </c>
      <c r="Z337" s="411">
        <f t="shared" ref="Z337" si="941">Z336</f>
        <v>0</v>
      </c>
      <c r="AA337" s="411">
        <f t="shared" ref="AA337" si="942">AA336</f>
        <v>0</v>
      </c>
      <c r="AB337" s="411">
        <f t="shared" ref="AB337" si="943">AB336</f>
        <v>1</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782</v>
      </c>
      <c r="C339" s="291" t="s">
        <v>25</v>
      </c>
      <c r="D339" s="295">
        <f>SUMIFS('7.  Persistence Report'!AV$27:AV$659,'7.  Persistence Report'!$D$27:$D$659,$B339,'7.  Persistence Report'!$H$27:$H$659,$D$218,'7.  Persistence Report'!$J$27:$J$659,"&lt;&gt;Adjustment")</f>
        <v>1145480</v>
      </c>
      <c r="E339" s="295">
        <f>SUMIFS('7.  Persistence Report'!AW$27:AW$659,'7.  Persistence Report'!$D$27:$D$659,$B339,'7.  Persistence Report'!$H$27:$H$659,$D$218,'7.  Persistence Report'!$J$27:$J$659,"&lt;&gt;Adjustment")</f>
        <v>1145480</v>
      </c>
      <c r="F339" s="295">
        <f>SUMIFS('7.  Persistence Report'!AX$27:AX$659,'7.  Persistence Report'!$D$27:$D$659,$B339,'7.  Persistence Report'!$H$27:$H$659,$D$218,'7.  Persistence Report'!$J$27:$J$659,"&lt;&gt;Adjustment")</f>
        <v>1145480</v>
      </c>
      <c r="G339" s="295">
        <f>SUMIFS('7.  Persistence Report'!AY$27:AY$659,'7.  Persistence Report'!$D$27:$D$659,$B339,'7.  Persistence Report'!$H$27:$H$659,$D$218,'7.  Persistence Report'!$J$27:$J$659,"&lt;&gt;Adjustment")</f>
        <v>1145480</v>
      </c>
      <c r="H339" s="295">
        <f>SUMIFS('7.  Persistence Report'!AZ$27:AZ$659,'7.  Persistence Report'!$D$27:$D$659,$B339,'7.  Persistence Report'!$H$27:$H$659,$D$218,'7.  Persistence Report'!$J$27:$J$659,"&lt;&gt;Adjustment")</f>
        <v>1145480</v>
      </c>
      <c r="I339" s="295">
        <f>SUMIFS('7.  Persistence Report'!BA$27:BA$659,'7.  Persistence Report'!$D$27:$D$659,$B339,'7.  Persistence Report'!$H$27:$H$659,$D$218,'7.  Persistence Report'!$J$27:$J$659,"&lt;&gt;Adjustment")</f>
        <v>947192</v>
      </c>
      <c r="J339" s="295">
        <f>SUMIFS('7.  Persistence Report'!BB$27:BB$659,'7.  Persistence Report'!$D$27:$D$659,$B339,'7.  Persistence Report'!$H$27:$H$659,$D$218,'7.  Persistence Report'!$J$27:$J$659,"&lt;&gt;Adjustment")</f>
        <v>946737</v>
      </c>
      <c r="K339" s="295">
        <f>SUMIFS('7.  Persistence Report'!BC$27:BC$659,'7.  Persistence Report'!$D$27:$D$659,$B339,'7.  Persistence Report'!$H$27:$H$659,$D$218,'7.  Persistence Report'!$J$27:$J$659,"&lt;&gt;Adjustment")</f>
        <v>946737</v>
      </c>
      <c r="L339" s="295">
        <f>SUMIFS('7.  Persistence Report'!BD$27:BD$659,'7.  Persistence Report'!$D$27:$D$659,$B339,'7.  Persistence Report'!$H$27:$H$659,$D$218,'7.  Persistence Report'!$J$27:$J$659,"&lt;&gt;Adjustment")</f>
        <v>0</v>
      </c>
      <c r="M339" s="295">
        <f>SUMIFS('7.  Persistence Report'!BE$27:BE$659,'7.  Persistence Report'!$D$27:$D$659,$B339,'7.  Persistence Report'!$H$27:$H$659,$D$218,'7.  Persistence Report'!$J$27:$J$659,"&lt;&gt;Adjustment")</f>
        <v>0</v>
      </c>
      <c r="N339" s="291"/>
      <c r="O339" s="295">
        <f>SUMIFS('7.  Persistence Report'!Q$27:Q$659,'7.  Persistence Report'!$D$27:$D$659,$B339,'7.  Persistence Report'!$H$27:$H$659,$O$218,'7.  Persistence Report'!$J$27:$J$659,"&lt;&gt;Adjustment")</f>
        <v>36</v>
      </c>
      <c r="P339" s="295">
        <f>SUMIFS('7.  Persistence Report'!R$27:R$659,'7.  Persistence Report'!$D$27:$D$659,$B339,'7.  Persistence Report'!$H$27:$H$659,$O$218,'7.  Persistence Report'!$J$27:$J$659,"&lt;&gt;Adjustment")</f>
        <v>36</v>
      </c>
      <c r="Q339" s="295">
        <f>SUMIFS('7.  Persistence Report'!S$27:S$659,'7.  Persistence Report'!$D$27:$D$659,$B339,'7.  Persistence Report'!$H$27:$H$659,$O$218,'7.  Persistence Report'!$J$27:$J$659,"&lt;&gt;Adjustment")</f>
        <v>36</v>
      </c>
      <c r="R339" s="295">
        <f>SUMIFS('7.  Persistence Report'!T$27:T$659,'7.  Persistence Report'!$D$27:$D$659,$B339,'7.  Persistence Report'!$H$27:$H$659,$O$218,'7.  Persistence Report'!$J$27:$J$659,"&lt;&gt;Adjustment")</f>
        <v>36</v>
      </c>
      <c r="S339" s="295">
        <f>SUMIFS('7.  Persistence Report'!U$27:U$659,'7.  Persistence Report'!$D$27:$D$659,$B339,'7.  Persistence Report'!$H$27:$H$659,$O$218,'7.  Persistence Report'!$J$27:$J$659,"&lt;&gt;Adjustment")</f>
        <v>36</v>
      </c>
      <c r="T339" s="295">
        <f>SUMIFS('7.  Persistence Report'!V$27:V$659,'7.  Persistence Report'!$D$27:$D$659,$B339,'7.  Persistence Report'!$H$27:$H$659,$O$218,'7.  Persistence Report'!$J$27:$J$659,"&lt;&gt;Adjustment")</f>
        <v>30</v>
      </c>
      <c r="U339" s="295">
        <f>SUMIFS('7.  Persistence Report'!W$27:W$659,'7.  Persistence Report'!$D$27:$D$659,$B339,'7.  Persistence Report'!$H$27:$H$659,$O$218,'7.  Persistence Report'!$J$27:$J$659,"&lt;&gt;Adjustment")</f>
        <v>30</v>
      </c>
      <c r="V339" s="295">
        <f>SUMIFS('7.  Persistence Report'!X$27:X$659,'7.  Persistence Report'!$D$27:$D$659,$B339,'7.  Persistence Report'!$H$27:$H$659,$O$218,'7.  Persistence Report'!$J$27:$J$659,"&lt;&gt;Adjustment")</f>
        <v>30</v>
      </c>
      <c r="W339" s="295">
        <f>SUMIFS('7.  Persistence Report'!Y$27:Y$659,'7.  Persistence Report'!$D$27:$D$659,$B339,'7.  Persistence Report'!$H$27:$H$659,$O$218,'7.  Persistence Report'!$J$27:$J$659,"&lt;&gt;Adjustment")</f>
        <v>0</v>
      </c>
      <c r="X339" s="295">
        <f>SUMIFS('7.  Persistence Report'!Z$27:Z$659,'7.  Persistence Report'!$D$27:$D$659,$B339,'7.  Persistence Report'!$H$27:$H$659,$O$218,'7.  Persistence Report'!$J$27:$J$659,"&lt;&gt;Adjustment")</f>
        <v>0</v>
      </c>
      <c r="Y339" s="426">
        <f>VLOOKUP(B339,'3-a.  Rate Class Allocations'!$B$20:$BW$989,16,FALSE)</f>
        <v>1</v>
      </c>
      <c r="Z339" s="410">
        <f>VLOOKUP(B339,'3-a.  Rate Class Allocations'!$B$20:$BW$989,18,FALSE)</f>
        <v>0</v>
      </c>
      <c r="AA339" s="410">
        <f>VLOOKUP(B339,'3-a.  Rate Class Allocations'!$B$20:$BW$989,20,FALSE)</f>
        <v>0</v>
      </c>
      <c r="AB339" s="410">
        <f>VLOOKUP(B339,'3-a.  Rate Class Allocations'!$B$20:$BW$989,21,FALSE)</f>
        <v>0</v>
      </c>
      <c r="AC339" s="410">
        <f>VLOOKUP(B339,'3-a.  Rate Class Allocations'!$B$20:$BW$989,23,FALSE)</f>
        <v>0</v>
      </c>
      <c r="AD339" s="410">
        <f>VLOOKUP(B339,'3-a.  Rate Class Allocations'!$B$20:$BW$989,25,FALSE)</f>
        <v>0</v>
      </c>
      <c r="AE339" s="410"/>
      <c r="AF339" s="410"/>
      <c r="AG339" s="415"/>
      <c r="AH339" s="415"/>
      <c r="AI339" s="415"/>
      <c r="AJ339" s="415"/>
      <c r="AK339" s="415"/>
      <c r="AL339" s="415"/>
      <c r="AM339" s="296">
        <f>SUM(Y339:AL339)</f>
        <v>1</v>
      </c>
    </row>
    <row r="340" spans="1:39" ht="15.5" outlineLevel="1">
      <c r="B340" s="294" t="s">
        <v>289</v>
      </c>
      <c r="C340" s="340" t="s">
        <v>862</v>
      </c>
      <c r="D340" s="295">
        <f>SUMIFS('7.  Persistence Report'!AV$27:AV$659,'7.  Persistence Report'!$D$27:$D$659,$B339,'7.  Persistence Report'!$H$27:$H$659,$D$218,'7.  Persistence Report'!$J$27:$J$659,"Adjustment")</f>
        <v>0</v>
      </c>
      <c r="E340" s="295">
        <f>SUMIFS('7.  Persistence Report'!AW$27:AW$659,'7.  Persistence Report'!$D$27:$D$659,$B339,'7.  Persistence Report'!$H$27:$H$659,$D$218,'7.  Persistence Report'!$J$27:$J$659,"Adjustment")</f>
        <v>0</v>
      </c>
      <c r="F340" s="295">
        <f>SUMIFS('7.  Persistence Report'!AX$27:AX$659,'7.  Persistence Report'!$D$27:$D$659,$B339,'7.  Persistence Report'!$H$27:$H$659,$D$218,'7.  Persistence Report'!$J$27:$J$659,"Adjustment")</f>
        <v>0</v>
      </c>
      <c r="G340" s="295">
        <f>SUMIFS('7.  Persistence Report'!AY$27:AY$659,'7.  Persistence Report'!$D$27:$D$659,$B339,'7.  Persistence Report'!$H$27:$H$659,$D$218,'7.  Persistence Report'!$J$27:$J$659,"Adjustment")</f>
        <v>0</v>
      </c>
      <c r="H340" s="295">
        <f>SUMIFS('7.  Persistence Report'!AZ$27:AZ$659,'7.  Persistence Report'!$D$27:$D$659,$B339,'7.  Persistence Report'!$H$27:$H$659,$D$218,'7.  Persistence Report'!$J$27:$J$659,"Adjustment")</f>
        <v>0</v>
      </c>
      <c r="I340" s="295">
        <f>SUMIFS('7.  Persistence Report'!BA$27:BA$659,'7.  Persistence Report'!$D$27:$D$659,$B339,'7.  Persistence Report'!$H$27:$H$659,$D$218,'7.  Persistence Report'!$J$27:$J$659,"Adjustment")</f>
        <v>0</v>
      </c>
      <c r="J340" s="295">
        <f>SUMIFS('7.  Persistence Report'!BB$27:BB$659,'7.  Persistence Report'!$D$27:$D$659,$B339,'7.  Persistence Report'!$H$27:$H$659,$D$218,'7.  Persistence Report'!$J$27:$J$659,"Adjustment")</f>
        <v>0</v>
      </c>
      <c r="K340" s="295">
        <f>SUMIFS('7.  Persistence Report'!BC$27:BC$659,'7.  Persistence Report'!$D$27:$D$659,$B339,'7.  Persistence Report'!$H$27:$H$659,$D$218,'7.  Persistence Report'!$J$27:$J$659,"Adjustment")</f>
        <v>0</v>
      </c>
      <c r="L340" s="295">
        <f>SUMIFS('7.  Persistence Report'!BD$27:BD$659,'7.  Persistence Report'!$D$27:$D$659,$B339,'7.  Persistence Report'!$H$27:$H$659,$D$218,'7.  Persistence Report'!$J$27:$J$659,"Adjustment")</f>
        <v>0</v>
      </c>
      <c r="M340" s="295">
        <f>SUMIFS('7.  Persistence Report'!BE$27:BE$659,'7.  Persistence Report'!$D$27:$D$659,$B339,'7.  Persistence Report'!$H$27:$H$659,$D$218,'7.  Persistence Report'!$J$27:$J$659,"Adjustment")</f>
        <v>0</v>
      </c>
      <c r="N340" s="291"/>
      <c r="O340" s="295">
        <f>SUMIFS('7.  Persistence Report'!Q$27:Q$659,'7.  Persistence Report'!$D$27:$D$659,$B339,'7.  Persistence Report'!$H$27:$H$659,$O$218,'7.  Persistence Report'!$J$27:$J$659,"Adjustment")</f>
        <v>0</v>
      </c>
      <c r="P340" s="295">
        <f>SUMIFS('7.  Persistence Report'!R$27:R$659,'7.  Persistence Report'!$D$27:$D$659,$B339,'7.  Persistence Report'!$H$27:$H$659,$O$218,'7.  Persistence Report'!$J$27:$J$659,"Adjustment")</f>
        <v>0</v>
      </c>
      <c r="Q340" s="295">
        <f>SUMIFS('7.  Persistence Report'!S$27:S$659,'7.  Persistence Report'!$D$27:$D$659,$B339,'7.  Persistence Report'!$H$27:$H$659,$O$218,'7.  Persistence Report'!$J$27:$J$659,"Adjustment")</f>
        <v>0</v>
      </c>
      <c r="R340" s="295">
        <f>SUMIFS('7.  Persistence Report'!T$27:T$659,'7.  Persistence Report'!$D$27:$D$659,$B339,'7.  Persistence Report'!$H$27:$H$659,$O$218,'7.  Persistence Report'!$J$27:$J$659,"Adjustment")</f>
        <v>0</v>
      </c>
      <c r="S340" s="295">
        <f>SUMIFS('7.  Persistence Report'!U$27:U$659,'7.  Persistence Report'!$D$27:$D$659,$B339,'7.  Persistence Report'!$H$27:$H$659,$O$218,'7.  Persistence Report'!$J$27:$J$659,"Adjustment")</f>
        <v>0</v>
      </c>
      <c r="T340" s="295">
        <f>SUMIFS('7.  Persistence Report'!V$27:V$659,'7.  Persistence Report'!$D$27:$D$659,$B339,'7.  Persistence Report'!$H$27:$H$659,$O$218,'7.  Persistence Report'!$J$27:$J$659,"Adjustment")</f>
        <v>0</v>
      </c>
      <c r="U340" s="295">
        <f>SUMIFS('7.  Persistence Report'!W$27:W$659,'7.  Persistence Report'!$D$27:$D$659,$B339,'7.  Persistence Report'!$H$27:$H$659,$O$218,'7.  Persistence Report'!$J$27:$J$659,"Adjustment")</f>
        <v>0</v>
      </c>
      <c r="V340" s="295">
        <f>SUMIFS('7.  Persistence Report'!X$27:X$659,'7.  Persistence Report'!$D$27:$D$659,$B339,'7.  Persistence Report'!$H$27:$H$659,$O$218,'7.  Persistence Report'!$J$27:$J$659,"Adjustment")</f>
        <v>0</v>
      </c>
      <c r="W340" s="295">
        <f>SUMIFS('7.  Persistence Report'!Y$27:Y$659,'7.  Persistence Report'!$D$27:$D$659,$B339,'7.  Persistence Report'!$H$27:$H$659,$O$218,'7.  Persistence Report'!$J$27:$J$659,"Adjustment")</f>
        <v>0</v>
      </c>
      <c r="X340" s="295">
        <f>SUMIFS('7.  Persistence Report'!Z$27:Z$659,'7.  Persistence Report'!$D$27:$D$659,$B339,'7.  Persistence Report'!$H$27:$H$659,$O$218,'7.  Persistence Report'!$J$27:$J$659,"Adjustment")</f>
        <v>0</v>
      </c>
      <c r="Y340" s="411">
        <f>Y339</f>
        <v>1</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1" outlineLevel="1">
      <c r="A342" s="522">
        <v>38</v>
      </c>
      <c r="B342" s="520" t="s">
        <v>784</v>
      </c>
      <c r="C342" s="291" t="s">
        <v>25</v>
      </c>
      <c r="D342" s="295">
        <f>SUMIFS('7.  Persistence Report'!AV$27:AV$659,'7.  Persistence Report'!$D$27:$D$659,$B342,'7.  Persistence Report'!$H$27:$H$659,$D$218,'7.  Persistence Report'!$J$27:$J$659,"&lt;&gt;Adjustment")</f>
        <v>3295945</v>
      </c>
      <c r="E342" s="295">
        <f>SUMIFS('7.  Persistence Report'!AW$27:AW$659,'7.  Persistence Report'!$D$27:$D$659,$B342,'7.  Persistence Report'!$H$27:$H$659,$D$218,'7.  Persistence Report'!$J$27:$J$659,"&lt;&gt;Adjustment")</f>
        <v>3295945</v>
      </c>
      <c r="F342" s="295">
        <f>SUMIFS('7.  Persistence Report'!AX$27:AX$659,'7.  Persistence Report'!$D$27:$D$659,$B342,'7.  Persistence Report'!$H$27:$H$659,$D$218,'7.  Persistence Report'!$J$27:$J$659,"&lt;&gt;Adjustment")</f>
        <v>3295945</v>
      </c>
      <c r="G342" s="295">
        <f>SUMIFS('7.  Persistence Report'!AY$27:AY$659,'7.  Persistence Report'!$D$27:$D$659,$B342,'7.  Persistence Report'!$H$27:$H$659,$D$218,'7.  Persistence Report'!$J$27:$J$659,"&lt;&gt;Adjustment")</f>
        <v>3295945</v>
      </c>
      <c r="H342" s="295">
        <f>SUMIFS('7.  Persistence Report'!AZ$27:AZ$659,'7.  Persistence Report'!$D$27:$D$659,$B342,'7.  Persistence Report'!$H$27:$H$659,$D$218,'7.  Persistence Report'!$J$27:$J$659,"&lt;&gt;Adjustment")</f>
        <v>3295945</v>
      </c>
      <c r="I342" s="295">
        <f>SUMIFS('7.  Persistence Report'!BA$27:BA$659,'7.  Persistence Report'!$D$27:$D$659,$B342,'7.  Persistence Report'!$H$27:$H$659,$D$218,'7.  Persistence Report'!$J$27:$J$659,"&lt;&gt;Adjustment")</f>
        <v>3295945</v>
      </c>
      <c r="J342" s="295">
        <f>SUMIFS('7.  Persistence Report'!BB$27:BB$659,'7.  Persistence Report'!$D$27:$D$659,$B342,'7.  Persistence Report'!$H$27:$H$659,$D$218,'7.  Persistence Report'!$J$27:$J$659,"&lt;&gt;Adjustment")</f>
        <v>3295945</v>
      </c>
      <c r="K342" s="295">
        <f>SUMIFS('7.  Persistence Report'!BC$27:BC$659,'7.  Persistence Report'!$D$27:$D$659,$B342,'7.  Persistence Report'!$H$27:$H$659,$D$218,'7.  Persistence Report'!$J$27:$J$659,"&lt;&gt;Adjustment")</f>
        <v>3295945</v>
      </c>
      <c r="L342" s="295">
        <f>SUMIFS('7.  Persistence Report'!BD$27:BD$659,'7.  Persistence Report'!$D$27:$D$659,$B342,'7.  Persistence Report'!$H$27:$H$659,$D$218,'7.  Persistence Report'!$J$27:$J$659,"&lt;&gt;Adjustment")</f>
        <v>3295945</v>
      </c>
      <c r="M342" s="295">
        <f>SUMIFS('7.  Persistence Report'!BE$27:BE$659,'7.  Persistence Report'!$D$27:$D$659,$B342,'7.  Persistence Report'!$H$27:$H$659,$D$218,'7.  Persistence Report'!$J$27:$J$659,"&lt;&gt;Adjustment")</f>
        <v>3295945</v>
      </c>
      <c r="N342" s="291"/>
      <c r="O342" s="295">
        <f>SUMIFS('7.  Persistence Report'!Q$27:Q$659,'7.  Persistence Report'!$D$27:$D$659,$B342,'7.  Persistence Report'!$H$27:$H$659,$O$218,'7.  Persistence Report'!$J$27:$J$659,"&lt;&gt;Adjustment")</f>
        <v>207</v>
      </c>
      <c r="P342" s="295">
        <f>SUMIFS('7.  Persistence Report'!R$27:R$659,'7.  Persistence Report'!$D$27:$D$659,$B342,'7.  Persistence Report'!$H$27:$H$659,$O$218,'7.  Persistence Report'!$J$27:$J$659,"&lt;&gt;Adjustment")</f>
        <v>207</v>
      </c>
      <c r="Q342" s="295">
        <f>SUMIFS('7.  Persistence Report'!S$27:S$659,'7.  Persistence Report'!$D$27:$D$659,$B342,'7.  Persistence Report'!$H$27:$H$659,$O$218,'7.  Persistence Report'!$J$27:$J$659,"&lt;&gt;Adjustment")</f>
        <v>207</v>
      </c>
      <c r="R342" s="295">
        <f>SUMIFS('7.  Persistence Report'!T$27:T$659,'7.  Persistence Report'!$D$27:$D$659,$B342,'7.  Persistence Report'!$H$27:$H$659,$O$218,'7.  Persistence Report'!$J$27:$J$659,"&lt;&gt;Adjustment")</f>
        <v>207</v>
      </c>
      <c r="S342" s="295">
        <f>SUMIFS('7.  Persistence Report'!U$27:U$659,'7.  Persistence Report'!$D$27:$D$659,$B342,'7.  Persistence Report'!$H$27:$H$659,$O$218,'7.  Persistence Report'!$J$27:$J$659,"&lt;&gt;Adjustment")</f>
        <v>207</v>
      </c>
      <c r="T342" s="295">
        <f>SUMIFS('7.  Persistence Report'!V$27:V$659,'7.  Persistence Report'!$D$27:$D$659,$B342,'7.  Persistence Report'!$H$27:$H$659,$O$218,'7.  Persistence Report'!$J$27:$J$659,"&lt;&gt;Adjustment")</f>
        <v>207</v>
      </c>
      <c r="U342" s="295">
        <f>SUMIFS('7.  Persistence Report'!W$27:W$659,'7.  Persistence Report'!$D$27:$D$659,$B342,'7.  Persistence Report'!$H$27:$H$659,$O$218,'7.  Persistence Report'!$J$27:$J$659,"&lt;&gt;Adjustment")</f>
        <v>207</v>
      </c>
      <c r="V342" s="295">
        <f>SUMIFS('7.  Persistence Report'!X$27:X$659,'7.  Persistence Report'!$D$27:$D$659,$B342,'7.  Persistence Report'!$H$27:$H$659,$O$218,'7.  Persistence Report'!$J$27:$J$659,"&lt;&gt;Adjustment")</f>
        <v>207</v>
      </c>
      <c r="W342" s="295">
        <f>SUMIFS('7.  Persistence Report'!Y$27:Y$659,'7.  Persistence Report'!$D$27:$D$659,$B342,'7.  Persistence Report'!$H$27:$H$659,$O$218,'7.  Persistence Report'!$J$27:$J$659,"&lt;&gt;Adjustment")</f>
        <v>207</v>
      </c>
      <c r="X342" s="295">
        <f>SUMIFS('7.  Persistence Report'!Z$27:Z$659,'7.  Persistence Report'!$D$27:$D$659,$B342,'7.  Persistence Report'!$H$27:$H$659,$O$218,'7.  Persistence Report'!$J$27:$J$659,"&lt;&gt;Adjustment")</f>
        <v>207</v>
      </c>
      <c r="Y342" s="426">
        <f>VLOOKUP(B342,'3-a.  Rate Class Allocations'!$B$20:$BW$989,16,FALSE)</f>
        <v>0.95</v>
      </c>
      <c r="Z342" s="410">
        <f>VLOOKUP(B342,'3-a.  Rate Class Allocations'!$B$20:$BW$989,18,FALSE)</f>
        <v>0.05</v>
      </c>
      <c r="AA342" s="410">
        <f>VLOOKUP(B342,'3-a.  Rate Class Allocations'!$B$20:$BW$989,20,FALSE)</f>
        <v>0</v>
      </c>
      <c r="AB342" s="410">
        <f>VLOOKUP(B342,'3-a.  Rate Class Allocations'!$B$20:$BW$989,21,FALSE)</f>
        <v>0</v>
      </c>
      <c r="AC342" s="410">
        <f>VLOOKUP(B342,'3-a.  Rate Class Allocations'!$B$20:$BW$989,23,FALSE)</f>
        <v>0</v>
      </c>
      <c r="AD342" s="410">
        <f>VLOOKUP(B342,'3-a.  Rate Class Allocations'!$B$20:$BW$989,25,FALSE)</f>
        <v>0</v>
      </c>
      <c r="AE342" s="410"/>
      <c r="AF342" s="410"/>
      <c r="AG342" s="415"/>
      <c r="AH342" s="415"/>
      <c r="AI342" s="415"/>
      <c r="AJ342" s="415"/>
      <c r="AK342" s="415"/>
      <c r="AL342" s="415"/>
      <c r="AM342" s="296">
        <f>SUM(Y342:AL342)</f>
        <v>1</v>
      </c>
    </row>
    <row r="343" spans="1:39" ht="15.5" outlineLevel="1">
      <c r="B343" s="294" t="s">
        <v>289</v>
      </c>
      <c r="C343" s="340" t="s">
        <v>862</v>
      </c>
      <c r="D343" s="295">
        <f>SUMIFS('7.  Persistence Report'!AV$27:AV$659,'7.  Persistence Report'!$D$27:$D$659,$B342,'7.  Persistence Report'!$H$27:$H$659,$D$218,'7.  Persistence Report'!$J$27:$J$659,"Adjustment")</f>
        <v>0</v>
      </c>
      <c r="E343" s="295">
        <f>SUMIFS('7.  Persistence Report'!AW$27:AW$659,'7.  Persistence Report'!$D$27:$D$659,$B342,'7.  Persistence Report'!$H$27:$H$659,$D$218,'7.  Persistence Report'!$J$27:$J$659,"Adjustment")</f>
        <v>0</v>
      </c>
      <c r="F343" s="295">
        <f>SUMIFS('7.  Persistence Report'!AX$27:AX$659,'7.  Persistence Report'!$D$27:$D$659,$B342,'7.  Persistence Report'!$H$27:$H$659,$D$218,'7.  Persistence Report'!$J$27:$J$659,"Adjustment")</f>
        <v>0</v>
      </c>
      <c r="G343" s="295">
        <f>SUMIFS('7.  Persistence Report'!AY$27:AY$659,'7.  Persistence Report'!$D$27:$D$659,$B342,'7.  Persistence Report'!$H$27:$H$659,$D$218,'7.  Persistence Report'!$J$27:$J$659,"Adjustment")</f>
        <v>0</v>
      </c>
      <c r="H343" s="295">
        <f>SUMIFS('7.  Persistence Report'!AZ$27:AZ$659,'7.  Persistence Report'!$D$27:$D$659,$B342,'7.  Persistence Report'!$H$27:$H$659,$D$218,'7.  Persistence Report'!$J$27:$J$659,"Adjustment")</f>
        <v>0</v>
      </c>
      <c r="I343" s="295">
        <f>SUMIFS('7.  Persistence Report'!BA$27:BA$659,'7.  Persistence Report'!$D$27:$D$659,$B342,'7.  Persistence Report'!$H$27:$H$659,$D$218,'7.  Persistence Report'!$J$27:$J$659,"Adjustment")</f>
        <v>0</v>
      </c>
      <c r="J343" s="295">
        <f>SUMIFS('7.  Persistence Report'!BB$27:BB$659,'7.  Persistence Report'!$D$27:$D$659,$B342,'7.  Persistence Report'!$H$27:$H$659,$D$218,'7.  Persistence Report'!$J$27:$J$659,"Adjustment")</f>
        <v>0</v>
      </c>
      <c r="K343" s="295">
        <f>SUMIFS('7.  Persistence Report'!BC$27:BC$659,'7.  Persistence Report'!$D$27:$D$659,$B342,'7.  Persistence Report'!$H$27:$H$659,$D$218,'7.  Persistence Report'!$J$27:$J$659,"Adjustment")</f>
        <v>0</v>
      </c>
      <c r="L343" s="295">
        <f>SUMIFS('7.  Persistence Report'!BD$27:BD$659,'7.  Persistence Report'!$D$27:$D$659,$B342,'7.  Persistence Report'!$H$27:$H$659,$D$218,'7.  Persistence Report'!$J$27:$J$659,"Adjustment")</f>
        <v>0</v>
      </c>
      <c r="M343" s="295">
        <f>SUMIFS('7.  Persistence Report'!BE$27:BE$659,'7.  Persistence Report'!$D$27:$D$659,$B342,'7.  Persistence Report'!$H$27:$H$659,$D$218,'7.  Persistence Report'!$J$27:$J$659,"Adjustment")</f>
        <v>0</v>
      </c>
      <c r="N343" s="291"/>
      <c r="O343" s="295">
        <f>SUMIFS('7.  Persistence Report'!Q$27:Q$659,'7.  Persistence Report'!$D$27:$D$659,$B342,'7.  Persistence Report'!$H$27:$H$659,$O$218,'7.  Persistence Report'!$J$27:$J$659,"Adjustment")</f>
        <v>0</v>
      </c>
      <c r="P343" s="295">
        <f>SUMIFS('7.  Persistence Report'!R$27:R$659,'7.  Persistence Report'!$D$27:$D$659,$B342,'7.  Persistence Report'!$H$27:$H$659,$O$218,'7.  Persistence Report'!$J$27:$J$659,"Adjustment")</f>
        <v>0</v>
      </c>
      <c r="Q343" s="295">
        <f>SUMIFS('7.  Persistence Report'!S$27:S$659,'7.  Persistence Report'!$D$27:$D$659,$B342,'7.  Persistence Report'!$H$27:$H$659,$O$218,'7.  Persistence Report'!$J$27:$J$659,"Adjustment")</f>
        <v>0</v>
      </c>
      <c r="R343" s="295">
        <f>SUMIFS('7.  Persistence Report'!T$27:T$659,'7.  Persistence Report'!$D$27:$D$659,$B342,'7.  Persistence Report'!$H$27:$H$659,$O$218,'7.  Persistence Report'!$J$27:$J$659,"Adjustment")</f>
        <v>0</v>
      </c>
      <c r="S343" s="295">
        <f>SUMIFS('7.  Persistence Report'!U$27:U$659,'7.  Persistence Report'!$D$27:$D$659,$B342,'7.  Persistence Report'!$H$27:$H$659,$O$218,'7.  Persistence Report'!$J$27:$J$659,"Adjustment")</f>
        <v>0</v>
      </c>
      <c r="T343" s="295">
        <f>SUMIFS('7.  Persistence Report'!V$27:V$659,'7.  Persistence Report'!$D$27:$D$659,$B342,'7.  Persistence Report'!$H$27:$H$659,$O$218,'7.  Persistence Report'!$J$27:$J$659,"Adjustment")</f>
        <v>0</v>
      </c>
      <c r="U343" s="295">
        <f>SUMIFS('7.  Persistence Report'!W$27:W$659,'7.  Persistence Report'!$D$27:$D$659,$B342,'7.  Persistence Report'!$H$27:$H$659,$O$218,'7.  Persistence Report'!$J$27:$J$659,"Adjustment")</f>
        <v>0</v>
      </c>
      <c r="V343" s="295">
        <f>SUMIFS('7.  Persistence Report'!X$27:X$659,'7.  Persistence Report'!$D$27:$D$659,$B342,'7.  Persistence Report'!$H$27:$H$659,$O$218,'7.  Persistence Report'!$J$27:$J$659,"Adjustment")</f>
        <v>0</v>
      </c>
      <c r="W343" s="295">
        <f>SUMIFS('7.  Persistence Report'!Y$27:Y$659,'7.  Persistence Report'!$D$27:$D$659,$B342,'7.  Persistence Report'!$H$27:$H$659,$O$218,'7.  Persistence Report'!$J$27:$J$659,"Adjustment")</f>
        <v>0</v>
      </c>
      <c r="X343" s="295">
        <f>SUMIFS('7.  Persistence Report'!Z$27:Z$659,'7.  Persistence Report'!$D$27:$D$659,$B342,'7.  Persistence Report'!$H$27:$H$659,$O$218,'7.  Persistence Report'!$J$27:$J$659,"Adjustment")</f>
        <v>0</v>
      </c>
      <c r="Y343" s="411">
        <f>Y342</f>
        <v>0.95</v>
      </c>
      <c r="Z343" s="411">
        <f t="shared" ref="Z343" si="967">Z342</f>
        <v>0.05</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783</v>
      </c>
      <c r="C345" s="291" t="s">
        <v>25</v>
      </c>
      <c r="D345" s="295">
        <f>SUMIFS('7.  Persistence Report'!AV$27:AV$659,'7.  Persistence Report'!$D$27:$D$659,$B345,'7.  Persistence Report'!$H$27:$H$659,$D$218,'7.  Persistence Report'!$J$27:$J$659,"&lt;&gt;Adjustment")</f>
        <v>2864454</v>
      </c>
      <c r="E345" s="295">
        <f>SUMIFS('7.  Persistence Report'!AW$27:AW$659,'7.  Persistence Report'!$D$27:$D$659,$B345,'7.  Persistence Report'!$H$27:$H$659,$D$218,'7.  Persistence Report'!$J$27:$J$659,"&lt;&gt;Adjustment")</f>
        <v>2864454</v>
      </c>
      <c r="F345" s="295">
        <f>SUMIFS('7.  Persistence Report'!AX$27:AX$659,'7.  Persistence Report'!$D$27:$D$659,$B345,'7.  Persistence Report'!$H$27:$H$659,$D$218,'7.  Persistence Report'!$J$27:$J$659,"&lt;&gt;Adjustment")</f>
        <v>2864454</v>
      </c>
      <c r="G345" s="295">
        <f>SUMIFS('7.  Persistence Report'!AY$27:AY$659,'7.  Persistence Report'!$D$27:$D$659,$B345,'7.  Persistence Report'!$H$27:$H$659,$D$218,'7.  Persistence Report'!$J$27:$J$659,"&lt;&gt;Adjustment")</f>
        <v>2864454</v>
      </c>
      <c r="H345" s="295">
        <f>SUMIFS('7.  Persistence Report'!AZ$27:AZ$659,'7.  Persistence Report'!$D$27:$D$659,$B345,'7.  Persistence Report'!$H$27:$H$659,$D$218,'7.  Persistence Report'!$J$27:$J$659,"&lt;&gt;Adjustment")</f>
        <v>2864454</v>
      </c>
      <c r="I345" s="295">
        <f>SUMIFS('7.  Persistence Report'!BA$27:BA$659,'7.  Persistence Report'!$D$27:$D$659,$B345,'7.  Persistence Report'!$H$27:$H$659,$D$218,'7.  Persistence Report'!$J$27:$J$659,"&lt;&gt;Adjustment")</f>
        <v>2864454</v>
      </c>
      <c r="J345" s="295">
        <f>SUMIFS('7.  Persistence Report'!BB$27:BB$659,'7.  Persistence Report'!$D$27:$D$659,$B345,'7.  Persistence Report'!$H$27:$H$659,$D$218,'7.  Persistence Report'!$J$27:$J$659,"&lt;&gt;Adjustment")</f>
        <v>2864454</v>
      </c>
      <c r="K345" s="295">
        <f>SUMIFS('7.  Persistence Report'!BC$27:BC$659,'7.  Persistence Report'!$D$27:$D$659,$B345,'7.  Persistence Report'!$H$27:$H$659,$D$218,'7.  Persistence Report'!$J$27:$J$659,"&lt;&gt;Adjustment")</f>
        <v>2864454</v>
      </c>
      <c r="L345" s="295">
        <f>SUMIFS('7.  Persistence Report'!BD$27:BD$659,'7.  Persistence Report'!$D$27:$D$659,$B345,'7.  Persistence Report'!$H$27:$H$659,$D$218,'7.  Persistence Report'!$J$27:$J$659,"&lt;&gt;Adjustment")</f>
        <v>2818914</v>
      </c>
      <c r="M345" s="295">
        <f>SUMIFS('7.  Persistence Report'!BE$27:BE$659,'7.  Persistence Report'!$D$27:$D$659,$B345,'7.  Persistence Report'!$H$27:$H$659,$D$218,'7.  Persistence Report'!$J$27:$J$659,"&lt;&gt;Adjustment")</f>
        <v>2368295</v>
      </c>
      <c r="N345" s="295">
        <v>12</v>
      </c>
      <c r="O345" s="295">
        <f>SUMIFS('7.  Persistence Report'!Q$27:Q$659,'7.  Persistence Report'!$D$27:$D$659,$B345,'7.  Persistence Report'!$H$27:$H$659,$O$218,'7.  Persistence Report'!$J$27:$J$659,"&lt;&gt;Adjustment")</f>
        <v>2</v>
      </c>
      <c r="P345" s="295">
        <f>SUMIFS('7.  Persistence Report'!R$27:R$659,'7.  Persistence Report'!$D$27:$D$659,$B345,'7.  Persistence Report'!$H$27:$H$659,$O$218,'7.  Persistence Report'!$J$27:$J$659,"&lt;&gt;Adjustment")</f>
        <v>2</v>
      </c>
      <c r="Q345" s="295">
        <f>SUMIFS('7.  Persistence Report'!S$27:S$659,'7.  Persistence Report'!$D$27:$D$659,$B345,'7.  Persistence Report'!$H$27:$H$659,$O$218,'7.  Persistence Report'!$J$27:$J$659,"&lt;&gt;Adjustment")</f>
        <v>2</v>
      </c>
      <c r="R345" s="295">
        <f>SUMIFS('7.  Persistence Report'!T$27:T$659,'7.  Persistence Report'!$D$27:$D$659,$B345,'7.  Persistence Report'!$H$27:$H$659,$O$218,'7.  Persistence Report'!$J$27:$J$659,"&lt;&gt;Adjustment")</f>
        <v>2</v>
      </c>
      <c r="S345" s="295">
        <f>SUMIFS('7.  Persistence Report'!U$27:U$659,'7.  Persistence Report'!$D$27:$D$659,$B345,'7.  Persistence Report'!$H$27:$H$659,$O$218,'7.  Persistence Report'!$J$27:$J$659,"&lt;&gt;Adjustment")</f>
        <v>2</v>
      </c>
      <c r="T345" s="295">
        <f>SUMIFS('7.  Persistence Report'!V$27:V$659,'7.  Persistence Report'!$D$27:$D$659,$B345,'7.  Persistence Report'!$H$27:$H$659,$O$218,'7.  Persistence Report'!$J$27:$J$659,"&lt;&gt;Adjustment")</f>
        <v>2</v>
      </c>
      <c r="U345" s="295">
        <f>SUMIFS('7.  Persistence Report'!W$27:W$659,'7.  Persistence Report'!$D$27:$D$659,$B345,'7.  Persistence Report'!$H$27:$H$659,$O$218,'7.  Persistence Report'!$J$27:$J$659,"&lt;&gt;Adjustment")</f>
        <v>2</v>
      </c>
      <c r="V345" s="295">
        <f>SUMIFS('7.  Persistence Report'!X$27:X$659,'7.  Persistence Report'!$D$27:$D$659,$B345,'7.  Persistence Report'!$H$27:$H$659,$O$218,'7.  Persistence Report'!$J$27:$J$659,"&lt;&gt;Adjustment")</f>
        <v>2</v>
      </c>
      <c r="W345" s="295">
        <f>SUMIFS('7.  Persistence Report'!Y$27:Y$659,'7.  Persistence Report'!$D$27:$D$659,$B345,'7.  Persistence Report'!$H$27:$H$659,$O$218,'7.  Persistence Report'!$J$27:$J$659,"&lt;&gt;Adjustment")</f>
        <v>2</v>
      </c>
      <c r="X345" s="295">
        <f>SUMIFS('7.  Persistence Report'!Z$27:Z$659,'7.  Persistence Report'!$D$27:$D$659,$B345,'7.  Persistence Report'!$H$27:$H$659,$O$218,'7.  Persistence Report'!$J$27:$J$659,"&lt;&gt;Adjustment")</f>
        <v>6</v>
      </c>
      <c r="Y345" s="426">
        <f>VLOOKUP(B345,'3-a.  Rate Class Allocations'!$B$20:$BW$989,16,FALSE)</f>
        <v>0</v>
      </c>
      <c r="Z345" s="410">
        <f>VLOOKUP(B345,'3-a.  Rate Class Allocations'!$B$20:$BW$989,18,FALSE)</f>
        <v>0</v>
      </c>
      <c r="AA345" s="410">
        <f>VLOOKUP(B345,'3-a.  Rate Class Allocations'!$B$20:$BW$989,20,FALSE)</f>
        <v>0</v>
      </c>
      <c r="AB345" s="410">
        <f>VLOOKUP(B345,'3-a.  Rate Class Allocations'!$B$20:$BW$989,21,FALSE)</f>
        <v>0.50539255037619746</v>
      </c>
      <c r="AC345" s="410">
        <f>VLOOKUP(B345,'3-a.  Rate Class Allocations'!$B$20:$BW$989,23,FALSE)</f>
        <v>0.49460744962380254</v>
      </c>
      <c r="AD345" s="410">
        <f>VLOOKUP(B345,'3-a.  Rate Class Allocations'!$B$20:$BW$989,25,FALSE)</f>
        <v>0</v>
      </c>
      <c r="AE345" s="410"/>
      <c r="AF345" s="410"/>
      <c r="AG345" s="415"/>
      <c r="AH345" s="415"/>
      <c r="AI345" s="415"/>
      <c r="AJ345" s="415"/>
      <c r="AK345" s="415"/>
      <c r="AL345" s="415"/>
      <c r="AM345" s="296">
        <f>SUM(Y345:AL345)</f>
        <v>1</v>
      </c>
    </row>
    <row r="346" spans="1:39" ht="15.5" outlineLevel="1">
      <c r="B346" s="294" t="s">
        <v>289</v>
      </c>
      <c r="C346" s="340" t="s">
        <v>862</v>
      </c>
      <c r="D346" s="295">
        <f>SUMIFS('7.  Persistence Report'!AV$27:AV$659,'7.  Persistence Report'!$D$27:$D$659,$B345,'7.  Persistence Report'!$H$27:$H$659,$D$218,'7.  Persistence Report'!$J$27:$J$659,"Adjustment")</f>
        <v>0</v>
      </c>
      <c r="E346" s="295">
        <f>SUMIFS('7.  Persistence Report'!AW$27:AW$659,'7.  Persistence Report'!$D$27:$D$659,$B345,'7.  Persistence Report'!$H$27:$H$659,$D$218,'7.  Persistence Report'!$J$27:$J$659,"Adjustment")</f>
        <v>0</v>
      </c>
      <c r="F346" s="295">
        <f>SUMIFS('7.  Persistence Report'!AX$27:AX$659,'7.  Persistence Report'!$D$27:$D$659,$B345,'7.  Persistence Report'!$H$27:$H$659,$D$218,'7.  Persistence Report'!$J$27:$J$659,"Adjustment")</f>
        <v>0</v>
      </c>
      <c r="G346" s="295">
        <f>SUMIFS('7.  Persistence Report'!AY$27:AY$659,'7.  Persistence Report'!$D$27:$D$659,$B345,'7.  Persistence Report'!$H$27:$H$659,$D$218,'7.  Persistence Report'!$J$27:$J$659,"Adjustment")</f>
        <v>0</v>
      </c>
      <c r="H346" s="295">
        <f>SUMIFS('7.  Persistence Report'!AZ$27:AZ$659,'7.  Persistence Report'!$D$27:$D$659,$B345,'7.  Persistence Report'!$H$27:$H$659,$D$218,'7.  Persistence Report'!$J$27:$J$659,"Adjustment")</f>
        <v>0</v>
      </c>
      <c r="I346" s="295">
        <f>SUMIFS('7.  Persistence Report'!BA$27:BA$659,'7.  Persistence Report'!$D$27:$D$659,$B345,'7.  Persistence Report'!$H$27:$H$659,$D$218,'7.  Persistence Report'!$J$27:$J$659,"Adjustment")</f>
        <v>0</v>
      </c>
      <c r="J346" s="295">
        <f>SUMIFS('7.  Persistence Report'!BB$27:BB$659,'7.  Persistence Report'!$D$27:$D$659,$B345,'7.  Persistence Report'!$H$27:$H$659,$D$218,'7.  Persistence Report'!$J$27:$J$659,"Adjustment")</f>
        <v>0</v>
      </c>
      <c r="K346" s="295">
        <f>SUMIFS('7.  Persistence Report'!BC$27:BC$659,'7.  Persistence Report'!$D$27:$D$659,$B345,'7.  Persistence Report'!$H$27:$H$659,$D$218,'7.  Persistence Report'!$J$27:$J$659,"Adjustment")</f>
        <v>0</v>
      </c>
      <c r="L346" s="295">
        <f>SUMIFS('7.  Persistence Report'!BD$27:BD$659,'7.  Persistence Report'!$D$27:$D$659,$B345,'7.  Persistence Report'!$H$27:$H$659,$D$218,'7.  Persistence Report'!$J$27:$J$659,"Adjustment")</f>
        <v>0</v>
      </c>
      <c r="M346" s="295">
        <f>SUMIFS('7.  Persistence Report'!BE$27:BE$659,'7.  Persistence Report'!$D$27:$D$659,$B345,'7.  Persistence Report'!$H$27:$H$659,$D$218,'7.  Persistence Report'!$J$27:$J$659,"Adjustment")</f>
        <v>0</v>
      </c>
      <c r="N346" s="295">
        <f>N345</f>
        <v>12</v>
      </c>
      <c r="O346" s="295">
        <f>SUMIFS('7.  Persistence Report'!Q$27:Q$659,'7.  Persistence Report'!$D$27:$D$659,$B345,'7.  Persistence Report'!$H$27:$H$659,$O$218,'7.  Persistence Report'!$J$27:$J$659,"Adjustment")</f>
        <v>0</v>
      </c>
      <c r="P346" s="295">
        <f>SUMIFS('7.  Persistence Report'!R$27:R$659,'7.  Persistence Report'!$D$27:$D$659,$B345,'7.  Persistence Report'!$H$27:$H$659,$O$218,'7.  Persistence Report'!$J$27:$J$659,"Adjustment")</f>
        <v>0</v>
      </c>
      <c r="Q346" s="295">
        <f>SUMIFS('7.  Persistence Report'!S$27:S$659,'7.  Persistence Report'!$D$27:$D$659,$B345,'7.  Persistence Report'!$H$27:$H$659,$O$218,'7.  Persistence Report'!$J$27:$J$659,"Adjustment")</f>
        <v>0</v>
      </c>
      <c r="R346" s="295">
        <f>SUMIFS('7.  Persistence Report'!T$27:T$659,'7.  Persistence Report'!$D$27:$D$659,$B345,'7.  Persistence Report'!$H$27:$H$659,$O$218,'7.  Persistence Report'!$J$27:$J$659,"Adjustment")</f>
        <v>0</v>
      </c>
      <c r="S346" s="295">
        <f>SUMIFS('7.  Persistence Report'!U$27:U$659,'7.  Persistence Report'!$D$27:$D$659,$B345,'7.  Persistence Report'!$H$27:$H$659,$O$218,'7.  Persistence Report'!$J$27:$J$659,"Adjustment")</f>
        <v>0</v>
      </c>
      <c r="T346" s="295">
        <f>SUMIFS('7.  Persistence Report'!V$27:V$659,'7.  Persistence Report'!$D$27:$D$659,$B345,'7.  Persistence Report'!$H$27:$H$659,$O$218,'7.  Persistence Report'!$J$27:$J$659,"Adjustment")</f>
        <v>0</v>
      </c>
      <c r="U346" s="295">
        <f>SUMIFS('7.  Persistence Report'!W$27:W$659,'7.  Persistence Report'!$D$27:$D$659,$B345,'7.  Persistence Report'!$H$27:$H$659,$O$218,'7.  Persistence Report'!$J$27:$J$659,"Adjustment")</f>
        <v>0</v>
      </c>
      <c r="V346" s="295">
        <f>SUMIFS('7.  Persistence Report'!X$27:X$659,'7.  Persistence Report'!$D$27:$D$659,$B345,'7.  Persistence Report'!$H$27:$H$659,$O$218,'7.  Persistence Report'!$J$27:$J$659,"Adjustment")</f>
        <v>0</v>
      </c>
      <c r="W346" s="295">
        <f>SUMIFS('7.  Persistence Report'!Y$27:Y$659,'7.  Persistence Report'!$D$27:$D$659,$B345,'7.  Persistence Report'!$H$27:$H$659,$O$218,'7.  Persistence Report'!$J$27:$J$659,"Adjustment")</f>
        <v>0</v>
      </c>
      <c r="X346" s="295">
        <f>SUMIFS('7.  Persistence Report'!Z$27:Z$659,'7.  Persistence Report'!$D$27:$D$659,$B345,'7.  Persistence Report'!$H$27:$H$659,$O$218,'7.  Persistence Report'!$J$27:$J$659,"Adjustment")</f>
        <v>0</v>
      </c>
      <c r="Y346" s="411">
        <f>Y345</f>
        <v>0</v>
      </c>
      <c r="Z346" s="411">
        <f t="shared" ref="Z346" si="980">Z345</f>
        <v>0</v>
      </c>
      <c r="AA346" s="411">
        <f t="shared" ref="AA346" si="981">AA345</f>
        <v>0</v>
      </c>
      <c r="AB346" s="411">
        <f t="shared" ref="AB346" si="982">AB345</f>
        <v>0.50539255037619746</v>
      </c>
      <c r="AC346" s="411">
        <f t="shared" ref="AC346" si="983">AC345</f>
        <v>0.49460744962380254</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369586368.82930809</v>
      </c>
      <c r="E378" s="329"/>
      <c r="F378" s="329"/>
      <c r="G378" s="329"/>
      <c r="H378" s="329"/>
      <c r="I378" s="329"/>
      <c r="J378" s="329"/>
      <c r="K378" s="329"/>
      <c r="L378" s="329"/>
      <c r="M378" s="329"/>
      <c r="N378" s="329"/>
      <c r="O378" s="329">
        <f>SUM(O221:O376)</f>
        <v>46194.83515073391</v>
      </c>
      <c r="P378" s="329"/>
      <c r="Q378" s="329"/>
      <c r="R378" s="329"/>
      <c r="S378" s="329"/>
      <c r="T378" s="329"/>
      <c r="U378" s="329"/>
      <c r="V378" s="329"/>
      <c r="W378" s="329"/>
      <c r="X378" s="329"/>
      <c r="Y378" s="329">
        <f>IF(Y219="kWh",SUMPRODUCT(D221:D376,Y221:Y376))</f>
        <v>95358403.389462665</v>
      </c>
      <c r="Z378" s="329">
        <f>IF(Z219="kWh",SUMPRODUCT(D221:D376,Z221:Z376))</f>
        <v>4401380.7</v>
      </c>
      <c r="AA378" s="329">
        <f>IF(AA219="kw",SUMPRODUCT(N221:N376,O221:O376,AA221:AA376),SUMPRODUCT(D221:D376,AA221:AA376))</f>
        <v>13853314.464845588</v>
      </c>
      <c r="AB378" s="329">
        <f>IF(AB219="kw",SUMPRODUCT(N221:N376,O221:O376,AB221:AB376),SUMPRODUCT(D221:D376,AB221:AB376))</f>
        <v>254719.29546847584</v>
      </c>
      <c r="AC378" s="329">
        <f>IF(AC219="kw",SUMPRODUCT(N221:N376,O221:O376,AC221:AC376),SUMPRODUCT(D221:D376,AC221:AC376))</f>
        <v>93619.319119500069</v>
      </c>
      <c r="AD378" s="329">
        <f>IF(AD219="kw",SUMPRODUCT(N221:N376,O221:O376,AD221:AD376),SUMPRODUCT(D221:D376,AD221:AD376))</f>
        <v>69123.317190726942</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3"/>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0</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95352147.379462674</v>
      </c>
      <c r="Z392" s="291">
        <f>SUMPRODUCT(E221:E376,Z221:Z376)</f>
        <v>4401380.7</v>
      </c>
      <c r="AA392" s="291">
        <f t="shared" ref="AA392:AL392" si="1130">IF(AA219="kw",SUMPRODUCT($N$221:$N$376,$P$221:$P$376,AA221:AA376),SUMPRODUCT($E$221:$E$376,AA221:AA376))</f>
        <v>13852443.374845589</v>
      </c>
      <c r="AB392" s="291">
        <f t="shared" si="1130"/>
        <v>254465.58118276158</v>
      </c>
      <c r="AC392" s="291">
        <f t="shared" si="1130"/>
        <v>93619.319119500069</v>
      </c>
      <c r="AD392" s="291">
        <f t="shared" si="1130"/>
        <v>68933.031476441218</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95345891.369462669</v>
      </c>
      <c r="Z393" s="291">
        <f>SUMPRODUCT(F221:F376,Z221:Z376)</f>
        <v>4401380.7</v>
      </c>
      <c r="AA393" s="291">
        <f t="shared" ref="AA393:AL393" si="1131">IF(AA219="kw",SUMPRODUCT($N$221:$N$376,$Q$221:$Q$376,AA221:AA376),SUMPRODUCT($F$221:$F$376,AA221:AA376))</f>
        <v>13866331.475557014</v>
      </c>
      <c r="AB393" s="291">
        <f t="shared" si="1131"/>
        <v>254711.91889122169</v>
      </c>
      <c r="AC393" s="291">
        <f t="shared" si="1131"/>
        <v>93772.663854209139</v>
      </c>
      <c r="AD393" s="291">
        <f t="shared" si="1131"/>
        <v>68955.021704298255</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95345891.369462669</v>
      </c>
      <c r="Z394" s="291">
        <f>SUMPRODUCT(G221:G376,Z221:Z376)</f>
        <v>4401380.7</v>
      </c>
      <c r="AA394" s="291">
        <f t="shared" ref="AA394:AL394" si="1132">IF(AA219="kw",SUMPRODUCT($N$221:$N$376,$R$221:$R$376,AA221:AA376),SUMPRODUCT($G$221:$G$376,AA221:AA376))</f>
        <v>13861533.475557014</v>
      </c>
      <c r="AB394" s="291">
        <f t="shared" si="1132"/>
        <v>254561.06174836456</v>
      </c>
      <c r="AC394" s="291">
        <f t="shared" si="1132"/>
        <v>93772.663854209139</v>
      </c>
      <c r="AD394" s="291">
        <f t="shared" si="1132"/>
        <v>68841.8788471554</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95345891.369462669</v>
      </c>
      <c r="Z395" s="326">
        <f>SUMPRODUCT(H221:H376,Z221:Z376)</f>
        <v>4401380.7</v>
      </c>
      <c r="AA395" s="326">
        <f t="shared" ref="AA395:AL395" si="1133">IF(AA219="kw",SUMPRODUCT($N$221:$N$376,$S$221:$S$376,AA221:AA376),SUMPRODUCT($H$221:$H$376,AA221:AA376))</f>
        <v>13854657.192396075</v>
      </c>
      <c r="AB395" s="326">
        <f t="shared" si="1133"/>
        <v>254554.57295482166</v>
      </c>
      <c r="AC395" s="326">
        <f t="shared" si="1133"/>
        <v>93769.824136899726</v>
      </c>
      <c r="AD395" s="326">
        <f t="shared" si="1133"/>
        <v>68840.043049285028</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12" t="s">
        <v>211</v>
      </c>
      <c r="C400" s="914" t="s">
        <v>33</v>
      </c>
      <c r="D400" s="284" t="s">
        <v>422</v>
      </c>
      <c r="E400" s="916" t="s">
        <v>209</v>
      </c>
      <c r="F400" s="917"/>
      <c r="G400" s="917"/>
      <c r="H400" s="917"/>
      <c r="I400" s="917"/>
      <c r="J400" s="917"/>
      <c r="K400" s="917"/>
      <c r="L400" s="917"/>
      <c r="M400" s="918"/>
      <c r="N400" s="919" t="s">
        <v>213</v>
      </c>
      <c r="O400" s="284" t="s">
        <v>423</v>
      </c>
      <c r="P400" s="916" t="s">
        <v>212</v>
      </c>
      <c r="Q400" s="917"/>
      <c r="R400" s="917"/>
      <c r="S400" s="917"/>
      <c r="T400" s="917"/>
      <c r="U400" s="917"/>
      <c r="V400" s="917"/>
      <c r="W400" s="917"/>
      <c r="X400" s="918"/>
      <c r="Y400" s="909" t="s">
        <v>243</v>
      </c>
      <c r="Z400" s="910"/>
      <c r="AA400" s="910"/>
      <c r="AB400" s="910"/>
      <c r="AC400" s="910"/>
      <c r="AD400" s="910"/>
      <c r="AE400" s="910"/>
      <c r="AF400" s="910"/>
      <c r="AG400" s="910"/>
      <c r="AH400" s="910"/>
      <c r="AI400" s="910"/>
      <c r="AJ400" s="910"/>
      <c r="AK400" s="910"/>
      <c r="AL400" s="910"/>
      <c r="AM400" s="911"/>
    </row>
    <row r="401" spans="1:39" ht="61.5" customHeight="1">
      <c r="B401" s="913"/>
      <c r="C401" s="915"/>
      <c r="D401" s="285">
        <v>2017</v>
      </c>
      <c r="E401" s="285">
        <v>2018</v>
      </c>
      <c r="F401" s="285">
        <v>2019</v>
      </c>
      <c r="G401" s="285">
        <v>2020</v>
      </c>
      <c r="H401" s="285">
        <v>2021</v>
      </c>
      <c r="I401" s="285">
        <v>2022</v>
      </c>
      <c r="J401" s="285">
        <v>2023</v>
      </c>
      <c r="K401" s="285">
        <v>2024</v>
      </c>
      <c r="L401" s="285">
        <v>2025</v>
      </c>
      <c r="M401" s="285">
        <v>2026</v>
      </c>
      <c r="N401" s="92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Competitive Sector Multi-Unit Residential Service</v>
      </c>
      <c r="AA401" s="285" t="str">
        <f>'1.  LRAMVA Summary'!F52</f>
        <v>GS &lt;50kW</v>
      </c>
      <c r="AB401" s="285" t="str">
        <f>'1.  LRAMVA Summary'!G52</f>
        <v>GS 50-999kW</v>
      </c>
      <c r="AC401" s="285" t="str">
        <f>'1.  LRAMVA Summary'!H52</f>
        <v>GS 1000-4999kW</v>
      </c>
      <c r="AD401" s="285" t="str">
        <f>'1.  LRAMVA Summary'!I52</f>
        <v>Large Use</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hidden="1"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kWh</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hidden="1" outlineLevel="1">
      <c r="A413" s="532">
        <v>4</v>
      </c>
      <c r="B413" s="520" t="s">
        <v>682</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hidden="1"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hidden="1"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ht="15.5"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hidden="1"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hidden="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hidden="1"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f>SUMIFS('7.  Persistence Report'!AW$27:AW$659,'7.  Persistence Report'!$D$27:$D$659,$B471,'7.  Persistence Report'!$H$27:$H$659,$D$401,'7.  Persistence Report'!$J$27:$J$659,"&lt;&gt;Adjustment")</f>
        <v>85853313</v>
      </c>
      <c r="E471" s="295">
        <f>SUMIFS('7.  Persistence Report'!AX$27:AX$659,'7.  Persistence Report'!$D$27:$D$659,$B471,'7.  Persistence Report'!$H$27:$H$659,$D$401,'7.  Persistence Report'!$J$27:$J$659,"&lt;&gt;Adjustment")</f>
        <v>69054570</v>
      </c>
      <c r="F471" s="295">
        <f>SUMIFS('7.  Persistence Report'!AY$27:AY$659,'7.  Persistence Report'!$D$27:$D$659,$B471,'7.  Persistence Report'!$H$27:$H$659,$D$401,'7.  Persistence Report'!$J$27:$J$659,"&lt;&gt;Adjustment")</f>
        <v>69054570</v>
      </c>
      <c r="G471" s="295">
        <f>SUMIFS('7.  Persistence Report'!AZ$27:AZ$659,'7.  Persistence Report'!$D$27:$D$659,$B471,'7.  Persistence Report'!$H$27:$H$659,$D$401,'7.  Persistence Report'!$J$27:$J$659,"&lt;&gt;Adjustment")</f>
        <v>69054570</v>
      </c>
      <c r="H471" s="295">
        <f>SUMIFS('7.  Persistence Report'!BA$27:BA$659,'7.  Persistence Report'!$D$27:$D$659,$B471,'7.  Persistence Report'!$H$27:$H$659,$D$401,'7.  Persistence Report'!$J$27:$J$659,"&lt;&gt;Adjustment")</f>
        <v>69054570</v>
      </c>
      <c r="I471" s="295">
        <f>SUMIFS('7.  Persistence Report'!BB$27:BB$659,'7.  Persistence Report'!$D$27:$D$659,$B471,'7.  Persistence Report'!$H$27:$H$659,$D$401,'7.  Persistence Report'!$J$27:$J$659,"&lt;&gt;Adjustment")</f>
        <v>69054570</v>
      </c>
      <c r="J471" s="295">
        <f>SUMIFS('7.  Persistence Report'!BC$27:BC$659,'7.  Persistence Report'!$D$27:$D$659,$B471,'7.  Persistence Report'!$H$27:$H$659,$D$401,'7.  Persistence Report'!$J$27:$J$659,"&lt;&gt;Adjustment")</f>
        <v>69054570</v>
      </c>
      <c r="K471" s="295">
        <f>SUMIFS('7.  Persistence Report'!BD$27:BD$659,'7.  Persistence Report'!$D$27:$D$659,$B471,'7.  Persistence Report'!$H$27:$H$659,$D$401,'7.  Persistence Report'!$J$27:$J$659,"&lt;&gt;Adjustment")</f>
        <v>69053922</v>
      </c>
      <c r="L471" s="295">
        <f>SUMIFS('7.  Persistence Report'!BE$27:BE$659,'7.  Persistence Report'!$D$27:$D$659,$B471,'7.  Persistence Report'!$H$27:$H$659,$D$401,'7.  Persistence Report'!$J$27:$J$659,"&lt;&gt;Adjustment")</f>
        <v>69053922</v>
      </c>
      <c r="M471" s="295">
        <f>SUMIFS('7.  Persistence Report'!BF$27:BF$659,'7.  Persistence Report'!$D$27:$D$659,$B471,'7.  Persistence Report'!$H$27:$H$659,$D$401,'7.  Persistence Report'!$J$27:$J$659,"&lt;&gt;Adjustment")</f>
        <v>68897194</v>
      </c>
      <c r="N471" s="291"/>
      <c r="O471" s="295">
        <f>SUMIFS('7.  Persistence Report'!R$27:R$659,'7.  Persistence Report'!$D$27:$D$659,$B471,'7.  Persistence Report'!$H$27:$H$659,$O$401,'7.  Persistence Report'!$J$27:$J$659,"&lt;&gt;Adjustment")</f>
        <v>5922</v>
      </c>
      <c r="P471" s="295">
        <f>SUMIFS('7.  Persistence Report'!S$27:S$659,'7.  Persistence Report'!$D$27:$D$659,$B471,'7.  Persistence Report'!$H$27:$H$659,$O$401,'7.  Persistence Report'!$J$27:$J$659,"&lt;&gt;Adjustment")</f>
        <v>4795</v>
      </c>
      <c r="Q471" s="295">
        <f>SUMIFS('7.  Persistence Report'!T$27:T$659,'7.  Persistence Report'!$D$27:$D$659,$B471,'7.  Persistence Report'!$H$27:$H$659,$O$401,'7.  Persistence Report'!$J$27:$J$659,"&lt;&gt;Adjustment")</f>
        <v>4795</v>
      </c>
      <c r="R471" s="295">
        <f>SUMIFS('7.  Persistence Report'!U$27:U$659,'7.  Persistence Report'!$D$27:$D$659,$B471,'7.  Persistence Report'!$H$27:$H$659,$O$401,'7.  Persistence Report'!$J$27:$J$659,"&lt;&gt;Adjustment")</f>
        <v>4795</v>
      </c>
      <c r="S471" s="295">
        <f>SUMIFS('7.  Persistence Report'!V$27:V$659,'7.  Persistence Report'!$D$27:$D$659,$B471,'7.  Persistence Report'!$H$27:$H$659,$O$401,'7.  Persistence Report'!$J$27:$J$659,"&lt;&gt;Adjustment")</f>
        <v>4795</v>
      </c>
      <c r="T471" s="295">
        <f>SUMIFS('7.  Persistence Report'!W$27:W$659,'7.  Persistence Report'!$D$27:$D$659,$B471,'7.  Persistence Report'!$H$27:$H$659,$O$401,'7.  Persistence Report'!$J$27:$J$659,"&lt;&gt;Adjustment")</f>
        <v>4795</v>
      </c>
      <c r="U471" s="295">
        <f>SUMIFS('7.  Persistence Report'!X$27:X$659,'7.  Persistence Report'!$D$27:$D$659,$B471,'7.  Persistence Report'!$H$27:$H$659,$O$401,'7.  Persistence Report'!$J$27:$J$659,"&lt;&gt;Adjustment")</f>
        <v>4795</v>
      </c>
      <c r="V471" s="295">
        <f>SUMIFS('7.  Persistence Report'!Y$27:Y$659,'7.  Persistence Report'!$D$27:$D$659,$B471,'7.  Persistence Report'!$H$27:$H$659,$O$401,'7.  Persistence Report'!$J$27:$J$659,"&lt;&gt;Adjustment")</f>
        <v>4795</v>
      </c>
      <c r="W471" s="295">
        <f>SUMIFS('7.  Persistence Report'!Z$27:Z$659,'7.  Persistence Report'!$D$27:$D$659,$B471,'7.  Persistence Report'!$H$27:$H$659,$O$401,'7.  Persistence Report'!$J$27:$J$659,"&lt;&gt;Adjustment")</f>
        <v>4795</v>
      </c>
      <c r="X471" s="295">
        <f>SUMIFS('7.  Persistence Report'!AA$27:AA$659,'7.  Persistence Report'!$D$27:$D$659,$B471,'7.  Persistence Report'!$H$27:$H$659,$O$401,'7.  Persistence Report'!$J$27:$J$659,"&lt;&gt;Adjustment")</f>
        <v>4785</v>
      </c>
      <c r="Y471" s="410">
        <f>VLOOKUP(B471,'3-a.  Rate Class Allocations'!$B$20:$BW$989,28,FALSE)</f>
        <v>0.95</v>
      </c>
      <c r="Z471" s="410">
        <f>VLOOKUP(B471,'3-a.  Rate Class Allocations'!$B$20:$BW$989,30,FALSE)</f>
        <v>0.05</v>
      </c>
      <c r="AA471" s="410">
        <f>VLOOKUP(B471,'3-a.  Rate Class Allocations'!$B$20:$BW$989,32,FALSE)</f>
        <v>0</v>
      </c>
      <c r="AB471" s="410">
        <f>VLOOKUP(B471,'3-a.  Rate Class Allocations'!$B$20:$BW$989,33,FALSE)</f>
        <v>0</v>
      </c>
      <c r="AC471" s="410">
        <f>VLOOKUP(B471,'3-a.  Rate Class Allocations'!$B$20:$BW$989,35,FALSE)</f>
        <v>0</v>
      </c>
      <c r="AD471" s="410">
        <f>VLOOKUP(B471,'3-a.  Rate Class Allocations'!$B$20:$BW$989,37,FALSE)</f>
        <v>0</v>
      </c>
      <c r="AE471" s="410"/>
      <c r="AF471" s="410"/>
      <c r="AG471" s="410"/>
      <c r="AH471" s="410"/>
      <c r="AI471" s="410"/>
      <c r="AJ471" s="410"/>
      <c r="AK471" s="410"/>
      <c r="AL471" s="410"/>
      <c r="AM471" s="296">
        <f>SUM(Y471:AL471)</f>
        <v>1</v>
      </c>
    </row>
    <row r="472" spans="1:39" ht="15.5" outlineLevel="1">
      <c r="A472" s="532"/>
      <c r="B472" s="431" t="s">
        <v>308</v>
      </c>
      <c r="C472" s="340" t="s">
        <v>862</v>
      </c>
      <c r="D472" s="295">
        <f>SUMIFS('7.  Persistence Report'!AW$27:AW$659,'7.  Persistence Report'!$D$27:$D$659,$B471,'7.  Persistence Report'!$H$27:$H$659,$D$401,'7.  Persistence Report'!$J$27:$J$659,"Adjustment")</f>
        <v>0</v>
      </c>
      <c r="E472" s="295">
        <f>SUMIFS('7.  Persistence Report'!AX$27:AX$659,'7.  Persistence Report'!$D$27:$D$659,$B471,'7.  Persistence Report'!$H$27:$H$659,$D$401,'7.  Persistence Report'!$J$27:$J$659,"Adjustment")</f>
        <v>0</v>
      </c>
      <c r="F472" s="295">
        <f>SUMIFS('7.  Persistence Report'!AY$27:AY$659,'7.  Persistence Report'!$D$27:$D$659,$B471,'7.  Persistence Report'!$H$27:$H$659,$D$401,'7.  Persistence Report'!$J$27:$J$659,"Adjustment")</f>
        <v>0</v>
      </c>
      <c r="G472" s="295">
        <f>SUMIFS('7.  Persistence Report'!AZ$27:AZ$659,'7.  Persistence Report'!$D$27:$D$659,$B471,'7.  Persistence Report'!$H$27:$H$659,$D$401,'7.  Persistence Report'!$J$27:$J$659,"Adjustment")</f>
        <v>0</v>
      </c>
      <c r="H472" s="295">
        <f>SUMIFS('7.  Persistence Report'!BA$27:BA$659,'7.  Persistence Report'!$D$27:$D$659,$B471,'7.  Persistence Report'!$H$27:$H$659,$D$401,'7.  Persistence Report'!$J$27:$J$659,"Adjustment")</f>
        <v>0</v>
      </c>
      <c r="I472" s="295">
        <f>SUMIFS('7.  Persistence Report'!BB$27:BB$659,'7.  Persistence Report'!$D$27:$D$659,$B471,'7.  Persistence Report'!$H$27:$H$659,$D$401,'7.  Persistence Report'!$J$27:$J$659,"Adjustment")</f>
        <v>0</v>
      </c>
      <c r="J472" s="295">
        <f>SUMIFS('7.  Persistence Report'!BC$27:BC$659,'7.  Persistence Report'!$D$27:$D$659,$B471,'7.  Persistence Report'!$H$27:$H$659,$D$401,'7.  Persistence Report'!$J$27:$J$659,"Adjustment")</f>
        <v>0</v>
      </c>
      <c r="K472" s="295">
        <f>SUMIFS('7.  Persistence Report'!BD$27:BD$659,'7.  Persistence Report'!$D$27:$D$659,$B471,'7.  Persistence Report'!$H$27:$H$659,$D$401,'7.  Persistence Report'!$J$27:$J$659,"Adjustment")</f>
        <v>0</v>
      </c>
      <c r="L472" s="295">
        <f>SUMIFS('7.  Persistence Report'!BE$27:BE$659,'7.  Persistence Report'!$D$27:$D$659,$B471,'7.  Persistence Report'!$H$27:$H$659,$D$401,'7.  Persistence Report'!$J$27:$J$659,"Adjustment")</f>
        <v>0</v>
      </c>
      <c r="M472" s="295">
        <f>SUMIFS('7.  Persistence Report'!BF$27:BF$659,'7.  Persistence Report'!$D$27:$D$659,$B471,'7.  Persistence Report'!$H$27:$H$659,$D$401,'7.  Persistence Report'!$J$27:$J$659,"Adjustment")</f>
        <v>0</v>
      </c>
      <c r="N472" s="291"/>
      <c r="O472" s="295">
        <f>SUMIFS('7.  Persistence Report'!R$27:R$659,'7.  Persistence Report'!$D$27:$D$659,$B471,'7.  Persistence Report'!$H$27:$H$659,$O$401,'7.  Persistence Report'!$J$27:$J$659,"Adjustment")</f>
        <v>0</v>
      </c>
      <c r="P472" s="295">
        <f>SUMIFS('7.  Persistence Report'!S$27:S$659,'7.  Persistence Report'!$D$27:$D$659,$B471,'7.  Persistence Report'!$H$27:$H$659,$O$401,'7.  Persistence Report'!$J$27:$J$659,"Adjustment")</f>
        <v>0</v>
      </c>
      <c r="Q472" s="295">
        <f>SUMIFS('7.  Persistence Report'!T$27:T$659,'7.  Persistence Report'!$D$27:$D$659,$B471,'7.  Persistence Report'!$H$27:$H$659,$O$401,'7.  Persistence Report'!$J$27:$J$659,"Adjustment")</f>
        <v>0</v>
      </c>
      <c r="R472" s="295">
        <f>SUMIFS('7.  Persistence Report'!U$27:U$659,'7.  Persistence Report'!$D$27:$D$659,$B471,'7.  Persistence Report'!$H$27:$H$659,$O$401,'7.  Persistence Report'!$J$27:$J$659,"Adjustment")</f>
        <v>0</v>
      </c>
      <c r="S472" s="295">
        <f>SUMIFS('7.  Persistence Report'!V$27:V$659,'7.  Persistence Report'!$D$27:$D$659,$B471,'7.  Persistence Report'!$H$27:$H$659,$O$401,'7.  Persistence Report'!$J$27:$J$659,"Adjustment")</f>
        <v>0</v>
      </c>
      <c r="T472" s="295">
        <f>SUMIFS('7.  Persistence Report'!W$27:W$659,'7.  Persistence Report'!$D$27:$D$659,$B471,'7.  Persistence Report'!$H$27:$H$659,$O$401,'7.  Persistence Report'!$J$27:$J$659,"Adjustment")</f>
        <v>0</v>
      </c>
      <c r="U472" s="295">
        <f>SUMIFS('7.  Persistence Report'!X$27:X$659,'7.  Persistence Report'!$D$27:$D$659,$B471,'7.  Persistence Report'!$H$27:$H$659,$O$401,'7.  Persistence Report'!$J$27:$J$659,"Adjustment")</f>
        <v>0</v>
      </c>
      <c r="V472" s="295">
        <f>SUMIFS('7.  Persistence Report'!Y$27:Y$659,'7.  Persistence Report'!$D$27:$D$659,$B471,'7.  Persistence Report'!$H$27:$H$659,$O$401,'7.  Persistence Report'!$J$27:$J$659,"Adjustment")</f>
        <v>0</v>
      </c>
      <c r="W472" s="295">
        <f>SUMIFS('7.  Persistence Report'!Z$27:Z$659,'7.  Persistence Report'!$D$27:$D$659,$B471,'7.  Persistence Report'!$H$27:$H$659,$O$401,'7.  Persistence Report'!$J$27:$J$659,"Adjustment")</f>
        <v>0</v>
      </c>
      <c r="X472" s="295">
        <f>SUMIFS('7.  Persistence Report'!AA$27:AA$659,'7.  Persistence Report'!$D$27:$D$659,$B471,'7.  Persistence Report'!$H$27:$H$659,$O$401,'7.  Persistence Report'!$J$27:$J$659,"Adjustment")</f>
        <v>0</v>
      </c>
      <c r="Y472" s="411">
        <f>Y471</f>
        <v>0.95</v>
      </c>
      <c r="Z472" s="411">
        <f t="shared" ref="Z472" si="1322">Z471</f>
        <v>0.05</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771</v>
      </c>
      <c r="C474" s="291" t="s">
        <v>25</v>
      </c>
      <c r="D474" s="295">
        <f>SUMIFS('7.  Persistence Report'!AW$27:AW$659,'7.  Persistence Report'!$D$27:$D$659,$B474,'7.  Persistence Report'!$H$27:$H$659,$D$401,'7.  Persistence Report'!$J$27:$J$659,"&lt;&gt;Adjustment")</f>
        <v>7328090</v>
      </c>
      <c r="E474" s="295">
        <f>SUMIFS('7.  Persistence Report'!AX$27:AX$659,'7.  Persistence Report'!$D$27:$D$659,$B474,'7.  Persistence Report'!$H$27:$H$659,$D$401,'7.  Persistence Report'!$J$27:$J$659,"&lt;&gt;Adjustment")</f>
        <v>7328090</v>
      </c>
      <c r="F474" s="295">
        <f>SUMIFS('7.  Persistence Report'!AY$27:AY$659,'7.  Persistence Report'!$D$27:$D$659,$B474,'7.  Persistence Report'!$H$27:$H$659,$D$401,'7.  Persistence Report'!$J$27:$J$659,"&lt;&gt;Adjustment")</f>
        <v>7328090</v>
      </c>
      <c r="G474" s="295">
        <f>SUMIFS('7.  Persistence Report'!AZ$27:AZ$659,'7.  Persistence Report'!$D$27:$D$659,$B474,'7.  Persistence Report'!$H$27:$H$659,$D$401,'7.  Persistence Report'!$J$27:$J$659,"&lt;&gt;Adjustment")</f>
        <v>7328090</v>
      </c>
      <c r="H474" s="295">
        <f>SUMIFS('7.  Persistence Report'!BA$27:BA$659,'7.  Persistence Report'!$D$27:$D$659,$B474,'7.  Persistence Report'!$H$27:$H$659,$D$401,'7.  Persistence Report'!$J$27:$J$659,"&lt;&gt;Adjustment")</f>
        <v>7328090</v>
      </c>
      <c r="I474" s="295">
        <f>SUMIFS('7.  Persistence Report'!BB$27:BB$659,'7.  Persistence Report'!$D$27:$D$659,$B474,'7.  Persistence Report'!$H$27:$H$659,$D$401,'7.  Persistence Report'!$J$27:$J$659,"&lt;&gt;Adjustment")</f>
        <v>7328090</v>
      </c>
      <c r="J474" s="295">
        <f>SUMIFS('7.  Persistence Report'!BC$27:BC$659,'7.  Persistence Report'!$D$27:$D$659,$B474,'7.  Persistence Report'!$H$27:$H$659,$D$401,'7.  Persistence Report'!$J$27:$J$659,"&lt;&gt;Adjustment")</f>
        <v>7328090</v>
      </c>
      <c r="K474" s="295">
        <f>SUMIFS('7.  Persistence Report'!BD$27:BD$659,'7.  Persistence Report'!$D$27:$D$659,$B474,'7.  Persistence Report'!$H$27:$H$659,$D$401,'7.  Persistence Report'!$J$27:$J$659,"&lt;&gt;Adjustment")</f>
        <v>7328090</v>
      </c>
      <c r="L474" s="295">
        <f>SUMIFS('7.  Persistence Report'!BE$27:BE$659,'7.  Persistence Report'!$D$27:$D$659,$B474,'7.  Persistence Report'!$H$27:$H$659,$D$401,'7.  Persistence Report'!$J$27:$J$659,"&lt;&gt;Adjustment")</f>
        <v>7328090</v>
      </c>
      <c r="M474" s="295">
        <f>SUMIFS('7.  Persistence Report'!BF$27:BF$659,'7.  Persistence Report'!$D$27:$D$659,$B474,'7.  Persistence Report'!$H$27:$H$659,$D$401,'7.  Persistence Report'!$J$27:$J$659,"&lt;&gt;Adjustment")</f>
        <v>7328090</v>
      </c>
      <c r="N474" s="291"/>
      <c r="O474" s="295">
        <f>SUMIFS('7.  Persistence Report'!R$27:R$659,'7.  Persistence Report'!$D$27:$D$659,$B474,'7.  Persistence Report'!$H$27:$H$659,$O$401,'7.  Persistence Report'!$J$27:$J$659,"&lt;&gt;Adjustment")</f>
        <v>2087</v>
      </c>
      <c r="P474" s="295">
        <f>SUMIFS('7.  Persistence Report'!S$27:S$659,'7.  Persistence Report'!$D$27:$D$659,$B474,'7.  Persistence Report'!$H$27:$H$659,$O$401,'7.  Persistence Report'!$J$27:$J$659,"&lt;&gt;Adjustment")</f>
        <v>2087</v>
      </c>
      <c r="Q474" s="295">
        <f>SUMIFS('7.  Persistence Report'!T$27:T$659,'7.  Persistence Report'!$D$27:$D$659,$B474,'7.  Persistence Report'!$H$27:$H$659,$O$401,'7.  Persistence Report'!$J$27:$J$659,"&lt;&gt;Adjustment")</f>
        <v>2087</v>
      </c>
      <c r="R474" s="295">
        <f>SUMIFS('7.  Persistence Report'!U$27:U$659,'7.  Persistence Report'!$D$27:$D$659,$B474,'7.  Persistence Report'!$H$27:$H$659,$O$401,'7.  Persistence Report'!$J$27:$J$659,"&lt;&gt;Adjustment")</f>
        <v>2087</v>
      </c>
      <c r="S474" s="295">
        <f>SUMIFS('7.  Persistence Report'!V$27:V$659,'7.  Persistence Report'!$D$27:$D$659,$B474,'7.  Persistence Report'!$H$27:$H$659,$O$401,'7.  Persistence Report'!$J$27:$J$659,"&lt;&gt;Adjustment")</f>
        <v>2087</v>
      </c>
      <c r="T474" s="295">
        <f>SUMIFS('7.  Persistence Report'!W$27:W$659,'7.  Persistence Report'!$D$27:$D$659,$B474,'7.  Persistence Report'!$H$27:$H$659,$O$401,'7.  Persistence Report'!$J$27:$J$659,"&lt;&gt;Adjustment")</f>
        <v>2087</v>
      </c>
      <c r="U474" s="295">
        <f>SUMIFS('7.  Persistence Report'!X$27:X$659,'7.  Persistence Report'!$D$27:$D$659,$B474,'7.  Persistence Report'!$H$27:$H$659,$O$401,'7.  Persistence Report'!$J$27:$J$659,"&lt;&gt;Adjustment")</f>
        <v>2087</v>
      </c>
      <c r="V474" s="295">
        <f>SUMIFS('7.  Persistence Report'!Y$27:Y$659,'7.  Persistence Report'!$D$27:$D$659,$B474,'7.  Persistence Report'!$H$27:$H$659,$O$401,'7.  Persistence Report'!$J$27:$J$659,"&lt;&gt;Adjustment")</f>
        <v>2087</v>
      </c>
      <c r="W474" s="295">
        <f>SUMIFS('7.  Persistence Report'!Z$27:Z$659,'7.  Persistence Report'!$D$27:$D$659,$B474,'7.  Persistence Report'!$H$27:$H$659,$O$401,'7.  Persistence Report'!$J$27:$J$659,"&lt;&gt;Adjustment")</f>
        <v>2087</v>
      </c>
      <c r="X474" s="295">
        <f>SUMIFS('7.  Persistence Report'!AA$27:AA$659,'7.  Persistence Report'!$D$27:$D$659,$B474,'7.  Persistence Report'!$H$27:$H$659,$O$401,'7.  Persistence Report'!$J$27:$J$659,"&lt;&gt;Adjustment")</f>
        <v>2087</v>
      </c>
      <c r="Y474" s="410">
        <f>VLOOKUP(B474,'3-a.  Rate Class Allocations'!$B$20:$BW$989,28,FALSE)</f>
        <v>1</v>
      </c>
      <c r="Z474" s="410">
        <f>VLOOKUP(B474,'3-a.  Rate Class Allocations'!$B$20:$BW$989,30,FALSE)</f>
        <v>0</v>
      </c>
      <c r="AA474" s="410">
        <f>VLOOKUP(B474,'3-a.  Rate Class Allocations'!$B$20:$BW$989,32,FALSE)</f>
        <v>0</v>
      </c>
      <c r="AB474" s="410">
        <f>VLOOKUP(B474,'3-a.  Rate Class Allocations'!$B$20:$BW$989,33,FALSE)</f>
        <v>0</v>
      </c>
      <c r="AC474" s="410">
        <f>VLOOKUP(B474,'3-a.  Rate Class Allocations'!$B$20:$BW$989,35,FALSE)</f>
        <v>0</v>
      </c>
      <c r="AD474" s="410">
        <f>VLOOKUP(B474,'3-a.  Rate Class Allocations'!$B$20:$BW$989,37,FALSE)</f>
        <v>0</v>
      </c>
      <c r="AE474" s="410"/>
      <c r="AF474" s="410"/>
      <c r="AG474" s="410"/>
      <c r="AH474" s="410"/>
      <c r="AI474" s="410"/>
      <c r="AJ474" s="410"/>
      <c r="AK474" s="410"/>
      <c r="AL474" s="410"/>
      <c r="AM474" s="296">
        <f>SUM(Y474:AL474)</f>
        <v>1</v>
      </c>
    </row>
    <row r="475" spans="1:39" ht="15.5" outlineLevel="1">
      <c r="A475" s="532"/>
      <c r="B475" s="431" t="s">
        <v>308</v>
      </c>
      <c r="C475" s="340" t="s">
        <v>862</v>
      </c>
      <c r="D475" s="295">
        <f>SUMIFS('7.  Persistence Report'!AW$27:AW$659,'7.  Persistence Report'!$D$27:$D$659,$B474,'7.  Persistence Report'!$H$27:$H$659,$D$401,'7.  Persistence Report'!$J$27:$J$659,"Adjustment")</f>
        <v>858604.27178976289</v>
      </c>
      <c r="E475" s="295">
        <f>SUMIFS('7.  Persistence Report'!AX$27:AX$659,'7.  Persistence Report'!$D$27:$D$659,$B474,'7.  Persistence Report'!$H$27:$H$659,$D$401,'7.  Persistence Report'!$J$27:$J$659,"Adjustment")</f>
        <v>858604.27178976289</v>
      </c>
      <c r="F475" s="295">
        <f>SUMIFS('7.  Persistence Report'!AY$27:AY$659,'7.  Persistence Report'!$D$27:$D$659,$B474,'7.  Persistence Report'!$H$27:$H$659,$D$401,'7.  Persistence Report'!$J$27:$J$659,"Adjustment")</f>
        <v>858604.27178976289</v>
      </c>
      <c r="G475" s="295">
        <f>SUMIFS('7.  Persistence Report'!AZ$27:AZ$659,'7.  Persistence Report'!$D$27:$D$659,$B474,'7.  Persistence Report'!$H$27:$H$659,$D$401,'7.  Persistence Report'!$J$27:$J$659,"Adjustment")</f>
        <v>858604.27178976289</v>
      </c>
      <c r="H475" s="295">
        <f>SUMIFS('7.  Persistence Report'!BA$27:BA$659,'7.  Persistence Report'!$D$27:$D$659,$B474,'7.  Persistence Report'!$H$27:$H$659,$D$401,'7.  Persistence Report'!$J$27:$J$659,"Adjustment")</f>
        <v>858604.27178976289</v>
      </c>
      <c r="I475" s="295">
        <f>SUMIFS('7.  Persistence Report'!BB$27:BB$659,'7.  Persistence Report'!$D$27:$D$659,$B474,'7.  Persistence Report'!$H$27:$H$659,$D$401,'7.  Persistence Report'!$J$27:$J$659,"Adjustment")</f>
        <v>858604.27178976289</v>
      </c>
      <c r="J475" s="295">
        <f>SUMIFS('7.  Persistence Report'!BC$27:BC$659,'7.  Persistence Report'!$D$27:$D$659,$B474,'7.  Persistence Report'!$H$27:$H$659,$D$401,'7.  Persistence Report'!$J$27:$J$659,"Adjustment")</f>
        <v>858604.27178976289</v>
      </c>
      <c r="K475" s="295">
        <f>SUMIFS('7.  Persistence Report'!BD$27:BD$659,'7.  Persistence Report'!$D$27:$D$659,$B474,'7.  Persistence Report'!$H$27:$H$659,$D$401,'7.  Persistence Report'!$J$27:$J$659,"Adjustment")</f>
        <v>858604.27178976289</v>
      </c>
      <c r="L475" s="295">
        <f>SUMIFS('7.  Persistence Report'!BE$27:BE$659,'7.  Persistence Report'!$D$27:$D$659,$B474,'7.  Persistence Report'!$H$27:$H$659,$D$401,'7.  Persistence Report'!$J$27:$J$659,"Adjustment")</f>
        <v>858604.27178976289</v>
      </c>
      <c r="M475" s="295">
        <f>SUMIFS('7.  Persistence Report'!BF$27:BF$659,'7.  Persistence Report'!$D$27:$D$659,$B474,'7.  Persistence Report'!$H$27:$H$659,$D$401,'7.  Persistence Report'!$J$27:$J$659,"Adjustment")</f>
        <v>858604.27178976289</v>
      </c>
      <c r="N475" s="291"/>
      <c r="O475" s="295">
        <f>SUMIFS('7.  Persistence Report'!R$27:R$659,'7.  Persistence Report'!$D$27:$D$659,$B474,'7.  Persistence Report'!$H$27:$H$659,$O$401,'7.  Persistence Report'!$J$27:$J$659,"Adjustment")</f>
        <v>0</v>
      </c>
      <c r="P475" s="295">
        <f>SUMIFS('7.  Persistence Report'!S$27:S$659,'7.  Persistence Report'!$D$27:$D$659,$B474,'7.  Persistence Report'!$H$27:$H$659,$O$401,'7.  Persistence Report'!$J$27:$J$659,"Adjustment")</f>
        <v>0</v>
      </c>
      <c r="Q475" s="295">
        <f>SUMIFS('7.  Persistence Report'!T$27:T$659,'7.  Persistence Report'!$D$27:$D$659,$B474,'7.  Persistence Report'!$H$27:$H$659,$O$401,'7.  Persistence Report'!$J$27:$J$659,"Adjustment")</f>
        <v>0</v>
      </c>
      <c r="R475" s="295">
        <f>SUMIFS('7.  Persistence Report'!U$27:U$659,'7.  Persistence Report'!$D$27:$D$659,$B474,'7.  Persistence Report'!$H$27:$H$659,$O$401,'7.  Persistence Report'!$J$27:$J$659,"Adjustment")</f>
        <v>0</v>
      </c>
      <c r="S475" s="295">
        <f>SUMIFS('7.  Persistence Report'!V$27:V$659,'7.  Persistence Report'!$D$27:$D$659,$B474,'7.  Persistence Report'!$H$27:$H$659,$O$401,'7.  Persistence Report'!$J$27:$J$659,"Adjustment")</f>
        <v>0</v>
      </c>
      <c r="T475" s="295">
        <f>SUMIFS('7.  Persistence Report'!W$27:W$659,'7.  Persistence Report'!$D$27:$D$659,$B474,'7.  Persistence Report'!$H$27:$H$659,$O$401,'7.  Persistence Report'!$J$27:$J$659,"Adjustment")</f>
        <v>0</v>
      </c>
      <c r="U475" s="295">
        <f>SUMIFS('7.  Persistence Report'!X$27:X$659,'7.  Persistence Report'!$D$27:$D$659,$B474,'7.  Persistence Report'!$H$27:$H$659,$O$401,'7.  Persistence Report'!$J$27:$J$659,"Adjustment")</f>
        <v>0</v>
      </c>
      <c r="V475" s="295">
        <f>SUMIFS('7.  Persistence Report'!Y$27:Y$659,'7.  Persistence Report'!$D$27:$D$659,$B474,'7.  Persistence Report'!$H$27:$H$659,$O$401,'7.  Persistence Report'!$J$27:$J$659,"Adjustment")</f>
        <v>0</v>
      </c>
      <c r="W475" s="295">
        <f>SUMIFS('7.  Persistence Report'!Z$27:Z$659,'7.  Persistence Report'!$D$27:$D$659,$B474,'7.  Persistence Report'!$H$27:$H$659,$O$401,'7.  Persistence Report'!$J$27:$J$659,"Adjustment")</f>
        <v>0</v>
      </c>
      <c r="X475" s="295">
        <f>SUMIFS('7.  Persistence Report'!AA$27:AA$659,'7.  Persistence Report'!$D$27:$D$659,$B474,'7.  Persistence Report'!$H$27:$H$659,$O$401,'7.  Persistence Report'!$J$27:$J$659,"Adjustment")</f>
        <v>0</v>
      </c>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428" t="s">
        <v>115</v>
      </c>
      <c r="C477" s="291" t="s">
        <v>25</v>
      </c>
      <c r="D477" s="295">
        <f>SUMIFS('7.  Persistence Report'!AW$27:AW$659,'7.  Persistence Report'!$D$27:$D$659,$B477,'7.  Persistence Report'!$H$27:$H$659,$D$401,'7.  Persistence Report'!$J$27:$J$659,"&lt;&gt;Adjustment")</f>
        <v>236476</v>
      </c>
      <c r="E477" s="295">
        <f>SUMIFS('7.  Persistence Report'!AX$27:AX$659,'7.  Persistence Report'!$D$27:$D$659,$B477,'7.  Persistence Report'!$H$27:$H$659,$D$401,'7.  Persistence Report'!$J$27:$J$659,"&lt;&gt;Adjustment")</f>
        <v>236476</v>
      </c>
      <c r="F477" s="295">
        <f>SUMIFS('7.  Persistence Report'!AY$27:AY$659,'7.  Persistence Report'!$D$27:$D$659,$B477,'7.  Persistence Report'!$H$27:$H$659,$D$401,'7.  Persistence Report'!$J$27:$J$659,"&lt;&gt;Adjustment")</f>
        <v>236476</v>
      </c>
      <c r="G477" s="295">
        <f>SUMIFS('7.  Persistence Report'!AZ$27:AZ$659,'7.  Persistence Report'!$D$27:$D$659,$B477,'7.  Persistence Report'!$H$27:$H$659,$D$401,'7.  Persistence Report'!$J$27:$J$659,"&lt;&gt;Adjustment")</f>
        <v>236476</v>
      </c>
      <c r="H477" s="295">
        <f>SUMIFS('7.  Persistence Report'!BA$27:BA$659,'7.  Persistence Report'!$D$27:$D$659,$B477,'7.  Persistence Report'!$H$27:$H$659,$D$401,'7.  Persistence Report'!$J$27:$J$659,"&lt;&gt;Adjustment")</f>
        <v>236476</v>
      </c>
      <c r="I477" s="295">
        <f>SUMIFS('7.  Persistence Report'!BB$27:BB$659,'7.  Persistence Report'!$D$27:$D$659,$B477,'7.  Persistence Report'!$H$27:$H$659,$D$401,'7.  Persistence Report'!$J$27:$J$659,"&lt;&gt;Adjustment")</f>
        <v>236476</v>
      </c>
      <c r="J477" s="295">
        <f>SUMIFS('7.  Persistence Report'!BC$27:BC$659,'7.  Persistence Report'!$D$27:$D$659,$B477,'7.  Persistence Report'!$H$27:$H$659,$D$401,'7.  Persistence Report'!$J$27:$J$659,"&lt;&gt;Adjustment")</f>
        <v>236476</v>
      </c>
      <c r="K477" s="295">
        <f>SUMIFS('7.  Persistence Report'!BD$27:BD$659,'7.  Persistence Report'!$D$27:$D$659,$B477,'7.  Persistence Report'!$H$27:$H$659,$D$401,'7.  Persistence Report'!$J$27:$J$659,"&lt;&gt;Adjustment")</f>
        <v>236476</v>
      </c>
      <c r="L477" s="295">
        <f>SUMIFS('7.  Persistence Report'!BE$27:BE$659,'7.  Persistence Report'!$D$27:$D$659,$B477,'7.  Persistence Report'!$H$27:$H$659,$D$401,'7.  Persistence Report'!$J$27:$J$659,"&lt;&gt;Adjustment")</f>
        <v>236476</v>
      </c>
      <c r="M477" s="295">
        <f>SUMIFS('7.  Persistence Report'!BF$27:BF$659,'7.  Persistence Report'!$D$27:$D$659,$B477,'7.  Persistence Report'!$H$27:$H$659,$D$401,'7.  Persistence Report'!$J$27:$J$659,"&lt;&gt;Adjustment")</f>
        <v>236476</v>
      </c>
      <c r="N477" s="291"/>
      <c r="O477" s="295">
        <f>SUMIFS('7.  Persistence Report'!R$27:R$659,'7.  Persistence Report'!$D$27:$D$659,$B477,'7.  Persistence Report'!$H$27:$H$659,$O$401,'7.  Persistence Report'!$J$27:$J$659,"&lt;&gt;Adjustment")</f>
        <v>73</v>
      </c>
      <c r="P477" s="295">
        <f>SUMIFS('7.  Persistence Report'!S$27:S$659,'7.  Persistence Report'!$D$27:$D$659,$B477,'7.  Persistence Report'!$H$27:$H$659,$O$401,'7.  Persistence Report'!$J$27:$J$659,"&lt;&gt;Adjustment")</f>
        <v>73</v>
      </c>
      <c r="Q477" s="295">
        <f>SUMIFS('7.  Persistence Report'!T$27:T$659,'7.  Persistence Report'!$D$27:$D$659,$B477,'7.  Persistence Report'!$H$27:$H$659,$O$401,'7.  Persistence Report'!$J$27:$J$659,"&lt;&gt;Adjustment")</f>
        <v>73</v>
      </c>
      <c r="R477" s="295">
        <f>SUMIFS('7.  Persistence Report'!U$27:U$659,'7.  Persistence Report'!$D$27:$D$659,$B477,'7.  Persistence Report'!$H$27:$H$659,$O$401,'7.  Persistence Report'!$J$27:$J$659,"&lt;&gt;Adjustment")</f>
        <v>73</v>
      </c>
      <c r="S477" s="295">
        <f>SUMIFS('7.  Persistence Report'!V$27:V$659,'7.  Persistence Report'!$D$27:$D$659,$B477,'7.  Persistence Report'!$H$27:$H$659,$O$401,'7.  Persistence Report'!$J$27:$J$659,"&lt;&gt;Adjustment")</f>
        <v>73</v>
      </c>
      <c r="T477" s="295">
        <f>SUMIFS('7.  Persistence Report'!W$27:W$659,'7.  Persistence Report'!$D$27:$D$659,$B477,'7.  Persistence Report'!$H$27:$H$659,$O$401,'7.  Persistence Report'!$J$27:$J$659,"&lt;&gt;Adjustment")</f>
        <v>73</v>
      </c>
      <c r="U477" s="295">
        <f>SUMIFS('7.  Persistence Report'!X$27:X$659,'7.  Persistence Report'!$D$27:$D$659,$B477,'7.  Persistence Report'!$H$27:$H$659,$O$401,'7.  Persistence Report'!$J$27:$J$659,"&lt;&gt;Adjustment")</f>
        <v>73</v>
      </c>
      <c r="V477" s="295">
        <f>SUMIFS('7.  Persistence Report'!Y$27:Y$659,'7.  Persistence Report'!$D$27:$D$659,$B477,'7.  Persistence Report'!$H$27:$H$659,$O$401,'7.  Persistence Report'!$J$27:$J$659,"&lt;&gt;Adjustment")</f>
        <v>73</v>
      </c>
      <c r="W477" s="295">
        <f>SUMIFS('7.  Persistence Report'!Z$27:Z$659,'7.  Persistence Report'!$D$27:$D$659,$B477,'7.  Persistence Report'!$H$27:$H$659,$O$401,'7.  Persistence Report'!$J$27:$J$659,"&lt;&gt;Adjustment")</f>
        <v>73</v>
      </c>
      <c r="X477" s="295">
        <f>SUMIFS('7.  Persistence Report'!AA$27:AA$659,'7.  Persistence Report'!$D$27:$D$659,$B477,'7.  Persistence Report'!$H$27:$H$659,$O$401,'7.  Persistence Report'!$J$27:$J$659,"&lt;&gt;Adjustment")</f>
        <v>73</v>
      </c>
      <c r="Y477" s="410">
        <f>VLOOKUP(B477,'3-a.  Rate Class Allocations'!$B$20:$BW$989,28,FALSE)</f>
        <v>1</v>
      </c>
      <c r="Z477" s="410">
        <f>VLOOKUP(B477,'3-a.  Rate Class Allocations'!$B$20:$BW$989,30,FALSE)</f>
        <v>0</v>
      </c>
      <c r="AA477" s="410">
        <f>VLOOKUP(B477,'3-a.  Rate Class Allocations'!$B$20:$BW$989,32,FALSE)</f>
        <v>0</v>
      </c>
      <c r="AB477" s="410">
        <f>VLOOKUP(B477,'3-a.  Rate Class Allocations'!$B$20:$BW$989,33,FALSE)</f>
        <v>0</v>
      </c>
      <c r="AC477" s="410">
        <f>VLOOKUP(B477,'3-a.  Rate Class Allocations'!$B$20:$BW$989,35,FALSE)</f>
        <v>0</v>
      </c>
      <c r="AD477" s="410">
        <f>VLOOKUP(B477,'3-a.  Rate Class Allocations'!$B$20:$BW$989,37,FALSE)</f>
        <v>0</v>
      </c>
      <c r="AE477" s="410"/>
      <c r="AF477" s="410"/>
      <c r="AG477" s="410"/>
      <c r="AH477" s="410"/>
      <c r="AI477" s="410"/>
      <c r="AJ477" s="410"/>
      <c r="AK477" s="410"/>
      <c r="AL477" s="410"/>
      <c r="AM477" s="296">
        <f>SUM(Y477:AL477)</f>
        <v>1</v>
      </c>
    </row>
    <row r="478" spans="1:39" ht="15.5" outlineLevel="1">
      <c r="A478" s="532"/>
      <c r="B478" s="431" t="s">
        <v>308</v>
      </c>
      <c r="C478" s="340" t="s">
        <v>862</v>
      </c>
      <c r="D478" s="295">
        <f>SUMIFS('7.  Persistence Report'!AW$27:AW$659,'7.  Persistence Report'!$D$27:$D$659,$B477,'7.  Persistence Report'!$H$27:$H$659,$D$401,'7.  Persistence Report'!$J$27:$J$659,"Adjustment")</f>
        <v>130186.77880444478</v>
      </c>
      <c r="E478" s="295">
        <f>SUMIFS('7.  Persistence Report'!AX$27:AX$659,'7.  Persistence Report'!$D$27:$D$659,$B477,'7.  Persistence Report'!$H$27:$H$659,$D$401,'7.  Persistence Report'!$J$27:$J$659,"Adjustment")</f>
        <v>130186.77880444478</v>
      </c>
      <c r="F478" s="295">
        <f>SUMIFS('7.  Persistence Report'!AY$27:AY$659,'7.  Persistence Report'!$D$27:$D$659,$B477,'7.  Persistence Report'!$H$27:$H$659,$D$401,'7.  Persistence Report'!$J$27:$J$659,"Adjustment")</f>
        <v>130186.77880444478</v>
      </c>
      <c r="G478" s="295">
        <f>SUMIFS('7.  Persistence Report'!AZ$27:AZ$659,'7.  Persistence Report'!$D$27:$D$659,$B477,'7.  Persistence Report'!$H$27:$H$659,$D$401,'7.  Persistence Report'!$J$27:$J$659,"Adjustment")</f>
        <v>130186.77880444478</v>
      </c>
      <c r="H478" s="295">
        <f>SUMIFS('7.  Persistence Report'!BA$27:BA$659,'7.  Persistence Report'!$D$27:$D$659,$B477,'7.  Persistence Report'!$H$27:$H$659,$D$401,'7.  Persistence Report'!$J$27:$J$659,"Adjustment")</f>
        <v>130186.77880444478</v>
      </c>
      <c r="I478" s="295">
        <f>SUMIFS('7.  Persistence Report'!BB$27:BB$659,'7.  Persistence Report'!$D$27:$D$659,$B477,'7.  Persistence Report'!$H$27:$H$659,$D$401,'7.  Persistence Report'!$J$27:$J$659,"Adjustment")</f>
        <v>130186.77880444478</v>
      </c>
      <c r="J478" s="295">
        <f>SUMIFS('7.  Persistence Report'!BC$27:BC$659,'7.  Persistence Report'!$D$27:$D$659,$B477,'7.  Persistence Report'!$H$27:$H$659,$D$401,'7.  Persistence Report'!$J$27:$J$659,"Adjustment")</f>
        <v>130186.77880444478</v>
      </c>
      <c r="K478" s="295">
        <f>SUMIFS('7.  Persistence Report'!BD$27:BD$659,'7.  Persistence Report'!$D$27:$D$659,$B477,'7.  Persistence Report'!$H$27:$H$659,$D$401,'7.  Persistence Report'!$J$27:$J$659,"Adjustment")</f>
        <v>130186.77880444478</v>
      </c>
      <c r="L478" s="295">
        <f>SUMIFS('7.  Persistence Report'!BE$27:BE$659,'7.  Persistence Report'!$D$27:$D$659,$B477,'7.  Persistence Report'!$H$27:$H$659,$D$401,'7.  Persistence Report'!$J$27:$J$659,"Adjustment")</f>
        <v>130186.77880444478</v>
      </c>
      <c r="M478" s="295">
        <f>SUMIFS('7.  Persistence Report'!BF$27:BF$659,'7.  Persistence Report'!$D$27:$D$659,$B477,'7.  Persistence Report'!$H$27:$H$659,$D$401,'7.  Persistence Report'!$J$27:$J$659,"Adjustment")</f>
        <v>130186.77880444478</v>
      </c>
      <c r="N478" s="291"/>
      <c r="O478" s="295">
        <f>SUMIFS('7.  Persistence Report'!R$27:R$659,'7.  Persistence Report'!$D$27:$D$659,$B477,'7.  Persistence Report'!$H$27:$H$659,$O$401,'7.  Persistence Report'!$J$27:$J$659,"Adjustment")</f>
        <v>8.6395876288659821</v>
      </c>
      <c r="P478" s="295">
        <f>SUMIFS('7.  Persistence Report'!S$27:S$659,'7.  Persistence Report'!$D$27:$D$659,$B477,'7.  Persistence Report'!$H$27:$H$659,$O$401,'7.  Persistence Report'!$J$27:$J$659,"Adjustment")</f>
        <v>8.6395876288659821</v>
      </c>
      <c r="Q478" s="295">
        <f>SUMIFS('7.  Persistence Report'!T$27:T$659,'7.  Persistence Report'!$D$27:$D$659,$B477,'7.  Persistence Report'!$H$27:$H$659,$O$401,'7.  Persistence Report'!$J$27:$J$659,"Adjustment")</f>
        <v>8.6395876288659821</v>
      </c>
      <c r="R478" s="295">
        <f>SUMIFS('7.  Persistence Report'!U$27:U$659,'7.  Persistence Report'!$D$27:$D$659,$B477,'7.  Persistence Report'!$H$27:$H$659,$O$401,'7.  Persistence Report'!$J$27:$J$659,"Adjustment")</f>
        <v>8.6395876288659821</v>
      </c>
      <c r="S478" s="295">
        <f>SUMIFS('7.  Persistence Report'!V$27:V$659,'7.  Persistence Report'!$D$27:$D$659,$B477,'7.  Persistence Report'!$H$27:$H$659,$O$401,'7.  Persistence Report'!$J$27:$J$659,"Adjustment")</f>
        <v>8.6395876288659821</v>
      </c>
      <c r="T478" s="295">
        <f>SUMIFS('7.  Persistence Report'!W$27:W$659,'7.  Persistence Report'!$D$27:$D$659,$B477,'7.  Persistence Report'!$H$27:$H$659,$O$401,'7.  Persistence Report'!$J$27:$J$659,"Adjustment")</f>
        <v>8.6395876288659821</v>
      </c>
      <c r="U478" s="295">
        <f>SUMIFS('7.  Persistence Report'!X$27:X$659,'7.  Persistence Report'!$D$27:$D$659,$B477,'7.  Persistence Report'!$H$27:$H$659,$O$401,'7.  Persistence Report'!$J$27:$J$659,"Adjustment")</f>
        <v>8.6395876288659821</v>
      </c>
      <c r="V478" s="295">
        <f>SUMIFS('7.  Persistence Report'!Y$27:Y$659,'7.  Persistence Report'!$D$27:$D$659,$B477,'7.  Persistence Report'!$H$27:$H$659,$O$401,'7.  Persistence Report'!$J$27:$J$659,"Adjustment")</f>
        <v>8.6395876288659821</v>
      </c>
      <c r="W478" s="295">
        <f>SUMIFS('7.  Persistence Report'!Z$27:Z$659,'7.  Persistence Report'!$D$27:$D$659,$B477,'7.  Persistence Report'!$H$27:$H$659,$O$401,'7.  Persistence Report'!$J$27:$J$659,"Adjustment")</f>
        <v>8.6395876288659821</v>
      </c>
      <c r="X478" s="295">
        <f>SUMIFS('7.  Persistence Report'!AA$27:AA$659,'7.  Persistence Report'!$D$27:$D$659,$B477,'7.  Persistence Report'!$H$27:$H$659,$O$401,'7.  Persistence Report'!$J$27:$J$659,"Adjustment")</f>
        <v>8.6395876288659821</v>
      </c>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f>SUMIFS('7.  Persistence Report'!AW$27:AW$659,'7.  Persistence Report'!$D$27:$D$659,$B480,'7.  Persistence Report'!$H$27:$H$659,$D$401,'7.  Persistence Report'!$J$27:$J$659,"&lt;&gt;Adjustment")</f>
        <v>773687</v>
      </c>
      <c r="E480" s="295">
        <f>SUMIFS('7.  Persistence Report'!AX$27:AX$659,'7.  Persistence Report'!$D$27:$D$659,$B480,'7.  Persistence Report'!$H$27:$H$659,$D$401,'7.  Persistence Report'!$J$27:$J$659,"&lt;&gt;Adjustment")</f>
        <v>773687</v>
      </c>
      <c r="F480" s="295">
        <f>SUMIFS('7.  Persistence Report'!AY$27:AY$659,'7.  Persistence Report'!$D$27:$D$659,$B480,'7.  Persistence Report'!$H$27:$H$659,$D$401,'7.  Persistence Report'!$J$27:$J$659,"&lt;&gt;Adjustment")</f>
        <v>773687</v>
      </c>
      <c r="G480" s="295">
        <f>SUMIFS('7.  Persistence Report'!AZ$27:AZ$659,'7.  Persistence Report'!$D$27:$D$659,$B480,'7.  Persistence Report'!$H$27:$H$659,$D$401,'7.  Persistence Report'!$J$27:$J$659,"&lt;&gt;Adjustment")</f>
        <v>773687</v>
      </c>
      <c r="H480" s="295">
        <f>SUMIFS('7.  Persistence Report'!BA$27:BA$659,'7.  Persistence Report'!$D$27:$D$659,$B480,'7.  Persistence Report'!$H$27:$H$659,$D$401,'7.  Persistence Report'!$J$27:$J$659,"&lt;&gt;Adjustment")</f>
        <v>773687</v>
      </c>
      <c r="I480" s="295">
        <f>SUMIFS('7.  Persistence Report'!BB$27:BB$659,'7.  Persistence Report'!$D$27:$D$659,$B480,'7.  Persistence Report'!$H$27:$H$659,$D$401,'7.  Persistence Report'!$J$27:$J$659,"&lt;&gt;Adjustment")</f>
        <v>773687</v>
      </c>
      <c r="J480" s="295">
        <f>SUMIFS('7.  Persistence Report'!BC$27:BC$659,'7.  Persistence Report'!$D$27:$D$659,$B480,'7.  Persistence Report'!$H$27:$H$659,$D$401,'7.  Persistence Report'!$J$27:$J$659,"&lt;&gt;Adjustment")</f>
        <v>773687</v>
      </c>
      <c r="K480" s="295">
        <f>SUMIFS('7.  Persistence Report'!BD$27:BD$659,'7.  Persistence Report'!$D$27:$D$659,$B480,'7.  Persistence Report'!$H$27:$H$659,$D$401,'7.  Persistence Report'!$J$27:$J$659,"&lt;&gt;Adjustment")</f>
        <v>773687</v>
      </c>
      <c r="L480" s="295">
        <f>SUMIFS('7.  Persistence Report'!BE$27:BE$659,'7.  Persistence Report'!$D$27:$D$659,$B480,'7.  Persistence Report'!$H$27:$H$659,$D$401,'7.  Persistence Report'!$J$27:$J$659,"&lt;&gt;Adjustment")</f>
        <v>773687</v>
      </c>
      <c r="M480" s="295">
        <f>SUMIFS('7.  Persistence Report'!BF$27:BF$659,'7.  Persistence Report'!$D$27:$D$659,$B480,'7.  Persistence Report'!$H$27:$H$659,$D$401,'7.  Persistence Report'!$J$27:$J$659,"&lt;&gt;Adjustment")</f>
        <v>773199</v>
      </c>
      <c r="N480" s="295">
        <v>12</v>
      </c>
      <c r="O480" s="295">
        <f>SUMIFS('7.  Persistence Report'!R$27:R$659,'7.  Persistence Report'!$D$27:$D$659,$B480,'7.  Persistence Report'!$H$27:$H$659,$O$401,'7.  Persistence Report'!$J$27:$J$659,"&lt;&gt;Adjustment")</f>
        <v>165</v>
      </c>
      <c r="P480" s="295">
        <f>SUMIFS('7.  Persistence Report'!S$27:S$659,'7.  Persistence Report'!$D$27:$D$659,$B480,'7.  Persistence Report'!$H$27:$H$659,$O$401,'7.  Persistence Report'!$J$27:$J$659,"&lt;&gt;Adjustment")</f>
        <v>165</v>
      </c>
      <c r="Q480" s="295">
        <f>SUMIFS('7.  Persistence Report'!T$27:T$659,'7.  Persistence Report'!$D$27:$D$659,$B480,'7.  Persistence Report'!$H$27:$H$659,$O$401,'7.  Persistence Report'!$J$27:$J$659,"&lt;&gt;Adjustment")</f>
        <v>165</v>
      </c>
      <c r="R480" s="295">
        <f>SUMIFS('7.  Persistence Report'!U$27:U$659,'7.  Persistence Report'!$D$27:$D$659,$B480,'7.  Persistence Report'!$H$27:$H$659,$O$401,'7.  Persistence Report'!$J$27:$J$659,"&lt;&gt;Adjustment")</f>
        <v>165</v>
      </c>
      <c r="S480" s="295">
        <f>SUMIFS('7.  Persistence Report'!V$27:V$659,'7.  Persistence Report'!$D$27:$D$659,$B480,'7.  Persistence Report'!$H$27:$H$659,$O$401,'7.  Persistence Report'!$J$27:$J$659,"&lt;&gt;Adjustment")</f>
        <v>165</v>
      </c>
      <c r="T480" s="295">
        <f>SUMIFS('7.  Persistence Report'!W$27:W$659,'7.  Persistence Report'!$D$27:$D$659,$B480,'7.  Persistence Report'!$H$27:$H$659,$O$401,'7.  Persistence Report'!$J$27:$J$659,"&lt;&gt;Adjustment")</f>
        <v>165</v>
      </c>
      <c r="U480" s="295">
        <f>SUMIFS('7.  Persistence Report'!X$27:X$659,'7.  Persistence Report'!$D$27:$D$659,$B480,'7.  Persistence Report'!$H$27:$H$659,$O$401,'7.  Persistence Report'!$J$27:$J$659,"&lt;&gt;Adjustment")</f>
        <v>165</v>
      </c>
      <c r="V480" s="295">
        <f>SUMIFS('7.  Persistence Report'!Y$27:Y$659,'7.  Persistence Report'!$D$27:$D$659,$B480,'7.  Persistence Report'!$H$27:$H$659,$O$401,'7.  Persistence Report'!$J$27:$J$659,"&lt;&gt;Adjustment")</f>
        <v>165</v>
      </c>
      <c r="W480" s="295">
        <f>SUMIFS('7.  Persistence Report'!Z$27:Z$659,'7.  Persistence Report'!$D$27:$D$659,$B480,'7.  Persistence Report'!$H$27:$H$659,$O$401,'7.  Persistence Report'!$J$27:$J$659,"&lt;&gt;Adjustment")</f>
        <v>165</v>
      </c>
      <c r="X480" s="295">
        <f>SUMIFS('7.  Persistence Report'!AA$27:AA$659,'7.  Persistence Report'!$D$27:$D$659,$B480,'7.  Persistence Report'!$H$27:$H$659,$O$401,'7.  Persistence Report'!$J$27:$J$659,"&lt;&gt;Adjustment")</f>
        <v>164</v>
      </c>
      <c r="Y480" s="410">
        <f>VLOOKUP(B480,'3-a.  Rate Class Allocations'!$B$20:$BW$989,28,FALSE)</f>
        <v>0.7</v>
      </c>
      <c r="Z480" s="410">
        <f>VLOOKUP(B480,'3-a.  Rate Class Allocations'!$B$20:$BW$989,30,FALSE)</f>
        <v>0</v>
      </c>
      <c r="AA480" s="410">
        <f>VLOOKUP(B480,'3-a.  Rate Class Allocations'!$B$20:$BW$989,32,FALSE)</f>
        <v>0.22</v>
      </c>
      <c r="AB480" s="410">
        <f>VLOOKUP(B480,'3-a.  Rate Class Allocations'!$B$20:$BW$989,33,FALSE)</f>
        <v>0.08</v>
      </c>
      <c r="AC480" s="410">
        <f>VLOOKUP(B480,'3-a.  Rate Class Allocations'!$B$20:$BW$989,35,FALSE)</f>
        <v>0</v>
      </c>
      <c r="AD480" s="410">
        <f>VLOOKUP(B480,'3-a.  Rate Class Allocations'!$B$20:$BW$989,37,FALSE)</f>
        <v>0</v>
      </c>
      <c r="AE480" s="410"/>
      <c r="AF480" s="410"/>
      <c r="AG480" s="410"/>
      <c r="AH480" s="410"/>
      <c r="AI480" s="410"/>
      <c r="AJ480" s="410"/>
      <c r="AK480" s="410"/>
      <c r="AL480" s="410"/>
      <c r="AM480" s="296">
        <f>SUM(Y480:AL480)</f>
        <v>0.99999999999999989</v>
      </c>
    </row>
    <row r="481" spans="1:39" ht="15.5" outlineLevel="1">
      <c r="A481" s="532"/>
      <c r="B481" s="431" t="s">
        <v>308</v>
      </c>
      <c r="C481" s="340" t="s">
        <v>862</v>
      </c>
      <c r="D481" s="295">
        <f>SUMIFS('7.  Persistence Report'!AW$27:AW$659,'7.  Persistence Report'!$D$27:$D$659,$B480,'7.  Persistence Report'!$H$27:$H$659,$D$401,'7.  Persistence Report'!$J$27:$J$659,"Adjustment")</f>
        <v>0</v>
      </c>
      <c r="E481" s="295">
        <f>SUMIFS('7.  Persistence Report'!AX$27:AX$659,'7.  Persistence Report'!$D$27:$D$659,$B480,'7.  Persistence Report'!$H$27:$H$659,$D$401,'7.  Persistence Report'!$J$27:$J$659,"Adjustment")</f>
        <v>0</v>
      </c>
      <c r="F481" s="295">
        <f>SUMIFS('7.  Persistence Report'!AY$27:AY$659,'7.  Persistence Report'!$D$27:$D$659,$B480,'7.  Persistence Report'!$H$27:$H$659,$D$401,'7.  Persistence Report'!$J$27:$J$659,"Adjustment")</f>
        <v>0</v>
      </c>
      <c r="G481" s="295">
        <f>SUMIFS('7.  Persistence Report'!AZ$27:AZ$659,'7.  Persistence Report'!$D$27:$D$659,$B480,'7.  Persistence Report'!$H$27:$H$659,$D$401,'7.  Persistence Report'!$J$27:$J$659,"Adjustment")</f>
        <v>0</v>
      </c>
      <c r="H481" s="295">
        <f>SUMIFS('7.  Persistence Report'!BA$27:BA$659,'7.  Persistence Report'!$D$27:$D$659,$B480,'7.  Persistence Report'!$H$27:$H$659,$D$401,'7.  Persistence Report'!$J$27:$J$659,"Adjustment")</f>
        <v>0</v>
      </c>
      <c r="I481" s="295">
        <f>SUMIFS('7.  Persistence Report'!BB$27:BB$659,'7.  Persistence Report'!$D$27:$D$659,$B480,'7.  Persistence Report'!$H$27:$H$659,$D$401,'7.  Persistence Report'!$J$27:$J$659,"Adjustment")</f>
        <v>0</v>
      </c>
      <c r="J481" s="295">
        <f>SUMIFS('7.  Persistence Report'!BC$27:BC$659,'7.  Persistence Report'!$D$27:$D$659,$B480,'7.  Persistence Report'!$H$27:$H$659,$D$401,'7.  Persistence Report'!$J$27:$J$659,"Adjustment")</f>
        <v>0</v>
      </c>
      <c r="K481" s="295">
        <f>SUMIFS('7.  Persistence Report'!BD$27:BD$659,'7.  Persistence Report'!$D$27:$D$659,$B480,'7.  Persistence Report'!$H$27:$H$659,$D$401,'7.  Persistence Report'!$J$27:$J$659,"Adjustment")</f>
        <v>0</v>
      </c>
      <c r="L481" s="295">
        <f>SUMIFS('7.  Persistence Report'!BE$27:BE$659,'7.  Persistence Report'!$D$27:$D$659,$B480,'7.  Persistence Report'!$H$27:$H$659,$D$401,'7.  Persistence Report'!$J$27:$J$659,"Adjustment")</f>
        <v>0</v>
      </c>
      <c r="M481" s="295">
        <f>SUMIFS('7.  Persistence Report'!BF$27:BF$659,'7.  Persistence Report'!$D$27:$D$659,$B480,'7.  Persistence Report'!$H$27:$H$659,$D$401,'7.  Persistence Report'!$J$27:$J$659,"Adjustment")</f>
        <v>0</v>
      </c>
      <c r="N481" s="295">
        <f>N480</f>
        <v>12</v>
      </c>
      <c r="O481" s="295">
        <f>SUMIFS('7.  Persistence Report'!R$27:R$659,'7.  Persistence Report'!$D$27:$D$659,$B480,'7.  Persistence Report'!$H$27:$H$659,$O$401,'7.  Persistence Report'!$J$27:$J$659,"Adjustment")</f>
        <v>0</v>
      </c>
      <c r="P481" s="295">
        <f>SUMIFS('7.  Persistence Report'!S$27:S$659,'7.  Persistence Report'!$D$27:$D$659,$B480,'7.  Persistence Report'!$H$27:$H$659,$O$401,'7.  Persistence Report'!$J$27:$J$659,"Adjustment")</f>
        <v>0</v>
      </c>
      <c r="Q481" s="295">
        <f>SUMIFS('7.  Persistence Report'!T$27:T$659,'7.  Persistence Report'!$D$27:$D$659,$B480,'7.  Persistence Report'!$H$27:$H$659,$O$401,'7.  Persistence Report'!$J$27:$J$659,"Adjustment")</f>
        <v>0</v>
      </c>
      <c r="R481" s="295">
        <f>SUMIFS('7.  Persistence Report'!U$27:U$659,'7.  Persistence Report'!$D$27:$D$659,$B480,'7.  Persistence Report'!$H$27:$H$659,$O$401,'7.  Persistence Report'!$J$27:$J$659,"Adjustment")</f>
        <v>0</v>
      </c>
      <c r="S481" s="295">
        <f>SUMIFS('7.  Persistence Report'!V$27:V$659,'7.  Persistence Report'!$D$27:$D$659,$B480,'7.  Persistence Report'!$H$27:$H$659,$O$401,'7.  Persistence Report'!$J$27:$J$659,"Adjustment")</f>
        <v>0</v>
      </c>
      <c r="T481" s="295">
        <f>SUMIFS('7.  Persistence Report'!W$27:W$659,'7.  Persistence Report'!$D$27:$D$659,$B480,'7.  Persistence Report'!$H$27:$H$659,$O$401,'7.  Persistence Report'!$J$27:$J$659,"Adjustment")</f>
        <v>0</v>
      </c>
      <c r="U481" s="295">
        <f>SUMIFS('7.  Persistence Report'!X$27:X$659,'7.  Persistence Report'!$D$27:$D$659,$B480,'7.  Persistence Report'!$H$27:$H$659,$O$401,'7.  Persistence Report'!$J$27:$J$659,"Adjustment")</f>
        <v>0</v>
      </c>
      <c r="V481" s="295">
        <f>SUMIFS('7.  Persistence Report'!Y$27:Y$659,'7.  Persistence Report'!$D$27:$D$659,$B480,'7.  Persistence Report'!$H$27:$H$659,$O$401,'7.  Persistence Report'!$J$27:$J$659,"Adjustment")</f>
        <v>0</v>
      </c>
      <c r="W481" s="295">
        <f>SUMIFS('7.  Persistence Report'!Z$27:Z$659,'7.  Persistence Report'!$D$27:$D$659,$B480,'7.  Persistence Report'!$H$27:$H$659,$O$401,'7.  Persistence Report'!$J$27:$J$659,"Adjustment")</f>
        <v>0</v>
      </c>
      <c r="X481" s="295">
        <f>SUMIFS('7.  Persistence Report'!AA$27:AA$659,'7.  Persistence Report'!$D$27:$D$659,$B480,'7.  Persistence Report'!$H$27:$H$659,$O$401,'7.  Persistence Report'!$J$27:$J$659,"Adjustment")</f>
        <v>0</v>
      </c>
      <c r="Y481" s="411">
        <f>Y480</f>
        <v>0.7</v>
      </c>
      <c r="Z481" s="411">
        <f t="shared" ref="Z481" si="1361">Z480</f>
        <v>0</v>
      </c>
      <c r="AA481" s="411">
        <f t="shared" ref="AA481" si="1362">AA480</f>
        <v>0.22</v>
      </c>
      <c r="AB481" s="411">
        <f t="shared" ref="AB481" si="1363">AB480</f>
        <v>0.08</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5.5" outlineLevel="1">
      <c r="A483" s="532">
        <v>39</v>
      </c>
      <c r="B483" s="428" t="s">
        <v>770</v>
      </c>
      <c r="C483" s="291" t="s">
        <v>25</v>
      </c>
      <c r="D483" s="295">
        <f>SUMIFS('7.  Persistence Report'!AW$27:AW$659,'7.  Persistence Report'!$D$27:$D$659,$B483,'7.  Persistence Report'!$H$27:$H$659,$D$401,'7.  Persistence Report'!$J$27:$J$659,"&lt;&gt;Adjustment")</f>
        <v>68945047</v>
      </c>
      <c r="E483" s="295">
        <f>SUMIFS('7.  Persistence Report'!AX$27:AX$659,'7.  Persistence Report'!$D$27:$D$659,$B483,'7.  Persistence Report'!$H$27:$H$659,$D$401,'7.  Persistence Report'!$J$27:$J$659,"&lt;&gt;Adjustment")</f>
        <v>49929208</v>
      </c>
      <c r="F483" s="295">
        <f>SUMIFS('7.  Persistence Report'!AY$27:AY$659,'7.  Persistence Report'!$D$27:$D$659,$B483,'7.  Persistence Report'!$H$27:$H$659,$D$401,'7.  Persistence Report'!$J$27:$J$659,"&lt;&gt;Adjustment")</f>
        <v>49929208</v>
      </c>
      <c r="G483" s="295">
        <f>SUMIFS('7.  Persistence Report'!AZ$27:AZ$659,'7.  Persistence Report'!$D$27:$D$659,$B483,'7.  Persistence Report'!$H$27:$H$659,$D$401,'7.  Persistence Report'!$J$27:$J$659,"&lt;&gt;Adjustment")</f>
        <v>49929208</v>
      </c>
      <c r="H483" s="295">
        <f>SUMIFS('7.  Persistence Report'!BA$27:BA$659,'7.  Persistence Report'!$D$27:$D$659,$B483,'7.  Persistence Report'!$H$27:$H$659,$D$401,'7.  Persistence Report'!$J$27:$J$659,"&lt;&gt;Adjustment")</f>
        <v>49929208</v>
      </c>
      <c r="I483" s="295">
        <f>SUMIFS('7.  Persistence Report'!BB$27:BB$659,'7.  Persistence Report'!$D$27:$D$659,$B483,'7.  Persistence Report'!$H$27:$H$659,$D$401,'7.  Persistence Report'!$J$27:$J$659,"&lt;&gt;Adjustment")</f>
        <v>49929208</v>
      </c>
      <c r="J483" s="295">
        <f>SUMIFS('7.  Persistence Report'!BC$27:BC$659,'7.  Persistence Report'!$D$27:$D$659,$B483,'7.  Persistence Report'!$H$27:$H$659,$D$401,'7.  Persistence Report'!$J$27:$J$659,"&lt;&gt;Adjustment")</f>
        <v>49929208</v>
      </c>
      <c r="K483" s="295">
        <f>SUMIFS('7.  Persistence Report'!BD$27:BD$659,'7.  Persistence Report'!$D$27:$D$659,$B483,'7.  Persistence Report'!$H$27:$H$659,$D$401,'7.  Persistence Report'!$J$27:$J$659,"&lt;&gt;Adjustment")</f>
        <v>49928242</v>
      </c>
      <c r="L483" s="295">
        <f>SUMIFS('7.  Persistence Report'!BE$27:BE$659,'7.  Persistence Report'!$D$27:$D$659,$B483,'7.  Persistence Report'!$H$27:$H$659,$D$401,'7.  Persistence Report'!$J$27:$J$659,"&lt;&gt;Adjustment")</f>
        <v>49928242</v>
      </c>
      <c r="M483" s="295">
        <f>SUMIFS('7.  Persistence Report'!BF$27:BF$659,'7.  Persistence Report'!$D$27:$D$659,$B483,'7.  Persistence Report'!$H$27:$H$659,$D$401,'7.  Persistence Report'!$J$27:$J$659,"&lt;&gt;Adjustment")</f>
        <v>49928242</v>
      </c>
      <c r="N483" s="291"/>
      <c r="O483" s="295">
        <f>SUMIFS('7.  Persistence Report'!R$27:R$659,'7.  Persistence Report'!$D$27:$D$659,$B483,'7.  Persistence Report'!$H$27:$H$659,$O$401,'7.  Persistence Report'!$J$27:$J$659,"&lt;&gt;Adjustment")</f>
        <v>4728</v>
      </c>
      <c r="P483" s="295">
        <f>SUMIFS('7.  Persistence Report'!S$27:S$659,'7.  Persistence Report'!$D$27:$D$659,$B483,'7.  Persistence Report'!$H$27:$H$659,$O$401,'7.  Persistence Report'!$J$27:$J$659,"&lt;&gt;Adjustment")</f>
        <v>3453</v>
      </c>
      <c r="Q483" s="295">
        <f>SUMIFS('7.  Persistence Report'!T$27:T$659,'7.  Persistence Report'!$D$27:$D$659,$B483,'7.  Persistence Report'!$H$27:$H$659,$O$401,'7.  Persistence Report'!$J$27:$J$659,"&lt;&gt;Adjustment")</f>
        <v>3453</v>
      </c>
      <c r="R483" s="295">
        <f>SUMIFS('7.  Persistence Report'!U$27:U$659,'7.  Persistence Report'!$D$27:$D$659,$B483,'7.  Persistence Report'!$H$27:$H$659,$O$401,'7.  Persistence Report'!$J$27:$J$659,"&lt;&gt;Adjustment")</f>
        <v>3453</v>
      </c>
      <c r="S483" s="295">
        <f>SUMIFS('7.  Persistence Report'!V$27:V$659,'7.  Persistence Report'!$D$27:$D$659,$B483,'7.  Persistence Report'!$H$27:$H$659,$O$401,'7.  Persistence Report'!$J$27:$J$659,"&lt;&gt;Adjustment")</f>
        <v>3453</v>
      </c>
      <c r="T483" s="295">
        <f>SUMIFS('7.  Persistence Report'!W$27:W$659,'7.  Persistence Report'!$D$27:$D$659,$B483,'7.  Persistence Report'!$H$27:$H$659,$O$401,'7.  Persistence Report'!$J$27:$J$659,"&lt;&gt;Adjustment")</f>
        <v>3453</v>
      </c>
      <c r="U483" s="295">
        <f>SUMIFS('7.  Persistence Report'!X$27:X$659,'7.  Persistence Report'!$D$27:$D$659,$B483,'7.  Persistence Report'!$H$27:$H$659,$O$401,'7.  Persistence Report'!$J$27:$J$659,"&lt;&gt;Adjustment")</f>
        <v>3453</v>
      </c>
      <c r="V483" s="295">
        <f>SUMIFS('7.  Persistence Report'!Y$27:Y$659,'7.  Persistence Report'!$D$27:$D$659,$B483,'7.  Persistence Report'!$H$27:$H$659,$O$401,'7.  Persistence Report'!$J$27:$J$659,"&lt;&gt;Adjustment")</f>
        <v>3453</v>
      </c>
      <c r="W483" s="295">
        <f>SUMIFS('7.  Persistence Report'!Z$27:Z$659,'7.  Persistence Report'!$D$27:$D$659,$B483,'7.  Persistence Report'!$H$27:$H$659,$O$401,'7.  Persistence Report'!$J$27:$J$659,"&lt;&gt;Adjustment")</f>
        <v>3453</v>
      </c>
      <c r="X483" s="295">
        <f>SUMIFS('7.  Persistence Report'!AA$27:AA$659,'7.  Persistence Report'!$D$27:$D$659,$B483,'7.  Persistence Report'!$H$27:$H$659,$O$401,'7.  Persistence Report'!$J$27:$J$659,"&lt;&gt;Adjustment")</f>
        <v>3453</v>
      </c>
      <c r="Y483" s="410">
        <f>VLOOKUP(B483,'3-a.  Rate Class Allocations'!$B$20:$BW$989,28,FALSE)</f>
        <v>0.95</v>
      </c>
      <c r="Z483" s="410">
        <f>VLOOKUP(B483,'3-a.  Rate Class Allocations'!$B$20:$BW$989,30,FALSE)</f>
        <v>0.05</v>
      </c>
      <c r="AA483" s="410">
        <f>VLOOKUP(B483,'3-a.  Rate Class Allocations'!$B$20:$BW$989,32,FALSE)</f>
        <v>0</v>
      </c>
      <c r="AB483" s="410">
        <f>VLOOKUP(B483,'3-a.  Rate Class Allocations'!$B$20:$BW$989,33,FALSE)</f>
        <v>0</v>
      </c>
      <c r="AC483" s="410">
        <f>VLOOKUP(B483,'3-a.  Rate Class Allocations'!$B$20:$BW$989,35,FALSE)</f>
        <v>0</v>
      </c>
      <c r="AD483" s="410">
        <f>VLOOKUP(B483,'3-a.  Rate Class Allocations'!$B$20:$BW$989,37,FALSE)</f>
        <v>0</v>
      </c>
      <c r="AE483" s="410"/>
      <c r="AF483" s="415"/>
      <c r="AG483" s="415"/>
      <c r="AH483" s="415"/>
      <c r="AI483" s="415"/>
      <c r="AJ483" s="415"/>
      <c r="AK483" s="415"/>
      <c r="AL483" s="415"/>
      <c r="AM483" s="296">
        <f>SUM(Y483:AL483)</f>
        <v>1</v>
      </c>
    </row>
    <row r="484" spans="1:39" ht="15.5" outlineLevel="1">
      <c r="A484" s="532"/>
      <c r="B484" s="431" t="s">
        <v>308</v>
      </c>
      <c r="C484" s="340" t="s">
        <v>862</v>
      </c>
      <c r="D484" s="295">
        <f>SUMIFS('7.  Persistence Report'!AW$27:AW$659,'7.  Persistence Report'!$D$27:$D$659,$B483,'7.  Persistence Report'!$H$27:$H$659,$D$401,'7.  Persistence Report'!$J$27:$J$659,"Adjustment")</f>
        <v>92403.578868388664</v>
      </c>
      <c r="E484" s="295">
        <f>SUMIFS('7.  Persistence Report'!AX$27:AX$659,'7.  Persistence Report'!$D$27:$D$659,$B483,'7.  Persistence Report'!$H$27:$H$659,$D$401,'7.  Persistence Report'!$J$27:$J$659,"Adjustment")</f>
        <v>74323.158679009459</v>
      </c>
      <c r="F484" s="295">
        <f>SUMIFS('7.  Persistence Report'!AY$27:AY$659,'7.  Persistence Report'!$D$27:$D$659,$B483,'7.  Persistence Report'!$H$27:$H$659,$D$401,'7.  Persistence Report'!$J$27:$J$659,"Adjustment")</f>
        <v>74323.158679009459</v>
      </c>
      <c r="G484" s="295">
        <f>SUMIFS('7.  Persistence Report'!AZ$27:AZ$659,'7.  Persistence Report'!$D$27:$D$659,$B483,'7.  Persistence Report'!$H$27:$H$659,$D$401,'7.  Persistence Report'!$J$27:$J$659,"Adjustment")</f>
        <v>74323.158679009459</v>
      </c>
      <c r="H484" s="295">
        <f>SUMIFS('7.  Persistence Report'!BA$27:BA$659,'7.  Persistence Report'!$D$27:$D$659,$B483,'7.  Persistence Report'!$H$27:$H$659,$D$401,'7.  Persistence Report'!$J$27:$J$659,"Adjustment")</f>
        <v>74323.158679009459</v>
      </c>
      <c r="I484" s="295">
        <f>SUMIFS('7.  Persistence Report'!BB$27:BB$659,'7.  Persistence Report'!$D$27:$D$659,$B483,'7.  Persistence Report'!$H$27:$H$659,$D$401,'7.  Persistence Report'!$J$27:$J$659,"Adjustment")</f>
        <v>74323.158679009459</v>
      </c>
      <c r="J484" s="295">
        <f>SUMIFS('7.  Persistence Report'!BC$27:BC$659,'7.  Persistence Report'!$D$27:$D$659,$B483,'7.  Persistence Report'!$H$27:$H$659,$D$401,'7.  Persistence Report'!$J$27:$J$659,"Adjustment")</f>
        <v>74323.158679009459</v>
      </c>
      <c r="K484" s="295">
        <f>SUMIFS('7.  Persistence Report'!BD$27:BD$659,'7.  Persistence Report'!$D$27:$D$659,$B483,'7.  Persistence Report'!$H$27:$H$659,$D$401,'7.  Persistence Report'!$J$27:$J$659,"Adjustment")</f>
        <v>74322.461239190146</v>
      </c>
      <c r="L484" s="295">
        <f>SUMIFS('7.  Persistence Report'!BE$27:BE$659,'7.  Persistence Report'!$D$27:$D$659,$B483,'7.  Persistence Report'!$H$27:$H$659,$D$401,'7.  Persistence Report'!$J$27:$J$659,"Adjustment")</f>
        <v>74322.461239190146</v>
      </c>
      <c r="M484" s="295">
        <f>SUMIFS('7.  Persistence Report'!BF$27:BF$659,'7.  Persistence Report'!$D$27:$D$659,$B483,'7.  Persistence Report'!$H$27:$H$659,$D$401,'7.  Persistence Report'!$J$27:$J$659,"Adjustment")</f>
        <v>74153.775516964321</v>
      </c>
      <c r="N484" s="291"/>
      <c r="O484" s="295">
        <f>SUMIFS('7.  Persistence Report'!R$27:R$659,'7.  Persistence Report'!$D$27:$D$659,$B483,'7.  Persistence Report'!$H$27:$H$659,$O$401,'7.  Persistence Report'!$J$27:$J$659,"Adjustment")</f>
        <v>0</v>
      </c>
      <c r="P484" s="295">
        <f>SUMIFS('7.  Persistence Report'!S$27:S$659,'7.  Persistence Report'!$D$27:$D$659,$B483,'7.  Persistence Report'!$H$27:$H$659,$O$401,'7.  Persistence Report'!$J$27:$J$659,"Adjustment")</f>
        <v>0</v>
      </c>
      <c r="Q484" s="295">
        <f>SUMIFS('7.  Persistence Report'!T$27:T$659,'7.  Persistence Report'!$D$27:$D$659,$B483,'7.  Persistence Report'!$H$27:$H$659,$O$401,'7.  Persistence Report'!$J$27:$J$659,"Adjustment")</f>
        <v>0</v>
      </c>
      <c r="R484" s="295">
        <f>SUMIFS('7.  Persistence Report'!U$27:U$659,'7.  Persistence Report'!$D$27:$D$659,$B483,'7.  Persistence Report'!$H$27:$H$659,$O$401,'7.  Persistence Report'!$J$27:$J$659,"Adjustment")</f>
        <v>0</v>
      </c>
      <c r="S484" s="295">
        <f>SUMIFS('7.  Persistence Report'!V$27:V$659,'7.  Persistence Report'!$D$27:$D$659,$B483,'7.  Persistence Report'!$H$27:$H$659,$O$401,'7.  Persistence Report'!$J$27:$J$659,"Adjustment")</f>
        <v>0</v>
      </c>
      <c r="T484" s="295">
        <f>SUMIFS('7.  Persistence Report'!W$27:W$659,'7.  Persistence Report'!$D$27:$D$659,$B483,'7.  Persistence Report'!$H$27:$H$659,$O$401,'7.  Persistence Report'!$J$27:$J$659,"Adjustment")</f>
        <v>0</v>
      </c>
      <c r="U484" s="295">
        <f>SUMIFS('7.  Persistence Report'!X$27:X$659,'7.  Persistence Report'!$D$27:$D$659,$B483,'7.  Persistence Report'!$H$27:$H$659,$O$401,'7.  Persistence Report'!$J$27:$J$659,"Adjustment")</f>
        <v>0</v>
      </c>
      <c r="V484" s="295">
        <f>SUMIFS('7.  Persistence Report'!Y$27:Y$659,'7.  Persistence Report'!$D$27:$D$659,$B483,'7.  Persistence Report'!$H$27:$H$659,$O$401,'7.  Persistence Report'!$J$27:$J$659,"Adjustment")</f>
        <v>0</v>
      </c>
      <c r="W484" s="295">
        <f>SUMIFS('7.  Persistence Report'!Z$27:Z$659,'7.  Persistence Report'!$D$27:$D$659,$B483,'7.  Persistence Report'!$H$27:$H$659,$O$401,'7.  Persistence Report'!$J$27:$J$659,"Adjustment")</f>
        <v>0</v>
      </c>
      <c r="X484" s="295">
        <f>SUMIFS('7.  Persistence Report'!AA$27:AA$659,'7.  Persistence Report'!$D$27:$D$659,$B483,'7.  Persistence Report'!$H$27:$H$659,$O$401,'7.  Persistence Report'!$J$27:$J$659,"Adjustment")</f>
        <v>0</v>
      </c>
      <c r="Y484" s="411">
        <f>Y483</f>
        <v>0.95</v>
      </c>
      <c r="Z484" s="411">
        <f t="shared" ref="Z484" si="1374">Z483</f>
        <v>0.05</v>
      </c>
      <c r="AA484" s="411">
        <f t="shared" ref="AA484" si="1375">AA483</f>
        <v>0</v>
      </c>
      <c r="AB484" s="411">
        <f t="shared" ref="AB484" si="1376">AB483</f>
        <v>0</v>
      </c>
      <c r="AC484" s="411">
        <f t="shared" ref="AC484" si="1377">AC483</f>
        <v>0</v>
      </c>
      <c r="AD484" s="411">
        <f t="shared" ref="AD484" si="1378">AD483</f>
        <v>0</v>
      </c>
      <c r="AE484" s="411">
        <f t="shared" ref="AE484" si="1379">AE483</f>
        <v>0</v>
      </c>
      <c r="AF484" s="411">
        <f t="shared" ref="AF484" si="1380">AF483</f>
        <v>0</v>
      </c>
      <c r="AG484" s="411">
        <f t="shared" ref="AG484" si="1381">AG483</f>
        <v>0</v>
      </c>
      <c r="AH484" s="411">
        <f t="shared" ref="AH484" si="1382">AH483</f>
        <v>0</v>
      </c>
      <c r="AI484" s="411">
        <f t="shared" ref="AI484" si="1383">AI483</f>
        <v>0</v>
      </c>
      <c r="AJ484" s="411">
        <f t="shared" ref="AJ484" si="1384">AJ483</f>
        <v>0</v>
      </c>
      <c r="AK484" s="411">
        <f t="shared" ref="AK484" si="1385">AK483</f>
        <v>0</v>
      </c>
      <c r="AL484" s="411">
        <f t="shared" ref="AL484" si="1386">AL483</f>
        <v>0</v>
      </c>
      <c r="AM484" s="306"/>
    </row>
    <row r="485" spans="1:39" ht="15.5"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5" outlineLevel="1">
      <c r="A486" s="532"/>
      <c r="B486" s="504" t="s">
        <v>500</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25</v>
      </c>
      <c r="B487" s="428" t="s">
        <v>117</v>
      </c>
      <c r="C487" s="291" t="s">
        <v>25</v>
      </c>
      <c r="D487" s="295">
        <f>SUMIFS('7.  Persistence Report'!AW$27:AW$659,'7.  Persistence Report'!$D$27:$D$659,$B487,'7.  Persistence Report'!$H$27:$H$659,$D$401,'7.  Persistence Report'!$J$27:$J$659,"&lt;&gt;Adjustment")</f>
        <v>9604049</v>
      </c>
      <c r="E487" s="295">
        <f>SUMIFS('7.  Persistence Report'!AX$27:AX$659,'7.  Persistence Report'!$D$27:$D$659,$B487,'7.  Persistence Report'!$H$27:$H$659,$D$401,'7.  Persistence Report'!$J$27:$J$659,"&lt;&gt;Adjustment")</f>
        <v>9604049</v>
      </c>
      <c r="F487" s="295">
        <f>SUMIFS('7.  Persistence Report'!AY$27:AY$659,'7.  Persistence Report'!$D$27:$D$659,$B487,'7.  Persistence Report'!$H$27:$H$659,$D$401,'7.  Persistence Report'!$J$27:$J$659,"&lt;&gt;Adjustment")</f>
        <v>9604049</v>
      </c>
      <c r="G487" s="295">
        <f>SUMIFS('7.  Persistence Report'!AZ$27:AZ$659,'7.  Persistence Report'!$D$27:$D$659,$B487,'7.  Persistence Report'!$H$27:$H$659,$D$401,'7.  Persistence Report'!$J$27:$J$659,"&lt;&gt;Adjustment")</f>
        <v>9604049</v>
      </c>
      <c r="H487" s="295">
        <f>SUMIFS('7.  Persistence Report'!BA$27:BA$659,'7.  Persistence Report'!$D$27:$D$659,$B487,'7.  Persistence Report'!$H$27:$H$659,$D$401,'7.  Persistence Report'!$J$27:$J$659,"&lt;&gt;Adjustment")</f>
        <v>9604049</v>
      </c>
      <c r="I487" s="295">
        <f>SUMIFS('7.  Persistence Report'!BB$27:BB$659,'7.  Persistence Report'!$D$27:$D$659,$B487,'7.  Persistence Report'!$H$27:$H$659,$D$401,'7.  Persistence Report'!$J$27:$J$659,"&lt;&gt;Adjustment")</f>
        <v>9604049</v>
      </c>
      <c r="J487" s="295">
        <f>SUMIFS('7.  Persistence Report'!BC$27:BC$659,'7.  Persistence Report'!$D$27:$D$659,$B487,'7.  Persistence Report'!$H$27:$H$659,$D$401,'7.  Persistence Report'!$J$27:$J$659,"&lt;&gt;Adjustment")</f>
        <v>9604049</v>
      </c>
      <c r="K487" s="295">
        <f>SUMIFS('7.  Persistence Report'!BD$27:BD$659,'7.  Persistence Report'!$D$27:$D$659,$B487,'7.  Persistence Report'!$H$27:$H$659,$D$401,'7.  Persistence Report'!$J$27:$J$659,"&lt;&gt;Adjustment")</f>
        <v>9604049</v>
      </c>
      <c r="L487" s="295">
        <f>SUMIFS('7.  Persistence Report'!BE$27:BE$659,'7.  Persistence Report'!$D$27:$D$659,$B487,'7.  Persistence Report'!$H$27:$H$659,$D$401,'7.  Persistence Report'!$J$27:$J$659,"&lt;&gt;Adjustment")</f>
        <v>9604049</v>
      </c>
      <c r="M487" s="295">
        <f>SUMIFS('7.  Persistence Report'!BF$27:BF$659,'7.  Persistence Report'!$D$27:$D$659,$B487,'7.  Persistence Report'!$H$27:$H$659,$D$401,'7.  Persistence Report'!$J$27:$J$659,"&lt;&gt;Adjustment")</f>
        <v>8294829</v>
      </c>
      <c r="N487" s="295">
        <v>12</v>
      </c>
      <c r="O487" s="295">
        <f>SUMIFS('7.  Persistence Report'!R$27:R$659,'7.  Persistence Report'!$D$27:$D$659,$B487,'7.  Persistence Report'!$H$27:$H$659,$O$401,'7.  Persistence Report'!$J$27:$J$659,"&lt;&gt;Adjustment")</f>
        <v>427</v>
      </c>
      <c r="P487" s="295">
        <f>SUMIFS('7.  Persistence Report'!S$27:S$659,'7.  Persistence Report'!$D$27:$D$659,$B487,'7.  Persistence Report'!$H$27:$H$659,$O$401,'7.  Persistence Report'!$J$27:$J$659,"&lt;&gt;Adjustment")</f>
        <v>427</v>
      </c>
      <c r="Q487" s="295">
        <f>SUMIFS('7.  Persistence Report'!T$27:T$659,'7.  Persistence Report'!$D$27:$D$659,$B487,'7.  Persistence Report'!$H$27:$H$659,$O$401,'7.  Persistence Report'!$J$27:$J$659,"&lt;&gt;Adjustment")</f>
        <v>427</v>
      </c>
      <c r="R487" s="295">
        <f>SUMIFS('7.  Persistence Report'!U$27:U$659,'7.  Persistence Report'!$D$27:$D$659,$B487,'7.  Persistence Report'!$H$27:$H$659,$O$401,'7.  Persistence Report'!$J$27:$J$659,"&lt;&gt;Adjustment")</f>
        <v>427</v>
      </c>
      <c r="S487" s="295">
        <f>SUMIFS('7.  Persistence Report'!V$27:V$659,'7.  Persistence Report'!$D$27:$D$659,$B487,'7.  Persistence Report'!$H$27:$H$659,$O$401,'7.  Persistence Report'!$J$27:$J$659,"&lt;&gt;Adjustment")</f>
        <v>427</v>
      </c>
      <c r="T487" s="295">
        <f>SUMIFS('7.  Persistence Report'!W$27:W$659,'7.  Persistence Report'!$D$27:$D$659,$B487,'7.  Persistence Report'!$H$27:$H$659,$O$401,'7.  Persistence Report'!$J$27:$J$659,"&lt;&gt;Adjustment")</f>
        <v>427</v>
      </c>
      <c r="U487" s="295">
        <f>SUMIFS('7.  Persistence Report'!X$27:X$659,'7.  Persistence Report'!$D$27:$D$659,$B487,'7.  Persistence Report'!$H$27:$H$659,$O$401,'7.  Persistence Report'!$J$27:$J$659,"&lt;&gt;Adjustment")</f>
        <v>427</v>
      </c>
      <c r="V487" s="295">
        <f>SUMIFS('7.  Persistence Report'!Y$27:Y$659,'7.  Persistence Report'!$D$27:$D$659,$B487,'7.  Persistence Report'!$H$27:$H$659,$O$401,'7.  Persistence Report'!$J$27:$J$659,"&lt;&gt;Adjustment")</f>
        <v>427</v>
      </c>
      <c r="W487" s="295">
        <f>SUMIFS('7.  Persistence Report'!Z$27:Z$659,'7.  Persistence Report'!$D$27:$D$659,$B487,'7.  Persistence Report'!$H$27:$H$659,$O$401,'7.  Persistence Report'!$J$27:$J$659,"&lt;&gt;Adjustment")</f>
        <v>427</v>
      </c>
      <c r="X487" s="295">
        <f>SUMIFS('7.  Persistence Report'!AA$27:AA$659,'7.  Persistence Report'!$D$27:$D$659,$B487,'7.  Persistence Report'!$H$27:$H$659,$O$401,'7.  Persistence Report'!$J$27:$J$659,"&lt;&gt;Adjustment")</f>
        <v>368</v>
      </c>
      <c r="Y487" s="410">
        <f>VLOOKUP(B487,'3-a.  Rate Class Allocations'!$B$20:$BW$989,28,FALSE)</f>
        <v>0</v>
      </c>
      <c r="Z487" s="410">
        <f>VLOOKUP(B487,'3-a.  Rate Class Allocations'!$B$20:$BW$989,30,FALSE)</f>
        <v>0</v>
      </c>
      <c r="AA487" s="410">
        <f>VLOOKUP(B487,'3-a.  Rate Class Allocations'!$B$20:$BW$989,32,FALSE)</f>
        <v>7.18232044198895E-2</v>
      </c>
      <c r="AB487" s="410">
        <f>VLOOKUP(B487,'3-a.  Rate Class Allocations'!$B$20:$BW$989,33,FALSE)</f>
        <v>0.65193370165745856</v>
      </c>
      <c r="AC487" s="410">
        <f>VLOOKUP(B487,'3-a.  Rate Class Allocations'!$B$20:$BW$989,35,FALSE)</f>
        <v>0.20994475138121546</v>
      </c>
      <c r="AD487" s="410">
        <f>VLOOKUP(B487,'3-a.  Rate Class Allocations'!$B$20:$BW$989,37,FALSE)</f>
        <v>6.6298342541436461E-2</v>
      </c>
      <c r="AE487" s="410"/>
      <c r="AF487" s="415"/>
      <c r="AG487" s="415"/>
      <c r="AH487" s="415"/>
      <c r="AI487" s="415"/>
      <c r="AJ487" s="415"/>
      <c r="AK487" s="415"/>
      <c r="AL487" s="415"/>
      <c r="AM487" s="296">
        <f>SUM(Y487:AL487)</f>
        <v>1</v>
      </c>
    </row>
    <row r="488" spans="1:39" ht="15.5" outlineLevel="1">
      <c r="A488" s="532"/>
      <c r="B488" s="431" t="s">
        <v>308</v>
      </c>
      <c r="C488" s="340" t="s">
        <v>862</v>
      </c>
      <c r="D488" s="295">
        <f>SUMIFS('7.  Persistence Report'!AW$27:AW$659,'7.  Persistence Report'!$D$27:$D$659,$B487,'7.  Persistence Report'!$H$27:$H$659,$D$401,'7.  Persistence Report'!$J$27:$J$659,"Adjustment")</f>
        <v>0</v>
      </c>
      <c r="E488" s="295">
        <f>SUMIFS('7.  Persistence Report'!AX$27:AX$659,'7.  Persistence Report'!$D$27:$D$659,$B487,'7.  Persistence Report'!$H$27:$H$659,$D$401,'7.  Persistence Report'!$J$27:$J$659,"Adjustment")</f>
        <v>0</v>
      </c>
      <c r="F488" s="295">
        <f>SUMIFS('7.  Persistence Report'!AY$27:AY$659,'7.  Persistence Report'!$D$27:$D$659,$B487,'7.  Persistence Report'!$H$27:$H$659,$D$401,'7.  Persistence Report'!$J$27:$J$659,"Adjustment")</f>
        <v>0</v>
      </c>
      <c r="G488" s="295">
        <f>SUMIFS('7.  Persistence Report'!AZ$27:AZ$659,'7.  Persistence Report'!$D$27:$D$659,$B487,'7.  Persistence Report'!$H$27:$H$659,$D$401,'7.  Persistence Report'!$J$27:$J$659,"Adjustment")</f>
        <v>0</v>
      </c>
      <c r="H488" s="295">
        <f>SUMIFS('7.  Persistence Report'!BA$27:BA$659,'7.  Persistence Report'!$D$27:$D$659,$B487,'7.  Persistence Report'!$H$27:$H$659,$D$401,'7.  Persistence Report'!$J$27:$J$659,"Adjustment")</f>
        <v>0</v>
      </c>
      <c r="I488" s="295">
        <f>SUMIFS('7.  Persistence Report'!BB$27:BB$659,'7.  Persistence Report'!$D$27:$D$659,$B487,'7.  Persistence Report'!$H$27:$H$659,$D$401,'7.  Persistence Report'!$J$27:$J$659,"Adjustment")</f>
        <v>0</v>
      </c>
      <c r="J488" s="295">
        <f>SUMIFS('7.  Persistence Report'!BC$27:BC$659,'7.  Persistence Report'!$D$27:$D$659,$B487,'7.  Persistence Report'!$H$27:$H$659,$D$401,'7.  Persistence Report'!$J$27:$J$659,"Adjustment")</f>
        <v>0</v>
      </c>
      <c r="K488" s="295">
        <f>SUMIFS('7.  Persistence Report'!BD$27:BD$659,'7.  Persistence Report'!$D$27:$D$659,$B487,'7.  Persistence Report'!$H$27:$H$659,$D$401,'7.  Persistence Report'!$J$27:$J$659,"Adjustment")</f>
        <v>0</v>
      </c>
      <c r="L488" s="295">
        <f>SUMIFS('7.  Persistence Report'!BE$27:BE$659,'7.  Persistence Report'!$D$27:$D$659,$B487,'7.  Persistence Report'!$H$27:$H$659,$D$401,'7.  Persistence Report'!$J$27:$J$659,"Adjustment")</f>
        <v>0</v>
      </c>
      <c r="M488" s="295">
        <f>SUMIFS('7.  Persistence Report'!BF$27:BF$659,'7.  Persistence Report'!$D$27:$D$659,$B487,'7.  Persistence Report'!$H$27:$H$659,$D$401,'7.  Persistence Report'!$J$27:$J$659,"Adjustment")</f>
        <v>0</v>
      </c>
      <c r="N488" s="295">
        <f>N487</f>
        <v>12</v>
      </c>
      <c r="O488" s="295">
        <f>SUMIFS('7.  Persistence Report'!R$27:R$659,'7.  Persistence Report'!$D$27:$D$659,$B487,'7.  Persistence Report'!$H$27:$H$659,$O$401,'7.  Persistence Report'!$J$27:$J$659,"Adjustment")</f>
        <v>0</v>
      </c>
      <c r="P488" s="295">
        <f>SUMIFS('7.  Persistence Report'!S$27:S$659,'7.  Persistence Report'!$D$27:$D$659,$B487,'7.  Persistence Report'!$H$27:$H$659,$O$401,'7.  Persistence Report'!$J$27:$J$659,"Adjustment")</f>
        <v>0</v>
      </c>
      <c r="Q488" s="295">
        <f>SUMIFS('7.  Persistence Report'!T$27:T$659,'7.  Persistence Report'!$D$27:$D$659,$B487,'7.  Persistence Report'!$H$27:$H$659,$O$401,'7.  Persistence Report'!$J$27:$J$659,"Adjustment")</f>
        <v>0</v>
      </c>
      <c r="R488" s="295">
        <f>SUMIFS('7.  Persistence Report'!U$27:U$659,'7.  Persistence Report'!$D$27:$D$659,$B487,'7.  Persistence Report'!$H$27:$H$659,$O$401,'7.  Persistence Report'!$J$27:$J$659,"Adjustment")</f>
        <v>0</v>
      </c>
      <c r="S488" s="295">
        <f>SUMIFS('7.  Persistence Report'!V$27:V$659,'7.  Persistence Report'!$D$27:$D$659,$B487,'7.  Persistence Report'!$H$27:$H$659,$O$401,'7.  Persistence Report'!$J$27:$J$659,"Adjustment")</f>
        <v>0</v>
      </c>
      <c r="T488" s="295">
        <f>SUMIFS('7.  Persistence Report'!W$27:W$659,'7.  Persistence Report'!$D$27:$D$659,$B487,'7.  Persistence Report'!$H$27:$H$659,$O$401,'7.  Persistence Report'!$J$27:$J$659,"Adjustment")</f>
        <v>0</v>
      </c>
      <c r="U488" s="295">
        <f>SUMIFS('7.  Persistence Report'!X$27:X$659,'7.  Persistence Report'!$D$27:$D$659,$B487,'7.  Persistence Report'!$H$27:$H$659,$O$401,'7.  Persistence Report'!$J$27:$J$659,"Adjustment")</f>
        <v>0</v>
      </c>
      <c r="V488" s="295">
        <f>SUMIFS('7.  Persistence Report'!Y$27:Y$659,'7.  Persistence Report'!$D$27:$D$659,$B487,'7.  Persistence Report'!$H$27:$H$659,$O$401,'7.  Persistence Report'!$J$27:$J$659,"Adjustment")</f>
        <v>0</v>
      </c>
      <c r="W488" s="295">
        <f>SUMIFS('7.  Persistence Report'!Z$27:Z$659,'7.  Persistence Report'!$D$27:$D$659,$B487,'7.  Persistence Report'!$H$27:$H$659,$O$401,'7.  Persistence Report'!$J$27:$J$659,"Adjustment")</f>
        <v>0</v>
      </c>
      <c r="X488" s="295">
        <f>SUMIFS('7.  Persistence Report'!AA$27:AA$659,'7.  Persistence Report'!$D$27:$D$659,$B487,'7.  Persistence Report'!$H$27:$H$659,$O$401,'7.  Persistence Report'!$J$27:$J$659,"Adjustment")</f>
        <v>0</v>
      </c>
      <c r="Y488" s="411">
        <f>Y487</f>
        <v>0</v>
      </c>
      <c r="Z488" s="411">
        <f t="shared" ref="Z488" si="1387">Z487</f>
        <v>0</v>
      </c>
      <c r="AA488" s="411">
        <f t="shared" ref="AA488" si="1388">AA487</f>
        <v>7.18232044198895E-2</v>
      </c>
      <c r="AB488" s="411">
        <f t="shared" ref="AB488" si="1389">AB487</f>
        <v>0.65193370165745856</v>
      </c>
      <c r="AC488" s="411">
        <f t="shared" ref="AC488" si="1390">AC487</f>
        <v>0.20994475138121546</v>
      </c>
      <c r="AD488" s="411">
        <f t="shared" ref="AD488" si="1391">AD487</f>
        <v>6.6298342541436461E-2</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5" outlineLevel="1">
      <c r="A490" s="532">
        <v>26</v>
      </c>
      <c r="B490" s="428" t="s">
        <v>118</v>
      </c>
      <c r="C490" s="291" t="s">
        <v>25</v>
      </c>
      <c r="D490" s="295">
        <f>SUMIFS('7.  Persistence Report'!AW$27:AW$659,'7.  Persistence Report'!$D$27:$D$659,$B490,'7.  Persistence Report'!$H$27:$H$659,$D$401,'7.  Persistence Report'!$J$27:$J$659,"&lt;&gt;Adjustment")</f>
        <v>146418548</v>
      </c>
      <c r="E490" s="295">
        <f>SUMIFS('7.  Persistence Report'!AX$27:AX$659,'7.  Persistence Report'!$D$27:$D$659,$B490,'7.  Persistence Report'!$H$27:$H$659,$D$401,'7.  Persistence Report'!$J$27:$J$659,"&lt;&gt;Adjustment")</f>
        <v>146934275</v>
      </c>
      <c r="F490" s="295">
        <f>SUMIFS('7.  Persistence Report'!AY$27:AY$659,'7.  Persistence Report'!$D$27:$D$659,$B490,'7.  Persistence Report'!$H$27:$H$659,$D$401,'7.  Persistence Report'!$J$27:$J$659,"&lt;&gt;Adjustment")</f>
        <v>146934275</v>
      </c>
      <c r="G490" s="295">
        <f>SUMIFS('7.  Persistence Report'!AZ$27:AZ$659,'7.  Persistence Report'!$D$27:$D$659,$B490,'7.  Persistence Report'!$H$27:$H$659,$D$401,'7.  Persistence Report'!$J$27:$J$659,"&lt;&gt;Adjustment")</f>
        <v>146934275</v>
      </c>
      <c r="H490" s="295">
        <f>SUMIFS('7.  Persistence Report'!BA$27:BA$659,'7.  Persistence Report'!$D$27:$D$659,$B490,'7.  Persistence Report'!$H$27:$H$659,$D$401,'7.  Persistence Report'!$J$27:$J$659,"&lt;&gt;Adjustment")</f>
        <v>146934275</v>
      </c>
      <c r="I490" s="295">
        <f>SUMIFS('7.  Persistence Report'!BB$27:BB$659,'7.  Persistence Report'!$D$27:$D$659,$B490,'7.  Persistence Report'!$H$27:$H$659,$D$401,'7.  Persistence Report'!$J$27:$J$659,"&lt;&gt;Adjustment")</f>
        <v>138991065</v>
      </c>
      <c r="J490" s="295">
        <f>SUMIFS('7.  Persistence Report'!BC$27:BC$659,'7.  Persistence Report'!$D$27:$D$659,$B490,'7.  Persistence Report'!$H$27:$H$659,$D$401,'7.  Persistence Report'!$J$27:$J$659,"&lt;&gt;Adjustment")</f>
        <v>138991065</v>
      </c>
      <c r="K490" s="295">
        <f>SUMIFS('7.  Persistence Report'!BD$27:BD$659,'7.  Persistence Report'!$D$27:$D$659,$B490,'7.  Persistence Report'!$H$27:$H$659,$D$401,'7.  Persistence Report'!$J$27:$J$659,"&lt;&gt;Adjustment")</f>
        <v>138991065</v>
      </c>
      <c r="L490" s="295">
        <f>SUMIFS('7.  Persistence Report'!BE$27:BE$659,'7.  Persistence Report'!$D$27:$D$659,$B490,'7.  Persistence Report'!$H$27:$H$659,$D$401,'7.  Persistence Report'!$J$27:$J$659,"&lt;&gt;Adjustment")</f>
        <v>138343482</v>
      </c>
      <c r="M490" s="295">
        <f>SUMIFS('7.  Persistence Report'!BF$27:BF$659,'7.  Persistence Report'!$D$27:$D$659,$B490,'7.  Persistence Report'!$H$27:$H$659,$D$401,'7.  Persistence Report'!$J$27:$J$659,"&lt;&gt;Adjustment")</f>
        <v>138343482</v>
      </c>
      <c r="N490" s="295">
        <v>12</v>
      </c>
      <c r="O490" s="295">
        <f>SUMIFS('7.  Persistence Report'!R$27:R$659,'7.  Persistence Report'!$D$27:$D$659,$B490,'7.  Persistence Report'!$H$27:$H$659,$O$401,'7.  Persistence Report'!$J$27:$J$659,"&lt;&gt;Adjustment")</f>
        <v>21105</v>
      </c>
      <c r="P490" s="295">
        <f>SUMIFS('7.  Persistence Report'!S$27:S$659,'7.  Persistence Report'!$D$27:$D$659,$B490,'7.  Persistence Report'!$H$27:$H$659,$O$401,'7.  Persistence Report'!$J$27:$J$659,"&lt;&gt;Adjustment")</f>
        <v>21213</v>
      </c>
      <c r="Q490" s="295">
        <f>SUMIFS('7.  Persistence Report'!T$27:T$659,'7.  Persistence Report'!$D$27:$D$659,$B490,'7.  Persistence Report'!$H$27:$H$659,$O$401,'7.  Persistence Report'!$J$27:$J$659,"&lt;&gt;Adjustment")</f>
        <v>21213</v>
      </c>
      <c r="R490" s="295">
        <f>SUMIFS('7.  Persistence Report'!U$27:U$659,'7.  Persistence Report'!$D$27:$D$659,$B490,'7.  Persistence Report'!$H$27:$H$659,$O$401,'7.  Persistence Report'!$J$27:$J$659,"&lt;&gt;Adjustment")</f>
        <v>21213</v>
      </c>
      <c r="S490" s="295">
        <f>SUMIFS('7.  Persistence Report'!V$27:V$659,'7.  Persistence Report'!$D$27:$D$659,$B490,'7.  Persistence Report'!$H$27:$H$659,$O$401,'7.  Persistence Report'!$J$27:$J$659,"&lt;&gt;Adjustment")</f>
        <v>21213</v>
      </c>
      <c r="T490" s="295">
        <f>SUMIFS('7.  Persistence Report'!W$27:W$659,'7.  Persistence Report'!$D$27:$D$659,$B490,'7.  Persistence Report'!$H$27:$H$659,$O$401,'7.  Persistence Report'!$J$27:$J$659,"&lt;&gt;Adjustment")</f>
        <v>19944</v>
      </c>
      <c r="U490" s="295">
        <f>SUMIFS('7.  Persistence Report'!X$27:X$659,'7.  Persistence Report'!$D$27:$D$659,$B490,'7.  Persistence Report'!$H$27:$H$659,$O$401,'7.  Persistence Report'!$J$27:$J$659,"&lt;&gt;Adjustment")</f>
        <v>19944</v>
      </c>
      <c r="V490" s="295">
        <f>SUMIFS('7.  Persistence Report'!Y$27:Y$659,'7.  Persistence Report'!$D$27:$D$659,$B490,'7.  Persistence Report'!$H$27:$H$659,$O$401,'7.  Persistence Report'!$J$27:$J$659,"&lt;&gt;Adjustment")</f>
        <v>19944</v>
      </c>
      <c r="W490" s="295">
        <f>SUMIFS('7.  Persistence Report'!Z$27:Z$659,'7.  Persistence Report'!$D$27:$D$659,$B490,'7.  Persistence Report'!$H$27:$H$659,$O$401,'7.  Persistence Report'!$J$27:$J$659,"&lt;&gt;Adjustment")</f>
        <v>19933</v>
      </c>
      <c r="X490" s="295">
        <f>SUMIFS('7.  Persistence Report'!AA$27:AA$659,'7.  Persistence Report'!$D$27:$D$659,$B490,'7.  Persistence Report'!$H$27:$H$659,$O$401,'7.  Persistence Report'!$J$27:$J$659,"&lt;&gt;Adjustment")</f>
        <v>19933</v>
      </c>
      <c r="Y490" s="410">
        <f>VLOOKUP(B490,'3-a.  Rate Class Allocations'!$B$20:$BW$989,28,FALSE)</f>
        <v>0</v>
      </c>
      <c r="Z490" s="410">
        <f>VLOOKUP(B490,'3-a.  Rate Class Allocations'!$B$20:$BW$989,30,FALSE)</f>
        <v>0</v>
      </c>
      <c r="AA490" s="410">
        <f>VLOOKUP(B490,'3-a.  Rate Class Allocations'!$B$20:$BW$989,32,FALSE)</f>
        <v>4.790441940651298E-2</v>
      </c>
      <c r="AB490" s="410">
        <f>VLOOKUP(B490,'3-a.  Rate Class Allocations'!$B$20:$BW$989,33,FALSE)</f>
        <v>0.85902185016801258</v>
      </c>
      <c r="AC490" s="410">
        <f>VLOOKUP(B490,'3-a.  Rate Class Allocations'!$B$20:$BW$989,35,FALSE)</f>
        <v>7.6461289928051984E-2</v>
      </c>
      <c r="AD490" s="410">
        <f>VLOOKUP(B490,'3-a.  Rate Class Allocations'!$B$20:$BW$989,37,FALSE)</f>
        <v>3.4477388292082946E-2</v>
      </c>
      <c r="AE490" s="410"/>
      <c r="AF490" s="415"/>
      <c r="AG490" s="415"/>
      <c r="AH490" s="415"/>
      <c r="AI490" s="415"/>
      <c r="AJ490" s="415"/>
      <c r="AK490" s="415"/>
      <c r="AL490" s="415"/>
      <c r="AM490" s="296">
        <f>SUM(Y490:AL490)</f>
        <v>1.0178649477946606</v>
      </c>
    </row>
    <row r="491" spans="1:39" ht="15.5" outlineLevel="1">
      <c r="A491" s="532"/>
      <c r="B491" s="431" t="s">
        <v>308</v>
      </c>
      <c r="C491" s="340" t="s">
        <v>862</v>
      </c>
      <c r="D491" s="295">
        <f>SUMIFS('7.  Persistence Report'!AW$27:AW$659,'7.  Persistence Report'!$D$27:$D$659,$B490,'7.  Persistence Report'!$H$27:$H$659,$D$401,'7.  Persistence Report'!$J$27:$J$659,"Adjustment")</f>
        <v>48636943.275027886</v>
      </c>
      <c r="E491" s="295">
        <f>SUMIFS('7.  Persistence Report'!AX$27:AX$659,'7.  Persistence Report'!$D$27:$D$659,$B490,'7.  Persistence Report'!$H$27:$H$659,$D$401,'7.  Persistence Report'!$J$27:$J$659,"Adjustment")</f>
        <v>48808256.166645966</v>
      </c>
      <c r="F491" s="295">
        <f>SUMIFS('7.  Persistence Report'!AY$27:AY$659,'7.  Persistence Report'!$D$27:$D$659,$B490,'7.  Persistence Report'!$H$27:$H$659,$D$401,'7.  Persistence Report'!$J$27:$J$659,"Adjustment")</f>
        <v>48808256.166645966</v>
      </c>
      <c r="G491" s="295">
        <f>SUMIFS('7.  Persistence Report'!AZ$27:AZ$659,'7.  Persistence Report'!$D$27:$D$659,$B490,'7.  Persistence Report'!$H$27:$H$659,$D$401,'7.  Persistence Report'!$J$27:$J$659,"Adjustment")</f>
        <v>48808256.166645966</v>
      </c>
      <c r="H491" s="295">
        <f>SUMIFS('7.  Persistence Report'!BA$27:BA$659,'7.  Persistence Report'!$D$27:$D$659,$B490,'7.  Persistence Report'!$H$27:$H$659,$D$401,'7.  Persistence Report'!$J$27:$J$659,"Adjustment")</f>
        <v>48808256.166645966</v>
      </c>
      <c r="I491" s="295">
        <f>SUMIFS('7.  Persistence Report'!BB$27:BB$659,'7.  Persistence Report'!$D$27:$D$659,$B490,'7.  Persistence Report'!$H$27:$H$659,$D$401,'7.  Persistence Report'!$J$27:$J$659,"Adjustment")</f>
        <v>46169700.741334453</v>
      </c>
      <c r="J491" s="295">
        <f>SUMIFS('7.  Persistence Report'!BC$27:BC$659,'7.  Persistence Report'!$D$27:$D$659,$B490,'7.  Persistence Report'!$H$27:$H$659,$D$401,'7.  Persistence Report'!$J$27:$J$659,"Adjustment")</f>
        <v>46169700.741334453</v>
      </c>
      <c r="K491" s="295">
        <f>SUMIFS('7.  Persistence Report'!BD$27:BD$659,'7.  Persistence Report'!$D$27:$D$659,$B490,'7.  Persistence Report'!$H$27:$H$659,$D$401,'7.  Persistence Report'!$J$27:$J$659,"Adjustment")</f>
        <v>46169700.741334453</v>
      </c>
      <c r="L491" s="295">
        <f>SUMIFS('7.  Persistence Report'!BE$27:BE$659,'7.  Persistence Report'!$D$27:$D$659,$B490,'7.  Persistence Report'!$H$27:$H$659,$D$401,'7.  Persistence Report'!$J$27:$J$659,"Adjustment")</f>
        <v>45954588.256836437</v>
      </c>
      <c r="M491" s="295">
        <f>SUMIFS('7.  Persistence Report'!BF$27:BF$659,'7.  Persistence Report'!$D$27:$D$659,$B490,'7.  Persistence Report'!$H$27:$H$659,$D$401,'7.  Persistence Report'!$J$27:$J$659,"Adjustment")</f>
        <v>45954588.256836437</v>
      </c>
      <c r="N491" s="295">
        <f>N490</f>
        <v>12</v>
      </c>
      <c r="O491" s="295">
        <f>SUMIFS('7.  Persistence Report'!R$27:R$659,'7.  Persistence Report'!$D$27:$D$659,$B490,'7.  Persistence Report'!$H$27:$H$659,$O$401,'7.  Persistence Report'!$J$27:$J$659,"Adjustment")</f>
        <v>4919.2613332995415</v>
      </c>
      <c r="P491" s="295">
        <f>SUMIFS('7.  Persistence Report'!S$27:S$659,'7.  Persistence Report'!$D$27:$D$659,$B490,'7.  Persistence Report'!$H$27:$H$659,$O$401,'7.  Persistence Report'!$J$27:$J$659,"Adjustment")</f>
        <v>4944.4345256234628</v>
      </c>
      <c r="Q491" s="295">
        <f>SUMIFS('7.  Persistence Report'!T$27:T$659,'7.  Persistence Report'!$D$27:$D$659,$B490,'7.  Persistence Report'!$H$27:$H$659,$O$401,'7.  Persistence Report'!$J$27:$J$659,"Adjustment")</f>
        <v>4944.4345256234628</v>
      </c>
      <c r="R491" s="295">
        <f>SUMIFS('7.  Persistence Report'!U$27:U$659,'7.  Persistence Report'!$D$27:$D$659,$B490,'7.  Persistence Report'!$H$27:$H$659,$O$401,'7.  Persistence Report'!$J$27:$J$659,"Adjustment")</f>
        <v>4944.4345256234628</v>
      </c>
      <c r="S491" s="295">
        <f>SUMIFS('7.  Persistence Report'!V$27:V$659,'7.  Persistence Report'!$D$27:$D$659,$B490,'7.  Persistence Report'!$H$27:$H$659,$O$401,'7.  Persistence Report'!$J$27:$J$659,"Adjustment")</f>
        <v>4944.4345256234628</v>
      </c>
      <c r="T491" s="295">
        <f>SUMIFS('7.  Persistence Report'!W$27:W$659,'7.  Persistence Report'!$D$27:$D$659,$B490,'7.  Persistence Report'!$H$27:$H$659,$O$401,'7.  Persistence Report'!$J$27:$J$659,"Adjustment")</f>
        <v>4648.6495158173911</v>
      </c>
      <c r="U491" s="295">
        <f>SUMIFS('7.  Persistence Report'!X$27:X$659,'7.  Persistence Report'!$D$27:$D$659,$B490,'7.  Persistence Report'!$H$27:$H$659,$O$401,'7.  Persistence Report'!$J$27:$J$659,"Adjustment")</f>
        <v>4648.6495158173911</v>
      </c>
      <c r="V491" s="295">
        <f>SUMIFS('7.  Persistence Report'!Y$27:Y$659,'7.  Persistence Report'!$D$27:$D$659,$B490,'7.  Persistence Report'!$H$27:$H$659,$O$401,'7.  Persistence Report'!$J$27:$J$659,"Adjustment")</f>
        <v>4648.6495158173911</v>
      </c>
      <c r="W491" s="295">
        <f>SUMIFS('7.  Persistence Report'!Z$27:Z$659,'7.  Persistence Report'!$D$27:$D$659,$B490,'7.  Persistence Report'!$H$27:$H$659,$O$401,'7.  Persistence Report'!$J$27:$J$659,"Adjustment")</f>
        <v>4646.0855795621774</v>
      </c>
      <c r="X491" s="295">
        <f>SUMIFS('7.  Persistence Report'!AA$27:AA$659,'7.  Persistence Report'!$D$27:$D$659,$B490,'7.  Persistence Report'!$H$27:$H$659,$O$401,'7.  Persistence Report'!$J$27:$J$659,"Adjustment")</f>
        <v>4646.0855795621774</v>
      </c>
      <c r="Y491" s="411">
        <f>Y490</f>
        <v>0</v>
      </c>
      <c r="Z491" s="411">
        <f t="shared" ref="Z491" si="1400">Z490</f>
        <v>0</v>
      </c>
      <c r="AA491" s="411">
        <f t="shared" ref="AA491" si="1401">AA490</f>
        <v>4.790441940651298E-2</v>
      </c>
      <c r="AB491" s="411">
        <f t="shared" ref="AB491" si="1402">AB490</f>
        <v>0.85902185016801258</v>
      </c>
      <c r="AC491" s="411">
        <f t="shared" ref="AC491" si="1403">AC490</f>
        <v>7.6461289928051984E-2</v>
      </c>
      <c r="AD491" s="411">
        <f t="shared" ref="AD491" si="1404">AD490</f>
        <v>3.4477388292082946E-2</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27</v>
      </c>
      <c r="B493" s="428" t="s">
        <v>119</v>
      </c>
      <c r="C493" s="291" t="s">
        <v>25</v>
      </c>
      <c r="D493" s="295">
        <f>SUMIFS('7.  Persistence Report'!AW$27:AW$659,'7.  Persistence Report'!$D$27:$D$659,$B493,'7.  Persistence Report'!$H$27:$H$659,$D$401,'7.  Persistence Report'!$J$27:$J$659,"&lt;&gt;Adjustment")</f>
        <v>5306383</v>
      </c>
      <c r="E493" s="295">
        <f>SUMIFS('7.  Persistence Report'!AX$27:AX$659,'7.  Persistence Report'!$D$27:$D$659,$B493,'7.  Persistence Report'!$H$27:$H$659,$D$401,'7.  Persistence Report'!$J$27:$J$659,"&lt;&gt;Adjustment")</f>
        <v>5306383</v>
      </c>
      <c r="F493" s="295">
        <f>SUMIFS('7.  Persistence Report'!AY$27:AY$659,'7.  Persistence Report'!$D$27:$D$659,$B493,'7.  Persistence Report'!$H$27:$H$659,$D$401,'7.  Persistence Report'!$J$27:$J$659,"&lt;&gt;Adjustment")</f>
        <v>5103412</v>
      </c>
      <c r="G493" s="295">
        <f>SUMIFS('7.  Persistence Report'!AZ$27:AZ$659,'7.  Persistence Report'!$D$27:$D$659,$B493,'7.  Persistence Report'!$H$27:$H$659,$D$401,'7.  Persistence Report'!$J$27:$J$659,"&lt;&gt;Adjustment")</f>
        <v>5056360</v>
      </c>
      <c r="H493" s="295">
        <f>SUMIFS('7.  Persistence Report'!BA$27:BA$659,'7.  Persistence Report'!$D$27:$D$659,$B493,'7.  Persistence Report'!$H$27:$H$659,$D$401,'7.  Persistence Report'!$J$27:$J$659,"&lt;&gt;Adjustment")</f>
        <v>4473704</v>
      </c>
      <c r="I493" s="295">
        <f>SUMIFS('7.  Persistence Report'!BB$27:BB$659,'7.  Persistence Report'!$D$27:$D$659,$B493,'7.  Persistence Report'!$H$27:$H$659,$D$401,'7.  Persistence Report'!$J$27:$J$659,"&lt;&gt;Adjustment")</f>
        <v>3596315</v>
      </c>
      <c r="J493" s="295">
        <f>SUMIFS('7.  Persistence Report'!BC$27:BC$659,'7.  Persistence Report'!$D$27:$D$659,$B493,'7.  Persistence Report'!$H$27:$H$659,$D$401,'7.  Persistence Report'!$J$27:$J$659,"&lt;&gt;Adjustment")</f>
        <v>2967259</v>
      </c>
      <c r="K493" s="295">
        <f>SUMIFS('7.  Persistence Report'!BD$27:BD$659,'7.  Persistence Report'!$D$27:$D$659,$B493,'7.  Persistence Report'!$H$27:$H$659,$D$401,'7.  Persistence Report'!$J$27:$J$659,"&lt;&gt;Adjustment")</f>
        <v>2001022</v>
      </c>
      <c r="L493" s="295">
        <f>SUMIFS('7.  Persistence Report'!BE$27:BE$659,'7.  Persistence Report'!$D$27:$D$659,$B493,'7.  Persistence Report'!$H$27:$H$659,$D$401,'7.  Persistence Report'!$J$27:$J$659,"&lt;&gt;Adjustment")</f>
        <v>1478271</v>
      </c>
      <c r="M493" s="295">
        <f>SUMIFS('7.  Persistence Report'!BF$27:BF$659,'7.  Persistence Report'!$D$27:$D$659,$B493,'7.  Persistence Report'!$H$27:$H$659,$D$401,'7.  Persistence Report'!$J$27:$J$659,"&lt;&gt;Adjustment")</f>
        <v>980161</v>
      </c>
      <c r="N493" s="295">
        <v>12</v>
      </c>
      <c r="O493" s="295">
        <f>SUMIFS('7.  Persistence Report'!R$27:R$659,'7.  Persistence Report'!$D$27:$D$659,$B493,'7.  Persistence Report'!$H$27:$H$659,$O$401,'7.  Persistence Report'!$J$27:$J$659,"&lt;&gt;Adjustment")</f>
        <v>1159</v>
      </c>
      <c r="P493" s="295">
        <f>SUMIFS('7.  Persistence Report'!S$27:S$659,'7.  Persistence Report'!$D$27:$D$659,$B493,'7.  Persistence Report'!$H$27:$H$659,$O$401,'7.  Persistence Report'!$J$27:$J$659,"&lt;&gt;Adjustment")</f>
        <v>1159</v>
      </c>
      <c r="Q493" s="295">
        <f>SUMIFS('7.  Persistence Report'!T$27:T$659,'7.  Persistence Report'!$D$27:$D$659,$B493,'7.  Persistence Report'!$H$27:$H$659,$O$401,'7.  Persistence Report'!$J$27:$J$659,"&lt;&gt;Adjustment")</f>
        <v>1140</v>
      </c>
      <c r="R493" s="295">
        <f>SUMIFS('7.  Persistence Report'!U$27:U$659,'7.  Persistence Report'!$D$27:$D$659,$B493,'7.  Persistence Report'!$H$27:$H$659,$O$401,'7.  Persistence Report'!$J$27:$J$659,"&lt;&gt;Adjustment")</f>
        <v>1135</v>
      </c>
      <c r="S493" s="295">
        <f>SUMIFS('7.  Persistence Report'!V$27:V$659,'7.  Persistence Report'!$D$27:$D$659,$B493,'7.  Persistence Report'!$H$27:$H$659,$O$401,'7.  Persistence Report'!$J$27:$J$659,"&lt;&gt;Adjustment")</f>
        <v>1052</v>
      </c>
      <c r="T493" s="295">
        <f>SUMIFS('7.  Persistence Report'!W$27:W$659,'7.  Persistence Report'!$D$27:$D$659,$B493,'7.  Persistence Report'!$H$27:$H$659,$O$401,'7.  Persistence Report'!$J$27:$J$659,"&lt;&gt;Adjustment")</f>
        <v>906</v>
      </c>
      <c r="U493" s="295">
        <f>SUMIFS('7.  Persistence Report'!X$27:X$659,'7.  Persistence Report'!$D$27:$D$659,$B493,'7.  Persistence Report'!$H$27:$H$659,$O$401,'7.  Persistence Report'!$J$27:$J$659,"&lt;&gt;Adjustment")</f>
        <v>781</v>
      </c>
      <c r="V493" s="295">
        <f>SUMIFS('7.  Persistence Report'!Y$27:Y$659,'7.  Persistence Report'!$D$27:$D$659,$B493,'7.  Persistence Report'!$H$27:$H$659,$O$401,'7.  Persistence Report'!$J$27:$J$659,"&lt;&gt;Adjustment")</f>
        <v>562</v>
      </c>
      <c r="W493" s="295">
        <f>SUMIFS('7.  Persistence Report'!Z$27:Z$659,'7.  Persistence Report'!$D$27:$D$659,$B493,'7.  Persistence Report'!$H$27:$H$659,$O$401,'7.  Persistence Report'!$J$27:$J$659,"&lt;&gt;Adjustment")</f>
        <v>430</v>
      </c>
      <c r="X493" s="295">
        <f>SUMIFS('7.  Persistence Report'!AA$27:AA$659,'7.  Persistence Report'!$D$27:$D$659,$B493,'7.  Persistence Report'!$H$27:$H$659,$O$401,'7.  Persistence Report'!$J$27:$J$659,"&lt;&gt;Adjustment")</f>
        <v>291</v>
      </c>
      <c r="Y493" s="410">
        <f>VLOOKUP(B493,'3-a.  Rate Class Allocations'!$B$20:$BW$989,28,FALSE)</f>
        <v>0</v>
      </c>
      <c r="Z493" s="410">
        <f>VLOOKUP(B493,'3-a.  Rate Class Allocations'!$B$20:$BW$989,30,FALSE)</f>
        <v>0</v>
      </c>
      <c r="AA493" s="410">
        <f>VLOOKUP(B493,'3-a.  Rate Class Allocations'!$B$20:$BW$989,32,FALSE)</f>
        <v>0.89376679629547695</v>
      </c>
      <c r="AB493" s="410">
        <f>VLOOKUP(B493,'3-a.  Rate Class Allocations'!$B$20:$BW$989,33,FALSE)</f>
        <v>7.3535819175433961E-2</v>
      </c>
      <c r="AC493" s="410">
        <f>VLOOKUP(B493,'3-a.  Rate Class Allocations'!$B$20:$BW$989,35,FALSE)</f>
        <v>8.884592983630115E-3</v>
      </c>
      <c r="AD493" s="410">
        <f>VLOOKUP(B493,'3-a.  Rate Class Allocations'!$B$20:$BW$989,37,FALSE)</f>
        <v>1.0193191816300476E-2</v>
      </c>
      <c r="AE493" s="410"/>
      <c r="AF493" s="415"/>
      <c r="AG493" s="415"/>
      <c r="AH493" s="415"/>
      <c r="AI493" s="415"/>
      <c r="AJ493" s="415"/>
      <c r="AK493" s="415"/>
      <c r="AL493" s="415"/>
      <c r="AM493" s="296">
        <f>SUM(Y493:AL493)</f>
        <v>0.98638040027084151</v>
      </c>
    </row>
    <row r="494" spans="1:39" ht="15.5" outlineLevel="1">
      <c r="A494" s="532"/>
      <c r="B494" s="431" t="s">
        <v>308</v>
      </c>
      <c r="C494" s="340" t="s">
        <v>862</v>
      </c>
      <c r="D494" s="295">
        <f>SUMIFS('7.  Persistence Report'!AW$27:AW$659,'7.  Persistence Report'!$D$27:$D$659,$B493,'7.  Persistence Report'!$H$27:$H$659,$D$401,'7.  Persistence Report'!$J$27:$J$659,"Adjustment")</f>
        <v>10019.315516220317</v>
      </c>
      <c r="E494" s="295">
        <f>SUMIFS('7.  Persistence Report'!AX$27:AX$659,'7.  Persistence Report'!$D$27:$D$659,$B493,'7.  Persistence Report'!$H$27:$H$659,$D$401,'7.  Persistence Report'!$J$27:$J$659,"Adjustment")</f>
        <v>10019.315516220317</v>
      </c>
      <c r="F494" s="295">
        <f>SUMIFS('7.  Persistence Report'!AY$27:AY$659,'7.  Persistence Report'!$D$27:$D$659,$B493,'7.  Persistence Report'!$H$27:$H$659,$D$401,'7.  Persistence Report'!$J$27:$J$659,"Adjustment")</f>
        <v>9636.0732041514839</v>
      </c>
      <c r="G494" s="295">
        <f>SUMIFS('7.  Persistence Report'!AZ$27:AZ$659,'7.  Persistence Report'!$D$27:$D$659,$B493,'7.  Persistence Report'!$H$27:$H$659,$D$401,'7.  Persistence Report'!$J$27:$J$659,"Adjustment")</f>
        <v>9547.2313633591402</v>
      </c>
      <c r="H494" s="295">
        <f>SUMIFS('7.  Persistence Report'!BA$27:BA$659,'7.  Persistence Report'!$D$27:$D$659,$B493,'7.  Persistence Report'!$H$27:$H$659,$D$401,'7.  Persistence Report'!$J$27:$J$659,"Adjustment")</f>
        <v>8447.0819204299605</v>
      </c>
      <c r="I494" s="295">
        <f>SUMIFS('7.  Persistence Report'!BB$27:BB$659,'7.  Persistence Report'!$D$27:$D$659,$B493,'7.  Persistence Report'!$H$27:$H$659,$D$401,'7.  Persistence Report'!$J$27:$J$659,"Adjustment")</f>
        <v>6790.4285613601332</v>
      </c>
      <c r="J494" s="295">
        <f>SUMIFS('7.  Persistence Report'!BC$27:BC$659,'7.  Persistence Report'!$D$27:$D$659,$B493,'7.  Persistence Report'!$H$27:$H$659,$D$401,'7.  Persistence Report'!$J$27:$J$659,"Adjustment")</f>
        <v>5602.6683598497093</v>
      </c>
      <c r="K494" s="295">
        <f>SUMIFS('7.  Persistence Report'!BD$27:BD$659,'7.  Persistence Report'!$D$27:$D$659,$B493,'7.  Persistence Report'!$H$27:$H$659,$D$401,'7.  Persistence Report'!$J$27:$J$659,"Adjustment")</f>
        <v>3778.255503400002</v>
      </c>
      <c r="L494" s="295">
        <f>SUMIFS('7.  Persistence Report'!BE$27:BE$659,'7.  Persistence Report'!$D$27:$D$659,$B493,'7.  Persistence Report'!$H$27:$H$659,$D$401,'7.  Persistence Report'!$J$27:$J$659,"Adjustment")</f>
        <v>2791.2164590227517</v>
      </c>
      <c r="M494" s="295">
        <f>SUMIFS('7.  Persistence Report'!BF$27:BF$659,'7.  Persistence Report'!$D$27:$D$659,$B493,'7.  Persistence Report'!$H$27:$H$659,$D$401,'7.  Persistence Report'!$J$27:$J$659,"Adjustment")</f>
        <v>1850.7036366756836</v>
      </c>
      <c r="N494" s="295">
        <f>N493</f>
        <v>12</v>
      </c>
      <c r="O494" s="295">
        <f>SUMIFS('7.  Persistence Report'!R$27:R$659,'7.  Persistence Report'!$D$27:$D$659,$B493,'7.  Persistence Report'!$H$27:$H$659,$O$401,'7.  Persistence Report'!$J$27:$J$659,"Adjustment")</f>
        <v>3.2035280898876417</v>
      </c>
      <c r="P494" s="295">
        <f>SUMIFS('7.  Persistence Report'!S$27:S$659,'7.  Persistence Report'!$D$27:$D$659,$B493,'7.  Persistence Report'!$H$27:$H$659,$O$401,'7.  Persistence Report'!$J$27:$J$659,"Adjustment")</f>
        <v>3.2035280898876417</v>
      </c>
      <c r="Q494" s="295">
        <f>SUMIFS('7.  Persistence Report'!T$27:T$659,'7.  Persistence Report'!$D$27:$D$659,$B493,'7.  Persistence Report'!$H$27:$H$659,$O$401,'7.  Persistence Report'!$J$27:$J$659,"Adjustment")</f>
        <v>3.1510112359550573</v>
      </c>
      <c r="R494" s="295">
        <f>SUMIFS('7.  Persistence Report'!U$27:U$659,'7.  Persistence Report'!$D$27:$D$659,$B493,'7.  Persistence Report'!$H$27:$H$659,$O$401,'7.  Persistence Report'!$J$27:$J$659,"Adjustment")</f>
        <v>3.1371910112359562</v>
      </c>
      <c r="S494" s="295">
        <f>SUMIFS('7.  Persistence Report'!V$27:V$659,'7.  Persistence Report'!$D$27:$D$659,$B493,'7.  Persistence Report'!$H$27:$H$659,$O$401,'7.  Persistence Report'!$J$27:$J$659,"Adjustment")</f>
        <v>2.9077752808988775</v>
      </c>
      <c r="T494" s="295">
        <f>SUMIFS('7.  Persistence Report'!W$27:W$659,'7.  Persistence Report'!$D$27:$D$659,$B493,'7.  Persistence Report'!$H$27:$H$659,$O$401,'7.  Persistence Report'!$J$27:$J$659,"Adjustment")</f>
        <v>2.5042247191011247</v>
      </c>
      <c r="U494" s="295">
        <f>SUMIFS('7.  Persistence Report'!X$27:X$659,'7.  Persistence Report'!$D$27:$D$659,$B493,'7.  Persistence Report'!$H$27:$H$659,$O$401,'7.  Persistence Report'!$J$27:$J$659,"Adjustment")</f>
        <v>2.1587191011235962</v>
      </c>
      <c r="V494" s="295">
        <f>SUMIFS('7.  Persistence Report'!Y$27:Y$659,'7.  Persistence Report'!$D$27:$D$659,$B493,'7.  Persistence Report'!$H$27:$H$659,$O$401,'7.  Persistence Report'!$J$27:$J$659,"Adjustment")</f>
        <v>1.5533932584269667</v>
      </c>
      <c r="W494" s="295">
        <f>SUMIFS('7.  Persistence Report'!Z$27:Z$659,'7.  Persistence Report'!$D$27:$D$659,$B493,'7.  Persistence Report'!$H$27:$H$659,$O$401,'7.  Persistence Report'!$J$27:$J$659,"Adjustment")</f>
        <v>1.1885393258426968</v>
      </c>
      <c r="X494" s="295">
        <f>SUMIFS('7.  Persistence Report'!AA$27:AA$659,'7.  Persistence Report'!$D$27:$D$659,$B493,'7.  Persistence Report'!$H$27:$H$659,$O$401,'7.  Persistence Report'!$J$27:$J$659,"Adjustment")</f>
        <v>0.80433707865168558</v>
      </c>
      <c r="Y494" s="411">
        <f>Y493</f>
        <v>0</v>
      </c>
      <c r="Z494" s="411">
        <f t="shared" ref="Z494" si="1413">Z493</f>
        <v>0</v>
      </c>
      <c r="AA494" s="411">
        <f t="shared" ref="AA494" si="1414">AA493</f>
        <v>0.89376679629547695</v>
      </c>
      <c r="AB494" s="411">
        <f t="shared" ref="AB494" si="1415">AB493</f>
        <v>7.3535819175433961E-2</v>
      </c>
      <c r="AC494" s="411">
        <f t="shared" ref="AC494" si="1416">AC493</f>
        <v>8.884592983630115E-3</v>
      </c>
      <c r="AD494" s="411">
        <f t="shared" ref="AD494" si="1417">AD493</f>
        <v>1.0193191816300476E-2</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28</v>
      </c>
      <c r="B496" s="428" t="s">
        <v>120</v>
      </c>
      <c r="C496" s="291" t="s">
        <v>25</v>
      </c>
      <c r="D496" s="295">
        <f>SUMIFS('7.  Persistence Report'!AW$27:AW$659,'7.  Persistence Report'!$D$27:$D$659,$B496,'7.  Persistence Report'!$H$27:$H$659,$D$401,'7.  Persistence Report'!$J$27:$J$659,"&lt;&gt;Adjustment")</f>
        <v>2610141</v>
      </c>
      <c r="E496" s="295">
        <f>SUMIFS('7.  Persistence Report'!AX$27:AX$659,'7.  Persistence Report'!$D$27:$D$659,$B496,'7.  Persistence Report'!$H$27:$H$659,$D$401,'7.  Persistence Report'!$J$27:$J$659,"&lt;&gt;Adjustment")</f>
        <v>2610141</v>
      </c>
      <c r="F496" s="295">
        <f>SUMIFS('7.  Persistence Report'!AY$27:AY$659,'7.  Persistence Report'!$D$27:$D$659,$B496,'7.  Persistence Report'!$H$27:$H$659,$D$401,'7.  Persistence Report'!$J$27:$J$659,"&lt;&gt;Adjustment")</f>
        <v>2610141</v>
      </c>
      <c r="G496" s="295">
        <f>SUMIFS('7.  Persistence Report'!AZ$27:AZ$659,'7.  Persistence Report'!$D$27:$D$659,$B496,'7.  Persistence Report'!$H$27:$H$659,$D$401,'7.  Persistence Report'!$J$27:$J$659,"&lt;&gt;Adjustment")</f>
        <v>2610141</v>
      </c>
      <c r="H496" s="295">
        <f>SUMIFS('7.  Persistence Report'!BA$27:BA$659,'7.  Persistence Report'!$D$27:$D$659,$B496,'7.  Persistence Report'!$H$27:$H$659,$D$401,'7.  Persistence Report'!$J$27:$J$659,"&lt;&gt;Adjustment")</f>
        <v>2610141</v>
      </c>
      <c r="I496" s="295">
        <f>SUMIFS('7.  Persistence Report'!BB$27:BB$659,'7.  Persistence Report'!$D$27:$D$659,$B496,'7.  Persistence Report'!$H$27:$H$659,$D$401,'7.  Persistence Report'!$J$27:$J$659,"&lt;&gt;Adjustment")</f>
        <v>2610141</v>
      </c>
      <c r="J496" s="295">
        <f>SUMIFS('7.  Persistence Report'!BC$27:BC$659,'7.  Persistence Report'!$D$27:$D$659,$B496,'7.  Persistence Report'!$H$27:$H$659,$D$401,'7.  Persistence Report'!$J$27:$J$659,"&lt;&gt;Adjustment")</f>
        <v>2610141</v>
      </c>
      <c r="K496" s="295">
        <f>SUMIFS('7.  Persistence Report'!BD$27:BD$659,'7.  Persistence Report'!$D$27:$D$659,$B496,'7.  Persistence Report'!$H$27:$H$659,$D$401,'7.  Persistence Report'!$J$27:$J$659,"&lt;&gt;Adjustment")</f>
        <v>2610141</v>
      </c>
      <c r="L496" s="295">
        <f>SUMIFS('7.  Persistence Report'!BE$27:BE$659,'7.  Persistence Report'!$D$27:$D$659,$B496,'7.  Persistence Report'!$H$27:$H$659,$D$401,'7.  Persistence Report'!$J$27:$J$659,"&lt;&gt;Adjustment")</f>
        <v>2610141</v>
      </c>
      <c r="M496" s="295">
        <f>SUMIFS('7.  Persistence Report'!BF$27:BF$659,'7.  Persistence Report'!$D$27:$D$659,$B496,'7.  Persistence Report'!$H$27:$H$659,$D$401,'7.  Persistence Report'!$J$27:$J$659,"&lt;&gt;Adjustment")</f>
        <v>2610141</v>
      </c>
      <c r="N496" s="295">
        <v>12</v>
      </c>
      <c r="O496" s="295">
        <f>SUMIFS('7.  Persistence Report'!R$27:R$659,'7.  Persistence Report'!$D$27:$D$659,$B496,'7.  Persistence Report'!$H$27:$H$659,$O$401,'7.  Persistence Report'!$J$27:$J$659,"&lt;&gt;Adjustment")</f>
        <v>1365</v>
      </c>
      <c r="P496" s="295">
        <f>SUMIFS('7.  Persistence Report'!S$27:S$659,'7.  Persistence Report'!$D$27:$D$659,$B496,'7.  Persistence Report'!$H$27:$H$659,$O$401,'7.  Persistence Report'!$J$27:$J$659,"&lt;&gt;Adjustment")</f>
        <v>1365</v>
      </c>
      <c r="Q496" s="295">
        <f>SUMIFS('7.  Persistence Report'!T$27:T$659,'7.  Persistence Report'!$D$27:$D$659,$B496,'7.  Persistence Report'!$H$27:$H$659,$O$401,'7.  Persistence Report'!$J$27:$J$659,"&lt;&gt;Adjustment")</f>
        <v>1365</v>
      </c>
      <c r="R496" s="295">
        <f>SUMIFS('7.  Persistence Report'!U$27:U$659,'7.  Persistence Report'!$D$27:$D$659,$B496,'7.  Persistence Report'!$H$27:$H$659,$O$401,'7.  Persistence Report'!$J$27:$J$659,"&lt;&gt;Adjustment")</f>
        <v>1365</v>
      </c>
      <c r="S496" s="295">
        <f>SUMIFS('7.  Persistence Report'!V$27:V$659,'7.  Persistence Report'!$D$27:$D$659,$B496,'7.  Persistence Report'!$H$27:$H$659,$O$401,'7.  Persistence Report'!$J$27:$J$659,"&lt;&gt;Adjustment")</f>
        <v>1365</v>
      </c>
      <c r="T496" s="295">
        <f>SUMIFS('7.  Persistence Report'!W$27:W$659,'7.  Persistence Report'!$D$27:$D$659,$B496,'7.  Persistence Report'!$H$27:$H$659,$O$401,'7.  Persistence Report'!$J$27:$J$659,"&lt;&gt;Adjustment")</f>
        <v>1365</v>
      </c>
      <c r="U496" s="295">
        <f>SUMIFS('7.  Persistence Report'!X$27:X$659,'7.  Persistence Report'!$D$27:$D$659,$B496,'7.  Persistence Report'!$H$27:$H$659,$O$401,'7.  Persistence Report'!$J$27:$J$659,"&lt;&gt;Adjustment")</f>
        <v>1365</v>
      </c>
      <c r="V496" s="295">
        <f>SUMIFS('7.  Persistence Report'!Y$27:Y$659,'7.  Persistence Report'!$D$27:$D$659,$B496,'7.  Persistence Report'!$H$27:$H$659,$O$401,'7.  Persistence Report'!$J$27:$J$659,"&lt;&gt;Adjustment")</f>
        <v>1365</v>
      </c>
      <c r="W496" s="295">
        <f>SUMIFS('7.  Persistence Report'!Z$27:Z$659,'7.  Persistence Report'!$D$27:$D$659,$B496,'7.  Persistence Report'!$H$27:$H$659,$O$401,'7.  Persistence Report'!$J$27:$J$659,"&lt;&gt;Adjustment")</f>
        <v>1365</v>
      </c>
      <c r="X496" s="295">
        <f>SUMIFS('7.  Persistence Report'!AA$27:AA$659,'7.  Persistence Report'!$D$27:$D$659,$B496,'7.  Persistence Report'!$H$27:$H$659,$O$401,'7.  Persistence Report'!$J$27:$J$659,"&lt;&gt;Adjustment")</f>
        <v>1365</v>
      </c>
      <c r="Y496" s="410">
        <f>VLOOKUP(B496,'3-a.  Rate Class Allocations'!$B$20:$BW$989,28,FALSE)</f>
        <v>0</v>
      </c>
      <c r="Z496" s="410">
        <f>VLOOKUP(B496,'3-a.  Rate Class Allocations'!$B$20:$BW$989,30,FALSE)</f>
        <v>0</v>
      </c>
      <c r="AA496" s="410">
        <f>VLOOKUP(B496,'3-a.  Rate Class Allocations'!$B$20:$BW$989,32,FALSE)</f>
        <v>9.277217694979624E-2</v>
      </c>
      <c r="AB496" s="410">
        <f>VLOOKUP(B496,'3-a.  Rate Class Allocations'!$B$20:$BW$989,33,FALSE)</f>
        <v>8.7120335094403145E-2</v>
      </c>
      <c r="AC496" s="410">
        <f>VLOOKUP(B496,'3-a.  Rate Class Allocations'!$B$20:$BW$989,35,FALSE)</f>
        <v>0.86507819571028644</v>
      </c>
      <c r="AD496" s="410">
        <f>VLOOKUP(B496,'3-a.  Rate Class Allocations'!$B$20:$BW$989,37,FALSE)</f>
        <v>0</v>
      </c>
      <c r="AE496" s="410"/>
      <c r="AF496" s="415"/>
      <c r="AG496" s="415"/>
      <c r="AH496" s="415"/>
      <c r="AI496" s="415"/>
      <c r="AJ496" s="415"/>
      <c r="AK496" s="415"/>
      <c r="AL496" s="415"/>
      <c r="AM496" s="296">
        <f>SUM(Y496:AL496)</f>
        <v>1.0449707077544859</v>
      </c>
    </row>
    <row r="497" spans="1:39" ht="15.5" outlineLevel="1">
      <c r="A497" s="532"/>
      <c r="B497" s="431" t="s">
        <v>308</v>
      </c>
      <c r="C497" s="340" t="s">
        <v>862</v>
      </c>
      <c r="D497" s="295">
        <f>SUMIFS('7.  Persistence Report'!AW$27:AW$659,'7.  Persistence Report'!$D$27:$D$659,$B496,'7.  Persistence Report'!$H$27:$H$659,$D$401,'7.  Persistence Report'!$J$27:$J$659,"Adjustment")</f>
        <v>1099364.0157820904</v>
      </c>
      <c r="E497" s="295">
        <f>SUMIFS('7.  Persistence Report'!AX$27:AX$659,'7.  Persistence Report'!$D$27:$D$659,$B496,'7.  Persistence Report'!$H$27:$H$659,$D$401,'7.  Persistence Report'!$J$27:$J$659,"Adjustment")</f>
        <v>1099364.0157820904</v>
      </c>
      <c r="F497" s="295">
        <f>SUMIFS('7.  Persistence Report'!AY$27:AY$659,'7.  Persistence Report'!$D$27:$D$659,$B496,'7.  Persistence Report'!$H$27:$H$659,$D$401,'7.  Persistence Report'!$J$27:$J$659,"Adjustment")</f>
        <v>1099364.0157820904</v>
      </c>
      <c r="G497" s="295">
        <f>SUMIFS('7.  Persistence Report'!AZ$27:AZ$659,'7.  Persistence Report'!$D$27:$D$659,$B496,'7.  Persistence Report'!$H$27:$H$659,$D$401,'7.  Persistence Report'!$J$27:$J$659,"Adjustment")</f>
        <v>1099364.0157820904</v>
      </c>
      <c r="H497" s="295">
        <f>SUMIFS('7.  Persistence Report'!BA$27:BA$659,'7.  Persistence Report'!$D$27:$D$659,$B496,'7.  Persistence Report'!$H$27:$H$659,$D$401,'7.  Persistence Report'!$J$27:$J$659,"Adjustment")</f>
        <v>1099364.0157820904</v>
      </c>
      <c r="I497" s="295">
        <f>SUMIFS('7.  Persistence Report'!BB$27:BB$659,'7.  Persistence Report'!$D$27:$D$659,$B496,'7.  Persistence Report'!$H$27:$H$659,$D$401,'7.  Persistence Report'!$J$27:$J$659,"Adjustment")</f>
        <v>1099364.0157820904</v>
      </c>
      <c r="J497" s="295">
        <f>SUMIFS('7.  Persistence Report'!BC$27:BC$659,'7.  Persistence Report'!$D$27:$D$659,$B496,'7.  Persistence Report'!$H$27:$H$659,$D$401,'7.  Persistence Report'!$J$27:$J$659,"Adjustment")</f>
        <v>1099364.0157820904</v>
      </c>
      <c r="K497" s="295">
        <f>SUMIFS('7.  Persistence Report'!BD$27:BD$659,'7.  Persistence Report'!$D$27:$D$659,$B496,'7.  Persistence Report'!$H$27:$H$659,$D$401,'7.  Persistence Report'!$J$27:$J$659,"Adjustment")</f>
        <v>1099364.0157820904</v>
      </c>
      <c r="L497" s="295">
        <f>SUMIFS('7.  Persistence Report'!BE$27:BE$659,'7.  Persistence Report'!$D$27:$D$659,$B496,'7.  Persistence Report'!$H$27:$H$659,$D$401,'7.  Persistence Report'!$J$27:$J$659,"Adjustment")</f>
        <v>1099364.0157820904</v>
      </c>
      <c r="M497" s="295">
        <f>SUMIFS('7.  Persistence Report'!BF$27:BF$659,'7.  Persistence Report'!$D$27:$D$659,$B496,'7.  Persistence Report'!$H$27:$H$659,$D$401,'7.  Persistence Report'!$J$27:$J$659,"Adjustment")</f>
        <v>1099364.0157820904</v>
      </c>
      <c r="N497" s="295">
        <f>N496</f>
        <v>12</v>
      </c>
      <c r="O497" s="295">
        <f>SUMIFS('7.  Persistence Report'!R$27:R$659,'7.  Persistence Report'!$D$27:$D$659,$B496,'7.  Persistence Report'!$H$27:$H$659,$O$401,'7.  Persistence Report'!$J$27:$J$659,"Adjustment")</f>
        <v>611.83151452282164</v>
      </c>
      <c r="P497" s="295">
        <f>SUMIFS('7.  Persistence Report'!S$27:S$659,'7.  Persistence Report'!$D$27:$D$659,$B496,'7.  Persistence Report'!$H$27:$H$659,$O$401,'7.  Persistence Report'!$J$27:$J$659,"Adjustment")</f>
        <v>611.83151452282164</v>
      </c>
      <c r="Q497" s="295">
        <f>SUMIFS('7.  Persistence Report'!T$27:T$659,'7.  Persistence Report'!$D$27:$D$659,$B496,'7.  Persistence Report'!$H$27:$H$659,$O$401,'7.  Persistence Report'!$J$27:$J$659,"Adjustment")</f>
        <v>611.83151452282164</v>
      </c>
      <c r="R497" s="295">
        <f>SUMIFS('7.  Persistence Report'!U$27:U$659,'7.  Persistence Report'!$D$27:$D$659,$B496,'7.  Persistence Report'!$H$27:$H$659,$O$401,'7.  Persistence Report'!$J$27:$J$659,"Adjustment")</f>
        <v>611.83151452282164</v>
      </c>
      <c r="S497" s="295">
        <f>SUMIFS('7.  Persistence Report'!V$27:V$659,'7.  Persistence Report'!$D$27:$D$659,$B496,'7.  Persistence Report'!$H$27:$H$659,$O$401,'7.  Persistence Report'!$J$27:$J$659,"Adjustment")</f>
        <v>611.83151452282164</v>
      </c>
      <c r="T497" s="295">
        <f>SUMIFS('7.  Persistence Report'!W$27:W$659,'7.  Persistence Report'!$D$27:$D$659,$B496,'7.  Persistence Report'!$H$27:$H$659,$O$401,'7.  Persistence Report'!$J$27:$J$659,"Adjustment")</f>
        <v>611.83151452282164</v>
      </c>
      <c r="U497" s="295">
        <f>SUMIFS('7.  Persistence Report'!X$27:X$659,'7.  Persistence Report'!$D$27:$D$659,$B496,'7.  Persistence Report'!$H$27:$H$659,$O$401,'7.  Persistence Report'!$J$27:$J$659,"Adjustment")</f>
        <v>611.83151452282164</v>
      </c>
      <c r="V497" s="295">
        <f>SUMIFS('7.  Persistence Report'!Y$27:Y$659,'7.  Persistence Report'!$D$27:$D$659,$B496,'7.  Persistence Report'!$H$27:$H$659,$O$401,'7.  Persistence Report'!$J$27:$J$659,"Adjustment")</f>
        <v>611.83151452282164</v>
      </c>
      <c r="W497" s="295">
        <f>SUMIFS('7.  Persistence Report'!Z$27:Z$659,'7.  Persistence Report'!$D$27:$D$659,$B496,'7.  Persistence Report'!$H$27:$H$659,$O$401,'7.  Persistence Report'!$J$27:$J$659,"Adjustment")</f>
        <v>611.83151452282164</v>
      </c>
      <c r="X497" s="295">
        <f>SUMIFS('7.  Persistence Report'!AA$27:AA$659,'7.  Persistence Report'!$D$27:$D$659,$B496,'7.  Persistence Report'!$H$27:$H$659,$O$401,'7.  Persistence Report'!$J$27:$J$659,"Adjustment")</f>
        <v>611.83151452282164</v>
      </c>
      <c r="Y497" s="411">
        <f>Y496</f>
        <v>0</v>
      </c>
      <c r="Z497" s="411">
        <f t="shared" ref="Z497" si="1426">Z496</f>
        <v>0</v>
      </c>
      <c r="AA497" s="411">
        <f t="shared" ref="AA497" si="1427">AA496</f>
        <v>9.277217694979624E-2</v>
      </c>
      <c r="AB497" s="411">
        <f t="shared" ref="AB497" si="1428">AB496</f>
        <v>8.7120335094403145E-2</v>
      </c>
      <c r="AC497" s="411">
        <f t="shared" ref="AC497" si="1429">AC496</f>
        <v>0.86507819571028644</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29</v>
      </c>
      <c r="B499" s="428" t="s">
        <v>121</v>
      </c>
      <c r="C499" s="291" t="s">
        <v>25</v>
      </c>
      <c r="D499" s="295">
        <f>SUMIFS('7.  Persistence Report'!AW$27:AW$659,'7.  Persistence Report'!$D$27:$D$659,$B499,'7.  Persistence Report'!$H$27:$H$659,$D$401,'7.  Persistence Report'!$J$27:$J$659,"&lt;&gt;Adjustment")</f>
        <v>788072</v>
      </c>
      <c r="E499" s="295">
        <f>SUMIFS('7.  Persistence Report'!AX$27:AX$659,'7.  Persistence Report'!$D$27:$D$659,$B499,'7.  Persistence Report'!$H$27:$H$659,$D$401,'7.  Persistence Report'!$J$27:$J$659,"&lt;&gt;Adjustment")</f>
        <v>788072</v>
      </c>
      <c r="F499" s="295">
        <f>SUMIFS('7.  Persistence Report'!AY$27:AY$659,'7.  Persistence Report'!$D$27:$D$659,$B499,'7.  Persistence Report'!$H$27:$H$659,$D$401,'7.  Persistence Report'!$J$27:$J$659,"&lt;&gt;Adjustment")</f>
        <v>788072</v>
      </c>
      <c r="G499" s="295">
        <f>SUMIFS('7.  Persistence Report'!AZ$27:AZ$659,'7.  Persistence Report'!$D$27:$D$659,$B499,'7.  Persistence Report'!$H$27:$H$659,$D$401,'7.  Persistence Report'!$J$27:$J$659,"&lt;&gt;Adjustment")</f>
        <v>788072</v>
      </c>
      <c r="H499" s="295">
        <f>SUMIFS('7.  Persistence Report'!BA$27:BA$659,'7.  Persistence Report'!$D$27:$D$659,$B499,'7.  Persistence Report'!$H$27:$H$659,$D$401,'7.  Persistence Report'!$J$27:$J$659,"&lt;&gt;Adjustment")</f>
        <v>788072</v>
      </c>
      <c r="I499" s="295">
        <f>SUMIFS('7.  Persistence Report'!BB$27:BB$659,'7.  Persistence Report'!$D$27:$D$659,$B499,'7.  Persistence Report'!$H$27:$H$659,$D$401,'7.  Persistence Report'!$J$27:$J$659,"&lt;&gt;Adjustment")</f>
        <v>0</v>
      </c>
      <c r="J499" s="295">
        <f>SUMIFS('7.  Persistence Report'!BC$27:BC$659,'7.  Persistence Report'!$D$27:$D$659,$B499,'7.  Persistence Report'!$H$27:$H$659,$D$401,'7.  Persistence Report'!$J$27:$J$659,"&lt;&gt;Adjustment")</f>
        <v>0</v>
      </c>
      <c r="K499" s="295">
        <f>SUMIFS('7.  Persistence Report'!BD$27:BD$659,'7.  Persistence Report'!$D$27:$D$659,$B499,'7.  Persistence Report'!$H$27:$H$659,$D$401,'7.  Persistence Report'!$J$27:$J$659,"&lt;&gt;Adjustment")</f>
        <v>0</v>
      </c>
      <c r="L499" s="295">
        <f>SUMIFS('7.  Persistence Report'!BE$27:BE$659,'7.  Persistence Report'!$D$27:$D$659,$B499,'7.  Persistence Report'!$H$27:$H$659,$D$401,'7.  Persistence Report'!$J$27:$J$659,"&lt;&gt;Adjustment")</f>
        <v>0</v>
      </c>
      <c r="M499" s="295">
        <f>SUMIFS('7.  Persistence Report'!BF$27:BF$659,'7.  Persistence Report'!$D$27:$D$659,$B499,'7.  Persistence Report'!$H$27:$H$659,$D$401,'7.  Persistence Report'!$J$27:$J$659,"&lt;&gt;Adjustment")</f>
        <v>0</v>
      </c>
      <c r="N499" s="295">
        <v>3</v>
      </c>
      <c r="O499" s="295">
        <f>SUMIFS('7.  Persistence Report'!R$27:R$659,'7.  Persistence Report'!$D$27:$D$659,$B499,'7.  Persistence Report'!$H$27:$H$659,$O$401,'7.  Persistence Report'!$J$27:$J$659,"&lt;&gt;Adjustment")</f>
        <v>62</v>
      </c>
      <c r="P499" s="295">
        <f>SUMIFS('7.  Persistence Report'!S$27:S$659,'7.  Persistence Report'!$D$27:$D$659,$B499,'7.  Persistence Report'!$H$27:$H$659,$O$401,'7.  Persistence Report'!$J$27:$J$659,"&lt;&gt;Adjustment")</f>
        <v>62</v>
      </c>
      <c r="Q499" s="295">
        <f>SUMIFS('7.  Persistence Report'!T$27:T$659,'7.  Persistence Report'!$D$27:$D$659,$B499,'7.  Persistence Report'!$H$27:$H$659,$O$401,'7.  Persistence Report'!$J$27:$J$659,"&lt;&gt;Adjustment")</f>
        <v>62</v>
      </c>
      <c r="R499" s="295">
        <f>SUMIFS('7.  Persistence Report'!U$27:U$659,'7.  Persistence Report'!$D$27:$D$659,$B499,'7.  Persistence Report'!$H$27:$H$659,$O$401,'7.  Persistence Report'!$J$27:$J$659,"&lt;&gt;Adjustment")</f>
        <v>62</v>
      </c>
      <c r="S499" s="295">
        <f>SUMIFS('7.  Persistence Report'!V$27:V$659,'7.  Persistence Report'!$D$27:$D$659,$B499,'7.  Persistence Report'!$H$27:$H$659,$O$401,'7.  Persistence Report'!$J$27:$J$659,"&lt;&gt;Adjustment")</f>
        <v>62</v>
      </c>
      <c r="T499" s="295">
        <f>SUMIFS('7.  Persistence Report'!W$27:W$659,'7.  Persistence Report'!$D$27:$D$659,$B499,'7.  Persistence Report'!$H$27:$H$659,$O$401,'7.  Persistence Report'!$J$27:$J$659,"&lt;&gt;Adjustment")</f>
        <v>0</v>
      </c>
      <c r="U499" s="295">
        <f>SUMIFS('7.  Persistence Report'!X$27:X$659,'7.  Persistence Report'!$D$27:$D$659,$B499,'7.  Persistence Report'!$H$27:$H$659,$O$401,'7.  Persistence Report'!$J$27:$J$659,"&lt;&gt;Adjustment")</f>
        <v>0</v>
      </c>
      <c r="V499" s="295">
        <f>SUMIFS('7.  Persistence Report'!Y$27:Y$659,'7.  Persistence Report'!$D$27:$D$659,$B499,'7.  Persistence Report'!$H$27:$H$659,$O$401,'7.  Persistence Report'!$J$27:$J$659,"&lt;&gt;Adjustment")</f>
        <v>0</v>
      </c>
      <c r="W499" s="295">
        <f>SUMIFS('7.  Persistence Report'!Z$27:Z$659,'7.  Persistence Report'!$D$27:$D$659,$B499,'7.  Persistence Report'!$H$27:$H$659,$O$401,'7.  Persistence Report'!$J$27:$J$659,"&lt;&gt;Adjustment")</f>
        <v>0</v>
      </c>
      <c r="X499" s="295">
        <f>SUMIFS('7.  Persistence Report'!AA$27:AA$659,'7.  Persistence Report'!$D$27:$D$659,$B499,'7.  Persistence Report'!$H$27:$H$659,$O$401,'7.  Persistence Report'!$J$27:$J$659,"&lt;&gt;Adjustment")</f>
        <v>0</v>
      </c>
      <c r="Y499" s="410">
        <f>VLOOKUP(B499,'3-a.  Rate Class Allocations'!$B$20:$BW$989,28,FALSE)</f>
        <v>0</v>
      </c>
      <c r="Z499" s="410">
        <f>VLOOKUP(B499,'3-a.  Rate Class Allocations'!$B$20:$BW$989,30,FALSE)</f>
        <v>0</v>
      </c>
      <c r="AA499" s="410">
        <f>VLOOKUP(B499,'3-a.  Rate Class Allocations'!$B$20:$BW$989,32,FALSE)</f>
        <v>0</v>
      </c>
      <c r="AB499" s="410">
        <f>VLOOKUP(B499,'3-a.  Rate Class Allocations'!$B$20:$BW$989,33,FALSE)</f>
        <v>1.946902654867257E-2</v>
      </c>
      <c r="AC499" s="410">
        <f>VLOOKUP(B499,'3-a.  Rate Class Allocations'!$B$20:$BW$989,35,FALSE)</f>
        <v>0.98053097345132745</v>
      </c>
      <c r="AD499" s="410">
        <f>VLOOKUP(B499,'3-a.  Rate Class Allocations'!$B$20:$BW$989,37,FALSE)</f>
        <v>0</v>
      </c>
      <c r="AE499" s="410"/>
      <c r="AF499" s="415"/>
      <c r="AG499" s="415"/>
      <c r="AH499" s="415"/>
      <c r="AI499" s="415"/>
      <c r="AJ499" s="415"/>
      <c r="AK499" s="415"/>
      <c r="AL499" s="415"/>
      <c r="AM499" s="296">
        <f>SUM(Y499:AL499)</f>
        <v>1</v>
      </c>
    </row>
    <row r="500" spans="1:39" ht="15.5" outlineLevel="1">
      <c r="A500" s="532"/>
      <c r="B500" s="431" t="s">
        <v>308</v>
      </c>
      <c r="C500" s="340" t="s">
        <v>862</v>
      </c>
      <c r="D500" s="295">
        <f>SUMIFS('7.  Persistence Report'!AW$27:AW$659,'7.  Persistence Report'!$D$27:$D$659,$B499,'7.  Persistence Report'!$H$27:$H$659,$D$401,'7.  Persistence Report'!$J$27:$J$659,"Adjustment")</f>
        <v>226738.39730030988</v>
      </c>
      <c r="E500" s="295">
        <f>SUMIFS('7.  Persistence Report'!AX$27:AX$659,'7.  Persistence Report'!$D$27:$D$659,$B499,'7.  Persistence Report'!$H$27:$H$659,$D$401,'7.  Persistence Report'!$J$27:$J$659,"Adjustment")</f>
        <v>226738.39730030988</v>
      </c>
      <c r="F500" s="295">
        <f>SUMIFS('7.  Persistence Report'!AY$27:AY$659,'7.  Persistence Report'!$D$27:$D$659,$B499,'7.  Persistence Report'!$H$27:$H$659,$D$401,'7.  Persistence Report'!$J$27:$J$659,"Adjustment")</f>
        <v>226738.39730030988</v>
      </c>
      <c r="G500" s="295">
        <f>SUMIFS('7.  Persistence Report'!AZ$27:AZ$659,'7.  Persistence Report'!$D$27:$D$659,$B499,'7.  Persistence Report'!$H$27:$H$659,$D$401,'7.  Persistence Report'!$J$27:$J$659,"Adjustment")</f>
        <v>226738.39730030988</v>
      </c>
      <c r="H500" s="295">
        <f>SUMIFS('7.  Persistence Report'!BA$27:BA$659,'7.  Persistence Report'!$D$27:$D$659,$B499,'7.  Persistence Report'!$H$27:$H$659,$D$401,'7.  Persistence Report'!$J$27:$J$659,"Adjustment")</f>
        <v>226738.39730030988</v>
      </c>
      <c r="I500" s="295">
        <f>SUMIFS('7.  Persistence Report'!BB$27:BB$659,'7.  Persistence Report'!$D$27:$D$659,$B499,'7.  Persistence Report'!$H$27:$H$659,$D$401,'7.  Persistence Report'!$J$27:$J$659,"Adjustment")</f>
        <v>0</v>
      </c>
      <c r="J500" s="295">
        <f>SUMIFS('7.  Persistence Report'!BC$27:BC$659,'7.  Persistence Report'!$D$27:$D$659,$B499,'7.  Persistence Report'!$H$27:$H$659,$D$401,'7.  Persistence Report'!$J$27:$J$659,"Adjustment")</f>
        <v>0</v>
      </c>
      <c r="K500" s="295">
        <f>SUMIFS('7.  Persistence Report'!BD$27:BD$659,'7.  Persistence Report'!$D$27:$D$659,$B499,'7.  Persistence Report'!$H$27:$H$659,$D$401,'7.  Persistence Report'!$J$27:$J$659,"Adjustment")</f>
        <v>0</v>
      </c>
      <c r="L500" s="295">
        <f>SUMIFS('7.  Persistence Report'!BE$27:BE$659,'7.  Persistence Report'!$D$27:$D$659,$B499,'7.  Persistence Report'!$H$27:$H$659,$D$401,'7.  Persistence Report'!$J$27:$J$659,"Adjustment")</f>
        <v>0</v>
      </c>
      <c r="M500" s="295">
        <f>SUMIFS('7.  Persistence Report'!BF$27:BF$659,'7.  Persistence Report'!$D$27:$D$659,$B499,'7.  Persistence Report'!$H$27:$H$659,$D$401,'7.  Persistence Report'!$J$27:$J$659,"Adjustment")</f>
        <v>0</v>
      </c>
      <c r="N500" s="295">
        <f>N499</f>
        <v>3</v>
      </c>
      <c r="O500" s="295">
        <f>SUMIFS('7.  Persistence Report'!R$27:R$659,'7.  Persistence Report'!$D$27:$D$659,$B499,'7.  Persistence Report'!$H$27:$H$659,$O$401,'7.  Persistence Report'!$J$27:$J$659,"Adjustment")</f>
        <v>100.02300884955744</v>
      </c>
      <c r="P500" s="295">
        <f>SUMIFS('7.  Persistence Report'!S$27:S$659,'7.  Persistence Report'!$D$27:$D$659,$B499,'7.  Persistence Report'!$H$27:$H$659,$O$401,'7.  Persistence Report'!$J$27:$J$659,"Adjustment")</f>
        <v>100.02300884955744</v>
      </c>
      <c r="Q500" s="295">
        <f>SUMIFS('7.  Persistence Report'!T$27:T$659,'7.  Persistence Report'!$D$27:$D$659,$B499,'7.  Persistence Report'!$H$27:$H$659,$O$401,'7.  Persistence Report'!$J$27:$J$659,"Adjustment")</f>
        <v>100.02300884955744</v>
      </c>
      <c r="R500" s="295">
        <f>SUMIFS('7.  Persistence Report'!U$27:U$659,'7.  Persistence Report'!$D$27:$D$659,$B499,'7.  Persistence Report'!$H$27:$H$659,$O$401,'7.  Persistence Report'!$J$27:$J$659,"Adjustment")</f>
        <v>100.02300884955744</v>
      </c>
      <c r="S500" s="295">
        <f>SUMIFS('7.  Persistence Report'!V$27:V$659,'7.  Persistence Report'!$D$27:$D$659,$B499,'7.  Persistence Report'!$H$27:$H$659,$O$401,'7.  Persistence Report'!$J$27:$J$659,"Adjustment")</f>
        <v>100.02300884955744</v>
      </c>
      <c r="T500" s="295">
        <f>SUMIFS('7.  Persistence Report'!W$27:W$659,'7.  Persistence Report'!$D$27:$D$659,$B499,'7.  Persistence Report'!$H$27:$H$659,$O$401,'7.  Persistence Report'!$J$27:$J$659,"Adjustment")</f>
        <v>0</v>
      </c>
      <c r="U500" s="295">
        <f>SUMIFS('7.  Persistence Report'!X$27:X$659,'7.  Persistence Report'!$D$27:$D$659,$B499,'7.  Persistence Report'!$H$27:$H$659,$O$401,'7.  Persistence Report'!$J$27:$J$659,"Adjustment")</f>
        <v>0</v>
      </c>
      <c r="V500" s="295">
        <f>SUMIFS('7.  Persistence Report'!Y$27:Y$659,'7.  Persistence Report'!$D$27:$D$659,$B499,'7.  Persistence Report'!$H$27:$H$659,$O$401,'7.  Persistence Report'!$J$27:$J$659,"Adjustment")</f>
        <v>0</v>
      </c>
      <c r="W500" s="295">
        <f>SUMIFS('7.  Persistence Report'!Z$27:Z$659,'7.  Persistence Report'!$D$27:$D$659,$B499,'7.  Persistence Report'!$H$27:$H$659,$O$401,'7.  Persistence Report'!$J$27:$J$659,"Adjustment")</f>
        <v>0</v>
      </c>
      <c r="X500" s="295">
        <f>SUMIFS('7.  Persistence Report'!AA$27:AA$659,'7.  Persistence Report'!$D$27:$D$659,$B499,'7.  Persistence Report'!$H$27:$H$659,$O$401,'7.  Persistence Report'!$J$27:$J$659,"Adjustment")</f>
        <v>0</v>
      </c>
      <c r="Y500" s="411">
        <f>Y499</f>
        <v>0</v>
      </c>
      <c r="Z500" s="411">
        <f t="shared" ref="Z500" si="1439">Z499</f>
        <v>0</v>
      </c>
      <c r="AA500" s="411">
        <f t="shared" ref="AA500" si="1440">AA499</f>
        <v>0</v>
      </c>
      <c r="AB500" s="411">
        <f t="shared" ref="AB500" si="1441">AB499</f>
        <v>1.946902654867257E-2</v>
      </c>
      <c r="AC500" s="411">
        <f t="shared" ref="AC500" si="1442">AC499</f>
        <v>0.98053097345132745</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30</v>
      </c>
      <c r="B502" s="428" t="s">
        <v>122</v>
      </c>
      <c r="C502" s="291" t="s">
        <v>25</v>
      </c>
      <c r="D502" s="295">
        <f>SUMIFS('7.  Persistence Report'!AW$27:AW$659,'7.  Persistence Report'!$D$27:$D$659,$B502,'7.  Persistence Report'!$H$27:$H$659,$D$401,'7.  Persistence Report'!$J$27:$J$659,"&lt;&gt;Adjustment")</f>
        <v>2544428</v>
      </c>
      <c r="E502" s="295">
        <f>SUMIFS('7.  Persistence Report'!AX$27:AX$659,'7.  Persistence Report'!$D$27:$D$659,$B502,'7.  Persistence Report'!$H$27:$H$659,$D$401,'7.  Persistence Report'!$J$27:$J$659,"&lt;&gt;Adjustment")</f>
        <v>2544428</v>
      </c>
      <c r="F502" s="295">
        <f>SUMIFS('7.  Persistence Report'!AY$27:AY$659,'7.  Persistence Report'!$D$27:$D$659,$B502,'7.  Persistence Report'!$H$27:$H$659,$D$401,'7.  Persistence Report'!$J$27:$J$659,"&lt;&gt;Adjustment")</f>
        <v>2544428</v>
      </c>
      <c r="G502" s="295">
        <f>SUMIFS('7.  Persistence Report'!AZ$27:AZ$659,'7.  Persistence Report'!$D$27:$D$659,$B502,'7.  Persistence Report'!$H$27:$H$659,$D$401,'7.  Persistence Report'!$J$27:$J$659,"&lt;&gt;Adjustment")</f>
        <v>2544428</v>
      </c>
      <c r="H502" s="295">
        <f>SUMIFS('7.  Persistence Report'!BA$27:BA$659,'7.  Persistence Report'!$D$27:$D$659,$B502,'7.  Persistence Report'!$H$27:$H$659,$D$401,'7.  Persistence Report'!$J$27:$J$659,"&lt;&gt;Adjustment")</f>
        <v>2544428</v>
      </c>
      <c r="I502" s="295">
        <f>SUMIFS('7.  Persistence Report'!BB$27:BB$659,'7.  Persistence Report'!$D$27:$D$659,$B502,'7.  Persistence Report'!$H$27:$H$659,$D$401,'7.  Persistence Report'!$J$27:$J$659,"&lt;&gt;Adjustment")</f>
        <v>2544428</v>
      </c>
      <c r="J502" s="295">
        <f>SUMIFS('7.  Persistence Report'!BC$27:BC$659,'7.  Persistence Report'!$D$27:$D$659,$B502,'7.  Persistence Report'!$H$27:$H$659,$D$401,'7.  Persistence Report'!$J$27:$J$659,"&lt;&gt;Adjustment")</f>
        <v>2544428</v>
      </c>
      <c r="K502" s="295">
        <f>SUMIFS('7.  Persistence Report'!BD$27:BD$659,'7.  Persistence Report'!$D$27:$D$659,$B502,'7.  Persistence Report'!$H$27:$H$659,$D$401,'7.  Persistence Report'!$J$27:$J$659,"&lt;&gt;Adjustment")</f>
        <v>2544428</v>
      </c>
      <c r="L502" s="295">
        <f>SUMIFS('7.  Persistence Report'!BE$27:BE$659,'7.  Persistence Report'!$D$27:$D$659,$B502,'7.  Persistence Report'!$H$27:$H$659,$D$401,'7.  Persistence Report'!$J$27:$J$659,"&lt;&gt;Adjustment")</f>
        <v>2544428</v>
      </c>
      <c r="M502" s="295">
        <f>SUMIFS('7.  Persistence Report'!BF$27:BF$659,'7.  Persistence Report'!$D$27:$D$659,$B502,'7.  Persistence Report'!$H$27:$H$659,$D$401,'7.  Persistence Report'!$J$27:$J$659,"&lt;&gt;Adjustment")</f>
        <v>2544428</v>
      </c>
      <c r="N502" s="295">
        <v>12</v>
      </c>
      <c r="O502" s="295">
        <f>SUMIFS('7.  Persistence Report'!R$27:R$659,'7.  Persistence Report'!$D$27:$D$659,$B502,'7.  Persistence Report'!$H$27:$H$659,$O$401,'7.  Persistence Report'!$J$27:$J$659,"&lt;&gt;Adjustment")</f>
        <v>704</v>
      </c>
      <c r="P502" s="295">
        <f>SUMIFS('7.  Persistence Report'!S$27:S$659,'7.  Persistence Report'!$D$27:$D$659,$B502,'7.  Persistence Report'!$H$27:$H$659,$O$401,'7.  Persistence Report'!$J$27:$J$659,"&lt;&gt;Adjustment")</f>
        <v>704</v>
      </c>
      <c r="Q502" s="295">
        <f>SUMIFS('7.  Persistence Report'!T$27:T$659,'7.  Persistence Report'!$D$27:$D$659,$B502,'7.  Persistence Report'!$H$27:$H$659,$O$401,'7.  Persistence Report'!$J$27:$J$659,"&lt;&gt;Adjustment")</f>
        <v>704</v>
      </c>
      <c r="R502" s="295">
        <f>SUMIFS('7.  Persistence Report'!U$27:U$659,'7.  Persistence Report'!$D$27:$D$659,$B502,'7.  Persistence Report'!$H$27:$H$659,$O$401,'7.  Persistence Report'!$J$27:$J$659,"&lt;&gt;Adjustment")</f>
        <v>704</v>
      </c>
      <c r="S502" s="295">
        <f>SUMIFS('7.  Persistence Report'!V$27:V$659,'7.  Persistence Report'!$D$27:$D$659,$B502,'7.  Persistence Report'!$H$27:$H$659,$O$401,'7.  Persistence Report'!$J$27:$J$659,"&lt;&gt;Adjustment")</f>
        <v>704</v>
      </c>
      <c r="T502" s="295">
        <f>SUMIFS('7.  Persistence Report'!W$27:W$659,'7.  Persistence Report'!$D$27:$D$659,$B502,'7.  Persistence Report'!$H$27:$H$659,$O$401,'7.  Persistence Report'!$J$27:$J$659,"&lt;&gt;Adjustment")</f>
        <v>704</v>
      </c>
      <c r="U502" s="295">
        <f>SUMIFS('7.  Persistence Report'!X$27:X$659,'7.  Persistence Report'!$D$27:$D$659,$B502,'7.  Persistence Report'!$H$27:$H$659,$O$401,'7.  Persistence Report'!$J$27:$J$659,"&lt;&gt;Adjustment")</f>
        <v>704</v>
      </c>
      <c r="V502" s="295">
        <f>SUMIFS('7.  Persistence Report'!Y$27:Y$659,'7.  Persistence Report'!$D$27:$D$659,$B502,'7.  Persistence Report'!$H$27:$H$659,$O$401,'7.  Persistence Report'!$J$27:$J$659,"&lt;&gt;Adjustment")</f>
        <v>704</v>
      </c>
      <c r="W502" s="295">
        <f>SUMIFS('7.  Persistence Report'!Z$27:Z$659,'7.  Persistence Report'!$D$27:$D$659,$B502,'7.  Persistence Report'!$H$27:$H$659,$O$401,'7.  Persistence Report'!$J$27:$J$659,"&lt;&gt;Adjustment")</f>
        <v>704</v>
      </c>
      <c r="X502" s="295">
        <f>SUMIFS('7.  Persistence Report'!AA$27:AA$659,'7.  Persistence Report'!$D$27:$D$659,$B502,'7.  Persistence Report'!$H$27:$H$659,$O$401,'7.  Persistence Report'!$J$27:$J$659,"&lt;&gt;Adjustment")</f>
        <v>704</v>
      </c>
      <c r="Y502" s="410">
        <f>VLOOKUP(B502,'3-a.  Rate Class Allocations'!$B$20:$BW$989,28,FALSE)</f>
        <v>0</v>
      </c>
      <c r="Z502" s="410">
        <f>VLOOKUP(B502,'3-a.  Rate Class Allocations'!$B$20:$BW$989,30,FALSE)</f>
        <v>0</v>
      </c>
      <c r="AA502" s="410">
        <f>VLOOKUP(B502,'3-a.  Rate Class Allocations'!$B$20:$BW$989,32,FALSE)</f>
        <v>0</v>
      </c>
      <c r="AB502" s="410">
        <f>VLOOKUP(B502,'3-a.  Rate Class Allocations'!$B$20:$BW$989,33,FALSE)</f>
        <v>0</v>
      </c>
      <c r="AC502" s="410">
        <f>VLOOKUP(B502,'3-a.  Rate Class Allocations'!$B$20:$BW$989,35,FALSE)</f>
        <v>0.65487681027354872</v>
      </c>
      <c r="AD502" s="410">
        <f>VLOOKUP(B502,'3-a.  Rate Class Allocations'!$B$20:$BW$989,37,FALSE)</f>
        <v>0.34512318972645123</v>
      </c>
      <c r="AE502" s="410"/>
      <c r="AF502" s="415"/>
      <c r="AG502" s="415"/>
      <c r="AH502" s="415"/>
      <c r="AI502" s="415"/>
      <c r="AJ502" s="415"/>
      <c r="AK502" s="415"/>
      <c r="AL502" s="415"/>
      <c r="AM502" s="296">
        <f>SUM(Y502:AL502)</f>
        <v>1</v>
      </c>
    </row>
    <row r="503" spans="1:39" ht="15.5" outlineLevel="1">
      <c r="A503" s="532"/>
      <c r="B503" s="431" t="s">
        <v>308</v>
      </c>
      <c r="C503" s="340" t="s">
        <v>862</v>
      </c>
      <c r="D503" s="295">
        <f>SUMIFS('7.  Persistence Report'!AW$27:AW$659,'7.  Persistence Report'!$D$27:$D$659,$B502,'7.  Persistence Report'!$H$27:$H$659,$D$401,'7.  Persistence Report'!$J$27:$J$659,"Adjustment")</f>
        <v>813009.78064983478</v>
      </c>
      <c r="E503" s="295">
        <f>SUMIFS('7.  Persistence Report'!AX$27:AX$659,'7.  Persistence Report'!$D$27:$D$659,$B502,'7.  Persistence Report'!$H$27:$H$659,$D$401,'7.  Persistence Report'!$J$27:$J$659,"Adjustment")</f>
        <v>813009.78064983478</v>
      </c>
      <c r="F503" s="295">
        <f>SUMIFS('7.  Persistence Report'!AY$27:AY$659,'7.  Persistence Report'!$D$27:$D$659,$B502,'7.  Persistence Report'!$H$27:$H$659,$D$401,'7.  Persistence Report'!$J$27:$J$659,"Adjustment")</f>
        <v>813009.78064983478</v>
      </c>
      <c r="G503" s="295">
        <f>SUMIFS('7.  Persistence Report'!AZ$27:AZ$659,'7.  Persistence Report'!$D$27:$D$659,$B502,'7.  Persistence Report'!$H$27:$H$659,$D$401,'7.  Persistence Report'!$J$27:$J$659,"Adjustment")</f>
        <v>813009.78064983478</v>
      </c>
      <c r="H503" s="295">
        <f>SUMIFS('7.  Persistence Report'!BA$27:BA$659,'7.  Persistence Report'!$D$27:$D$659,$B502,'7.  Persistence Report'!$H$27:$H$659,$D$401,'7.  Persistence Report'!$J$27:$J$659,"Adjustment")</f>
        <v>813009.78064983478</v>
      </c>
      <c r="I503" s="295">
        <f>SUMIFS('7.  Persistence Report'!BB$27:BB$659,'7.  Persistence Report'!$D$27:$D$659,$B502,'7.  Persistence Report'!$H$27:$H$659,$D$401,'7.  Persistence Report'!$J$27:$J$659,"Adjustment")</f>
        <v>813009.78064983478</v>
      </c>
      <c r="J503" s="295">
        <f>SUMIFS('7.  Persistence Report'!BC$27:BC$659,'7.  Persistence Report'!$D$27:$D$659,$B502,'7.  Persistence Report'!$H$27:$H$659,$D$401,'7.  Persistence Report'!$J$27:$J$659,"Adjustment")</f>
        <v>813009.78064983478</v>
      </c>
      <c r="K503" s="295">
        <f>SUMIFS('7.  Persistence Report'!BD$27:BD$659,'7.  Persistence Report'!$D$27:$D$659,$B502,'7.  Persistence Report'!$H$27:$H$659,$D$401,'7.  Persistence Report'!$J$27:$J$659,"Adjustment")</f>
        <v>813009.78064983478</v>
      </c>
      <c r="L503" s="295">
        <f>SUMIFS('7.  Persistence Report'!BE$27:BE$659,'7.  Persistence Report'!$D$27:$D$659,$B502,'7.  Persistence Report'!$H$27:$H$659,$D$401,'7.  Persistence Report'!$J$27:$J$659,"Adjustment")</f>
        <v>813009.78064983478</v>
      </c>
      <c r="M503" s="295">
        <f>SUMIFS('7.  Persistence Report'!BF$27:BF$659,'7.  Persistence Report'!$D$27:$D$659,$B502,'7.  Persistence Report'!$H$27:$H$659,$D$401,'7.  Persistence Report'!$J$27:$J$659,"Adjustment")</f>
        <v>813009.78064983478</v>
      </c>
      <c r="N503" s="295">
        <f>N502</f>
        <v>12</v>
      </c>
      <c r="O503" s="295">
        <f>SUMIFS('7.  Persistence Report'!R$27:R$659,'7.  Persistence Report'!$D$27:$D$659,$B502,'7.  Persistence Report'!$H$27:$H$659,$O$401,'7.  Persistence Report'!$J$27:$J$659,"Adjustment")</f>
        <v>94.209245742092463</v>
      </c>
      <c r="P503" s="295">
        <f>SUMIFS('7.  Persistence Report'!S$27:S$659,'7.  Persistence Report'!$D$27:$D$659,$B502,'7.  Persistence Report'!$H$27:$H$659,$O$401,'7.  Persistence Report'!$J$27:$J$659,"Adjustment")</f>
        <v>94.209245742092463</v>
      </c>
      <c r="Q503" s="295">
        <f>SUMIFS('7.  Persistence Report'!T$27:T$659,'7.  Persistence Report'!$D$27:$D$659,$B502,'7.  Persistence Report'!$H$27:$H$659,$O$401,'7.  Persistence Report'!$J$27:$J$659,"Adjustment")</f>
        <v>94.209245742092463</v>
      </c>
      <c r="R503" s="295">
        <f>SUMIFS('7.  Persistence Report'!U$27:U$659,'7.  Persistence Report'!$D$27:$D$659,$B502,'7.  Persistence Report'!$H$27:$H$659,$O$401,'7.  Persistence Report'!$J$27:$J$659,"Adjustment")</f>
        <v>94.209245742092463</v>
      </c>
      <c r="S503" s="295">
        <f>SUMIFS('7.  Persistence Report'!V$27:V$659,'7.  Persistence Report'!$D$27:$D$659,$B502,'7.  Persistence Report'!$H$27:$H$659,$O$401,'7.  Persistence Report'!$J$27:$J$659,"Adjustment")</f>
        <v>94.209245742092463</v>
      </c>
      <c r="T503" s="295">
        <f>SUMIFS('7.  Persistence Report'!W$27:W$659,'7.  Persistence Report'!$D$27:$D$659,$B502,'7.  Persistence Report'!$H$27:$H$659,$O$401,'7.  Persistence Report'!$J$27:$J$659,"Adjustment")</f>
        <v>94.209245742092463</v>
      </c>
      <c r="U503" s="295">
        <f>SUMIFS('7.  Persistence Report'!X$27:X$659,'7.  Persistence Report'!$D$27:$D$659,$B502,'7.  Persistence Report'!$H$27:$H$659,$O$401,'7.  Persistence Report'!$J$27:$J$659,"Adjustment")</f>
        <v>94.209245742092463</v>
      </c>
      <c r="V503" s="295">
        <f>SUMIFS('7.  Persistence Report'!Y$27:Y$659,'7.  Persistence Report'!$D$27:$D$659,$B502,'7.  Persistence Report'!$H$27:$H$659,$O$401,'7.  Persistence Report'!$J$27:$J$659,"Adjustment")</f>
        <v>94.209245742092463</v>
      </c>
      <c r="W503" s="295">
        <f>SUMIFS('7.  Persistence Report'!Z$27:Z$659,'7.  Persistence Report'!$D$27:$D$659,$B502,'7.  Persistence Report'!$H$27:$H$659,$O$401,'7.  Persistence Report'!$J$27:$J$659,"Adjustment")</f>
        <v>94.209245742092463</v>
      </c>
      <c r="X503" s="295">
        <f>SUMIFS('7.  Persistence Report'!AA$27:AA$659,'7.  Persistence Report'!$D$27:$D$659,$B502,'7.  Persistence Report'!$H$27:$H$659,$O$401,'7.  Persistence Report'!$J$27:$J$659,"Adjustment")</f>
        <v>94.209245742092463</v>
      </c>
      <c r="Y503" s="411">
        <f>Y502</f>
        <v>0</v>
      </c>
      <c r="Z503" s="411">
        <f t="shared" ref="Z503" si="1452">Z502</f>
        <v>0</v>
      </c>
      <c r="AA503" s="411">
        <f t="shared" ref="AA503" si="1453">AA502</f>
        <v>0</v>
      </c>
      <c r="AB503" s="411">
        <f t="shared" ref="AB503" si="1454">AB502</f>
        <v>0</v>
      </c>
      <c r="AC503" s="411">
        <f t="shared" ref="AC503" si="1455">AC502</f>
        <v>0.65487681027354872</v>
      </c>
      <c r="AD503" s="411">
        <f t="shared" ref="AD503" si="1456">AD502</f>
        <v>0.34512318972645123</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1" outlineLevel="1">
      <c r="A505" s="532">
        <v>31</v>
      </c>
      <c r="B505" s="428" t="s">
        <v>772</v>
      </c>
      <c r="C505" s="291" t="s">
        <v>25</v>
      </c>
      <c r="D505" s="295">
        <f>SUMIFS('7.  Persistence Report'!AW$27:AW$659,'7.  Persistence Report'!$D$27:$D$659,$B505,'7.  Persistence Report'!$H$27:$H$659,$D$401,'7.  Persistence Report'!$J$27:$J$659,"&lt;&gt;Adjustment")</f>
        <v>1724912</v>
      </c>
      <c r="E505" s="295">
        <f>SUMIFS('7.  Persistence Report'!AX$27:AX$659,'7.  Persistence Report'!$D$27:$D$659,$B505,'7.  Persistence Report'!$H$27:$H$659,$D$401,'7.  Persistence Report'!$J$27:$J$659,"&lt;&gt;Adjustment")</f>
        <v>1724912</v>
      </c>
      <c r="F505" s="295">
        <f>SUMIFS('7.  Persistence Report'!AY$27:AY$659,'7.  Persistence Report'!$D$27:$D$659,$B505,'7.  Persistence Report'!$H$27:$H$659,$D$401,'7.  Persistence Report'!$J$27:$J$659,"&lt;&gt;Adjustment")</f>
        <v>1724912</v>
      </c>
      <c r="G505" s="295">
        <f>SUMIFS('7.  Persistence Report'!AZ$27:AZ$659,'7.  Persistence Report'!$D$27:$D$659,$B505,'7.  Persistence Report'!$H$27:$H$659,$D$401,'7.  Persistence Report'!$J$27:$J$659,"&lt;&gt;Adjustment")</f>
        <v>1724912</v>
      </c>
      <c r="H505" s="295">
        <f>SUMIFS('7.  Persistence Report'!BA$27:BA$659,'7.  Persistence Report'!$D$27:$D$659,$B505,'7.  Persistence Report'!$H$27:$H$659,$D$401,'7.  Persistence Report'!$J$27:$J$659,"&lt;&gt;Adjustment")</f>
        <v>1724912</v>
      </c>
      <c r="I505" s="295">
        <f>SUMIFS('7.  Persistence Report'!BB$27:BB$659,'7.  Persistence Report'!$D$27:$D$659,$B505,'7.  Persistence Report'!$H$27:$H$659,$D$401,'7.  Persistence Report'!$J$27:$J$659,"&lt;&gt;Adjustment")</f>
        <v>1272658</v>
      </c>
      <c r="J505" s="295">
        <f>SUMIFS('7.  Persistence Report'!BC$27:BC$659,'7.  Persistence Report'!$D$27:$D$659,$B505,'7.  Persistence Report'!$H$27:$H$659,$D$401,'7.  Persistence Report'!$J$27:$J$659,"&lt;&gt;Adjustment")</f>
        <v>479263</v>
      </c>
      <c r="K505" s="295">
        <f>SUMIFS('7.  Persistence Report'!BD$27:BD$659,'7.  Persistence Report'!$D$27:$D$659,$B505,'7.  Persistence Report'!$H$27:$H$659,$D$401,'7.  Persistence Report'!$J$27:$J$659,"&lt;&gt;Adjustment")</f>
        <v>479263</v>
      </c>
      <c r="L505" s="295">
        <f>SUMIFS('7.  Persistence Report'!BE$27:BE$659,'7.  Persistence Report'!$D$27:$D$659,$B505,'7.  Persistence Report'!$H$27:$H$659,$D$401,'7.  Persistence Report'!$J$27:$J$659,"&lt;&gt;Adjustment")</f>
        <v>338665</v>
      </c>
      <c r="M505" s="295">
        <f>SUMIFS('7.  Persistence Report'!BF$27:BF$659,'7.  Persistence Report'!$D$27:$D$659,$B505,'7.  Persistence Report'!$H$27:$H$659,$D$401,'7.  Persistence Report'!$J$27:$J$659,"&lt;&gt;Adjustment")</f>
        <v>0</v>
      </c>
      <c r="N505" s="295">
        <v>12</v>
      </c>
      <c r="O505" s="295">
        <f>SUMIFS('7.  Persistence Report'!R$27:R$659,'7.  Persistence Report'!$D$27:$D$659,$B505,'7.  Persistence Report'!$H$27:$H$659,$O$401,'7.  Persistence Report'!$J$27:$J$659,"&lt;&gt;Adjustment")</f>
        <v>0</v>
      </c>
      <c r="P505" s="295">
        <f>SUMIFS('7.  Persistence Report'!S$27:S$659,'7.  Persistence Report'!$D$27:$D$659,$B505,'7.  Persistence Report'!$H$27:$H$659,$O$401,'7.  Persistence Report'!$J$27:$J$659,"&lt;&gt;Adjustment")</f>
        <v>0</v>
      </c>
      <c r="Q505" s="295">
        <f>SUMIFS('7.  Persistence Report'!T$27:T$659,'7.  Persistence Report'!$D$27:$D$659,$B505,'7.  Persistence Report'!$H$27:$H$659,$O$401,'7.  Persistence Report'!$J$27:$J$659,"&lt;&gt;Adjustment")</f>
        <v>0</v>
      </c>
      <c r="R505" s="295">
        <f>SUMIFS('7.  Persistence Report'!U$27:U$659,'7.  Persistence Report'!$D$27:$D$659,$B505,'7.  Persistence Report'!$H$27:$H$659,$O$401,'7.  Persistence Report'!$J$27:$J$659,"&lt;&gt;Adjustment")</f>
        <v>0</v>
      </c>
      <c r="S505" s="295">
        <f>SUMIFS('7.  Persistence Report'!V$27:V$659,'7.  Persistence Report'!$D$27:$D$659,$B505,'7.  Persistence Report'!$H$27:$H$659,$O$401,'7.  Persistence Report'!$J$27:$J$659,"&lt;&gt;Adjustment")</f>
        <v>0</v>
      </c>
      <c r="T505" s="295">
        <f>SUMIFS('7.  Persistence Report'!W$27:W$659,'7.  Persistence Report'!$D$27:$D$659,$B505,'7.  Persistence Report'!$H$27:$H$659,$O$401,'7.  Persistence Report'!$J$27:$J$659,"&lt;&gt;Adjustment")</f>
        <v>0</v>
      </c>
      <c r="U505" s="295">
        <f>SUMIFS('7.  Persistence Report'!X$27:X$659,'7.  Persistence Report'!$D$27:$D$659,$B505,'7.  Persistence Report'!$H$27:$H$659,$O$401,'7.  Persistence Report'!$J$27:$J$659,"&lt;&gt;Adjustment")</f>
        <v>0</v>
      </c>
      <c r="V505" s="295">
        <f>SUMIFS('7.  Persistence Report'!Y$27:Y$659,'7.  Persistence Report'!$D$27:$D$659,$B505,'7.  Persistence Report'!$H$27:$H$659,$O$401,'7.  Persistence Report'!$J$27:$J$659,"&lt;&gt;Adjustment")</f>
        <v>0</v>
      </c>
      <c r="W505" s="295">
        <f>SUMIFS('7.  Persistence Report'!Z$27:Z$659,'7.  Persistence Report'!$D$27:$D$659,$B505,'7.  Persistence Report'!$H$27:$H$659,$O$401,'7.  Persistence Report'!$J$27:$J$659,"&lt;&gt;Adjustment")</f>
        <v>0</v>
      </c>
      <c r="X505" s="295">
        <f>SUMIFS('7.  Persistence Report'!AA$27:AA$659,'7.  Persistence Report'!$D$27:$D$659,$B505,'7.  Persistence Report'!$H$27:$H$659,$O$401,'7.  Persistence Report'!$J$27:$J$659,"&lt;&gt;Adjustment")</f>
        <v>0</v>
      </c>
      <c r="Y505" s="410">
        <f>VLOOKUP(B505,'3-a.  Rate Class Allocations'!$B$20:$BW$989,28,FALSE)</f>
        <v>0</v>
      </c>
      <c r="Z505" s="410">
        <f>VLOOKUP(B505,'3-a.  Rate Class Allocations'!$B$20:$BW$989,30,FALSE)</f>
        <v>0</v>
      </c>
      <c r="AA505" s="410">
        <f>VLOOKUP(B505,'3-a.  Rate Class Allocations'!$B$20:$BW$989,32,FALSE)</f>
        <v>0</v>
      </c>
      <c r="AB505" s="410">
        <f>VLOOKUP(B505,'3-a.  Rate Class Allocations'!$B$20:$BW$989,33,FALSE)</f>
        <v>1</v>
      </c>
      <c r="AC505" s="410">
        <f>VLOOKUP(B505,'3-a.  Rate Class Allocations'!$B$20:$BW$989,35,FALSE)</f>
        <v>0</v>
      </c>
      <c r="AD505" s="410">
        <f>VLOOKUP(B505,'3-a.  Rate Class Allocations'!$B$20:$BW$989,37,FALSE)</f>
        <v>0</v>
      </c>
      <c r="AE505" s="410"/>
      <c r="AF505" s="415"/>
      <c r="AG505" s="415"/>
      <c r="AH505" s="415"/>
      <c r="AI505" s="415"/>
      <c r="AJ505" s="415"/>
      <c r="AK505" s="415"/>
      <c r="AL505" s="415"/>
      <c r="AM505" s="296">
        <f>SUM(Y505:AL505)</f>
        <v>1</v>
      </c>
    </row>
    <row r="506" spans="1:39" ht="15.5" outlineLevel="1">
      <c r="A506" s="532"/>
      <c r="B506" s="431" t="s">
        <v>308</v>
      </c>
      <c r="C506" s="340" t="s">
        <v>862</v>
      </c>
      <c r="D506" s="295">
        <f>SUMIFS('7.  Persistence Report'!AW$27:AW$659,'7.  Persistence Report'!$D$27:$D$659,$B505,'7.  Persistence Report'!$H$27:$H$659,$D$401,'7.  Persistence Report'!$J$27:$J$659,"Adjustment")</f>
        <v>0</v>
      </c>
      <c r="E506" s="295">
        <f>SUMIFS('7.  Persistence Report'!AX$27:AX$659,'7.  Persistence Report'!$D$27:$D$659,$B505,'7.  Persistence Report'!$H$27:$H$659,$D$401,'7.  Persistence Report'!$J$27:$J$659,"Adjustment")</f>
        <v>0</v>
      </c>
      <c r="F506" s="295">
        <f>SUMIFS('7.  Persistence Report'!AY$27:AY$659,'7.  Persistence Report'!$D$27:$D$659,$B505,'7.  Persistence Report'!$H$27:$H$659,$D$401,'7.  Persistence Report'!$J$27:$J$659,"Adjustment")</f>
        <v>0</v>
      </c>
      <c r="G506" s="295">
        <f>SUMIFS('7.  Persistence Report'!AZ$27:AZ$659,'7.  Persistence Report'!$D$27:$D$659,$B505,'7.  Persistence Report'!$H$27:$H$659,$D$401,'7.  Persistence Report'!$J$27:$J$659,"Adjustment")</f>
        <v>0</v>
      </c>
      <c r="H506" s="295">
        <f>SUMIFS('7.  Persistence Report'!BA$27:BA$659,'7.  Persistence Report'!$D$27:$D$659,$B505,'7.  Persistence Report'!$H$27:$H$659,$D$401,'7.  Persistence Report'!$J$27:$J$659,"Adjustment")</f>
        <v>0</v>
      </c>
      <c r="I506" s="295">
        <f>SUMIFS('7.  Persistence Report'!BB$27:BB$659,'7.  Persistence Report'!$D$27:$D$659,$B505,'7.  Persistence Report'!$H$27:$H$659,$D$401,'7.  Persistence Report'!$J$27:$J$659,"Adjustment")</f>
        <v>0</v>
      </c>
      <c r="J506" s="295">
        <f>SUMIFS('7.  Persistence Report'!BC$27:BC$659,'7.  Persistence Report'!$D$27:$D$659,$B505,'7.  Persistence Report'!$H$27:$H$659,$D$401,'7.  Persistence Report'!$J$27:$J$659,"Adjustment")</f>
        <v>0</v>
      </c>
      <c r="K506" s="295">
        <f>SUMIFS('7.  Persistence Report'!BD$27:BD$659,'7.  Persistence Report'!$D$27:$D$659,$B505,'7.  Persistence Report'!$H$27:$H$659,$D$401,'7.  Persistence Report'!$J$27:$J$659,"Adjustment")</f>
        <v>0</v>
      </c>
      <c r="L506" s="295">
        <f>SUMIFS('7.  Persistence Report'!BE$27:BE$659,'7.  Persistence Report'!$D$27:$D$659,$B505,'7.  Persistence Report'!$H$27:$H$659,$D$401,'7.  Persistence Report'!$J$27:$J$659,"Adjustment")</f>
        <v>0</v>
      </c>
      <c r="M506" s="295">
        <f>SUMIFS('7.  Persistence Report'!BF$27:BF$659,'7.  Persistence Report'!$D$27:$D$659,$B505,'7.  Persistence Report'!$H$27:$H$659,$D$401,'7.  Persistence Report'!$J$27:$J$659,"Adjustment")</f>
        <v>0</v>
      </c>
      <c r="N506" s="295">
        <f>N505</f>
        <v>12</v>
      </c>
      <c r="O506" s="295">
        <f>SUMIFS('7.  Persistence Report'!R$27:R$659,'7.  Persistence Report'!$D$27:$D$659,$B505,'7.  Persistence Report'!$H$27:$H$659,$O$401,'7.  Persistence Report'!$J$27:$J$659,"Adjustment")</f>
        <v>0</v>
      </c>
      <c r="P506" s="295">
        <f>SUMIFS('7.  Persistence Report'!S$27:S$659,'7.  Persistence Report'!$D$27:$D$659,$B505,'7.  Persistence Report'!$H$27:$H$659,$O$401,'7.  Persistence Report'!$J$27:$J$659,"Adjustment")</f>
        <v>0</v>
      </c>
      <c r="Q506" s="295">
        <f>SUMIFS('7.  Persistence Report'!T$27:T$659,'7.  Persistence Report'!$D$27:$D$659,$B505,'7.  Persistence Report'!$H$27:$H$659,$O$401,'7.  Persistence Report'!$J$27:$J$659,"Adjustment")</f>
        <v>0</v>
      </c>
      <c r="R506" s="295">
        <f>SUMIFS('7.  Persistence Report'!U$27:U$659,'7.  Persistence Report'!$D$27:$D$659,$B505,'7.  Persistence Report'!$H$27:$H$659,$O$401,'7.  Persistence Report'!$J$27:$J$659,"Adjustment")</f>
        <v>0</v>
      </c>
      <c r="S506" s="295">
        <f>SUMIFS('7.  Persistence Report'!V$27:V$659,'7.  Persistence Report'!$D$27:$D$659,$B505,'7.  Persistence Report'!$H$27:$H$659,$O$401,'7.  Persistence Report'!$J$27:$J$659,"Adjustment")</f>
        <v>0</v>
      </c>
      <c r="T506" s="295">
        <f>SUMIFS('7.  Persistence Report'!W$27:W$659,'7.  Persistence Report'!$D$27:$D$659,$B505,'7.  Persistence Report'!$H$27:$H$659,$O$401,'7.  Persistence Report'!$J$27:$J$659,"Adjustment")</f>
        <v>0</v>
      </c>
      <c r="U506" s="295">
        <f>SUMIFS('7.  Persistence Report'!X$27:X$659,'7.  Persistence Report'!$D$27:$D$659,$B505,'7.  Persistence Report'!$H$27:$H$659,$O$401,'7.  Persistence Report'!$J$27:$J$659,"Adjustment")</f>
        <v>0</v>
      </c>
      <c r="V506" s="295">
        <f>SUMIFS('7.  Persistence Report'!Y$27:Y$659,'7.  Persistence Report'!$D$27:$D$659,$B505,'7.  Persistence Report'!$H$27:$H$659,$O$401,'7.  Persistence Report'!$J$27:$J$659,"Adjustment")</f>
        <v>0</v>
      </c>
      <c r="W506" s="295">
        <f>SUMIFS('7.  Persistence Report'!Z$27:Z$659,'7.  Persistence Report'!$D$27:$D$659,$B505,'7.  Persistence Report'!$H$27:$H$659,$O$401,'7.  Persistence Report'!$J$27:$J$659,"Adjustment")</f>
        <v>0</v>
      </c>
      <c r="X506" s="295">
        <f>SUMIFS('7.  Persistence Report'!AA$27:AA$659,'7.  Persistence Report'!$D$27:$D$659,$B505,'7.  Persistence Report'!$H$27:$H$659,$O$401,'7.  Persistence Report'!$J$27:$J$659,"Adjustment")</f>
        <v>0</v>
      </c>
      <c r="Y506" s="411">
        <f>Y505</f>
        <v>0</v>
      </c>
      <c r="Z506" s="411">
        <f t="shared" ref="Z506" si="1465">Z505</f>
        <v>0</v>
      </c>
      <c r="AA506" s="411">
        <f t="shared" ref="AA506" si="1466">AA505</f>
        <v>0</v>
      </c>
      <c r="AB506" s="411">
        <f t="shared" ref="AB506" si="1467">AB505</f>
        <v>1</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v>32</v>
      </c>
      <c r="B508" s="428" t="s">
        <v>124</v>
      </c>
      <c r="C508" s="291" t="s">
        <v>25</v>
      </c>
      <c r="D508" s="295">
        <f>SUMIFS('7.  Persistence Report'!AW$27:AW$659,'7.  Persistence Report'!$D$27:$D$659,$B508,'7.  Persistence Report'!$H$27:$H$659,$D$401,'7.  Persistence Report'!$J$27:$J$659,"&lt;&gt;Adjustment")</f>
        <v>6776413</v>
      </c>
      <c r="E508" s="295">
        <f>SUMIFS('7.  Persistence Report'!AX$27:AX$659,'7.  Persistence Report'!$D$27:$D$659,$B508,'7.  Persistence Report'!$H$27:$H$659,$D$401,'7.  Persistence Report'!$J$27:$J$659,"&lt;&gt;Adjustment")</f>
        <v>5723635</v>
      </c>
      <c r="F508" s="295">
        <f>SUMIFS('7.  Persistence Report'!AY$27:AY$659,'7.  Persistence Report'!$D$27:$D$659,$B508,'7.  Persistence Report'!$H$27:$H$659,$D$401,'7.  Persistence Report'!$J$27:$J$659,"&lt;&gt;Adjustment")</f>
        <v>5488564</v>
      </c>
      <c r="G508" s="295">
        <f>SUMIFS('7.  Persistence Report'!AZ$27:AZ$659,'7.  Persistence Report'!$D$27:$D$659,$B508,'7.  Persistence Report'!$H$27:$H$659,$D$401,'7.  Persistence Report'!$J$27:$J$659,"&lt;&gt;Adjustment")</f>
        <v>4700813</v>
      </c>
      <c r="H508" s="295">
        <f>SUMIFS('7.  Persistence Report'!BA$27:BA$659,'7.  Persistence Report'!$D$27:$D$659,$B508,'7.  Persistence Report'!$H$27:$H$659,$D$401,'7.  Persistence Report'!$J$27:$J$659,"&lt;&gt;Adjustment")</f>
        <v>4700813</v>
      </c>
      <c r="I508" s="295">
        <f>SUMIFS('7.  Persistence Report'!BB$27:BB$659,'7.  Persistence Report'!$D$27:$D$659,$B508,'7.  Persistence Report'!$H$27:$H$659,$D$401,'7.  Persistence Report'!$J$27:$J$659,"&lt;&gt;Adjustment")</f>
        <v>3722531</v>
      </c>
      <c r="J508" s="295">
        <f>SUMIFS('7.  Persistence Report'!BC$27:BC$659,'7.  Persistence Report'!$D$27:$D$659,$B508,'7.  Persistence Report'!$H$27:$H$659,$D$401,'7.  Persistence Report'!$J$27:$J$659,"&lt;&gt;Adjustment")</f>
        <v>3160330</v>
      </c>
      <c r="K508" s="295">
        <f>SUMIFS('7.  Persistence Report'!BD$27:BD$659,'7.  Persistence Report'!$D$27:$D$659,$B508,'7.  Persistence Report'!$H$27:$H$659,$D$401,'7.  Persistence Report'!$J$27:$J$659,"&lt;&gt;Adjustment")</f>
        <v>3160330</v>
      </c>
      <c r="L508" s="295">
        <f>SUMIFS('7.  Persistence Report'!BE$27:BE$659,'7.  Persistence Report'!$D$27:$D$659,$B508,'7.  Persistence Report'!$H$27:$H$659,$D$401,'7.  Persistence Report'!$J$27:$J$659,"&lt;&gt;Adjustment")</f>
        <v>3160330</v>
      </c>
      <c r="M508" s="295">
        <f>SUMIFS('7.  Persistence Report'!BF$27:BF$659,'7.  Persistence Report'!$D$27:$D$659,$B508,'7.  Persistence Report'!$H$27:$H$659,$D$401,'7.  Persistence Report'!$J$27:$J$659,"&lt;&gt;Adjustment")</f>
        <v>3160330</v>
      </c>
      <c r="N508" s="295">
        <v>12</v>
      </c>
      <c r="O508" s="295">
        <f>SUMIFS('7.  Persistence Report'!R$27:R$659,'7.  Persistence Report'!$D$27:$D$659,$B508,'7.  Persistence Report'!$H$27:$H$659,$O$401,'7.  Persistence Report'!$J$27:$J$659,"&lt;&gt;Adjustment")</f>
        <v>341</v>
      </c>
      <c r="P508" s="295">
        <f>SUMIFS('7.  Persistence Report'!S$27:S$659,'7.  Persistence Report'!$D$27:$D$659,$B508,'7.  Persistence Report'!$H$27:$H$659,$O$401,'7.  Persistence Report'!$J$27:$J$659,"&lt;&gt;Adjustment")</f>
        <v>329</v>
      </c>
      <c r="Q508" s="295">
        <f>SUMIFS('7.  Persistence Report'!T$27:T$659,'7.  Persistence Report'!$D$27:$D$659,$B508,'7.  Persistence Report'!$H$27:$H$659,$O$401,'7.  Persistence Report'!$J$27:$J$659,"&lt;&gt;Adjustment")</f>
        <v>329</v>
      </c>
      <c r="R508" s="295">
        <f>SUMIFS('7.  Persistence Report'!U$27:U$659,'7.  Persistence Report'!$D$27:$D$659,$B508,'7.  Persistence Report'!$H$27:$H$659,$O$401,'7.  Persistence Report'!$J$27:$J$659,"&lt;&gt;Adjustment")</f>
        <v>329</v>
      </c>
      <c r="S508" s="295">
        <f>SUMIFS('7.  Persistence Report'!V$27:V$659,'7.  Persistence Report'!$D$27:$D$659,$B508,'7.  Persistence Report'!$H$27:$H$659,$O$401,'7.  Persistence Report'!$J$27:$J$659,"&lt;&gt;Adjustment")</f>
        <v>329</v>
      </c>
      <c r="T508" s="295">
        <f>SUMIFS('7.  Persistence Report'!W$27:W$659,'7.  Persistence Report'!$D$27:$D$659,$B508,'7.  Persistence Report'!$H$27:$H$659,$O$401,'7.  Persistence Report'!$J$27:$J$659,"&lt;&gt;Adjustment")</f>
        <v>265</v>
      </c>
      <c r="U508" s="295">
        <f>SUMIFS('7.  Persistence Report'!X$27:X$659,'7.  Persistence Report'!$D$27:$D$659,$B508,'7.  Persistence Report'!$H$27:$H$659,$O$401,'7.  Persistence Report'!$J$27:$J$659,"&lt;&gt;Adjustment")</f>
        <v>168</v>
      </c>
      <c r="V508" s="295">
        <f>SUMIFS('7.  Persistence Report'!Y$27:Y$659,'7.  Persistence Report'!$D$27:$D$659,$B508,'7.  Persistence Report'!$H$27:$H$659,$O$401,'7.  Persistence Report'!$J$27:$J$659,"&lt;&gt;Adjustment")</f>
        <v>168</v>
      </c>
      <c r="W508" s="295">
        <f>SUMIFS('7.  Persistence Report'!Z$27:Z$659,'7.  Persistence Report'!$D$27:$D$659,$B508,'7.  Persistence Report'!$H$27:$H$659,$O$401,'7.  Persistence Report'!$J$27:$J$659,"&lt;&gt;Adjustment")</f>
        <v>168</v>
      </c>
      <c r="X508" s="295">
        <f>SUMIFS('7.  Persistence Report'!AA$27:AA$659,'7.  Persistence Report'!$D$27:$D$659,$B508,'7.  Persistence Report'!$H$27:$H$659,$O$401,'7.  Persistence Report'!$J$27:$J$659,"&lt;&gt;Adjustment")</f>
        <v>168</v>
      </c>
      <c r="Y508" s="410">
        <f>VLOOKUP(B508,'3-a.  Rate Class Allocations'!$B$20:$BW$989,28,FALSE)</f>
        <v>0</v>
      </c>
      <c r="Z508" s="410">
        <f>VLOOKUP(B508,'3-a.  Rate Class Allocations'!$B$20:$BW$989,30,FALSE)</f>
        <v>0</v>
      </c>
      <c r="AA508" s="410">
        <f>VLOOKUP(B508,'3-a.  Rate Class Allocations'!$B$20:$BW$989,32,FALSE)</f>
        <v>3.5311036690968975E-3</v>
      </c>
      <c r="AB508" s="410">
        <f>VLOOKUP(B508,'3-a.  Rate Class Allocations'!$B$20:$BW$989,33,FALSE)</f>
        <v>9.2629817190479066E-2</v>
      </c>
      <c r="AC508" s="410">
        <f>VLOOKUP(B508,'3-a.  Rate Class Allocations'!$B$20:$BW$989,35,FALSE)</f>
        <v>2.9332344085650441E-2</v>
      </c>
      <c r="AD508" s="410">
        <f>VLOOKUP(B508,'3-a.  Rate Class Allocations'!$B$20:$BW$989,37,FALSE)</f>
        <v>0.85462372641550122</v>
      </c>
      <c r="AE508" s="410"/>
      <c r="AF508" s="415"/>
      <c r="AG508" s="415"/>
      <c r="AH508" s="415"/>
      <c r="AI508" s="415"/>
      <c r="AJ508" s="415"/>
      <c r="AK508" s="415"/>
      <c r="AL508" s="415"/>
      <c r="AM508" s="296">
        <f>SUM(Y508:AL508)</f>
        <v>0.98011699136072761</v>
      </c>
    </row>
    <row r="509" spans="1:39" ht="15.5" outlineLevel="1">
      <c r="A509" s="532"/>
      <c r="B509" s="431" t="s">
        <v>308</v>
      </c>
      <c r="C509" s="340" t="s">
        <v>862</v>
      </c>
      <c r="D509" s="295">
        <f>SUMIFS('7.  Persistence Report'!AW$27:AW$659,'7.  Persistence Report'!$D$27:$D$659,$B508,'7.  Persistence Report'!$H$27:$H$659,$D$401,'7.  Persistence Report'!$J$27:$J$659,"Adjustment")</f>
        <v>0</v>
      </c>
      <c r="E509" s="295">
        <f>SUMIFS('7.  Persistence Report'!AX$27:AX$659,'7.  Persistence Report'!$D$27:$D$659,$B508,'7.  Persistence Report'!$H$27:$H$659,$D$401,'7.  Persistence Report'!$J$27:$J$659,"Adjustment")</f>
        <v>0</v>
      </c>
      <c r="F509" s="295">
        <f>SUMIFS('7.  Persistence Report'!AY$27:AY$659,'7.  Persistence Report'!$D$27:$D$659,$B508,'7.  Persistence Report'!$H$27:$H$659,$D$401,'7.  Persistence Report'!$J$27:$J$659,"Adjustment")</f>
        <v>0</v>
      </c>
      <c r="G509" s="295">
        <f>SUMIFS('7.  Persistence Report'!AZ$27:AZ$659,'7.  Persistence Report'!$D$27:$D$659,$B508,'7.  Persistence Report'!$H$27:$H$659,$D$401,'7.  Persistence Report'!$J$27:$J$659,"Adjustment")</f>
        <v>0</v>
      </c>
      <c r="H509" s="295">
        <f>SUMIFS('7.  Persistence Report'!BA$27:BA$659,'7.  Persistence Report'!$D$27:$D$659,$B508,'7.  Persistence Report'!$H$27:$H$659,$D$401,'7.  Persistence Report'!$J$27:$J$659,"Adjustment")</f>
        <v>0</v>
      </c>
      <c r="I509" s="295">
        <f>SUMIFS('7.  Persistence Report'!BB$27:BB$659,'7.  Persistence Report'!$D$27:$D$659,$B508,'7.  Persistence Report'!$H$27:$H$659,$D$401,'7.  Persistence Report'!$J$27:$J$659,"Adjustment")</f>
        <v>0</v>
      </c>
      <c r="J509" s="295">
        <f>SUMIFS('7.  Persistence Report'!BC$27:BC$659,'7.  Persistence Report'!$D$27:$D$659,$B508,'7.  Persistence Report'!$H$27:$H$659,$D$401,'7.  Persistence Report'!$J$27:$J$659,"Adjustment")</f>
        <v>0</v>
      </c>
      <c r="K509" s="295">
        <f>SUMIFS('7.  Persistence Report'!BD$27:BD$659,'7.  Persistence Report'!$D$27:$D$659,$B508,'7.  Persistence Report'!$H$27:$H$659,$D$401,'7.  Persistence Report'!$J$27:$J$659,"Adjustment")</f>
        <v>0</v>
      </c>
      <c r="L509" s="295">
        <f>SUMIFS('7.  Persistence Report'!BE$27:BE$659,'7.  Persistence Report'!$D$27:$D$659,$B508,'7.  Persistence Report'!$H$27:$H$659,$D$401,'7.  Persistence Report'!$J$27:$J$659,"Adjustment")</f>
        <v>0</v>
      </c>
      <c r="M509" s="295">
        <f>SUMIFS('7.  Persistence Report'!BF$27:BF$659,'7.  Persistence Report'!$D$27:$D$659,$B508,'7.  Persistence Report'!$H$27:$H$659,$D$401,'7.  Persistence Report'!$J$27:$J$659,"Adjustment")</f>
        <v>0</v>
      </c>
      <c r="N509" s="295">
        <f>N508</f>
        <v>12</v>
      </c>
      <c r="O509" s="295">
        <f>SUMIFS('7.  Persistence Report'!R$27:R$659,'7.  Persistence Report'!$D$27:$D$659,$B508,'7.  Persistence Report'!$H$27:$H$659,$O$401,'7.  Persistence Report'!$J$27:$J$659,"Adjustment")</f>
        <v>0</v>
      </c>
      <c r="P509" s="295">
        <f>SUMIFS('7.  Persistence Report'!S$27:S$659,'7.  Persistence Report'!$D$27:$D$659,$B508,'7.  Persistence Report'!$H$27:$H$659,$O$401,'7.  Persistence Report'!$J$27:$J$659,"Adjustment")</f>
        <v>0</v>
      </c>
      <c r="Q509" s="295">
        <f>SUMIFS('7.  Persistence Report'!T$27:T$659,'7.  Persistence Report'!$D$27:$D$659,$B508,'7.  Persistence Report'!$H$27:$H$659,$O$401,'7.  Persistence Report'!$J$27:$J$659,"Adjustment")</f>
        <v>0</v>
      </c>
      <c r="R509" s="295">
        <f>SUMIFS('7.  Persistence Report'!U$27:U$659,'7.  Persistence Report'!$D$27:$D$659,$B508,'7.  Persistence Report'!$H$27:$H$659,$O$401,'7.  Persistence Report'!$J$27:$J$659,"Adjustment")</f>
        <v>0</v>
      </c>
      <c r="S509" s="295">
        <f>SUMIFS('7.  Persistence Report'!V$27:V$659,'7.  Persistence Report'!$D$27:$D$659,$B508,'7.  Persistence Report'!$H$27:$H$659,$O$401,'7.  Persistence Report'!$J$27:$J$659,"Adjustment")</f>
        <v>0</v>
      </c>
      <c r="T509" s="295">
        <f>SUMIFS('7.  Persistence Report'!W$27:W$659,'7.  Persistence Report'!$D$27:$D$659,$B508,'7.  Persistence Report'!$H$27:$H$659,$O$401,'7.  Persistence Report'!$J$27:$J$659,"Adjustment")</f>
        <v>0</v>
      </c>
      <c r="U509" s="295">
        <f>SUMIFS('7.  Persistence Report'!X$27:X$659,'7.  Persistence Report'!$D$27:$D$659,$B508,'7.  Persistence Report'!$H$27:$H$659,$O$401,'7.  Persistence Report'!$J$27:$J$659,"Adjustment")</f>
        <v>0</v>
      </c>
      <c r="V509" s="295">
        <f>SUMIFS('7.  Persistence Report'!Y$27:Y$659,'7.  Persistence Report'!$D$27:$D$659,$B508,'7.  Persistence Report'!$H$27:$H$659,$O$401,'7.  Persistence Report'!$J$27:$J$659,"Adjustment")</f>
        <v>0</v>
      </c>
      <c r="W509" s="295">
        <f>SUMIFS('7.  Persistence Report'!Z$27:Z$659,'7.  Persistence Report'!$D$27:$D$659,$B508,'7.  Persistence Report'!$H$27:$H$659,$O$401,'7.  Persistence Report'!$J$27:$J$659,"Adjustment")</f>
        <v>0</v>
      </c>
      <c r="X509" s="295">
        <f>SUMIFS('7.  Persistence Report'!AA$27:AA$659,'7.  Persistence Report'!$D$27:$D$659,$B508,'7.  Persistence Report'!$H$27:$H$659,$O$401,'7.  Persistence Report'!$J$27:$J$659,"Adjustment")</f>
        <v>0</v>
      </c>
      <c r="Y509" s="411">
        <f>Y508</f>
        <v>0</v>
      </c>
      <c r="Z509" s="411">
        <f t="shared" ref="Z509" si="1478">Z508</f>
        <v>0</v>
      </c>
      <c r="AA509" s="411">
        <f t="shared" ref="AA509" si="1479">AA508</f>
        <v>3.5311036690968975E-3</v>
      </c>
      <c r="AB509" s="411">
        <f t="shared" ref="AB509" si="1480">AB508</f>
        <v>9.2629817190479066E-2</v>
      </c>
      <c r="AC509" s="411">
        <f t="shared" ref="AC509" si="1481">AC508</f>
        <v>2.9332344085650441E-2</v>
      </c>
      <c r="AD509" s="411">
        <f t="shared" ref="AD509" si="1482">AD508</f>
        <v>0.85462372641550122</v>
      </c>
      <c r="AE509" s="411">
        <f t="shared" ref="AE509" si="1483">AE508</f>
        <v>0</v>
      </c>
      <c r="AF509" s="411">
        <f t="shared" ref="AF509" si="1484">AF508</f>
        <v>0</v>
      </c>
      <c r="AG509" s="411">
        <f t="shared" ref="AG509" si="1485">AG508</f>
        <v>0</v>
      </c>
      <c r="AH509" s="411">
        <f t="shared" ref="AH509" si="1486">AH508</f>
        <v>0</v>
      </c>
      <c r="AI509" s="411">
        <f t="shared" ref="AI509" si="1487">AI508</f>
        <v>0</v>
      </c>
      <c r="AJ509" s="411">
        <f t="shared" ref="AJ509" si="1488">AJ508</f>
        <v>0</v>
      </c>
      <c r="AK509" s="411">
        <f t="shared" ref="AK509" si="1489">AK508</f>
        <v>0</v>
      </c>
      <c r="AL509" s="411">
        <f t="shared" ref="AL509" si="1490">AL508</f>
        <v>0</v>
      </c>
      <c r="AM509" s="306"/>
    </row>
    <row r="510" spans="1:39" ht="15.5"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5" outlineLevel="1">
      <c r="A511" s="532"/>
      <c r="B511" s="504" t="s">
        <v>501</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33</v>
      </c>
      <c r="B512" s="428" t="s">
        <v>125</v>
      </c>
      <c r="C512" s="291" t="s">
        <v>25</v>
      </c>
      <c r="D512" s="295">
        <f>SUMIFS('7.  Persistence Report'!AW$27:AW$659,'7.  Persistence Report'!$D$27:$D$659,$B512,'7.  Persistence Report'!$H$27:$H$659,$D$401,'7.  Persistence Report'!$J$27:$J$659,"&lt;&gt;Adjustment")</f>
        <v>3480662</v>
      </c>
      <c r="E512" s="295">
        <f>SUMIFS('7.  Persistence Report'!AX$27:AX$659,'7.  Persistence Report'!$D$27:$D$659,$B512,'7.  Persistence Report'!$H$27:$H$659,$D$401,'7.  Persistence Report'!$J$27:$J$659,"&lt;&gt;Adjustment")</f>
        <v>3480662</v>
      </c>
      <c r="F512" s="295">
        <f>SUMIFS('7.  Persistence Report'!AY$27:AY$659,'7.  Persistence Report'!$D$27:$D$659,$B512,'7.  Persistence Report'!$H$27:$H$659,$D$401,'7.  Persistence Report'!$J$27:$J$659,"&lt;&gt;Adjustment")</f>
        <v>3480662</v>
      </c>
      <c r="G512" s="295">
        <f>SUMIFS('7.  Persistence Report'!AZ$27:AZ$659,'7.  Persistence Report'!$D$27:$D$659,$B512,'7.  Persistence Report'!$H$27:$H$659,$D$401,'7.  Persistence Report'!$J$27:$J$659,"&lt;&gt;Adjustment")</f>
        <v>3102160</v>
      </c>
      <c r="H512" s="295">
        <f>SUMIFS('7.  Persistence Report'!BA$27:BA$659,'7.  Persistence Report'!$D$27:$D$659,$B512,'7.  Persistence Report'!$H$27:$H$659,$D$401,'7.  Persistence Report'!$J$27:$J$659,"&lt;&gt;Adjustment")</f>
        <v>2774799</v>
      </c>
      <c r="I512" s="295">
        <f>SUMIFS('7.  Persistence Report'!BB$27:BB$659,'7.  Persistence Report'!$D$27:$D$659,$B512,'7.  Persistence Report'!$H$27:$H$659,$D$401,'7.  Persistence Report'!$J$27:$J$659,"&lt;&gt;Adjustment")</f>
        <v>2718568</v>
      </c>
      <c r="J512" s="295">
        <f>SUMIFS('7.  Persistence Report'!BC$27:BC$659,'7.  Persistence Report'!$D$27:$D$659,$B512,'7.  Persistence Report'!$H$27:$H$659,$D$401,'7.  Persistence Report'!$J$27:$J$659,"&lt;&gt;Adjustment")</f>
        <v>2718568</v>
      </c>
      <c r="K512" s="295">
        <f>SUMIFS('7.  Persistence Report'!BD$27:BD$659,'7.  Persistence Report'!$D$27:$D$659,$B512,'7.  Persistence Report'!$H$27:$H$659,$D$401,'7.  Persistence Report'!$J$27:$J$659,"&lt;&gt;Adjustment")</f>
        <v>2718568</v>
      </c>
      <c r="L512" s="295">
        <f>SUMIFS('7.  Persistence Report'!BE$27:BE$659,'7.  Persistence Report'!$D$27:$D$659,$B512,'7.  Persistence Report'!$H$27:$H$659,$D$401,'7.  Persistence Report'!$J$27:$J$659,"&lt;&gt;Adjustment")</f>
        <v>2718568</v>
      </c>
      <c r="M512" s="295">
        <f>SUMIFS('7.  Persistence Report'!BF$27:BF$659,'7.  Persistence Report'!$D$27:$D$659,$B512,'7.  Persistence Report'!$H$27:$H$659,$D$401,'7.  Persistence Report'!$J$27:$J$659,"&lt;&gt;Adjustment")</f>
        <v>2718568</v>
      </c>
      <c r="N512" s="295">
        <v>12</v>
      </c>
      <c r="O512" s="295">
        <f>SUMIFS('7.  Persistence Report'!R$27:R$659,'7.  Persistence Report'!$D$27:$D$659,$B512,'7.  Persistence Report'!$H$27:$H$659,$O$401,'7.  Persistence Report'!$J$27:$J$659,"&lt;&gt;Adjustment")</f>
        <v>478</v>
      </c>
      <c r="P512" s="295">
        <f>SUMIFS('7.  Persistence Report'!S$27:S$659,'7.  Persistence Report'!$D$27:$D$659,$B512,'7.  Persistence Report'!$H$27:$H$659,$O$401,'7.  Persistence Report'!$J$27:$J$659,"&lt;&gt;Adjustment")</f>
        <v>478</v>
      </c>
      <c r="Q512" s="295">
        <f>SUMIFS('7.  Persistence Report'!T$27:T$659,'7.  Persistence Report'!$D$27:$D$659,$B512,'7.  Persistence Report'!$H$27:$H$659,$O$401,'7.  Persistence Report'!$J$27:$J$659,"&lt;&gt;Adjustment")</f>
        <v>478</v>
      </c>
      <c r="R512" s="295">
        <f>SUMIFS('7.  Persistence Report'!U$27:U$659,'7.  Persistence Report'!$D$27:$D$659,$B512,'7.  Persistence Report'!$H$27:$H$659,$O$401,'7.  Persistence Report'!$J$27:$J$659,"&lt;&gt;Adjustment")</f>
        <v>410</v>
      </c>
      <c r="S512" s="295">
        <f>SUMIFS('7.  Persistence Report'!V$27:V$659,'7.  Persistence Report'!$D$27:$D$659,$B512,'7.  Persistence Report'!$H$27:$H$659,$O$401,'7.  Persistence Report'!$J$27:$J$659,"&lt;&gt;Adjustment")</f>
        <v>351</v>
      </c>
      <c r="T512" s="295">
        <f>SUMIFS('7.  Persistence Report'!W$27:W$659,'7.  Persistence Report'!$D$27:$D$659,$B512,'7.  Persistence Report'!$H$27:$H$659,$O$401,'7.  Persistence Report'!$J$27:$J$659,"&lt;&gt;Adjustment")</f>
        <v>351</v>
      </c>
      <c r="U512" s="295">
        <f>SUMIFS('7.  Persistence Report'!X$27:X$659,'7.  Persistence Report'!$D$27:$D$659,$B512,'7.  Persistence Report'!$H$27:$H$659,$O$401,'7.  Persistence Report'!$J$27:$J$659,"&lt;&gt;Adjustment")</f>
        <v>351</v>
      </c>
      <c r="V512" s="295">
        <f>SUMIFS('7.  Persistence Report'!Y$27:Y$659,'7.  Persistence Report'!$D$27:$D$659,$B512,'7.  Persistence Report'!$H$27:$H$659,$O$401,'7.  Persistence Report'!$J$27:$J$659,"&lt;&gt;Adjustment")</f>
        <v>351</v>
      </c>
      <c r="W512" s="295">
        <f>SUMIFS('7.  Persistence Report'!Z$27:Z$659,'7.  Persistence Report'!$D$27:$D$659,$B512,'7.  Persistence Report'!$H$27:$H$659,$O$401,'7.  Persistence Report'!$J$27:$J$659,"&lt;&gt;Adjustment")</f>
        <v>351</v>
      </c>
      <c r="X512" s="295">
        <f>SUMIFS('7.  Persistence Report'!AA$27:AA$659,'7.  Persistence Report'!$D$27:$D$659,$B512,'7.  Persistence Report'!$H$27:$H$659,$O$401,'7.  Persistence Report'!$J$27:$J$659,"&lt;&gt;Adjustment")</f>
        <v>351</v>
      </c>
      <c r="Y512" s="410">
        <f>VLOOKUP(B512,'3-a.  Rate Class Allocations'!$B$20:$BW$989,28,FALSE)</f>
        <v>0</v>
      </c>
      <c r="Z512" s="410">
        <f>VLOOKUP(B512,'3-a.  Rate Class Allocations'!$B$20:$BW$989,30,FALSE)</f>
        <v>0</v>
      </c>
      <c r="AA512" s="410">
        <f>VLOOKUP(B512,'3-a.  Rate Class Allocations'!$B$20:$BW$989,32,FALSE)</f>
        <v>0.77736449675518293</v>
      </c>
      <c r="AB512" s="410">
        <f>VLOOKUP(B512,'3-a.  Rate Class Allocations'!$B$20:$BW$989,33,FALSE)</f>
        <v>0.17346938775510209</v>
      </c>
      <c r="AC512" s="410">
        <f>VLOOKUP(B512,'3-a.  Rate Class Allocations'!$B$20:$BW$989,35,FALSE)</f>
        <v>4.1763296227581972E-2</v>
      </c>
      <c r="AD512" s="410">
        <f>VLOOKUP(B512,'3-a.  Rate Class Allocations'!$B$20:$BW$989,37,FALSE)</f>
        <v>1.2929035250463829E-2</v>
      </c>
      <c r="AE512" s="410"/>
      <c r="AF512" s="415"/>
      <c r="AG512" s="415"/>
      <c r="AH512" s="415"/>
      <c r="AI512" s="415"/>
      <c r="AJ512" s="415"/>
      <c r="AK512" s="415"/>
      <c r="AL512" s="415"/>
      <c r="AM512" s="296">
        <f>SUM(Y512:AL512)</f>
        <v>1.0055262159883309</v>
      </c>
    </row>
    <row r="513" spans="1:39" ht="15.5" outlineLevel="1">
      <c r="A513" s="532"/>
      <c r="B513" s="431" t="s">
        <v>308</v>
      </c>
      <c r="C513" s="340" t="s">
        <v>862</v>
      </c>
      <c r="D513" s="295">
        <f>SUMIFS('7.  Persistence Report'!AW$27:AW$659,'7.  Persistence Report'!$D$27:$D$659,$B512,'7.  Persistence Report'!$H$27:$H$659,$D$401,'7.  Persistence Report'!$J$27:$J$659,"Adjustment")</f>
        <v>0</v>
      </c>
      <c r="E513" s="295">
        <f>SUMIFS('7.  Persistence Report'!AX$27:AX$659,'7.  Persistence Report'!$D$27:$D$659,$B512,'7.  Persistence Report'!$H$27:$H$659,$D$401,'7.  Persistence Report'!$J$27:$J$659,"Adjustment")</f>
        <v>0</v>
      </c>
      <c r="F513" s="295">
        <f>SUMIFS('7.  Persistence Report'!AY$27:AY$659,'7.  Persistence Report'!$D$27:$D$659,$B512,'7.  Persistence Report'!$H$27:$H$659,$D$401,'7.  Persistence Report'!$J$27:$J$659,"Adjustment")</f>
        <v>0</v>
      </c>
      <c r="G513" s="295">
        <f>SUMIFS('7.  Persistence Report'!AZ$27:AZ$659,'7.  Persistence Report'!$D$27:$D$659,$B512,'7.  Persistence Report'!$H$27:$H$659,$D$401,'7.  Persistence Report'!$J$27:$J$659,"Adjustment")</f>
        <v>0</v>
      </c>
      <c r="H513" s="295">
        <f>SUMIFS('7.  Persistence Report'!BA$27:BA$659,'7.  Persistence Report'!$D$27:$D$659,$B512,'7.  Persistence Report'!$H$27:$H$659,$D$401,'7.  Persistence Report'!$J$27:$J$659,"Adjustment")</f>
        <v>0</v>
      </c>
      <c r="I513" s="295">
        <f>SUMIFS('7.  Persistence Report'!BB$27:BB$659,'7.  Persistence Report'!$D$27:$D$659,$B512,'7.  Persistence Report'!$H$27:$H$659,$D$401,'7.  Persistence Report'!$J$27:$J$659,"Adjustment")</f>
        <v>0</v>
      </c>
      <c r="J513" s="295">
        <f>SUMIFS('7.  Persistence Report'!BC$27:BC$659,'7.  Persistence Report'!$D$27:$D$659,$B512,'7.  Persistence Report'!$H$27:$H$659,$D$401,'7.  Persistence Report'!$J$27:$J$659,"Adjustment")</f>
        <v>0</v>
      </c>
      <c r="K513" s="295">
        <f>SUMIFS('7.  Persistence Report'!BD$27:BD$659,'7.  Persistence Report'!$D$27:$D$659,$B512,'7.  Persistence Report'!$H$27:$H$659,$D$401,'7.  Persistence Report'!$J$27:$J$659,"Adjustment")</f>
        <v>0</v>
      </c>
      <c r="L513" s="295">
        <f>SUMIFS('7.  Persistence Report'!BE$27:BE$659,'7.  Persistence Report'!$D$27:$D$659,$B512,'7.  Persistence Report'!$H$27:$H$659,$D$401,'7.  Persistence Report'!$J$27:$J$659,"Adjustment")</f>
        <v>0</v>
      </c>
      <c r="M513" s="295">
        <f>SUMIFS('7.  Persistence Report'!BF$27:BF$659,'7.  Persistence Report'!$D$27:$D$659,$B512,'7.  Persistence Report'!$H$27:$H$659,$D$401,'7.  Persistence Report'!$J$27:$J$659,"Adjustment")</f>
        <v>0</v>
      </c>
      <c r="N513" s="295">
        <f>N512</f>
        <v>12</v>
      </c>
      <c r="O513" s="295">
        <f>SUMIFS('7.  Persistence Report'!R$27:R$659,'7.  Persistence Report'!$D$27:$D$659,$B512,'7.  Persistence Report'!$H$27:$H$659,$O$401,'7.  Persistence Report'!$J$27:$J$659,"Adjustment")</f>
        <v>0</v>
      </c>
      <c r="P513" s="295">
        <f>SUMIFS('7.  Persistence Report'!S$27:S$659,'7.  Persistence Report'!$D$27:$D$659,$B512,'7.  Persistence Report'!$H$27:$H$659,$O$401,'7.  Persistence Report'!$J$27:$J$659,"Adjustment")</f>
        <v>0</v>
      </c>
      <c r="Q513" s="295">
        <f>SUMIFS('7.  Persistence Report'!T$27:T$659,'7.  Persistence Report'!$D$27:$D$659,$B512,'7.  Persistence Report'!$H$27:$H$659,$O$401,'7.  Persistence Report'!$J$27:$J$659,"Adjustment")</f>
        <v>0</v>
      </c>
      <c r="R513" s="295">
        <f>SUMIFS('7.  Persistence Report'!U$27:U$659,'7.  Persistence Report'!$D$27:$D$659,$B512,'7.  Persistence Report'!$H$27:$H$659,$O$401,'7.  Persistence Report'!$J$27:$J$659,"Adjustment")</f>
        <v>0</v>
      </c>
      <c r="S513" s="295">
        <f>SUMIFS('7.  Persistence Report'!V$27:V$659,'7.  Persistence Report'!$D$27:$D$659,$B512,'7.  Persistence Report'!$H$27:$H$659,$O$401,'7.  Persistence Report'!$J$27:$J$659,"Adjustment")</f>
        <v>0</v>
      </c>
      <c r="T513" s="295">
        <f>SUMIFS('7.  Persistence Report'!W$27:W$659,'7.  Persistence Report'!$D$27:$D$659,$B512,'7.  Persistence Report'!$H$27:$H$659,$O$401,'7.  Persistence Report'!$J$27:$J$659,"Adjustment")</f>
        <v>0</v>
      </c>
      <c r="U513" s="295">
        <f>SUMIFS('7.  Persistence Report'!X$27:X$659,'7.  Persistence Report'!$D$27:$D$659,$B512,'7.  Persistence Report'!$H$27:$H$659,$O$401,'7.  Persistence Report'!$J$27:$J$659,"Adjustment")</f>
        <v>0</v>
      </c>
      <c r="V513" s="295">
        <f>SUMIFS('7.  Persistence Report'!Y$27:Y$659,'7.  Persistence Report'!$D$27:$D$659,$B512,'7.  Persistence Report'!$H$27:$H$659,$O$401,'7.  Persistence Report'!$J$27:$J$659,"Adjustment")</f>
        <v>0</v>
      </c>
      <c r="W513" s="295">
        <f>SUMIFS('7.  Persistence Report'!Z$27:Z$659,'7.  Persistence Report'!$D$27:$D$659,$B512,'7.  Persistence Report'!$H$27:$H$659,$O$401,'7.  Persistence Report'!$J$27:$J$659,"Adjustment")</f>
        <v>0</v>
      </c>
      <c r="X513" s="295">
        <f>SUMIFS('7.  Persistence Report'!AA$27:AA$659,'7.  Persistence Report'!$D$27:$D$659,$B512,'7.  Persistence Report'!$H$27:$H$659,$O$401,'7.  Persistence Report'!$J$27:$J$659,"Adjustment")</f>
        <v>0</v>
      </c>
      <c r="Y513" s="411">
        <f>Y512</f>
        <v>0</v>
      </c>
      <c r="Z513" s="411">
        <f t="shared" ref="Z513" si="1491">Z512</f>
        <v>0</v>
      </c>
      <c r="AA513" s="411">
        <f t="shared" ref="AA513" si="1492">AA512</f>
        <v>0.77736449675518293</v>
      </c>
      <c r="AB513" s="411">
        <f t="shared" ref="AB513" si="1493">AB512</f>
        <v>0.17346938775510209</v>
      </c>
      <c r="AC513" s="411">
        <f t="shared" ref="AC513" si="1494">AC512</f>
        <v>4.1763296227581972E-2</v>
      </c>
      <c r="AD513" s="411">
        <f t="shared" ref="AD513" si="1495">AD512</f>
        <v>1.2929035250463829E-2</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34</v>
      </c>
      <c r="B515" s="428" t="s">
        <v>775</v>
      </c>
      <c r="C515" s="291" t="s">
        <v>25</v>
      </c>
      <c r="D515" s="295">
        <f>SUMIFS('7.  Persistence Report'!AW$27:AW$659,'7.  Persistence Report'!$D$27:$D$659,$B515,'7.  Persistence Report'!$H$27:$H$659,$D$401,'7.  Persistence Report'!$J$27:$J$659,"&lt;&gt;Adjustment")</f>
        <v>15568700</v>
      </c>
      <c r="E515" s="295">
        <f>SUMIFS('7.  Persistence Report'!AX$27:AX$659,'7.  Persistence Report'!$D$27:$D$659,$B515,'7.  Persistence Report'!$H$27:$H$659,$D$401,'7.  Persistence Report'!$J$27:$J$659,"&lt;&gt;Adjustment")</f>
        <v>15568700</v>
      </c>
      <c r="F515" s="295">
        <f>SUMIFS('7.  Persistence Report'!AY$27:AY$659,'7.  Persistence Report'!$D$27:$D$659,$B515,'7.  Persistence Report'!$H$27:$H$659,$D$401,'7.  Persistence Report'!$J$27:$J$659,"&lt;&gt;Adjustment")</f>
        <v>15568700</v>
      </c>
      <c r="G515" s="295">
        <f>SUMIFS('7.  Persistence Report'!AZ$27:AZ$659,'7.  Persistence Report'!$D$27:$D$659,$B515,'7.  Persistence Report'!$H$27:$H$659,$D$401,'7.  Persistence Report'!$J$27:$J$659,"&lt;&gt;Adjustment")</f>
        <v>15568700</v>
      </c>
      <c r="H515" s="295">
        <f>SUMIFS('7.  Persistence Report'!BA$27:BA$659,'7.  Persistence Report'!$D$27:$D$659,$B515,'7.  Persistence Report'!$H$27:$H$659,$D$401,'7.  Persistence Report'!$J$27:$J$659,"&lt;&gt;Adjustment")</f>
        <v>15568700</v>
      </c>
      <c r="I515" s="295">
        <f>SUMIFS('7.  Persistence Report'!BB$27:BB$659,'7.  Persistence Report'!$D$27:$D$659,$B515,'7.  Persistence Report'!$H$27:$H$659,$D$401,'7.  Persistence Report'!$J$27:$J$659,"&lt;&gt;Adjustment")</f>
        <v>15568700</v>
      </c>
      <c r="J515" s="295">
        <f>SUMIFS('7.  Persistence Report'!BC$27:BC$659,'7.  Persistence Report'!$D$27:$D$659,$B515,'7.  Persistence Report'!$H$27:$H$659,$D$401,'7.  Persistence Report'!$J$27:$J$659,"&lt;&gt;Adjustment")</f>
        <v>15568700</v>
      </c>
      <c r="K515" s="295">
        <f>SUMIFS('7.  Persistence Report'!BD$27:BD$659,'7.  Persistence Report'!$D$27:$D$659,$B515,'7.  Persistence Report'!$H$27:$H$659,$D$401,'7.  Persistence Report'!$J$27:$J$659,"&lt;&gt;Adjustment")</f>
        <v>15568700</v>
      </c>
      <c r="L515" s="295">
        <f>SUMIFS('7.  Persistence Report'!BE$27:BE$659,'7.  Persistence Report'!$D$27:$D$659,$B515,'7.  Persistence Report'!$H$27:$H$659,$D$401,'7.  Persistence Report'!$J$27:$J$659,"&lt;&gt;Adjustment")</f>
        <v>15568700</v>
      </c>
      <c r="M515" s="295">
        <f>SUMIFS('7.  Persistence Report'!BF$27:BF$659,'7.  Persistence Report'!$D$27:$D$659,$B515,'7.  Persistence Report'!$H$27:$H$659,$D$401,'7.  Persistence Report'!$J$27:$J$659,"&lt;&gt;Adjustment")</f>
        <v>15568700</v>
      </c>
      <c r="N515" s="295">
        <v>12</v>
      </c>
      <c r="O515" s="295">
        <f>SUMIFS('7.  Persistence Report'!R$27:R$659,'7.  Persistence Report'!$D$27:$D$659,$B515,'7.  Persistence Report'!$H$27:$H$659,$O$401,'7.  Persistence Report'!$J$27:$J$659,"&lt;&gt;Adjustment")</f>
        <v>2001</v>
      </c>
      <c r="P515" s="295">
        <f>SUMIFS('7.  Persistence Report'!S$27:S$659,'7.  Persistence Report'!$D$27:$D$659,$B515,'7.  Persistence Report'!$H$27:$H$659,$O$401,'7.  Persistence Report'!$J$27:$J$659,"&lt;&gt;Adjustment")</f>
        <v>2001</v>
      </c>
      <c r="Q515" s="295">
        <f>SUMIFS('7.  Persistence Report'!T$27:T$659,'7.  Persistence Report'!$D$27:$D$659,$B515,'7.  Persistence Report'!$H$27:$H$659,$O$401,'7.  Persistence Report'!$J$27:$J$659,"&lt;&gt;Adjustment")</f>
        <v>2001</v>
      </c>
      <c r="R515" s="295">
        <f>SUMIFS('7.  Persistence Report'!U$27:U$659,'7.  Persistence Report'!$D$27:$D$659,$B515,'7.  Persistence Report'!$H$27:$H$659,$O$401,'7.  Persistence Report'!$J$27:$J$659,"&lt;&gt;Adjustment")</f>
        <v>2001</v>
      </c>
      <c r="S515" s="295">
        <f>SUMIFS('7.  Persistence Report'!V$27:V$659,'7.  Persistence Report'!$D$27:$D$659,$B515,'7.  Persistence Report'!$H$27:$H$659,$O$401,'7.  Persistence Report'!$J$27:$J$659,"&lt;&gt;Adjustment")</f>
        <v>2001</v>
      </c>
      <c r="T515" s="295">
        <f>SUMIFS('7.  Persistence Report'!W$27:W$659,'7.  Persistence Report'!$D$27:$D$659,$B515,'7.  Persistence Report'!$H$27:$H$659,$O$401,'7.  Persistence Report'!$J$27:$J$659,"&lt;&gt;Adjustment")</f>
        <v>2001</v>
      </c>
      <c r="U515" s="295">
        <f>SUMIFS('7.  Persistence Report'!X$27:X$659,'7.  Persistence Report'!$D$27:$D$659,$B515,'7.  Persistence Report'!$H$27:$H$659,$O$401,'7.  Persistence Report'!$J$27:$J$659,"&lt;&gt;Adjustment")</f>
        <v>2001</v>
      </c>
      <c r="V515" s="295">
        <f>SUMIFS('7.  Persistence Report'!Y$27:Y$659,'7.  Persistence Report'!$D$27:$D$659,$B515,'7.  Persistence Report'!$H$27:$H$659,$O$401,'7.  Persistence Report'!$J$27:$J$659,"&lt;&gt;Adjustment")</f>
        <v>2001</v>
      </c>
      <c r="W515" s="295">
        <f>SUMIFS('7.  Persistence Report'!Z$27:Z$659,'7.  Persistence Report'!$D$27:$D$659,$B515,'7.  Persistence Report'!$H$27:$H$659,$O$401,'7.  Persistence Report'!$J$27:$J$659,"&lt;&gt;Adjustment")</f>
        <v>2001</v>
      </c>
      <c r="X515" s="295">
        <f>SUMIFS('7.  Persistence Report'!AA$27:AA$659,'7.  Persistence Report'!$D$27:$D$659,$B515,'7.  Persistence Report'!$H$27:$H$659,$O$401,'7.  Persistence Report'!$J$27:$J$659,"&lt;&gt;Adjustment")</f>
        <v>2001</v>
      </c>
      <c r="Y515" s="410">
        <f>VLOOKUP(B515,'3-a.  Rate Class Allocations'!$B$20:$BW$989,28,FALSE)</f>
        <v>0</v>
      </c>
      <c r="Z515" s="410">
        <f>VLOOKUP(B515,'3-a.  Rate Class Allocations'!$B$20:$BW$989,30,FALSE)</f>
        <v>0</v>
      </c>
      <c r="AA515" s="410">
        <f>VLOOKUP(B515,'3-a.  Rate Class Allocations'!$B$20:$BW$989,32,FALSE)</f>
        <v>3.2953896185165199E-2</v>
      </c>
      <c r="AB515" s="410">
        <f>VLOOKUP(B515,'3-a.  Rate Class Allocations'!$B$20:$BW$989,33,FALSE)</f>
        <v>0.77579716563330403</v>
      </c>
      <c r="AC515" s="410">
        <f>VLOOKUP(B515,'3-a.  Rate Class Allocations'!$B$20:$BW$989,35,FALSE)</f>
        <v>0.17493356953055805</v>
      </c>
      <c r="AD515" s="410">
        <f>VLOOKUP(B515,'3-a.  Rate Class Allocations'!$B$20:$BW$989,37,FALSE)</f>
        <v>0</v>
      </c>
      <c r="AE515" s="410"/>
      <c r="AF515" s="415"/>
      <c r="AG515" s="415"/>
      <c r="AH515" s="415"/>
      <c r="AI515" s="415"/>
      <c r="AJ515" s="415"/>
      <c r="AK515" s="415"/>
      <c r="AL515" s="415"/>
      <c r="AM515" s="296">
        <f>SUM(Y515:AL515)</f>
        <v>0.98368463134902728</v>
      </c>
    </row>
    <row r="516" spans="1:39" ht="15.5" outlineLevel="1">
      <c r="A516" s="532"/>
      <c r="B516" s="431" t="s">
        <v>308</v>
      </c>
      <c r="C516" s="340" t="s">
        <v>862</v>
      </c>
      <c r="D516" s="295">
        <f>SUMIFS('7.  Persistence Report'!AW$27:AW$659,'7.  Persistence Report'!$D$27:$D$659,$B515,'7.  Persistence Report'!$H$27:$H$659,$D$401,'7.  Persistence Report'!$J$27:$J$659,"Adjustment")</f>
        <v>240787.80000000002</v>
      </c>
      <c r="E516" s="295">
        <f>SUMIFS('7.  Persistence Report'!AX$27:AX$659,'7.  Persistence Report'!$D$27:$D$659,$B515,'7.  Persistence Report'!$H$27:$H$659,$D$401,'7.  Persistence Report'!$J$27:$J$659,"Adjustment")</f>
        <v>240787.80000000002</v>
      </c>
      <c r="F516" s="295">
        <f>SUMIFS('7.  Persistence Report'!AY$27:AY$659,'7.  Persistence Report'!$D$27:$D$659,$B515,'7.  Persistence Report'!$H$27:$H$659,$D$401,'7.  Persistence Report'!$J$27:$J$659,"Adjustment")</f>
        <v>240787.80000000002</v>
      </c>
      <c r="G516" s="295">
        <f>SUMIFS('7.  Persistence Report'!AZ$27:AZ$659,'7.  Persistence Report'!$D$27:$D$659,$B515,'7.  Persistence Report'!$H$27:$H$659,$D$401,'7.  Persistence Report'!$J$27:$J$659,"Adjustment")</f>
        <v>240787.80000000002</v>
      </c>
      <c r="H516" s="295">
        <f>SUMIFS('7.  Persistence Report'!BA$27:BA$659,'7.  Persistence Report'!$D$27:$D$659,$B515,'7.  Persistence Report'!$H$27:$H$659,$D$401,'7.  Persistence Report'!$J$27:$J$659,"Adjustment")</f>
        <v>240787.80000000002</v>
      </c>
      <c r="I516" s="295">
        <f>SUMIFS('7.  Persistence Report'!BB$27:BB$659,'7.  Persistence Report'!$D$27:$D$659,$B515,'7.  Persistence Report'!$H$27:$H$659,$D$401,'7.  Persistence Report'!$J$27:$J$659,"Adjustment")</f>
        <v>240787.80000000002</v>
      </c>
      <c r="J516" s="295">
        <f>SUMIFS('7.  Persistence Report'!BC$27:BC$659,'7.  Persistence Report'!$D$27:$D$659,$B515,'7.  Persistence Report'!$H$27:$H$659,$D$401,'7.  Persistence Report'!$J$27:$J$659,"Adjustment")</f>
        <v>240787.80000000002</v>
      </c>
      <c r="K516" s="295">
        <f>SUMIFS('7.  Persistence Report'!BD$27:BD$659,'7.  Persistence Report'!$D$27:$D$659,$B515,'7.  Persistence Report'!$H$27:$H$659,$D$401,'7.  Persistence Report'!$J$27:$J$659,"Adjustment")</f>
        <v>240787.80000000002</v>
      </c>
      <c r="L516" s="295">
        <f>SUMIFS('7.  Persistence Report'!BE$27:BE$659,'7.  Persistence Report'!$D$27:$D$659,$B515,'7.  Persistence Report'!$H$27:$H$659,$D$401,'7.  Persistence Report'!$J$27:$J$659,"Adjustment")</f>
        <v>240787.80000000002</v>
      </c>
      <c r="M516" s="295">
        <f>SUMIFS('7.  Persistence Report'!BF$27:BF$659,'7.  Persistence Report'!$D$27:$D$659,$B515,'7.  Persistence Report'!$H$27:$H$659,$D$401,'7.  Persistence Report'!$J$27:$J$659,"Adjustment")</f>
        <v>240787.80000000002</v>
      </c>
      <c r="N516" s="295">
        <f>N515</f>
        <v>12</v>
      </c>
      <c r="O516" s="295">
        <f>SUMIFS('7.  Persistence Report'!R$27:R$659,'7.  Persistence Report'!$D$27:$D$659,$B515,'7.  Persistence Report'!$H$27:$H$659,$O$401,'7.  Persistence Report'!$J$27:$J$659,"Adjustment")</f>
        <v>41.03377563329326</v>
      </c>
      <c r="P516" s="295">
        <f>SUMIFS('7.  Persistence Report'!S$27:S$659,'7.  Persistence Report'!$D$27:$D$659,$B515,'7.  Persistence Report'!$H$27:$H$659,$O$401,'7.  Persistence Report'!$J$27:$J$659,"Adjustment")</f>
        <v>41.03377563329326</v>
      </c>
      <c r="Q516" s="295">
        <f>SUMIFS('7.  Persistence Report'!T$27:T$659,'7.  Persistence Report'!$D$27:$D$659,$B515,'7.  Persistence Report'!$H$27:$H$659,$O$401,'7.  Persistence Report'!$J$27:$J$659,"Adjustment")</f>
        <v>41.03377563329326</v>
      </c>
      <c r="R516" s="295">
        <f>SUMIFS('7.  Persistence Report'!U$27:U$659,'7.  Persistence Report'!$D$27:$D$659,$B515,'7.  Persistence Report'!$H$27:$H$659,$O$401,'7.  Persistence Report'!$J$27:$J$659,"Adjustment")</f>
        <v>41.03377563329326</v>
      </c>
      <c r="S516" s="295">
        <f>SUMIFS('7.  Persistence Report'!V$27:V$659,'7.  Persistence Report'!$D$27:$D$659,$B515,'7.  Persistence Report'!$H$27:$H$659,$O$401,'7.  Persistence Report'!$J$27:$J$659,"Adjustment")</f>
        <v>41.03377563329326</v>
      </c>
      <c r="T516" s="295">
        <f>SUMIFS('7.  Persistence Report'!W$27:W$659,'7.  Persistence Report'!$D$27:$D$659,$B515,'7.  Persistence Report'!$H$27:$H$659,$O$401,'7.  Persistence Report'!$J$27:$J$659,"Adjustment")</f>
        <v>41.03377563329326</v>
      </c>
      <c r="U516" s="295">
        <f>SUMIFS('7.  Persistence Report'!X$27:X$659,'7.  Persistence Report'!$D$27:$D$659,$B515,'7.  Persistence Report'!$H$27:$H$659,$O$401,'7.  Persistence Report'!$J$27:$J$659,"Adjustment")</f>
        <v>41.03377563329326</v>
      </c>
      <c r="V516" s="295">
        <f>SUMIFS('7.  Persistence Report'!Y$27:Y$659,'7.  Persistence Report'!$D$27:$D$659,$B515,'7.  Persistence Report'!$H$27:$H$659,$O$401,'7.  Persistence Report'!$J$27:$J$659,"Adjustment")</f>
        <v>41.03377563329326</v>
      </c>
      <c r="W516" s="295">
        <f>SUMIFS('7.  Persistence Report'!Z$27:Z$659,'7.  Persistence Report'!$D$27:$D$659,$B515,'7.  Persistence Report'!$H$27:$H$659,$O$401,'7.  Persistence Report'!$J$27:$J$659,"Adjustment")</f>
        <v>41.03377563329326</v>
      </c>
      <c r="X516" s="295">
        <f>SUMIFS('7.  Persistence Report'!AA$27:AA$659,'7.  Persistence Report'!$D$27:$D$659,$B515,'7.  Persistence Report'!$H$27:$H$659,$O$401,'7.  Persistence Report'!$J$27:$J$659,"Adjustment")</f>
        <v>41.03377563329326</v>
      </c>
      <c r="Y516" s="411">
        <f>Y515</f>
        <v>0</v>
      </c>
      <c r="Z516" s="411">
        <f t="shared" ref="Z516" si="1504">Z515</f>
        <v>0</v>
      </c>
      <c r="AA516" s="411">
        <f t="shared" ref="AA516" si="1505">AA515</f>
        <v>3.2953896185165199E-2</v>
      </c>
      <c r="AB516" s="411">
        <f t="shared" ref="AB516" si="1506">AB515</f>
        <v>0.77579716563330403</v>
      </c>
      <c r="AC516" s="411">
        <f t="shared" ref="AC516" si="1507">AC515</f>
        <v>0.17493356953055805</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v>35</v>
      </c>
      <c r="B518" s="428" t="s">
        <v>127</v>
      </c>
      <c r="C518" s="291" t="s">
        <v>25</v>
      </c>
      <c r="D518" s="295">
        <f>SUMIFS('7.  Persistence Report'!AW$27:AW$659,'7.  Persistence Report'!$D$27:$D$659,$B518,'7.  Persistence Report'!$H$27:$H$659,$D$401,'7.  Persistence Report'!$J$27:$J$659,"&lt;&gt;Adjustment")</f>
        <v>10476472</v>
      </c>
      <c r="E518" s="295">
        <f>SUMIFS('7.  Persistence Report'!AX$27:AX$659,'7.  Persistence Report'!$D$27:$D$659,$B518,'7.  Persistence Report'!$H$27:$H$659,$D$401,'7.  Persistence Report'!$J$27:$J$659,"&lt;&gt;Adjustment")</f>
        <v>10476472</v>
      </c>
      <c r="F518" s="295">
        <f>SUMIFS('7.  Persistence Report'!AY$27:AY$659,'7.  Persistence Report'!$D$27:$D$659,$B518,'7.  Persistence Report'!$H$27:$H$659,$D$401,'7.  Persistence Report'!$J$27:$J$659,"&lt;&gt;Adjustment")</f>
        <v>10476472</v>
      </c>
      <c r="G518" s="295">
        <f>SUMIFS('7.  Persistence Report'!AZ$27:AZ$659,'7.  Persistence Report'!$D$27:$D$659,$B518,'7.  Persistence Report'!$H$27:$H$659,$D$401,'7.  Persistence Report'!$J$27:$J$659,"&lt;&gt;Adjustment")</f>
        <v>10476472</v>
      </c>
      <c r="H518" s="295">
        <f>SUMIFS('7.  Persistence Report'!BA$27:BA$659,'7.  Persistence Report'!$D$27:$D$659,$B518,'7.  Persistence Report'!$H$27:$H$659,$D$401,'7.  Persistence Report'!$J$27:$J$659,"&lt;&gt;Adjustment")</f>
        <v>0</v>
      </c>
      <c r="I518" s="295">
        <f>SUMIFS('7.  Persistence Report'!BB$27:BB$659,'7.  Persistence Report'!$D$27:$D$659,$B518,'7.  Persistence Report'!$H$27:$H$659,$D$401,'7.  Persistence Report'!$J$27:$J$659,"&lt;&gt;Adjustment")</f>
        <v>0</v>
      </c>
      <c r="J518" s="295">
        <f>SUMIFS('7.  Persistence Report'!BC$27:BC$659,'7.  Persistence Report'!$D$27:$D$659,$B518,'7.  Persistence Report'!$H$27:$H$659,$D$401,'7.  Persistence Report'!$J$27:$J$659,"&lt;&gt;Adjustment")</f>
        <v>0</v>
      </c>
      <c r="K518" s="295">
        <f>SUMIFS('7.  Persistence Report'!BD$27:BD$659,'7.  Persistence Report'!$D$27:$D$659,$B518,'7.  Persistence Report'!$H$27:$H$659,$D$401,'7.  Persistence Report'!$J$27:$J$659,"&lt;&gt;Adjustment")</f>
        <v>0</v>
      </c>
      <c r="L518" s="295">
        <f>SUMIFS('7.  Persistence Report'!BE$27:BE$659,'7.  Persistence Report'!$D$27:$D$659,$B518,'7.  Persistence Report'!$H$27:$H$659,$D$401,'7.  Persistence Report'!$J$27:$J$659,"&lt;&gt;Adjustment")</f>
        <v>0</v>
      </c>
      <c r="M518" s="295">
        <f>SUMIFS('7.  Persistence Report'!BF$27:BF$659,'7.  Persistence Report'!$D$27:$D$659,$B518,'7.  Persistence Report'!$H$27:$H$659,$D$401,'7.  Persistence Report'!$J$27:$J$659,"&lt;&gt;Adjustment")</f>
        <v>0</v>
      </c>
      <c r="N518" s="291"/>
      <c r="O518" s="295">
        <f>SUMIFS('7.  Persistence Report'!R$27:R$659,'7.  Persistence Report'!$D$27:$D$659,$B518,'7.  Persistence Report'!$H$27:$H$659,$O$401,'7.  Persistence Report'!$J$27:$J$659,"&lt;&gt;Adjustment")</f>
        <v>2324</v>
      </c>
      <c r="P518" s="295">
        <f>SUMIFS('7.  Persistence Report'!S$27:S$659,'7.  Persistence Report'!$D$27:$D$659,$B518,'7.  Persistence Report'!$H$27:$H$659,$O$401,'7.  Persistence Report'!$J$27:$J$659,"&lt;&gt;Adjustment")</f>
        <v>2324</v>
      </c>
      <c r="Q518" s="295">
        <f>SUMIFS('7.  Persistence Report'!T$27:T$659,'7.  Persistence Report'!$D$27:$D$659,$B518,'7.  Persistence Report'!$H$27:$H$659,$O$401,'7.  Persistence Report'!$J$27:$J$659,"&lt;&gt;Adjustment")</f>
        <v>2324</v>
      </c>
      <c r="R518" s="295">
        <f>SUMIFS('7.  Persistence Report'!U$27:U$659,'7.  Persistence Report'!$D$27:$D$659,$B518,'7.  Persistence Report'!$H$27:$H$659,$O$401,'7.  Persistence Report'!$J$27:$J$659,"&lt;&gt;Adjustment")</f>
        <v>2324</v>
      </c>
      <c r="S518" s="295">
        <f>SUMIFS('7.  Persistence Report'!V$27:V$659,'7.  Persistence Report'!$D$27:$D$659,$B518,'7.  Persistence Report'!$H$27:$H$659,$O$401,'7.  Persistence Report'!$J$27:$J$659,"&lt;&gt;Adjustment")</f>
        <v>0</v>
      </c>
      <c r="T518" s="295">
        <f>SUMIFS('7.  Persistence Report'!W$27:W$659,'7.  Persistence Report'!$D$27:$D$659,$B518,'7.  Persistence Report'!$H$27:$H$659,$O$401,'7.  Persistence Report'!$J$27:$J$659,"&lt;&gt;Adjustment")</f>
        <v>0</v>
      </c>
      <c r="U518" s="295">
        <f>SUMIFS('7.  Persistence Report'!X$27:X$659,'7.  Persistence Report'!$D$27:$D$659,$B518,'7.  Persistence Report'!$H$27:$H$659,$O$401,'7.  Persistence Report'!$J$27:$J$659,"&lt;&gt;Adjustment")</f>
        <v>0</v>
      </c>
      <c r="V518" s="295">
        <f>SUMIFS('7.  Persistence Report'!Y$27:Y$659,'7.  Persistence Report'!$D$27:$D$659,$B518,'7.  Persistence Report'!$H$27:$H$659,$O$401,'7.  Persistence Report'!$J$27:$J$659,"&lt;&gt;Adjustment")</f>
        <v>0</v>
      </c>
      <c r="W518" s="295">
        <f>SUMIFS('7.  Persistence Report'!Z$27:Z$659,'7.  Persistence Report'!$D$27:$D$659,$B518,'7.  Persistence Report'!$H$27:$H$659,$O$401,'7.  Persistence Report'!$J$27:$J$659,"&lt;&gt;Adjustment")</f>
        <v>0</v>
      </c>
      <c r="X518" s="295">
        <f>SUMIFS('7.  Persistence Report'!AA$27:AA$659,'7.  Persistence Report'!$D$27:$D$659,$B518,'7.  Persistence Report'!$H$27:$H$659,$O$401,'7.  Persistence Report'!$J$27:$J$659,"&lt;&gt;Adjustment")</f>
        <v>0</v>
      </c>
      <c r="Y518" s="410">
        <f>VLOOKUP(B518,'3-a.  Rate Class Allocations'!$B$20:$BW$989,28,FALSE)</f>
        <v>1</v>
      </c>
      <c r="Z518" s="410">
        <f>VLOOKUP(B518,'3-a.  Rate Class Allocations'!$B$20:$BW$989,30,FALSE)</f>
        <v>0</v>
      </c>
      <c r="AA518" s="410">
        <f>VLOOKUP(B518,'3-a.  Rate Class Allocations'!$B$20:$BW$989,32,FALSE)</f>
        <v>0</v>
      </c>
      <c r="AB518" s="410">
        <f>VLOOKUP(B518,'3-a.  Rate Class Allocations'!$B$20:$BW$989,33,FALSE)</f>
        <v>0</v>
      </c>
      <c r="AC518" s="410">
        <f>VLOOKUP(B518,'3-a.  Rate Class Allocations'!$B$20:$BW$989,35,FALSE)</f>
        <v>0</v>
      </c>
      <c r="AD518" s="410">
        <f>VLOOKUP(B518,'3-a.  Rate Class Allocations'!$B$20:$BW$989,37,FALSE)</f>
        <v>0</v>
      </c>
      <c r="AE518" s="410"/>
      <c r="AF518" s="415"/>
      <c r="AG518" s="415"/>
      <c r="AH518" s="415"/>
      <c r="AI518" s="415"/>
      <c r="AJ518" s="415"/>
      <c r="AK518" s="415"/>
      <c r="AL518" s="415"/>
      <c r="AM518" s="296">
        <f>SUM(Y518:AL518)</f>
        <v>1</v>
      </c>
    </row>
    <row r="519" spans="1:39" ht="15.5" outlineLevel="1">
      <c r="A519" s="532"/>
      <c r="B519" s="431" t="s">
        <v>308</v>
      </c>
      <c r="C519" s="340" t="s">
        <v>862</v>
      </c>
      <c r="D519" s="295">
        <f>SUMIFS('7.  Persistence Report'!AW$27:AW$659,'7.  Persistence Report'!$D$27:$D$659,$B518,'7.  Persistence Report'!$H$27:$H$659,$D$401,'7.  Persistence Report'!$J$27:$J$659,"Adjustment")</f>
        <v>0</v>
      </c>
      <c r="E519" s="295">
        <f>SUMIFS('7.  Persistence Report'!AX$27:AX$659,'7.  Persistence Report'!$D$27:$D$659,$B518,'7.  Persistence Report'!$H$27:$H$659,$D$401,'7.  Persistence Report'!$J$27:$J$659,"Adjustment")</f>
        <v>0</v>
      </c>
      <c r="F519" s="295">
        <f>SUMIFS('7.  Persistence Report'!AY$27:AY$659,'7.  Persistence Report'!$D$27:$D$659,$B518,'7.  Persistence Report'!$H$27:$H$659,$D$401,'7.  Persistence Report'!$J$27:$J$659,"Adjustment")</f>
        <v>0</v>
      </c>
      <c r="G519" s="295">
        <f>SUMIFS('7.  Persistence Report'!AZ$27:AZ$659,'7.  Persistence Report'!$D$27:$D$659,$B518,'7.  Persistence Report'!$H$27:$H$659,$D$401,'7.  Persistence Report'!$J$27:$J$659,"Adjustment")</f>
        <v>0</v>
      </c>
      <c r="H519" s="295">
        <f>SUMIFS('7.  Persistence Report'!BA$27:BA$659,'7.  Persistence Report'!$D$27:$D$659,$B518,'7.  Persistence Report'!$H$27:$H$659,$D$401,'7.  Persistence Report'!$J$27:$J$659,"Adjustment")</f>
        <v>0</v>
      </c>
      <c r="I519" s="295">
        <f>SUMIFS('7.  Persistence Report'!BB$27:BB$659,'7.  Persistence Report'!$D$27:$D$659,$B518,'7.  Persistence Report'!$H$27:$H$659,$D$401,'7.  Persistence Report'!$J$27:$J$659,"Adjustment")</f>
        <v>0</v>
      </c>
      <c r="J519" s="295">
        <f>SUMIFS('7.  Persistence Report'!BC$27:BC$659,'7.  Persistence Report'!$D$27:$D$659,$B518,'7.  Persistence Report'!$H$27:$H$659,$D$401,'7.  Persistence Report'!$J$27:$J$659,"Adjustment")</f>
        <v>0</v>
      </c>
      <c r="K519" s="295">
        <f>SUMIFS('7.  Persistence Report'!BD$27:BD$659,'7.  Persistence Report'!$D$27:$D$659,$B518,'7.  Persistence Report'!$H$27:$H$659,$D$401,'7.  Persistence Report'!$J$27:$J$659,"Adjustment")</f>
        <v>0</v>
      </c>
      <c r="L519" s="295">
        <f>SUMIFS('7.  Persistence Report'!BE$27:BE$659,'7.  Persistence Report'!$D$27:$D$659,$B518,'7.  Persistence Report'!$H$27:$H$659,$D$401,'7.  Persistence Report'!$J$27:$J$659,"Adjustment")</f>
        <v>0</v>
      </c>
      <c r="M519" s="295">
        <f>SUMIFS('7.  Persistence Report'!BF$27:BF$659,'7.  Persistence Report'!$D$27:$D$659,$B518,'7.  Persistence Report'!$H$27:$H$659,$D$401,'7.  Persistence Report'!$J$27:$J$659,"Adjustment")</f>
        <v>0</v>
      </c>
      <c r="N519" s="291"/>
      <c r="O519" s="295">
        <f>SUMIFS('7.  Persistence Report'!R$27:R$659,'7.  Persistence Report'!$D$27:$D$659,$B518,'7.  Persistence Report'!$H$27:$H$659,$O$401,'7.  Persistence Report'!$J$27:$J$659,"Adjustment")</f>
        <v>0</v>
      </c>
      <c r="P519" s="295">
        <f>SUMIFS('7.  Persistence Report'!S$27:S$659,'7.  Persistence Report'!$D$27:$D$659,$B518,'7.  Persistence Report'!$H$27:$H$659,$O$401,'7.  Persistence Report'!$J$27:$J$659,"Adjustment")</f>
        <v>0</v>
      </c>
      <c r="Q519" s="295">
        <f>SUMIFS('7.  Persistence Report'!T$27:T$659,'7.  Persistence Report'!$D$27:$D$659,$B518,'7.  Persistence Report'!$H$27:$H$659,$O$401,'7.  Persistence Report'!$J$27:$J$659,"Adjustment")</f>
        <v>0</v>
      </c>
      <c r="R519" s="295">
        <f>SUMIFS('7.  Persistence Report'!U$27:U$659,'7.  Persistence Report'!$D$27:$D$659,$B518,'7.  Persistence Report'!$H$27:$H$659,$O$401,'7.  Persistence Report'!$J$27:$J$659,"Adjustment")</f>
        <v>0</v>
      </c>
      <c r="S519" s="295">
        <f>SUMIFS('7.  Persistence Report'!V$27:V$659,'7.  Persistence Report'!$D$27:$D$659,$B518,'7.  Persistence Report'!$H$27:$H$659,$O$401,'7.  Persistence Report'!$J$27:$J$659,"Adjustment")</f>
        <v>0</v>
      </c>
      <c r="T519" s="295">
        <f>SUMIFS('7.  Persistence Report'!W$27:W$659,'7.  Persistence Report'!$D$27:$D$659,$B518,'7.  Persistence Report'!$H$27:$H$659,$O$401,'7.  Persistence Report'!$J$27:$J$659,"Adjustment")</f>
        <v>0</v>
      </c>
      <c r="U519" s="295">
        <f>SUMIFS('7.  Persistence Report'!X$27:X$659,'7.  Persistence Report'!$D$27:$D$659,$B518,'7.  Persistence Report'!$H$27:$H$659,$O$401,'7.  Persistence Report'!$J$27:$J$659,"Adjustment")</f>
        <v>0</v>
      </c>
      <c r="V519" s="295">
        <f>SUMIFS('7.  Persistence Report'!Y$27:Y$659,'7.  Persistence Report'!$D$27:$D$659,$B518,'7.  Persistence Report'!$H$27:$H$659,$O$401,'7.  Persistence Report'!$J$27:$J$659,"Adjustment")</f>
        <v>0</v>
      </c>
      <c r="W519" s="295">
        <f>SUMIFS('7.  Persistence Report'!Z$27:Z$659,'7.  Persistence Report'!$D$27:$D$659,$B518,'7.  Persistence Report'!$H$27:$H$659,$O$401,'7.  Persistence Report'!$J$27:$J$659,"Adjustment")</f>
        <v>0</v>
      </c>
      <c r="X519" s="295">
        <f>SUMIFS('7.  Persistence Report'!AA$27:AA$659,'7.  Persistence Report'!$D$27:$D$659,$B518,'7.  Persistence Report'!$H$27:$H$659,$O$401,'7.  Persistence Report'!$J$27:$J$659,"Adjustment")</f>
        <v>0</v>
      </c>
      <c r="Y519" s="411">
        <f>Y518</f>
        <v>1</v>
      </c>
      <c r="Z519" s="411">
        <f t="shared" ref="Z519" si="1517">Z518</f>
        <v>0</v>
      </c>
      <c r="AA519" s="411">
        <f t="shared" ref="AA519" si="1518">AA518</f>
        <v>0</v>
      </c>
      <c r="AB519" s="411">
        <f t="shared" ref="AB519" si="1519">AB518</f>
        <v>0</v>
      </c>
      <c r="AC519" s="411">
        <f t="shared" ref="AC519" si="1520">AC518</f>
        <v>0</v>
      </c>
      <c r="AD519" s="411">
        <f t="shared" ref="AD519" si="1521">AD518</f>
        <v>0</v>
      </c>
      <c r="AE519" s="411">
        <f t="shared" ref="AE519" si="1522">AE518</f>
        <v>0</v>
      </c>
      <c r="AF519" s="411">
        <f t="shared" ref="AF519" si="1523">AF518</f>
        <v>0</v>
      </c>
      <c r="AG519" s="411">
        <f t="shared" ref="AG519" si="1524">AG518</f>
        <v>0</v>
      </c>
      <c r="AH519" s="411">
        <f t="shared" ref="AH519" si="1525">AH518</f>
        <v>0</v>
      </c>
      <c r="AI519" s="411">
        <f t="shared" ref="AI519" si="1526">AI518</f>
        <v>0</v>
      </c>
      <c r="AJ519" s="411">
        <f t="shared" ref="AJ519" si="1527">AJ518</f>
        <v>0</v>
      </c>
      <c r="AK519" s="411">
        <f t="shared" ref="AK519" si="1528">AK518</f>
        <v>0</v>
      </c>
      <c r="AL519" s="411">
        <f t="shared" ref="AL519" si="1529">AL518</f>
        <v>0</v>
      </c>
      <c r="AM519" s="306"/>
    </row>
    <row r="520" spans="1:39" ht="15.5"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5" hidden="1" outlineLevel="1">
      <c r="A521" s="532"/>
      <c r="B521" s="504" t="s">
        <v>502</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15.5" outlineLevel="1">
      <c r="A522" s="532">
        <v>36</v>
      </c>
      <c r="B522" s="428" t="s">
        <v>776</v>
      </c>
      <c r="C522" s="291" t="s">
        <v>25</v>
      </c>
      <c r="D522" s="295">
        <f>SUMIFS('7.  Persistence Report'!AW$27:AW$659,'7.  Persistence Report'!$D$27:$D$659,$B522,'7.  Persistence Report'!$H$27:$H$659,$D$401,'7.  Persistence Report'!$J$27:$J$659,"&lt;&gt;Adjustment")</f>
        <v>1401850</v>
      </c>
      <c r="E522" s="295">
        <f>SUMIFS('7.  Persistence Report'!AX$27:AX$659,'7.  Persistence Report'!$D$27:$D$659,$B522,'7.  Persistence Report'!$H$27:$H$659,$D$401,'7.  Persistence Report'!$J$27:$J$659,"&lt;&gt;Adjustment")</f>
        <v>1401850</v>
      </c>
      <c r="F522" s="295">
        <f>SUMIFS('7.  Persistence Report'!AY$27:AY$659,'7.  Persistence Report'!$D$27:$D$659,$B522,'7.  Persistence Report'!$H$27:$H$659,$D$401,'7.  Persistence Report'!$J$27:$J$659,"&lt;&gt;Adjustment")</f>
        <v>1401850</v>
      </c>
      <c r="G522" s="295">
        <f>SUMIFS('7.  Persistence Report'!AZ$27:AZ$659,'7.  Persistence Report'!$D$27:$D$659,$B522,'7.  Persistence Report'!$H$27:$H$659,$D$401,'7.  Persistence Report'!$J$27:$J$659,"&lt;&gt;Adjustment")</f>
        <v>1401850</v>
      </c>
      <c r="H522" s="295">
        <f>SUMIFS('7.  Persistence Report'!BA$27:BA$659,'7.  Persistence Report'!$D$27:$D$659,$B522,'7.  Persistence Report'!$H$27:$H$659,$D$401,'7.  Persistence Report'!$J$27:$J$659,"&lt;&gt;Adjustment")</f>
        <v>1401850</v>
      </c>
      <c r="I522" s="295">
        <f>SUMIFS('7.  Persistence Report'!BB$27:BB$659,'7.  Persistence Report'!$D$27:$D$659,$B522,'7.  Persistence Report'!$H$27:$H$659,$D$401,'7.  Persistence Report'!$J$27:$J$659,"&lt;&gt;Adjustment")</f>
        <v>1401850</v>
      </c>
      <c r="J522" s="295">
        <f>SUMIFS('7.  Persistence Report'!BC$27:BC$659,'7.  Persistence Report'!$D$27:$D$659,$B522,'7.  Persistence Report'!$H$27:$H$659,$D$401,'7.  Persistence Report'!$J$27:$J$659,"&lt;&gt;Adjustment")</f>
        <v>1401850</v>
      </c>
      <c r="K522" s="295">
        <f>SUMIFS('7.  Persistence Report'!BD$27:BD$659,'7.  Persistence Report'!$D$27:$D$659,$B522,'7.  Persistence Report'!$H$27:$H$659,$D$401,'7.  Persistence Report'!$J$27:$J$659,"&lt;&gt;Adjustment")</f>
        <v>1401850</v>
      </c>
      <c r="L522" s="295">
        <f>SUMIFS('7.  Persistence Report'!BE$27:BE$659,'7.  Persistence Report'!$D$27:$D$659,$B522,'7.  Persistence Report'!$H$27:$H$659,$D$401,'7.  Persistence Report'!$J$27:$J$659,"&lt;&gt;Adjustment")</f>
        <v>1401850</v>
      </c>
      <c r="M522" s="295">
        <f>SUMIFS('7.  Persistence Report'!BF$27:BF$659,'7.  Persistence Report'!$D$27:$D$659,$B522,'7.  Persistence Report'!$H$27:$H$659,$D$401,'7.  Persistence Report'!$J$27:$J$659,"&lt;&gt;Adjustment")</f>
        <v>1401850</v>
      </c>
      <c r="N522" s="291"/>
      <c r="O522" s="295">
        <f>SUMIFS('7.  Persistence Report'!R$27:R$659,'7.  Persistence Report'!$D$27:$D$659,$B522,'7.  Persistence Report'!$H$27:$H$659,$O$401,'7.  Persistence Report'!$J$27:$J$659,"&lt;&gt;Adjustment")</f>
        <v>268</v>
      </c>
      <c r="P522" s="295">
        <f>SUMIFS('7.  Persistence Report'!S$27:S$659,'7.  Persistence Report'!$D$27:$D$659,$B522,'7.  Persistence Report'!$H$27:$H$659,$O$401,'7.  Persistence Report'!$J$27:$J$659,"&lt;&gt;Adjustment")</f>
        <v>268</v>
      </c>
      <c r="Q522" s="295">
        <f>SUMIFS('7.  Persistence Report'!T$27:T$659,'7.  Persistence Report'!$D$27:$D$659,$B522,'7.  Persistence Report'!$H$27:$H$659,$O$401,'7.  Persistence Report'!$J$27:$J$659,"&lt;&gt;Adjustment")</f>
        <v>268</v>
      </c>
      <c r="R522" s="295">
        <f>SUMIFS('7.  Persistence Report'!U$27:U$659,'7.  Persistence Report'!$D$27:$D$659,$B522,'7.  Persistence Report'!$H$27:$H$659,$O$401,'7.  Persistence Report'!$J$27:$J$659,"&lt;&gt;Adjustment")</f>
        <v>268</v>
      </c>
      <c r="S522" s="295">
        <f>SUMIFS('7.  Persistence Report'!V$27:V$659,'7.  Persistence Report'!$D$27:$D$659,$B522,'7.  Persistence Report'!$H$27:$H$659,$O$401,'7.  Persistence Report'!$J$27:$J$659,"&lt;&gt;Adjustment")</f>
        <v>268</v>
      </c>
      <c r="T522" s="295">
        <f>SUMIFS('7.  Persistence Report'!W$27:W$659,'7.  Persistence Report'!$D$27:$D$659,$B522,'7.  Persistence Report'!$H$27:$H$659,$O$401,'7.  Persistence Report'!$J$27:$J$659,"&lt;&gt;Adjustment")</f>
        <v>268</v>
      </c>
      <c r="U522" s="295">
        <f>SUMIFS('7.  Persistence Report'!X$27:X$659,'7.  Persistence Report'!$D$27:$D$659,$B522,'7.  Persistence Report'!$H$27:$H$659,$O$401,'7.  Persistence Report'!$J$27:$J$659,"&lt;&gt;Adjustment")</f>
        <v>268</v>
      </c>
      <c r="V522" s="295">
        <f>SUMIFS('7.  Persistence Report'!Y$27:Y$659,'7.  Persistence Report'!$D$27:$D$659,$B522,'7.  Persistence Report'!$H$27:$H$659,$O$401,'7.  Persistence Report'!$J$27:$J$659,"&lt;&gt;Adjustment")</f>
        <v>268</v>
      </c>
      <c r="W522" s="295">
        <f>SUMIFS('7.  Persistence Report'!Z$27:Z$659,'7.  Persistence Report'!$D$27:$D$659,$B522,'7.  Persistence Report'!$H$27:$H$659,$O$401,'7.  Persistence Report'!$J$27:$J$659,"&lt;&gt;Adjustment")</f>
        <v>268</v>
      </c>
      <c r="X522" s="295">
        <f>SUMIFS('7.  Persistence Report'!AA$27:AA$659,'7.  Persistence Report'!$D$27:$D$659,$B522,'7.  Persistence Report'!$H$27:$H$659,$O$401,'7.  Persistence Report'!$J$27:$J$659,"&lt;&gt;Adjustment")</f>
        <v>268</v>
      </c>
      <c r="Y522" s="410">
        <f>VLOOKUP(B522,'3-a.  Rate Class Allocations'!$B$20:$BW$989,28,FALSE)</f>
        <v>1</v>
      </c>
      <c r="Z522" s="410">
        <f>VLOOKUP(B522,'3-a.  Rate Class Allocations'!$B$20:$BW$989,30,FALSE)</f>
        <v>0</v>
      </c>
      <c r="AA522" s="410">
        <f>VLOOKUP(B522,'3-a.  Rate Class Allocations'!$B$20:$BW$989,32,FALSE)</f>
        <v>0</v>
      </c>
      <c r="AB522" s="410">
        <f>VLOOKUP(B522,'3-a.  Rate Class Allocations'!$B$20:$BW$989,33,FALSE)</f>
        <v>0</v>
      </c>
      <c r="AC522" s="410">
        <f>VLOOKUP(B522,'3-a.  Rate Class Allocations'!$B$20:$BW$989,35,FALSE)</f>
        <v>0</v>
      </c>
      <c r="AD522" s="410">
        <f>VLOOKUP(B522,'3-a.  Rate Class Allocations'!$B$20:$BW$989,37,FALSE)</f>
        <v>0</v>
      </c>
      <c r="AE522" s="410"/>
      <c r="AF522" s="415"/>
      <c r="AG522" s="415"/>
      <c r="AH522" s="415"/>
      <c r="AI522" s="415"/>
      <c r="AJ522" s="415"/>
      <c r="AK522" s="415"/>
      <c r="AL522" s="415"/>
      <c r="AM522" s="296">
        <f>SUM(Y522:AL522)</f>
        <v>1</v>
      </c>
    </row>
    <row r="523" spans="1:39" ht="15.5" outlineLevel="1">
      <c r="A523" s="532"/>
      <c r="B523" s="431" t="s">
        <v>308</v>
      </c>
      <c r="C523" s="340" t="s">
        <v>862</v>
      </c>
      <c r="D523" s="295">
        <f>SUMIFS('7.  Persistence Report'!AW$27:AW$659,'7.  Persistence Report'!$D$27:$D$659,$B522,'7.  Persistence Report'!$H$27:$H$659,$D$401,'7.  Persistence Report'!$J$27:$J$659,"Adjustment")</f>
        <v>5049.4049496773496</v>
      </c>
      <c r="E523" s="295">
        <f>SUMIFS('7.  Persistence Report'!AX$27:AX$659,'7.  Persistence Report'!$D$27:$D$659,$B522,'7.  Persistence Report'!$H$27:$H$659,$D$401,'7.  Persistence Report'!$J$27:$J$659,"Adjustment")</f>
        <v>5049.4049496773496</v>
      </c>
      <c r="F523" s="295">
        <f>SUMIFS('7.  Persistence Report'!AY$27:AY$659,'7.  Persistence Report'!$D$27:$D$659,$B522,'7.  Persistence Report'!$H$27:$H$659,$D$401,'7.  Persistence Report'!$J$27:$J$659,"Adjustment")</f>
        <v>5049.4049496773496</v>
      </c>
      <c r="G523" s="295">
        <f>SUMIFS('7.  Persistence Report'!AZ$27:AZ$659,'7.  Persistence Report'!$D$27:$D$659,$B522,'7.  Persistence Report'!$H$27:$H$659,$D$401,'7.  Persistence Report'!$J$27:$J$659,"Adjustment")</f>
        <v>5049.4049496773496</v>
      </c>
      <c r="H523" s="295">
        <f>SUMIFS('7.  Persistence Report'!BA$27:BA$659,'7.  Persistence Report'!$D$27:$D$659,$B522,'7.  Persistence Report'!$H$27:$H$659,$D$401,'7.  Persistence Report'!$J$27:$J$659,"Adjustment")</f>
        <v>5049.4049496773496</v>
      </c>
      <c r="I523" s="295">
        <f>SUMIFS('7.  Persistence Report'!BB$27:BB$659,'7.  Persistence Report'!$D$27:$D$659,$B522,'7.  Persistence Report'!$H$27:$H$659,$D$401,'7.  Persistence Report'!$J$27:$J$659,"Adjustment")</f>
        <v>5049.4049496773496</v>
      </c>
      <c r="J523" s="295">
        <f>SUMIFS('7.  Persistence Report'!BC$27:BC$659,'7.  Persistence Report'!$D$27:$D$659,$B522,'7.  Persistence Report'!$H$27:$H$659,$D$401,'7.  Persistence Report'!$J$27:$J$659,"Adjustment")</f>
        <v>5049.4049496773496</v>
      </c>
      <c r="K523" s="295">
        <f>SUMIFS('7.  Persistence Report'!BD$27:BD$659,'7.  Persistence Report'!$D$27:$D$659,$B522,'7.  Persistence Report'!$H$27:$H$659,$D$401,'7.  Persistence Report'!$J$27:$J$659,"Adjustment")</f>
        <v>5049.4049496773496</v>
      </c>
      <c r="L523" s="295">
        <f>SUMIFS('7.  Persistence Report'!BE$27:BE$659,'7.  Persistence Report'!$D$27:$D$659,$B522,'7.  Persistence Report'!$H$27:$H$659,$D$401,'7.  Persistence Report'!$J$27:$J$659,"Adjustment")</f>
        <v>5049.4049496773496</v>
      </c>
      <c r="M523" s="295">
        <f>SUMIFS('7.  Persistence Report'!BF$27:BF$659,'7.  Persistence Report'!$D$27:$D$659,$B522,'7.  Persistence Report'!$H$27:$H$659,$D$401,'7.  Persistence Report'!$J$27:$J$659,"Adjustment")</f>
        <v>5049.4049496773496</v>
      </c>
      <c r="N523" s="291"/>
      <c r="O523" s="295">
        <f>SUMIFS('7.  Persistence Report'!R$27:R$659,'7.  Persistence Report'!$D$27:$D$659,$B522,'7.  Persistence Report'!$H$27:$H$659,$O$401,'7.  Persistence Report'!$J$27:$J$659,"Adjustment")</f>
        <v>2.2115391197892715</v>
      </c>
      <c r="P523" s="295">
        <f>SUMIFS('7.  Persistence Report'!S$27:S$659,'7.  Persistence Report'!$D$27:$D$659,$B522,'7.  Persistence Report'!$H$27:$H$659,$O$401,'7.  Persistence Report'!$J$27:$J$659,"Adjustment")</f>
        <v>2.2115391197892715</v>
      </c>
      <c r="Q523" s="295">
        <f>SUMIFS('7.  Persistence Report'!T$27:T$659,'7.  Persistence Report'!$D$27:$D$659,$B522,'7.  Persistence Report'!$H$27:$H$659,$O$401,'7.  Persistence Report'!$J$27:$J$659,"Adjustment")</f>
        <v>2.2115391197892715</v>
      </c>
      <c r="R523" s="295">
        <f>SUMIFS('7.  Persistence Report'!U$27:U$659,'7.  Persistence Report'!$D$27:$D$659,$B522,'7.  Persistence Report'!$H$27:$H$659,$O$401,'7.  Persistence Report'!$J$27:$J$659,"Adjustment")</f>
        <v>2.2115391197892715</v>
      </c>
      <c r="S523" s="295">
        <f>SUMIFS('7.  Persistence Report'!V$27:V$659,'7.  Persistence Report'!$D$27:$D$659,$B522,'7.  Persistence Report'!$H$27:$H$659,$O$401,'7.  Persistence Report'!$J$27:$J$659,"Adjustment")</f>
        <v>2.2115391197892715</v>
      </c>
      <c r="T523" s="295">
        <f>SUMIFS('7.  Persistence Report'!W$27:W$659,'7.  Persistence Report'!$D$27:$D$659,$B522,'7.  Persistence Report'!$H$27:$H$659,$O$401,'7.  Persistence Report'!$J$27:$J$659,"Adjustment")</f>
        <v>2.2115391197892715</v>
      </c>
      <c r="U523" s="295">
        <f>SUMIFS('7.  Persistence Report'!X$27:X$659,'7.  Persistence Report'!$D$27:$D$659,$B522,'7.  Persistence Report'!$H$27:$H$659,$O$401,'7.  Persistence Report'!$J$27:$J$659,"Adjustment")</f>
        <v>2.2115391197892715</v>
      </c>
      <c r="V523" s="295">
        <f>SUMIFS('7.  Persistence Report'!Y$27:Y$659,'7.  Persistence Report'!$D$27:$D$659,$B522,'7.  Persistence Report'!$H$27:$H$659,$O$401,'7.  Persistence Report'!$J$27:$J$659,"Adjustment")</f>
        <v>2.2115391197892715</v>
      </c>
      <c r="W523" s="295">
        <f>SUMIFS('7.  Persistence Report'!Z$27:Z$659,'7.  Persistence Report'!$D$27:$D$659,$B522,'7.  Persistence Report'!$H$27:$H$659,$O$401,'7.  Persistence Report'!$J$27:$J$659,"Adjustment")</f>
        <v>2.2115391197892715</v>
      </c>
      <c r="X523" s="295">
        <f>SUMIFS('7.  Persistence Report'!AA$27:AA$659,'7.  Persistence Report'!$D$27:$D$659,$B522,'7.  Persistence Report'!$H$27:$H$659,$O$401,'7.  Persistence Report'!$J$27:$J$659,"Adjustment")</f>
        <v>2.2115391197892715</v>
      </c>
      <c r="Y523" s="411">
        <f>Y522</f>
        <v>1</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37</v>
      </c>
      <c r="B525" s="428" t="s">
        <v>773</v>
      </c>
      <c r="C525" s="291" t="s">
        <v>25</v>
      </c>
      <c r="D525" s="295">
        <f>SUMIFS('7.  Persistence Report'!AW$27:AW$659,'7.  Persistence Report'!$D$27:$D$659,$B525,'7.  Persistence Report'!$H$27:$H$659,$D$401,'7.  Persistence Report'!$J$27:$J$659,"&lt;&gt;Adjustment")</f>
        <v>0</v>
      </c>
      <c r="E525" s="295">
        <f>SUMIFS('7.  Persistence Report'!AX$27:AX$659,'7.  Persistence Report'!$D$27:$D$659,$B525,'7.  Persistence Report'!$H$27:$H$659,$D$401,'7.  Persistence Report'!$J$27:$J$659,"&lt;&gt;Adjustment")</f>
        <v>0</v>
      </c>
      <c r="F525" s="295">
        <f>SUMIFS('7.  Persistence Report'!AY$27:AY$659,'7.  Persistence Report'!$D$27:$D$659,$B525,'7.  Persistence Report'!$H$27:$H$659,$D$401,'7.  Persistence Report'!$J$27:$J$659,"&lt;&gt;Adjustment")</f>
        <v>0</v>
      </c>
      <c r="G525" s="295">
        <f>SUMIFS('7.  Persistence Report'!AZ$27:AZ$659,'7.  Persistence Report'!$D$27:$D$659,$B525,'7.  Persistence Report'!$H$27:$H$659,$D$401,'7.  Persistence Report'!$J$27:$J$659,"&lt;&gt;Adjustment")</f>
        <v>0</v>
      </c>
      <c r="H525" s="295">
        <f>SUMIFS('7.  Persistence Report'!BA$27:BA$659,'7.  Persistence Report'!$D$27:$D$659,$B525,'7.  Persistence Report'!$H$27:$H$659,$D$401,'7.  Persistence Report'!$J$27:$J$659,"&lt;&gt;Adjustment")</f>
        <v>0</v>
      </c>
      <c r="I525" s="295">
        <f>SUMIFS('7.  Persistence Report'!BB$27:BB$659,'7.  Persistence Report'!$D$27:$D$659,$B525,'7.  Persistence Report'!$H$27:$H$659,$D$401,'7.  Persistence Report'!$J$27:$J$659,"&lt;&gt;Adjustment")</f>
        <v>0</v>
      </c>
      <c r="J525" s="295">
        <f>SUMIFS('7.  Persistence Report'!BC$27:BC$659,'7.  Persistence Report'!$D$27:$D$659,$B525,'7.  Persistence Report'!$H$27:$H$659,$D$401,'7.  Persistence Report'!$J$27:$J$659,"&lt;&gt;Adjustment")</f>
        <v>0</v>
      </c>
      <c r="K525" s="295">
        <f>SUMIFS('7.  Persistence Report'!BD$27:BD$659,'7.  Persistence Report'!$D$27:$D$659,$B525,'7.  Persistence Report'!$H$27:$H$659,$D$401,'7.  Persistence Report'!$J$27:$J$659,"&lt;&gt;Adjustment")</f>
        <v>0</v>
      </c>
      <c r="L525" s="295">
        <f>SUMIFS('7.  Persistence Report'!BE$27:BE$659,'7.  Persistence Report'!$D$27:$D$659,$B525,'7.  Persistence Report'!$H$27:$H$659,$D$401,'7.  Persistence Report'!$J$27:$J$659,"&lt;&gt;Adjustment")</f>
        <v>0</v>
      </c>
      <c r="M525" s="295">
        <f>SUMIFS('7.  Persistence Report'!BF$27:BF$659,'7.  Persistence Report'!$D$27:$D$659,$B525,'7.  Persistence Report'!$H$27:$H$659,$D$401,'7.  Persistence Report'!$J$27:$J$659,"&lt;&gt;Adjustment")</f>
        <v>0</v>
      </c>
      <c r="N525" s="291"/>
      <c r="O525" s="295">
        <f>SUMIFS('7.  Persistence Report'!R$27:R$659,'7.  Persistence Report'!$D$27:$D$659,$B525,'7.  Persistence Report'!$H$27:$H$659,$O$401,'7.  Persistence Report'!$J$27:$J$659,"&lt;&gt;Adjustment")</f>
        <v>0</v>
      </c>
      <c r="P525" s="295">
        <f>SUMIFS('7.  Persistence Report'!S$27:S$659,'7.  Persistence Report'!$D$27:$D$659,$B525,'7.  Persistence Report'!$H$27:$H$659,$O$401,'7.  Persistence Report'!$J$27:$J$659,"&lt;&gt;Adjustment")</f>
        <v>0</v>
      </c>
      <c r="Q525" s="295">
        <f>SUMIFS('7.  Persistence Report'!T$27:T$659,'7.  Persistence Report'!$D$27:$D$659,$B525,'7.  Persistence Report'!$H$27:$H$659,$O$401,'7.  Persistence Report'!$J$27:$J$659,"&lt;&gt;Adjustment")</f>
        <v>0</v>
      </c>
      <c r="R525" s="295">
        <f>SUMIFS('7.  Persistence Report'!U$27:U$659,'7.  Persistence Report'!$D$27:$D$659,$B525,'7.  Persistence Report'!$H$27:$H$659,$O$401,'7.  Persistence Report'!$J$27:$J$659,"&lt;&gt;Adjustment")</f>
        <v>0</v>
      </c>
      <c r="S525" s="295">
        <f>SUMIFS('7.  Persistence Report'!V$27:V$659,'7.  Persistence Report'!$D$27:$D$659,$B525,'7.  Persistence Report'!$H$27:$H$659,$O$401,'7.  Persistence Report'!$J$27:$J$659,"&lt;&gt;Adjustment")</f>
        <v>0</v>
      </c>
      <c r="T525" s="295">
        <f>SUMIFS('7.  Persistence Report'!W$27:W$659,'7.  Persistence Report'!$D$27:$D$659,$B525,'7.  Persistence Report'!$H$27:$H$659,$O$401,'7.  Persistence Report'!$J$27:$J$659,"&lt;&gt;Adjustment")</f>
        <v>0</v>
      </c>
      <c r="U525" s="295">
        <f>SUMIFS('7.  Persistence Report'!X$27:X$659,'7.  Persistence Report'!$D$27:$D$659,$B525,'7.  Persistence Report'!$H$27:$H$659,$O$401,'7.  Persistence Report'!$J$27:$J$659,"&lt;&gt;Adjustment")</f>
        <v>0</v>
      </c>
      <c r="V525" s="295">
        <f>SUMIFS('7.  Persistence Report'!Y$27:Y$659,'7.  Persistence Report'!$D$27:$D$659,$B525,'7.  Persistence Report'!$H$27:$H$659,$O$401,'7.  Persistence Report'!$J$27:$J$659,"&lt;&gt;Adjustment")</f>
        <v>0</v>
      </c>
      <c r="W525" s="295">
        <f>SUMIFS('7.  Persistence Report'!Z$27:Z$659,'7.  Persistence Report'!$D$27:$D$659,$B525,'7.  Persistence Report'!$H$27:$H$659,$O$401,'7.  Persistence Report'!$J$27:$J$659,"&lt;&gt;Adjustment")</f>
        <v>0</v>
      </c>
      <c r="X525" s="295">
        <f>SUMIFS('7.  Persistence Report'!AA$27:AA$659,'7.  Persistence Report'!$D$27:$D$659,$B525,'7.  Persistence Report'!$H$27:$H$659,$O$401,'7.  Persistence Report'!$J$27:$J$659,"&lt;&gt;Adjustment")</f>
        <v>0</v>
      </c>
      <c r="Y525" s="410">
        <f>VLOOKUP(B525,'3-a.  Rate Class Allocations'!$B$20:$BW$989,28,FALSE)</f>
        <v>1</v>
      </c>
      <c r="Z525" s="410">
        <f>VLOOKUP(B525,'3-a.  Rate Class Allocations'!$B$20:$BW$989,30,FALSE)</f>
        <v>0</v>
      </c>
      <c r="AA525" s="410">
        <f>VLOOKUP(B525,'3-a.  Rate Class Allocations'!$B$20:$BW$989,32,FALSE)</f>
        <v>0</v>
      </c>
      <c r="AB525" s="410">
        <f>VLOOKUP(B525,'3-a.  Rate Class Allocations'!$B$20:$BW$989,33,FALSE)</f>
        <v>0</v>
      </c>
      <c r="AC525" s="410">
        <f>VLOOKUP(B525,'3-a.  Rate Class Allocations'!$B$20:$BW$989,35,FALSE)</f>
        <v>0</v>
      </c>
      <c r="AD525" s="410">
        <f>VLOOKUP(B525,'3-a.  Rate Class Allocations'!$B$20:$BW$989,37,FALSE)</f>
        <v>0</v>
      </c>
      <c r="AE525" s="410"/>
      <c r="AF525" s="415"/>
      <c r="AG525" s="415"/>
      <c r="AH525" s="415"/>
      <c r="AI525" s="415"/>
      <c r="AJ525" s="415"/>
      <c r="AK525" s="415"/>
      <c r="AL525" s="415"/>
      <c r="AM525" s="296">
        <f>SUM(Y525:AL525)</f>
        <v>1</v>
      </c>
    </row>
    <row r="526" spans="1:39" ht="15.5" outlineLevel="1">
      <c r="A526" s="532"/>
      <c r="B526" s="431" t="s">
        <v>308</v>
      </c>
      <c r="C526" s="340" t="s">
        <v>862</v>
      </c>
      <c r="D526" s="295">
        <f>SUMIFS('7.  Persistence Report'!AW$27:AW$659,'7.  Persistence Report'!$D$27:$D$659,$B525,'7.  Persistence Report'!$H$27:$H$659,$D$401,'7.  Persistence Report'!$J$27:$J$659,"Adjustment")</f>
        <v>375276.199999996</v>
      </c>
      <c r="E526" s="295">
        <f>SUMIFS('7.  Persistence Report'!AX$27:AX$659,'7.  Persistence Report'!$D$27:$D$659,$B525,'7.  Persistence Report'!$H$27:$H$659,$D$401,'7.  Persistence Report'!$J$27:$J$659,"Adjustment")</f>
        <v>375276.199999996</v>
      </c>
      <c r="F526" s="295">
        <f>SUMIFS('7.  Persistence Report'!AY$27:AY$659,'7.  Persistence Report'!$D$27:$D$659,$B525,'7.  Persistence Report'!$H$27:$H$659,$D$401,'7.  Persistence Report'!$J$27:$J$659,"Adjustment")</f>
        <v>375276.199999996</v>
      </c>
      <c r="G526" s="295">
        <f>SUMIFS('7.  Persistence Report'!AZ$27:AZ$659,'7.  Persistence Report'!$D$27:$D$659,$B525,'7.  Persistence Report'!$H$27:$H$659,$D$401,'7.  Persistence Report'!$J$27:$J$659,"Adjustment")</f>
        <v>375276.199999996</v>
      </c>
      <c r="H526" s="295">
        <f>SUMIFS('7.  Persistence Report'!BA$27:BA$659,'7.  Persistence Report'!$D$27:$D$659,$B525,'7.  Persistence Report'!$H$27:$H$659,$D$401,'7.  Persistence Report'!$J$27:$J$659,"Adjustment")</f>
        <v>375276.199999996</v>
      </c>
      <c r="I526" s="295">
        <f>SUMIFS('7.  Persistence Report'!BB$27:BB$659,'7.  Persistence Report'!$D$27:$D$659,$B525,'7.  Persistence Report'!$H$27:$H$659,$D$401,'7.  Persistence Report'!$J$27:$J$659,"Adjustment")</f>
        <v>375276.199999996</v>
      </c>
      <c r="J526" s="295">
        <f>SUMIFS('7.  Persistence Report'!BC$27:BC$659,'7.  Persistence Report'!$D$27:$D$659,$B525,'7.  Persistence Report'!$H$27:$H$659,$D$401,'7.  Persistence Report'!$J$27:$J$659,"Adjustment")</f>
        <v>375276.199999996</v>
      </c>
      <c r="K526" s="295">
        <f>SUMIFS('7.  Persistence Report'!BD$27:BD$659,'7.  Persistence Report'!$D$27:$D$659,$B525,'7.  Persistence Report'!$H$27:$H$659,$D$401,'7.  Persistence Report'!$J$27:$J$659,"Adjustment")</f>
        <v>375276.199999996</v>
      </c>
      <c r="L526" s="295">
        <f>SUMIFS('7.  Persistence Report'!BE$27:BE$659,'7.  Persistence Report'!$D$27:$D$659,$B525,'7.  Persistence Report'!$H$27:$H$659,$D$401,'7.  Persistence Report'!$J$27:$J$659,"Adjustment")</f>
        <v>375276.199999996</v>
      </c>
      <c r="M526" s="295">
        <f>SUMIFS('7.  Persistence Report'!BF$27:BF$659,'7.  Persistence Report'!$D$27:$D$659,$B525,'7.  Persistence Report'!$H$27:$H$659,$D$401,'7.  Persistence Report'!$J$27:$J$659,"Adjustment")</f>
        <v>375276.199999996</v>
      </c>
      <c r="N526" s="291"/>
      <c r="O526" s="295">
        <f>SUMIFS('7.  Persistence Report'!R$27:R$659,'7.  Persistence Report'!$D$27:$D$659,$B525,'7.  Persistence Report'!$H$27:$H$659,$O$401,'7.  Persistence Report'!$J$27:$J$659,"Adjustment")</f>
        <v>0</v>
      </c>
      <c r="P526" s="295">
        <f>SUMIFS('7.  Persistence Report'!S$27:S$659,'7.  Persistence Report'!$D$27:$D$659,$B525,'7.  Persistence Report'!$H$27:$H$659,$O$401,'7.  Persistence Report'!$J$27:$J$659,"Adjustment")</f>
        <v>0</v>
      </c>
      <c r="Q526" s="295">
        <f>SUMIFS('7.  Persistence Report'!T$27:T$659,'7.  Persistence Report'!$D$27:$D$659,$B525,'7.  Persistence Report'!$H$27:$H$659,$O$401,'7.  Persistence Report'!$J$27:$J$659,"Adjustment")</f>
        <v>0</v>
      </c>
      <c r="R526" s="295">
        <f>SUMIFS('7.  Persistence Report'!U$27:U$659,'7.  Persistence Report'!$D$27:$D$659,$B525,'7.  Persistence Report'!$H$27:$H$659,$O$401,'7.  Persistence Report'!$J$27:$J$659,"Adjustment")</f>
        <v>0</v>
      </c>
      <c r="S526" s="295">
        <f>SUMIFS('7.  Persistence Report'!V$27:V$659,'7.  Persistence Report'!$D$27:$D$659,$B525,'7.  Persistence Report'!$H$27:$H$659,$O$401,'7.  Persistence Report'!$J$27:$J$659,"Adjustment")</f>
        <v>0</v>
      </c>
      <c r="T526" s="295">
        <f>SUMIFS('7.  Persistence Report'!W$27:W$659,'7.  Persistence Report'!$D$27:$D$659,$B525,'7.  Persistence Report'!$H$27:$H$659,$O$401,'7.  Persistence Report'!$J$27:$J$659,"Adjustment")</f>
        <v>0</v>
      </c>
      <c r="U526" s="295">
        <f>SUMIFS('7.  Persistence Report'!X$27:X$659,'7.  Persistence Report'!$D$27:$D$659,$B525,'7.  Persistence Report'!$H$27:$H$659,$O$401,'7.  Persistence Report'!$J$27:$J$659,"Adjustment")</f>
        <v>0</v>
      </c>
      <c r="V526" s="295">
        <f>SUMIFS('7.  Persistence Report'!Y$27:Y$659,'7.  Persistence Report'!$D$27:$D$659,$B525,'7.  Persistence Report'!$H$27:$H$659,$O$401,'7.  Persistence Report'!$J$27:$J$659,"Adjustment")</f>
        <v>0</v>
      </c>
      <c r="W526" s="295">
        <f>SUMIFS('7.  Persistence Report'!Z$27:Z$659,'7.  Persistence Report'!$D$27:$D$659,$B525,'7.  Persistence Report'!$H$27:$H$659,$O$401,'7.  Persistence Report'!$J$27:$J$659,"Adjustment")</f>
        <v>0</v>
      </c>
      <c r="X526" s="295">
        <f>SUMIFS('7.  Persistence Report'!AA$27:AA$659,'7.  Persistence Report'!$D$27:$D$659,$B525,'7.  Persistence Report'!$H$27:$H$659,$O$401,'7.  Persistence Report'!$J$27:$J$659,"Adjustment")</f>
        <v>0</v>
      </c>
      <c r="Y526" s="411">
        <f>Y525</f>
        <v>1</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5.5" outlineLevel="1">
      <c r="A528" s="532">
        <v>38</v>
      </c>
      <c r="B528" s="428" t="s">
        <v>779</v>
      </c>
      <c r="C528" s="291" t="s">
        <v>25</v>
      </c>
      <c r="D528" s="295">
        <f>SUMIFS('7.  Persistence Report'!AW$27:AW$659,'7.  Persistence Report'!$D$27:$D$659,$B528,'7.  Persistence Report'!$H$27:$H$659,$D$401,'7.  Persistence Report'!$J$27:$J$659,"&lt;&gt;Adjustment")</f>
        <v>1131518</v>
      </c>
      <c r="E528" s="295">
        <f>SUMIFS('7.  Persistence Report'!AX$27:AX$659,'7.  Persistence Report'!$D$27:$D$659,$B528,'7.  Persistence Report'!$H$27:$H$659,$D$401,'7.  Persistence Report'!$J$27:$J$659,"&lt;&gt;Adjustment")</f>
        <v>1131518</v>
      </c>
      <c r="F528" s="295">
        <f>SUMIFS('7.  Persistence Report'!AY$27:AY$659,'7.  Persistence Report'!$D$27:$D$659,$B528,'7.  Persistence Report'!$H$27:$H$659,$D$401,'7.  Persistence Report'!$J$27:$J$659,"&lt;&gt;Adjustment")</f>
        <v>1131518</v>
      </c>
      <c r="G528" s="295">
        <f>SUMIFS('7.  Persistence Report'!AZ$27:AZ$659,'7.  Persistence Report'!$D$27:$D$659,$B528,'7.  Persistence Report'!$H$27:$H$659,$D$401,'7.  Persistence Report'!$J$27:$J$659,"&lt;&gt;Adjustment")</f>
        <v>1131518</v>
      </c>
      <c r="H528" s="295">
        <f>SUMIFS('7.  Persistence Report'!BA$27:BA$659,'7.  Persistence Report'!$D$27:$D$659,$B528,'7.  Persistence Report'!$H$27:$H$659,$D$401,'7.  Persistence Report'!$J$27:$J$659,"&lt;&gt;Adjustment")</f>
        <v>1128806</v>
      </c>
      <c r="I528" s="295">
        <f>SUMIFS('7.  Persistence Report'!BB$27:BB$659,'7.  Persistence Report'!$D$27:$D$659,$B528,'7.  Persistence Report'!$H$27:$H$659,$D$401,'7.  Persistence Report'!$J$27:$J$659,"&lt;&gt;Adjustment")</f>
        <v>1119867</v>
      </c>
      <c r="J528" s="295">
        <f>SUMIFS('7.  Persistence Report'!BC$27:BC$659,'7.  Persistence Report'!$D$27:$D$659,$B528,'7.  Persistence Report'!$H$27:$H$659,$D$401,'7.  Persistence Report'!$J$27:$J$659,"&lt;&gt;Adjustment")</f>
        <v>1119867</v>
      </c>
      <c r="K528" s="295">
        <f>SUMIFS('7.  Persistence Report'!BD$27:BD$659,'7.  Persistence Report'!$D$27:$D$659,$B528,'7.  Persistence Report'!$H$27:$H$659,$D$401,'7.  Persistence Report'!$J$27:$J$659,"&lt;&gt;Adjustment")</f>
        <v>1119867</v>
      </c>
      <c r="L528" s="295">
        <f>SUMIFS('7.  Persistence Report'!BE$27:BE$659,'7.  Persistence Report'!$D$27:$D$659,$B528,'7.  Persistence Report'!$H$27:$H$659,$D$401,'7.  Persistence Report'!$J$27:$J$659,"&lt;&gt;Adjustment")</f>
        <v>1119867</v>
      </c>
      <c r="M528" s="295">
        <f>SUMIFS('7.  Persistence Report'!BF$27:BF$659,'7.  Persistence Report'!$D$27:$D$659,$B528,'7.  Persistence Report'!$H$27:$H$659,$D$401,'7.  Persistence Report'!$J$27:$J$659,"&lt;&gt;Adjustment")</f>
        <v>1119867</v>
      </c>
      <c r="N528" s="291"/>
      <c r="O528" s="295">
        <f>SUMIFS('7.  Persistence Report'!R$27:R$659,'7.  Persistence Report'!$D$27:$D$659,$B528,'7.  Persistence Report'!$H$27:$H$659,$O$401,'7.  Persistence Report'!$J$27:$J$659,"&lt;&gt;Adjustment")</f>
        <v>144</v>
      </c>
      <c r="P528" s="295">
        <f>SUMIFS('7.  Persistence Report'!S$27:S$659,'7.  Persistence Report'!$D$27:$D$659,$B528,'7.  Persistence Report'!$H$27:$H$659,$O$401,'7.  Persistence Report'!$J$27:$J$659,"&lt;&gt;Adjustment")</f>
        <v>144</v>
      </c>
      <c r="Q528" s="295">
        <f>SUMIFS('7.  Persistence Report'!T$27:T$659,'7.  Persistence Report'!$D$27:$D$659,$B528,'7.  Persistence Report'!$H$27:$H$659,$O$401,'7.  Persistence Report'!$J$27:$J$659,"&lt;&gt;Adjustment")</f>
        <v>144</v>
      </c>
      <c r="R528" s="295">
        <f>SUMIFS('7.  Persistence Report'!U$27:U$659,'7.  Persistence Report'!$D$27:$D$659,$B528,'7.  Persistence Report'!$H$27:$H$659,$O$401,'7.  Persistence Report'!$J$27:$J$659,"&lt;&gt;Adjustment")</f>
        <v>144</v>
      </c>
      <c r="S528" s="295">
        <f>SUMIFS('7.  Persistence Report'!V$27:V$659,'7.  Persistence Report'!$D$27:$D$659,$B528,'7.  Persistence Report'!$H$27:$H$659,$O$401,'7.  Persistence Report'!$J$27:$J$659,"&lt;&gt;Adjustment")</f>
        <v>144</v>
      </c>
      <c r="T528" s="295">
        <f>SUMIFS('7.  Persistence Report'!W$27:W$659,'7.  Persistence Report'!$D$27:$D$659,$B528,'7.  Persistence Report'!$H$27:$H$659,$O$401,'7.  Persistence Report'!$J$27:$J$659,"&lt;&gt;Adjustment")</f>
        <v>143</v>
      </c>
      <c r="U528" s="295">
        <f>SUMIFS('7.  Persistence Report'!X$27:X$659,'7.  Persistence Report'!$D$27:$D$659,$B528,'7.  Persistence Report'!$H$27:$H$659,$O$401,'7.  Persistence Report'!$J$27:$J$659,"&lt;&gt;Adjustment")</f>
        <v>143</v>
      </c>
      <c r="V528" s="295">
        <f>SUMIFS('7.  Persistence Report'!Y$27:Y$659,'7.  Persistence Report'!$D$27:$D$659,$B528,'7.  Persistence Report'!$H$27:$H$659,$O$401,'7.  Persistence Report'!$J$27:$J$659,"&lt;&gt;Adjustment")</f>
        <v>143</v>
      </c>
      <c r="W528" s="295">
        <f>SUMIFS('7.  Persistence Report'!Z$27:Z$659,'7.  Persistence Report'!$D$27:$D$659,$B528,'7.  Persistence Report'!$H$27:$H$659,$O$401,'7.  Persistence Report'!$J$27:$J$659,"&lt;&gt;Adjustment")</f>
        <v>143</v>
      </c>
      <c r="X528" s="295">
        <f>SUMIFS('7.  Persistence Report'!AA$27:AA$659,'7.  Persistence Report'!$D$27:$D$659,$B528,'7.  Persistence Report'!$H$27:$H$659,$O$401,'7.  Persistence Report'!$J$27:$J$659,"&lt;&gt;Adjustment")</f>
        <v>143</v>
      </c>
      <c r="Y528" s="410">
        <f>VLOOKUP(B528,'3-a.  Rate Class Allocations'!$B$20:$BW$989,28,FALSE)</f>
        <v>1</v>
      </c>
      <c r="Z528" s="410">
        <f>VLOOKUP(B528,'3-a.  Rate Class Allocations'!$B$20:$BW$989,30,FALSE)</f>
        <v>0</v>
      </c>
      <c r="AA528" s="410">
        <f>VLOOKUP(B528,'3-a.  Rate Class Allocations'!$B$20:$BW$989,32,FALSE)</f>
        <v>0</v>
      </c>
      <c r="AB528" s="410">
        <f>VLOOKUP(B528,'3-a.  Rate Class Allocations'!$B$20:$BW$989,33,FALSE)</f>
        <v>0</v>
      </c>
      <c r="AC528" s="410">
        <f>VLOOKUP(B528,'3-a.  Rate Class Allocations'!$B$20:$BW$989,35,FALSE)</f>
        <v>0</v>
      </c>
      <c r="AD528" s="410">
        <f>VLOOKUP(B528,'3-a.  Rate Class Allocations'!$B$20:$BW$989,37,FALSE)</f>
        <v>0</v>
      </c>
      <c r="AE528" s="410"/>
      <c r="AF528" s="415"/>
      <c r="AG528" s="415"/>
      <c r="AH528" s="415"/>
      <c r="AI528" s="415"/>
      <c r="AJ528" s="415"/>
      <c r="AK528" s="415"/>
      <c r="AL528" s="415"/>
      <c r="AM528" s="296">
        <f>SUM(Y528:AL528)</f>
        <v>1</v>
      </c>
    </row>
    <row r="529" spans="1:39" ht="15.5" outlineLevel="1">
      <c r="A529" s="532"/>
      <c r="B529" s="431" t="s">
        <v>308</v>
      </c>
      <c r="C529" s="340" t="s">
        <v>862</v>
      </c>
      <c r="D529" s="295">
        <f>SUMIFS('7.  Persistence Report'!AW$27:AW$659,'7.  Persistence Report'!$D$27:$D$659,$B528,'7.  Persistence Report'!$H$27:$H$659,$D$401,'7.  Persistence Report'!$J$27:$J$659,"Adjustment")</f>
        <v>0</v>
      </c>
      <c r="E529" s="295">
        <f>SUMIFS('7.  Persistence Report'!AX$27:AX$659,'7.  Persistence Report'!$D$27:$D$659,$B528,'7.  Persistence Report'!$H$27:$H$659,$D$401,'7.  Persistence Report'!$J$27:$J$659,"Adjustment")</f>
        <v>0</v>
      </c>
      <c r="F529" s="295">
        <f>SUMIFS('7.  Persistence Report'!AY$27:AY$659,'7.  Persistence Report'!$D$27:$D$659,$B528,'7.  Persistence Report'!$H$27:$H$659,$D$401,'7.  Persistence Report'!$J$27:$J$659,"Adjustment")</f>
        <v>0</v>
      </c>
      <c r="G529" s="295">
        <f>SUMIFS('7.  Persistence Report'!AZ$27:AZ$659,'7.  Persistence Report'!$D$27:$D$659,$B528,'7.  Persistence Report'!$H$27:$H$659,$D$401,'7.  Persistence Report'!$J$27:$J$659,"Adjustment")</f>
        <v>0</v>
      </c>
      <c r="H529" s="295">
        <f>SUMIFS('7.  Persistence Report'!BA$27:BA$659,'7.  Persistence Report'!$D$27:$D$659,$B528,'7.  Persistence Report'!$H$27:$H$659,$D$401,'7.  Persistence Report'!$J$27:$J$659,"Adjustment")</f>
        <v>0</v>
      </c>
      <c r="I529" s="295">
        <f>SUMIFS('7.  Persistence Report'!BB$27:BB$659,'7.  Persistence Report'!$D$27:$D$659,$B528,'7.  Persistence Report'!$H$27:$H$659,$D$401,'7.  Persistence Report'!$J$27:$J$659,"Adjustment")</f>
        <v>0</v>
      </c>
      <c r="J529" s="295">
        <f>SUMIFS('7.  Persistence Report'!BC$27:BC$659,'7.  Persistence Report'!$D$27:$D$659,$B528,'7.  Persistence Report'!$H$27:$H$659,$D$401,'7.  Persistence Report'!$J$27:$J$659,"Adjustment")</f>
        <v>0</v>
      </c>
      <c r="K529" s="295">
        <f>SUMIFS('7.  Persistence Report'!BD$27:BD$659,'7.  Persistence Report'!$D$27:$D$659,$B528,'7.  Persistence Report'!$H$27:$H$659,$D$401,'7.  Persistence Report'!$J$27:$J$659,"Adjustment")</f>
        <v>0</v>
      </c>
      <c r="L529" s="295">
        <f>SUMIFS('7.  Persistence Report'!BE$27:BE$659,'7.  Persistence Report'!$D$27:$D$659,$B528,'7.  Persistence Report'!$H$27:$H$659,$D$401,'7.  Persistence Report'!$J$27:$J$659,"Adjustment")</f>
        <v>0</v>
      </c>
      <c r="M529" s="295">
        <f>SUMIFS('7.  Persistence Report'!BF$27:BF$659,'7.  Persistence Report'!$D$27:$D$659,$B528,'7.  Persistence Report'!$H$27:$H$659,$D$401,'7.  Persistence Report'!$J$27:$J$659,"Adjustment")</f>
        <v>0</v>
      </c>
      <c r="N529" s="291"/>
      <c r="O529" s="295">
        <f>SUMIFS('7.  Persistence Report'!R$27:R$659,'7.  Persistence Report'!$D$27:$D$659,$B528,'7.  Persistence Report'!$H$27:$H$659,$O$401,'7.  Persistence Report'!$J$27:$J$659,"Adjustment")</f>
        <v>0</v>
      </c>
      <c r="P529" s="295">
        <f>SUMIFS('7.  Persistence Report'!S$27:S$659,'7.  Persistence Report'!$D$27:$D$659,$B528,'7.  Persistence Report'!$H$27:$H$659,$O$401,'7.  Persistence Report'!$J$27:$J$659,"Adjustment")</f>
        <v>0</v>
      </c>
      <c r="Q529" s="295">
        <f>SUMIFS('7.  Persistence Report'!T$27:T$659,'7.  Persistence Report'!$D$27:$D$659,$B528,'7.  Persistence Report'!$H$27:$H$659,$O$401,'7.  Persistence Report'!$J$27:$J$659,"Adjustment")</f>
        <v>0</v>
      </c>
      <c r="R529" s="295">
        <f>SUMIFS('7.  Persistence Report'!U$27:U$659,'7.  Persistence Report'!$D$27:$D$659,$B528,'7.  Persistence Report'!$H$27:$H$659,$O$401,'7.  Persistence Report'!$J$27:$J$659,"Adjustment")</f>
        <v>0</v>
      </c>
      <c r="S529" s="295">
        <f>SUMIFS('7.  Persistence Report'!V$27:V$659,'7.  Persistence Report'!$D$27:$D$659,$B528,'7.  Persistence Report'!$H$27:$H$659,$O$401,'7.  Persistence Report'!$J$27:$J$659,"Adjustment")</f>
        <v>0</v>
      </c>
      <c r="T529" s="295">
        <f>SUMIFS('7.  Persistence Report'!W$27:W$659,'7.  Persistence Report'!$D$27:$D$659,$B528,'7.  Persistence Report'!$H$27:$H$659,$O$401,'7.  Persistence Report'!$J$27:$J$659,"Adjustment")</f>
        <v>0</v>
      </c>
      <c r="U529" s="295">
        <f>SUMIFS('7.  Persistence Report'!X$27:X$659,'7.  Persistence Report'!$D$27:$D$659,$B528,'7.  Persistence Report'!$H$27:$H$659,$O$401,'7.  Persistence Report'!$J$27:$J$659,"Adjustment")</f>
        <v>0</v>
      </c>
      <c r="V529" s="295">
        <f>SUMIFS('7.  Persistence Report'!Y$27:Y$659,'7.  Persistence Report'!$D$27:$D$659,$B528,'7.  Persistence Report'!$H$27:$H$659,$O$401,'7.  Persistence Report'!$J$27:$J$659,"Adjustment")</f>
        <v>0</v>
      </c>
      <c r="W529" s="295">
        <f>SUMIFS('7.  Persistence Report'!Z$27:Z$659,'7.  Persistence Report'!$D$27:$D$659,$B528,'7.  Persistence Report'!$H$27:$H$659,$O$401,'7.  Persistence Report'!$J$27:$J$659,"Adjustment")</f>
        <v>0</v>
      </c>
      <c r="X529" s="295">
        <f>SUMIFS('7.  Persistence Report'!AA$27:AA$659,'7.  Persistence Report'!$D$27:$D$659,$B528,'7.  Persistence Report'!$H$27:$H$659,$O$401,'7.  Persistence Report'!$J$27:$J$659,"Adjustment")</f>
        <v>0</v>
      </c>
      <c r="Y529" s="411">
        <f>Y528</f>
        <v>1</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46.5" outlineLevel="1">
      <c r="A531" s="532">
        <v>40</v>
      </c>
      <c r="B531" s="428" t="s">
        <v>778</v>
      </c>
      <c r="C531" s="291" t="s">
        <v>25</v>
      </c>
      <c r="D531" s="295">
        <f>SUMIFS('7.  Persistence Report'!AW$27:AW$659,'7.  Persistence Report'!$D$27:$D$659,$B531,'7.  Persistence Report'!$H$27:$H$659,$D$401,'7.  Persistence Report'!$J$27:$J$659,"&lt;&gt;Adjustment")</f>
        <v>373136</v>
      </c>
      <c r="E531" s="295">
        <f>SUMIFS('7.  Persistence Report'!AX$27:AX$659,'7.  Persistence Report'!$D$27:$D$659,$B531,'7.  Persistence Report'!$H$27:$H$659,$D$401,'7.  Persistence Report'!$J$27:$J$659,"&lt;&gt;Adjustment")</f>
        <v>373136</v>
      </c>
      <c r="F531" s="295">
        <f>SUMIFS('7.  Persistence Report'!AY$27:AY$659,'7.  Persistence Report'!$D$27:$D$659,$B531,'7.  Persistence Report'!$H$27:$H$659,$D$401,'7.  Persistence Report'!$J$27:$J$659,"&lt;&gt;Adjustment")</f>
        <v>373136</v>
      </c>
      <c r="G531" s="295">
        <f>SUMIFS('7.  Persistence Report'!AZ$27:AZ$659,'7.  Persistence Report'!$D$27:$D$659,$B531,'7.  Persistence Report'!$H$27:$H$659,$D$401,'7.  Persistence Report'!$J$27:$J$659,"&lt;&gt;Adjustment")</f>
        <v>373136</v>
      </c>
      <c r="H531" s="295">
        <f>SUMIFS('7.  Persistence Report'!BA$27:BA$659,'7.  Persistence Report'!$D$27:$D$659,$B531,'7.  Persistence Report'!$H$27:$H$659,$D$401,'7.  Persistence Report'!$J$27:$J$659,"&lt;&gt;Adjustment")</f>
        <v>373136</v>
      </c>
      <c r="I531" s="295">
        <f>SUMIFS('7.  Persistence Report'!BB$27:BB$659,'7.  Persistence Report'!$D$27:$D$659,$B531,'7.  Persistence Report'!$H$27:$H$659,$D$401,'7.  Persistence Report'!$J$27:$J$659,"&lt;&gt;Adjustment")</f>
        <v>373136</v>
      </c>
      <c r="J531" s="295">
        <f>SUMIFS('7.  Persistence Report'!BC$27:BC$659,'7.  Persistence Report'!$D$27:$D$659,$B531,'7.  Persistence Report'!$H$27:$H$659,$D$401,'7.  Persistence Report'!$J$27:$J$659,"&lt;&gt;Adjustment")</f>
        <v>373136</v>
      </c>
      <c r="K531" s="295">
        <f>SUMIFS('7.  Persistence Report'!BD$27:BD$659,'7.  Persistence Report'!$D$27:$D$659,$B531,'7.  Persistence Report'!$H$27:$H$659,$D$401,'7.  Persistence Report'!$J$27:$J$659,"&lt;&gt;Adjustment")</f>
        <v>373136</v>
      </c>
      <c r="L531" s="295">
        <f>SUMIFS('7.  Persistence Report'!BE$27:BE$659,'7.  Persistence Report'!$D$27:$D$659,$B531,'7.  Persistence Report'!$H$27:$H$659,$D$401,'7.  Persistence Report'!$J$27:$J$659,"&lt;&gt;Adjustment")</f>
        <v>373136</v>
      </c>
      <c r="M531" s="295">
        <f>SUMIFS('7.  Persistence Report'!BF$27:BF$659,'7.  Persistence Report'!$D$27:$D$659,$B531,'7.  Persistence Report'!$H$27:$H$659,$D$401,'7.  Persistence Report'!$J$27:$J$659,"&lt;&gt;Adjustment")</f>
        <v>372824</v>
      </c>
      <c r="N531" s="295">
        <v>12</v>
      </c>
      <c r="O531" s="295">
        <f>SUMIFS('7.  Persistence Report'!R$27:R$659,'7.  Persistence Report'!$D$27:$D$659,$B531,'7.  Persistence Report'!$H$27:$H$659,$O$401,'7.  Persistence Report'!$J$27:$J$659,"&lt;&gt;Adjustment")</f>
        <v>78</v>
      </c>
      <c r="P531" s="295">
        <f>SUMIFS('7.  Persistence Report'!S$27:S$659,'7.  Persistence Report'!$D$27:$D$659,$B531,'7.  Persistence Report'!$H$27:$H$659,$O$401,'7.  Persistence Report'!$J$27:$J$659,"&lt;&gt;Adjustment")</f>
        <v>78</v>
      </c>
      <c r="Q531" s="295">
        <f>SUMIFS('7.  Persistence Report'!T$27:T$659,'7.  Persistence Report'!$D$27:$D$659,$B531,'7.  Persistence Report'!$H$27:$H$659,$O$401,'7.  Persistence Report'!$J$27:$J$659,"&lt;&gt;Adjustment")</f>
        <v>78</v>
      </c>
      <c r="R531" s="295">
        <f>SUMIFS('7.  Persistence Report'!U$27:U$659,'7.  Persistence Report'!$D$27:$D$659,$B531,'7.  Persistence Report'!$H$27:$H$659,$O$401,'7.  Persistence Report'!$J$27:$J$659,"&lt;&gt;Adjustment")</f>
        <v>78</v>
      </c>
      <c r="S531" s="295">
        <f>SUMIFS('7.  Persistence Report'!V$27:V$659,'7.  Persistence Report'!$D$27:$D$659,$B531,'7.  Persistence Report'!$H$27:$H$659,$O$401,'7.  Persistence Report'!$J$27:$J$659,"&lt;&gt;Adjustment")</f>
        <v>78</v>
      </c>
      <c r="T531" s="295">
        <f>SUMIFS('7.  Persistence Report'!W$27:W$659,'7.  Persistence Report'!$D$27:$D$659,$B531,'7.  Persistence Report'!$H$27:$H$659,$O$401,'7.  Persistence Report'!$J$27:$J$659,"&lt;&gt;Adjustment")</f>
        <v>78</v>
      </c>
      <c r="U531" s="295">
        <f>SUMIFS('7.  Persistence Report'!X$27:X$659,'7.  Persistence Report'!$D$27:$D$659,$B531,'7.  Persistence Report'!$H$27:$H$659,$O$401,'7.  Persistence Report'!$J$27:$J$659,"&lt;&gt;Adjustment")</f>
        <v>78</v>
      </c>
      <c r="V531" s="295">
        <f>SUMIFS('7.  Persistence Report'!Y$27:Y$659,'7.  Persistence Report'!$D$27:$D$659,$B531,'7.  Persistence Report'!$H$27:$H$659,$O$401,'7.  Persistence Report'!$J$27:$J$659,"&lt;&gt;Adjustment")</f>
        <v>78</v>
      </c>
      <c r="W531" s="295">
        <f>SUMIFS('7.  Persistence Report'!Z$27:Z$659,'7.  Persistence Report'!$D$27:$D$659,$B531,'7.  Persistence Report'!$H$27:$H$659,$O$401,'7.  Persistence Report'!$J$27:$J$659,"&lt;&gt;Adjustment")</f>
        <v>78</v>
      </c>
      <c r="X531" s="295">
        <f>SUMIFS('7.  Persistence Report'!AA$27:AA$659,'7.  Persistence Report'!$D$27:$D$659,$B531,'7.  Persistence Report'!$H$27:$H$659,$O$401,'7.  Persistence Report'!$J$27:$J$659,"&lt;&gt;Adjustment")</f>
        <v>78</v>
      </c>
      <c r="Y531" s="410">
        <f>VLOOKUP(B531,'3-a.  Rate Class Allocations'!$B$20:$BW$989,28,FALSE)</f>
        <v>0.82607083227977129</v>
      </c>
      <c r="Z531" s="410">
        <f>VLOOKUP(B531,'3-a.  Rate Class Allocations'!$B$20:$BW$989,30,FALSE)</f>
        <v>0</v>
      </c>
      <c r="AA531" s="410">
        <f>VLOOKUP(B531,'3-a.  Rate Class Allocations'!$B$20:$BW$989,32,FALSE)</f>
        <v>0.15364179064598679</v>
      </c>
      <c r="AB531" s="410">
        <f>VLOOKUP(B531,'3-a.  Rate Class Allocations'!$B$20:$BW$989,33,FALSE)</f>
        <v>2.4112852525060742E-2</v>
      </c>
      <c r="AC531" s="410">
        <f>VLOOKUP(B531,'3-a.  Rate Class Allocations'!$B$20:$BW$989,35,FALSE)</f>
        <v>0</v>
      </c>
      <c r="AD531" s="410">
        <f>VLOOKUP(B531,'3-a.  Rate Class Allocations'!$B$20:$BW$989,37,FALSE)</f>
        <v>0</v>
      </c>
      <c r="AE531" s="410"/>
      <c r="AF531" s="415"/>
      <c r="AG531" s="415"/>
      <c r="AH531" s="415"/>
      <c r="AI531" s="415"/>
      <c r="AJ531" s="415"/>
      <c r="AK531" s="415"/>
      <c r="AL531" s="415"/>
      <c r="AM531" s="296">
        <f>SUM(Y531:AL531)</f>
        <v>1.0038254754508189</v>
      </c>
    </row>
    <row r="532" spans="1:39" ht="15.5" outlineLevel="1">
      <c r="A532" s="532"/>
      <c r="B532" s="431" t="s">
        <v>308</v>
      </c>
      <c r="C532" s="340" t="s">
        <v>862</v>
      </c>
      <c r="D532" s="295">
        <f>SUMIFS('7.  Persistence Report'!AW$27:AW$659,'7.  Persistence Report'!$D$27:$D$659,$B531,'7.  Persistence Report'!$H$27:$H$659,$D$401,'7.  Persistence Report'!$J$27:$J$659,"Adjustment")</f>
        <v>0</v>
      </c>
      <c r="E532" s="295">
        <f>SUMIFS('7.  Persistence Report'!AX$27:AX$659,'7.  Persistence Report'!$D$27:$D$659,$B531,'7.  Persistence Report'!$H$27:$H$659,$D$401,'7.  Persistence Report'!$J$27:$J$659,"Adjustment")</f>
        <v>0</v>
      </c>
      <c r="F532" s="295">
        <f>SUMIFS('7.  Persistence Report'!AY$27:AY$659,'7.  Persistence Report'!$D$27:$D$659,$B531,'7.  Persistence Report'!$H$27:$H$659,$D$401,'7.  Persistence Report'!$J$27:$J$659,"Adjustment")</f>
        <v>0</v>
      </c>
      <c r="G532" s="295">
        <f>SUMIFS('7.  Persistence Report'!AZ$27:AZ$659,'7.  Persistence Report'!$D$27:$D$659,$B531,'7.  Persistence Report'!$H$27:$H$659,$D$401,'7.  Persistence Report'!$J$27:$J$659,"Adjustment")</f>
        <v>0</v>
      </c>
      <c r="H532" s="295">
        <f>SUMIFS('7.  Persistence Report'!BA$27:BA$659,'7.  Persistence Report'!$D$27:$D$659,$B531,'7.  Persistence Report'!$H$27:$H$659,$D$401,'7.  Persistence Report'!$J$27:$J$659,"Adjustment")</f>
        <v>0</v>
      </c>
      <c r="I532" s="295">
        <f>SUMIFS('7.  Persistence Report'!BB$27:BB$659,'7.  Persistence Report'!$D$27:$D$659,$B531,'7.  Persistence Report'!$H$27:$H$659,$D$401,'7.  Persistence Report'!$J$27:$J$659,"Adjustment")</f>
        <v>0</v>
      </c>
      <c r="J532" s="295">
        <f>SUMIFS('7.  Persistence Report'!BC$27:BC$659,'7.  Persistence Report'!$D$27:$D$659,$B531,'7.  Persistence Report'!$H$27:$H$659,$D$401,'7.  Persistence Report'!$J$27:$J$659,"Adjustment")</f>
        <v>0</v>
      </c>
      <c r="K532" s="295">
        <f>SUMIFS('7.  Persistence Report'!BD$27:BD$659,'7.  Persistence Report'!$D$27:$D$659,$B531,'7.  Persistence Report'!$H$27:$H$659,$D$401,'7.  Persistence Report'!$J$27:$J$659,"Adjustment")</f>
        <v>0</v>
      </c>
      <c r="L532" s="295">
        <f>SUMIFS('7.  Persistence Report'!BE$27:BE$659,'7.  Persistence Report'!$D$27:$D$659,$B531,'7.  Persistence Report'!$H$27:$H$659,$D$401,'7.  Persistence Report'!$J$27:$J$659,"Adjustment")</f>
        <v>0</v>
      </c>
      <c r="M532" s="295">
        <f>SUMIFS('7.  Persistence Report'!BF$27:BF$659,'7.  Persistence Report'!$D$27:$D$659,$B531,'7.  Persistence Report'!$H$27:$H$659,$D$401,'7.  Persistence Report'!$J$27:$J$659,"Adjustment")</f>
        <v>0</v>
      </c>
      <c r="N532" s="295">
        <f>N531</f>
        <v>12</v>
      </c>
      <c r="O532" s="295">
        <f>SUMIFS('7.  Persistence Report'!R$27:R$659,'7.  Persistence Report'!$D$27:$D$659,$B531,'7.  Persistence Report'!$H$27:$H$659,$O$401,'7.  Persistence Report'!$J$27:$J$659,"Adjustment")</f>
        <v>0</v>
      </c>
      <c r="P532" s="295">
        <f>SUMIFS('7.  Persistence Report'!S$27:S$659,'7.  Persistence Report'!$D$27:$D$659,$B531,'7.  Persistence Report'!$H$27:$H$659,$O$401,'7.  Persistence Report'!$J$27:$J$659,"Adjustment")</f>
        <v>0</v>
      </c>
      <c r="Q532" s="295">
        <f>SUMIFS('7.  Persistence Report'!T$27:T$659,'7.  Persistence Report'!$D$27:$D$659,$B531,'7.  Persistence Report'!$H$27:$H$659,$O$401,'7.  Persistence Report'!$J$27:$J$659,"Adjustment")</f>
        <v>0</v>
      </c>
      <c r="R532" s="295">
        <f>SUMIFS('7.  Persistence Report'!U$27:U$659,'7.  Persistence Report'!$D$27:$D$659,$B531,'7.  Persistence Report'!$H$27:$H$659,$O$401,'7.  Persistence Report'!$J$27:$J$659,"Adjustment")</f>
        <v>0</v>
      </c>
      <c r="S532" s="295">
        <f>SUMIFS('7.  Persistence Report'!V$27:V$659,'7.  Persistence Report'!$D$27:$D$659,$B531,'7.  Persistence Report'!$H$27:$H$659,$O$401,'7.  Persistence Report'!$J$27:$J$659,"Adjustment")</f>
        <v>0</v>
      </c>
      <c r="T532" s="295">
        <f>SUMIFS('7.  Persistence Report'!W$27:W$659,'7.  Persistence Report'!$D$27:$D$659,$B531,'7.  Persistence Report'!$H$27:$H$659,$O$401,'7.  Persistence Report'!$J$27:$J$659,"Adjustment")</f>
        <v>0</v>
      </c>
      <c r="U532" s="295">
        <f>SUMIFS('7.  Persistence Report'!X$27:X$659,'7.  Persistence Report'!$D$27:$D$659,$B531,'7.  Persistence Report'!$H$27:$H$659,$O$401,'7.  Persistence Report'!$J$27:$J$659,"Adjustment")</f>
        <v>0</v>
      </c>
      <c r="V532" s="295">
        <f>SUMIFS('7.  Persistence Report'!Y$27:Y$659,'7.  Persistence Report'!$D$27:$D$659,$B531,'7.  Persistence Report'!$H$27:$H$659,$O$401,'7.  Persistence Report'!$J$27:$J$659,"Adjustment")</f>
        <v>0</v>
      </c>
      <c r="W532" s="295">
        <f>SUMIFS('7.  Persistence Report'!Z$27:Z$659,'7.  Persistence Report'!$D$27:$D$659,$B531,'7.  Persistence Report'!$H$27:$H$659,$O$401,'7.  Persistence Report'!$J$27:$J$659,"Adjustment")</f>
        <v>0</v>
      </c>
      <c r="X532" s="295">
        <f>SUMIFS('7.  Persistence Report'!AA$27:AA$659,'7.  Persistence Report'!$D$27:$D$659,$B531,'7.  Persistence Report'!$H$27:$H$659,$O$401,'7.  Persistence Report'!$J$27:$J$659,"Adjustment")</f>
        <v>0</v>
      </c>
      <c r="Y532" s="411">
        <f>Y531</f>
        <v>0.82607083227977129</v>
      </c>
      <c r="Z532" s="411">
        <f t="shared" ref="Z532" si="1569">Z531</f>
        <v>0</v>
      </c>
      <c r="AA532" s="411">
        <f t="shared" ref="AA532" si="1570">AA531</f>
        <v>0.15364179064598679</v>
      </c>
      <c r="AB532" s="411">
        <f t="shared" ref="AB532" si="1571">AB531</f>
        <v>2.4112852525060742E-2</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outlineLevel="1">
      <c r="A560" s="532"/>
      <c r="B560" s="431"/>
      <c r="C560" s="340"/>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423830279.81868863</v>
      </c>
      <c r="E561" s="329"/>
      <c r="F561" s="329"/>
      <c r="G561" s="329"/>
      <c r="H561" s="329"/>
      <c r="I561" s="329"/>
      <c r="J561" s="329"/>
      <c r="K561" s="329"/>
      <c r="L561" s="329"/>
      <c r="M561" s="329"/>
      <c r="N561" s="329"/>
      <c r="O561" s="329">
        <f>SUM(O404:O559)</f>
        <v>49211.413532885847</v>
      </c>
      <c r="P561" s="329"/>
      <c r="Q561" s="329"/>
      <c r="R561" s="329"/>
      <c r="S561" s="329"/>
      <c r="T561" s="329"/>
      <c r="U561" s="329"/>
      <c r="V561" s="329"/>
      <c r="W561" s="329"/>
      <c r="X561" s="329"/>
      <c r="Y561" s="329">
        <f>IF(Y402="kWh",SUMPRODUCT(D404:D559,Y404:Y559))</f>
        <v>169939565.72154239</v>
      </c>
      <c r="Z561" s="329">
        <f>IF(Z402="kWh",SUMPRODUCT(D404:D559,Z404:Z559))</f>
        <v>7744538.1789434198</v>
      </c>
      <c r="AA561" s="329">
        <f>IF(AA402="kw",SUMPRODUCT(N404:N559,O404:O559,AA404:AA559),SUMPRODUCT(D404:D559,AA404:AA559))</f>
        <v>18607772.28095391</v>
      </c>
      <c r="AB561" s="329">
        <f>IF(AB402="kw",SUMPRODUCT(N404:N559,O404:O559,AB404:AB559),SUMPRODUCT(D404:D559,AB404:AB559))</f>
        <v>295272.59019823762</v>
      </c>
      <c r="AC561" s="329">
        <f>IF(AC402="kw",SUMPRODUCT(N404:N559,O404:O559,AC404:AC559),SUMPRODUCT(D404:D559,AC404:AC559))</f>
        <v>56994.790281114663</v>
      </c>
      <c r="AD561" s="329">
        <f>IF(AD402="kw",SUMPRODUCT(N404:N559,O404:O559,AD404:AD559),SUMPRODUCT(D404:D559,AD404:AD559))</f>
        <v>18125.901711317601</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3"/>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 t="shared" si="1700"/>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1">Y392*Y564</f>
        <v>0</v>
      </c>
      <c r="Z570" s="378">
        <f t="shared" si="1701"/>
        <v>0</v>
      </c>
      <c r="AA570" s="378">
        <f t="shared" si="1701"/>
        <v>0</v>
      </c>
      <c r="AB570" s="378">
        <f t="shared" si="1701"/>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0</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0</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135898536.42236251</v>
      </c>
      <c r="Z576" s="291">
        <f>SUMPRODUCT(E404:E559,Z404:Z559)</f>
        <v>5952905.0579339508</v>
      </c>
      <c r="AA576" s="291">
        <f t="shared" ref="AA576:AL576" si="1707">IF(AA402="kw",SUMPRODUCT($N$404:$N$559,$P$404:$P$559,AA404:AA559),SUMPRODUCT($E$404:$E$559,AA404:AA559))</f>
        <v>18636967.059812445</v>
      </c>
      <c r="AB576" s="291">
        <f t="shared" si="1707"/>
        <v>296632.03568931675</v>
      </c>
      <c r="AC576" s="291">
        <f t="shared" si="1707"/>
        <v>57112.757552393407</v>
      </c>
      <c r="AD576" s="291">
        <f t="shared" si="1707"/>
        <v>18057.933461055945</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135898536.42236251</v>
      </c>
      <c r="Z577" s="291">
        <f>SUMPRODUCT(F404:F559,Z404:Z559)</f>
        <v>5952905.0579339508</v>
      </c>
      <c r="AA577" s="291">
        <f t="shared" ref="AA577:AL577" si="1708">IF(AA402="kw",SUMPRODUCT($N$404:$N$559,$Q$404:$Q$559,AA404:AA559),SUMPRODUCT($F$404:$F$559,AA404:AA559))</f>
        <v>18454385.730077494</v>
      </c>
      <c r="AB577" s="291">
        <f t="shared" si="1708"/>
        <v>296615.22318010626</v>
      </c>
      <c r="AC577" s="291">
        <f t="shared" si="1708"/>
        <v>57110.726266102676</v>
      </c>
      <c r="AD577" s="291">
        <f t="shared" si="1708"/>
        <v>18055.602989549439</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135898536.42236251</v>
      </c>
      <c r="Z578" s="326">
        <f>SUMPRODUCT(G404:G559,Z404:Z559)</f>
        <v>5952905.0579339508</v>
      </c>
      <c r="AA578" s="326">
        <f t="shared" ref="AA578:AL578" si="1709">IF(AA402="kw",SUMPRODUCT($N$404:$N$559,$R$404:$R$559,AA404:AA559),SUMPRODUCT($G$404:$G$559,AA404:AA559))</f>
        <v>18115237.16369351</v>
      </c>
      <c r="AB578" s="326">
        <f t="shared" si="1709"/>
        <v>296469.24781516904</v>
      </c>
      <c r="AC578" s="326">
        <f t="shared" si="1709"/>
        <v>57076.1128673571</v>
      </c>
      <c r="AD578" s="326">
        <f t="shared" si="1709"/>
        <v>18044.439614809664</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12" t="s">
        <v>211</v>
      </c>
      <c r="C583" s="914" t="s">
        <v>33</v>
      </c>
      <c r="D583" s="284" t="s">
        <v>422</v>
      </c>
      <c r="E583" s="916" t="s">
        <v>209</v>
      </c>
      <c r="F583" s="917"/>
      <c r="G583" s="917"/>
      <c r="H583" s="917"/>
      <c r="I583" s="917"/>
      <c r="J583" s="917"/>
      <c r="K583" s="917"/>
      <c r="L583" s="917"/>
      <c r="M583" s="918"/>
      <c r="N583" s="919" t="s">
        <v>213</v>
      </c>
      <c r="O583" s="284" t="s">
        <v>423</v>
      </c>
      <c r="P583" s="916" t="s">
        <v>212</v>
      </c>
      <c r="Q583" s="917"/>
      <c r="R583" s="917"/>
      <c r="S583" s="917"/>
      <c r="T583" s="917"/>
      <c r="U583" s="917"/>
      <c r="V583" s="917"/>
      <c r="W583" s="917"/>
      <c r="X583" s="918"/>
      <c r="Y583" s="909" t="s">
        <v>243</v>
      </c>
      <c r="Z583" s="910"/>
      <c r="AA583" s="910"/>
      <c r="AB583" s="910"/>
      <c r="AC583" s="910"/>
      <c r="AD583" s="910"/>
      <c r="AE583" s="910"/>
      <c r="AF583" s="910"/>
      <c r="AG583" s="910"/>
      <c r="AH583" s="910"/>
      <c r="AI583" s="910"/>
      <c r="AJ583" s="910"/>
      <c r="AK583" s="910"/>
      <c r="AL583" s="910"/>
      <c r="AM583" s="911"/>
    </row>
    <row r="584" spans="1:39" ht="68.25" customHeight="1">
      <c r="B584" s="913"/>
      <c r="C584" s="915"/>
      <c r="D584" s="285">
        <v>2018</v>
      </c>
      <c r="E584" s="285">
        <v>2019</v>
      </c>
      <c r="F584" s="285">
        <v>2020</v>
      </c>
      <c r="G584" s="285">
        <v>2021</v>
      </c>
      <c r="H584" s="285">
        <v>2022</v>
      </c>
      <c r="I584" s="285">
        <v>2023</v>
      </c>
      <c r="J584" s="285">
        <v>2024</v>
      </c>
      <c r="K584" s="285">
        <v>2025</v>
      </c>
      <c r="L584" s="285">
        <v>2026</v>
      </c>
      <c r="M584" s="285">
        <v>2027</v>
      </c>
      <c r="N584" s="92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Competitive Sector Multi-Unit Residential Service</v>
      </c>
      <c r="AA584" s="285" t="str">
        <f>'1.  LRAMVA Summary'!F52</f>
        <v>GS &lt;50kW</v>
      </c>
      <c r="AB584" s="285" t="str">
        <f>'1.  LRAMVA Summary'!G52</f>
        <v>GS 50-999kW</v>
      </c>
      <c r="AC584" s="285" t="str">
        <f>'1.  LRAMVA Summary'!H52</f>
        <v>GS 1000-4999kW</v>
      </c>
      <c r="AD584" s="285" t="str">
        <f>'1.  LRAMVA Summary'!I52</f>
        <v>Large Use</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hidden="1"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kWh</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hidden="1" outlineLevel="1">
      <c r="A596" s="532">
        <v>4</v>
      </c>
      <c r="B596" s="520"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29"/>
    </row>
    <row r="631" spans="1:40" ht="15.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ht="15.5"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770</v>
      </c>
      <c r="C654" s="291" t="s">
        <v>25</v>
      </c>
      <c r="D654" s="295">
        <f>SUMIFS('7.  Persistence Report'!AX$27:AX$659,'7.  Persistence Report'!$D$27:$D$659,$B654,'7.  Persistence Report'!$H$27:$H$659,$D$584,'7.  Persistence Report'!$J$27:$J$659,"&lt;&gt;Adjustment")</f>
        <v>0</v>
      </c>
      <c r="E654" s="295">
        <f>SUMIFS('7.  Persistence Report'!AY$27:AY$659,'7.  Persistence Report'!$D$27:$D$659,$B654,'7.  Persistence Report'!$H$27:$H$659,$D$584,'7.  Persistence Report'!$J$27:$J$659,"&lt;&gt;Adjustment")</f>
        <v>0</v>
      </c>
      <c r="F654" s="295">
        <f>SUMIFS('7.  Persistence Report'!AZ$27:AZ$659,'7.  Persistence Report'!$D$27:$D$659,$B654,'7.  Persistence Report'!$H$27:$H$659,$D$584,'7.  Persistence Report'!$J$27:$J$659,"&lt;&gt;Adjustment")</f>
        <v>0</v>
      </c>
      <c r="G654" s="295">
        <f>SUMIFS('7.  Persistence Report'!BA$27:BA$659,'7.  Persistence Report'!$D$27:$D$659,$B654,'7.  Persistence Report'!$H$27:$H$659,$D$584,'7.  Persistence Report'!$J$27:$J$659,"&lt;&gt;Adjustment")</f>
        <v>0</v>
      </c>
      <c r="H654" s="295">
        <f>SUMIFS('7.  Persistence Report'!BB$27:BB$659,'7.  Persistence Report'!$D$27:$D$659,$B654,'7.  Persistence Report'!$H$27:$H$659,$D$584,'7.  Persistence Report'!$J$27:$J$659,"&lt;&gt;Adjustment")</f>
        <v>0</v>
      </c>
      <c r="I654" s="295">
        <f>SUMIFS('7.  Persistence Report'!BC$27:BC$659,'7.  Persistence Report'!$D$27:$D$659,$B654,'7.  Persistence Report'!$H$27:$H$659,$D$584,'7.  Persistence Report'!$J$27:$J$659,"&lt;&gt;Adjustment")</f>
        <v>0</v>
      </c>
      <c r="J654" s="295">
        <f>SUMIFS('7.  Persistence Report'!BD$27:BD$659,'7.  Persistence Report'!$D$27:$D$659,$B654,'7.  Persistence Report'!$H$27:$H$659,$D$584,'7.  Persistence Report'!$J$27:$J$659,"&lt;&gt;Adjustment")</f>
        <v>0</v>
      </c>
      <c r="K654" s="295">
        <f>SUMIFS('7.  Persistence Report'!BE$27:BE$659,'7.  Persistence Report'!$D$27:$D$659,$B654,'7.  Persistence Report'!$H$27:$H$659,$D$584,'7.  Persistence Report'!$J$27:$J$659,"&lt;&gt;Adjustment")</f>
        <v>0</v>
      </c>
      <c r="L654" s="295">
        <f>SUMIFS('7.  Persistence Report'!BF$27:BF$659,'7.  Persistence Report'!$D$27:$D$659,$B654,'7.  Persistence Report'!$H$27:$H$659,$D$584,'7.  Persistence Report'!$J$27:$J$659,"&lt;&gt;Adjustment")</f>
        <v>0</v>
      </c>
      <c r="M654" s="295">
        <f>SUMIFS('7.  Persistence Report'!BG$27:BG$659,'7.  Persistence Report'!$D$27:$D$659,$B654,'7.  Persistence Report'!$H$27:$H$659,$D$584,'7.  Persistence Report'!$J$27:$J$659,"&lt;&gt;Adjustment")</f>
        <v>0</v>
      </c>
      <c r="N654" s="291"/>
      <c r="O654" s="295">
        <f>SUMIFS('7.  Persistence Report'!S$27:S$659,'7.  Persistence Report'!$D$27:$D$659,$B654,'7.  Persistence Report'!$H$27:$H$659,$O$584,'7.  Persistence Report'!$J$27:$J$659,"&lt;&gt;Adjustment")</f>
        <v>0</v>
      </c>
      <c r="P654" s="295">
        <f>SUMIFS('7.  Persistence Report'!T$27:T$659,'7.  Persistence Report'!$D$27:$D$659,$B654,'7.  Persistence Report'!$H$27:$H$659,$O$584,'7.  Persistence Report'!$J$27:$J$659,"&lt;&gt;Adjustment")</f>
        <v>0</v>
      </c>
      <c r="Q654" s="295">
        <f>SUMIFS('7.  Persistence Report'!U$27:U$659,'7.  Persistence Report'!$D$27:$D$659,$B654,'7.  Persistence Report'!$H$27:$H$659,$O$584,'7.  Persistence Report'!$J$27:$J$659,"&lt;&gt;Adjustment")</f>
        <v>0</v>
      </c>
      <c r="R654" s="295">
        <f>SUMIFS('7.  Persistence Report'!V$27:V$659,'7.  Persistence Report'!$D$27:$D$659,$B654,'7.  Persistence Report'!$H$27:$H$659,$O$584,'7.  Persistence Report'!$J$27:$J$659,"&lt;&gt;Adjustment")</f>
        <v>0</v>
      </c>
      <c r="S654" s="295">
        <f>SUMIFS('7.  Persistence Report'!W$27:W$659,'7.  Persistence Report'!$D$27:$D$659,$B654,'7.  Persistence Report'!$H$27:$H$659,$O$584,'7.  Persistence Report'!$J$27:$J$659,"&lt;&gt;Adjustment")</f>
        <v>0</v>
      </c>
      <c r="T654" s="295">
        <f>SUMIFS('7.  Persistence Report'!X$27:X$659,'7.  Persistence Report'!$D$27:$D$659,$B654,'7.  Persistence Report'!$H$27:$H$659,$O$584,'7.  Persistence Report'!$J$27:$J$659,"&lt;&gt;Adjustment")</f>
        <v>0</v>
      </c>
      <c r="U654" s="295">
        <f>SUMIFS('7.  Persistence Report'!Y$27:Y$659,'7.  Persistence Report'!$D$27:$D$659,$B654,'7.  Persistence Report'!$H$27:$H$659,$O$584,'7.  Persistence Report'!$J$27:$J$659,"&lt;&gt;Adjustment")</f>
        <v>0</v>
      </c>
      <c r="V654" s="295">
        <f>SUMIFS('7.  Persistence Report'!Z$27:Z$659,'7.  Persistence Report'!$D$27:$D$659,$B654,'7.  Persistence Report'!$H$27:$H$659,$O$584,'7.  Persistence Report'!$J$27:$J$659,"&lt;&gt;Adjustment")</f>
        <v>0</v>
      </c>
      <c r="W654" s="295">
        <f>SUMIFS('7.  Persistence Report'!AA$27:AA$659,'7.  Persistence Report'!$D$27:$D$659,$B654,'7.  Persistence Report'!$H$27:$H$659,$O$584,'7.  Persistence Report'!$J$27:$J$659,"&lt;&gt;Adjustment")</f>
        <v>0</v>
      </c>
      <c r="X654" s="295">
        <f>SUMIFS('7.  Persistence Report'!AB$27:AB$659,'7.  Persistence Report'!$D$27:$D$659,$B654,'7.  Persistence Report'!$H$27:$H$659,$O$584,'7.  Persistence Report'!$J$27:$J$659,"&lt;&gt;Adjustment")</f>
        <v>0</v>
      </c>
      <c r="Y654" s="410">
        <f>VLOOKUP(B654,'3-a.  Rate Class Allocations'!$B$20:$BW$989,40,FALSE)</f>
        <v>0.95</v>
      </c>
      <c r="Z654" s="410">
        <f>VLOOKUP(B654,'3-a.  Rate Class Allocations'!$B$20:$BW$989,42,FALSE)</f>
        <v>0.05</v>
      </c>
      <c r="AA654" s="410">
        <f>VLOOKUP(B654,'3-a.  Rate Class Allocations'!$B$20:$BW$989,44,FALSE)</f>
        <v>0</v>
      </c>
      <c r="AB654" s="410">
        <f>VLOOKUP(B654,'3-a.  Rate Class Allocations'!$B$20:$BW$989,45,FALSE)</f>
        <v>0</v>
      </c>
      <c r="AC654" s="410">
        <f>VLOOKUP(B654,'3-a.  Rate Class Allocations'!$B$20:$BW$989,47,FALSE)</f>
        <v>0</v>
      </c>
      <c r="AD654" s="410">
        <f>VLOOKUP(B654,'3-a.  Rate Class Allocations'!$B$20:$BW$989,49,FALSE)</f>
        <v>0</v>
      </c>
      <c r="AE654" s="410"/>
      <c r="AF654" s="410"/>
      <c r="AG654" s="410"/>
      <c r="AH654" s="410"/>
      <c r="AI654" s="410"/>
      <c r="AJ654" s="410"/>
      <c r="AK654" s="410"/>
      <c r="AL654" s="410"/>
      <c r="AM654" s="296">
        <f>SUM(Y654:AL654)</f>
        <v>1</v>
      </c>
    </row>
    <row r="655" spans="1:39" ht="15.5" outlineLevel="1">
      <c r="A655" s="532"/>
      <c r="B655" s="294" t="s">
        <v>310</v>
      </c>
      <c r="C655" s="340" t="s">
        <v>862</v>
      </c>
      <c r="D655" s="295">
        <f>SUMIFS('7.  Persistence Report'!AX$27:AX$659,'7.  Persistence Report'!$D$27:$D$659,$B654,'7.  Persistence Report'!$H$27:$H$659,$D$584,'7.  Persistence Report'!$J$27:$J$659,"Adjustment")</f>
        <v>29551044.31774094</v>
      </c>
      <c r="E655" s="295">
        <f>SUMIFS('7.  Persistence Report'!AY$27:AY$659,'7.  Persistence Report'!$D$27:$D$659,$B654,'7.  Persistence Report'!$H$27:$H$659,$D$584,'7.  Persistence Report'!$J$27:$J$659,"Adjustment")</f>
        <v>21400525.528073184</v>
      </c>
      <c r="F655" s="295">
        <f>SUMIFS('7.  Persistence Report'!AZ$27:AZ$659,'7.  Persistence Report'!$D$27:$D$659,$B654,'7.  Persistence Report'!$H$27:$H$659,$D$584,'7.  Persistence Report'!$J$27:$J$659,"Adjustment")</f>
        <v>21400525.528073184</v>
      </c>
      <c r="G655" s="295">
        <f>SUMIFS('7.  Persistence Report'!BA$27:BA$659,'7.  Persistence Report'!$D$27:$D$659,$B654,'7.  Persistence Report'!$H$27:$H$659,$D$584,'7.  Persistence Report'!$J$27:$J$659,"Adjustment")</f>
        <v>21400525.528073184</v>
      </c>
      <c r="H655" s="295">
        <f>SUMIFS('7.  Persistence Report'!BB$27:BB$659,'7.  Persistence Report'!$D$27:$D$659,$B654,'7.  Persistence Report'!$H$27:$H$659,$D$584,'7.  Persistence Report'!$J$27:$J$659,"Adjustment")</f>
        <v>21400525.528073184</v>
      </c>
      <c r="I655" s="295">
        <f>SUMIFS('7.  Persistence Report'!BC$27:BC$659,'7.  Persistence Report'!$D$27:$D$659,$B654,'7.  Persistence Report'!$H$27:$H$659,$D$584,'7.  Persistence Report'!$J$27:$J$659,"Adjustment")</f>
        <v>21400525.528073184</v>
      </c>
      <c r="J655" s="295">
        <f>SUMIFS('7.  Persistence Report'!BD$27:BD$659,'7.  Persistence Report'!$D$27:$D$659,$B654,'7.  Persistence Report'!$H$27:$H$659,$D$584,'7.  Persistence Report'!$J$27:$J$659,"Adjustment")</f>
        <v>21400525.528073184</v>
      </c>
      <c r="K655" s="295">
        <f>SUMIFS('7.  Persistence Report'!BE$27:BE$659,'7.  Persistence Report'!$D$27:$D$659,$B654,'7.  Persistence Report'!$H$27:$H$659,$D$584,'7.  Persistence Report'!$J$27:$J$659,"Adjustment")</f>
        <v>21400111.483699396</v>
      </c>
      <c r="L655" s="295">
        <f>SUMIFS('7.  Persistence Report'!BF$27:BF$659,'7.  Persistence Report'!$D$27:$D$659,$B654,'7.  Persistence Report'!$H$27:$H$659,$D$584,'7.  Persistence Report'!$J$27:$J$659,"Adjustment")</f>
        <v>21400111.483699396</v>
      </c>
      <c r="M655" s="295">
        <f>SUMIFS('7.  Persistence Report'!BG$27:BG$659,'7.  Persistence Report'!$D$27:$D$659,$B654,'7.  Persistence Report'!$H$27:$H$659,$D$584,'7.  Persistence Report'!$J$27:$J$659,"Adjustment")</f>
        <v>21400111.483699396</v>
      </c>
      <c r="N655" s="291"/>
      <c r="O655" s="295">
        <f>SUMIFS('7.  Persistence Report'!S$27:S$659,'7.  Persistence Report'!$D$27:$D$659,$B654,'7.  Persistence Report'!$H$27:$H$659,$O$584,'7.  Persistence Report'!$J$27:$J$659,"Adjustment")</f>
        <v>0</v>
      </c>
      <c r="P655" s="295">
        <f>SUMIFS('7.  Persistence Report'!T$27:T$659,'7.  Persistence Report'!$D$27:$D$659,$B654,'7.  Persistence Report'!$H$27:$H$659,$O$584,'7.  Persistence Report'!$J$27:$J$659,"Adjustment")</f>
        <v>0</v>
      </c>
      <c r="Q655" s="295">
        <f>SUMIFS('7.  Persistence Report'!U$27:U$659,'7.  Persistence Report'!$D$27:$D$659,$B654,'7.  Persistence Report'!$H$27:$H$659,$O$584,'7.  Persistence Report'!$J$27:$J$659,"Adjustment")</f>
        <v>0</v>
      </c>
      <c r="R655" s="295">
        <f>SUMIFS('7.  Persistence Report'!V$27:V$659,'7.  Persistence Report'!$D$27:$D$659,$B654,'7.  Persistence Report'!$H$27:$H$659,$O$584,'7.  Persistence Report'!$J$27:$J$659,"Adjustment")</f>
        <v>0</v>
      </c>
      <c r="S655" s="295">
        <f>SUMIFS('7.  Persistence Report'!W$27:W$659,'7.  Persistence Report'!$D$27:$D$659,$B654,'7.  Persistence Report'!$H$27:$H$659,$O$584,'7.  Persistence Report'!$J$27:$J$659,"Adjustment")</f>
        <v>0</v>
      </c>
      <c r="T655" s="295">
        <f>SUMIFS('7.  Persistence Report'!X$27:X$659,'7.  Persistence Report'!$D$27:$D$659,$B654,'7.  Persistence Report'!$H$27:$H$659,$O$584,'7.  Persistence Report'!$J$27:$J$659,"Adjustment")</f>
        <v>0</v>
      </c>
      <c r="U655" s="295">
        <f>SUMIFS('7.  Persistence Report'!Y$27:Y$659,'7.  Persistence Report'!$D$27:$D$659,$B654,'7.  Persistence Report'!$H$27:$H$659,$O$584,'7.  Persistence Report'!$J$27:$J$659,"Adjustment")</f>
        <v>0</v>
      </c>
      <c r="V655" s="295">
        <f>SUMIFS('7.  Persistence Report'!Z$27:Z$659,'7.  Persistence Report'!$D$27:$D$659,$B654,'7.  Persistence Report'!$H$27:$H$659,$O$584,'7.  Persistence Report'!$J$27:$J$659,"Adjustment")</f>
        <v>0</v>
      </c>
      <c r="W655" s="295">
        <f>SUMIFS('7.  Persistence Report'!AA$27:AA$659,'7.  Persistence Report'!$D$27:$D$659,$B654,'7.  Persistence Report'!$H$27:$H$659,$O$584,'7.  Persistence Report'!$J$27:$J$659,"Adjustment")</f>
        <v>0</v>
      </c>
      <c r="X655" s="295">
        <f>SUMIFS('7.  Persistence Report'!AB$27:AB$659,'7.  Persistence Report'!$D$27:$D$659,$B654,'7.  Persistence Report'!$H$27:$H$659,$O$584,'7.  Persistence Report'!$J$27:$J$659,"Adjustment")</f>
        <v>0</v>
      </c>
      <c r="Y655" s="411">
        <f>Y654</f>
        <v>0.95</v>
      </c>
      <c r="Z655" s="411">
        <f t="shared" ref="Z655" si="1898">Z654</f>
        <v>0.05</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771</v>
      </c>
      <c r="C657" s="291" t="s">
        <v>25</v>
      </c>
      <c r="D657" s="295">
        <f>SUMIFS('7.  Persistence Report'!AX$27:AX$659,'7.  Persistence Report'!$D$27:$D$659,$B657,'7.  Persistence Report'!$H$27:$H$659,$D$584,'7.  Persistence Report'!$J$27:$J$659,"&lt;&gt;Adjustment")</f>
        <v>0</v>
      </c>
      <c r="E657" s="295">
        <f>SUMIFS('7.  Persistence Report'!AY$27:AY$659,'7.  Persistence Report'!$D$27:$D$659,$B657,'7.  Persistence Report'!$H$27:$H$659,$D$584,'7.  Persistence Report'!$J$27:$J$659,"&lt;&gt;Adjustment")</f>
        <v>0</v>
      </c>
      <c r="F657" s="295">
        <f>SUMIFS('7.  Persistence Report'!AZ$27:AZ$659,'7.  Persistence Report'!$D$27:$D$659,$B657,'7.  Persistence Report'!$H$27:$H$659,$D$584,'7.  Persistence Report'!$J$27:$J$659,"&lt;&gt;Adjustment")</f>
        <v>0</v>
      </c>
      <c r="G657" s="295">
        <f>SUMIFS('7.  Persistence Report'!BA$27:BA$659,'7.  Persistence Report'!$D$27:$D$659,$B657,'7.  Persistence Report'!$H$27:$H$659,$D$584,'7.  Persistence Report'!$J$27:$J$659,"&lt;&gt;Adjustment")</f>
        <v>0</v>
      </c>
      <c r="H657" s="295">
        <f>SUMIFS('7.  Persistence Report'!BB$27:BB$659,'7.  Persistence Report'!$D$27:$D$659,$B657,'7.  Persistence Report'!$H$27:$H$659,$D$584,'7.  Persistence Report'!$J$27:$J$659,"&lt;&gt;Adjustment")</f>
        <v>0</v>
      </c>
      <c r="I657" s="295">
        <f>SUMIFS('7.  Persistence Report'!BC$27:BC$659,'7.  Persistence Report'!$D$27:$D$659,$B657,'7.  Persistence Report'!$H$27:$H$659,$D$584,'7.  Persistence Report'!$J$27:$J$659,"&lt;&gt;Adjustment")</f>
        <v>0</v>
      </c>
      <c r="J657" s="295">
        <f>SUMIFS('7.  Persistence Report'!BD$27:BD$659,'7.  Persistence Report'!$D$27:$D$659,$B657,'7.  Persistence Report'!$H$27:$H$659,$D$584,'7.  Persistence Report'!$J$27:$J$659,"&lt;&gt;Adjustment")</f>
        <v>0</v>
      </c>
      <c r="K657" s="295">
        <f>SUMIFS('7.  Persistence Report'!BE$27:BE$659,'7.  Persistence Report'!$D$27:$D$659,$B657,'7.  Persistence Report'!$H$27:$H$659,$D$584,'7.  Persistence Report'!$J$27:$J$659,"&lt;&gt;Adjustment")</f>
        <v>0</v>
      </c>
      <c r="L657" s="295">
        <f>SUMIFS('7.  Persistence Report'!BF$27:BF$659,'7.  Persistence Report'!$D$27:$D$659,$B657,'7.  Persistence Report'!$H$27:$H$659,$D$584,'7.  Persistence Report'!$J$27:$J$659,"&lt;&gt;Adjustment")</f>
        <v>0</v>
      </c>
      <c r="M657" s="295">
        <f>SUMIFS('7.  Persistence Report'!BG$27:BG$659,'7.  Persistence Report'!$D$27:$D$659,$B657,'7.  Persistence Report'!$H$27:$H$659,$D$584,'7.  Persistence Report'!$J$27:$J$659,"&lt;&gt;Adjustment")</f>
        <v>0</v>
      </c>
      <c r="N657" s="291"/>
      <c r="O657" s="295">
        <f>SUMIFS('7.  Persistence Report'!S$27:S$659,'7.  Persistence Report'!$D$27:$D$659,$B657,'7.  Persistence Report'!$H$27:$H$659,$O$584,'7.  Persistence Report'!$J$27:$J$659,"&lt;&gt;Adjustment")</f>
        <v>0</v>
      </c>
      <c r="P657" s="295">
        <f>SUMIFS('7.  Persistence Report'!T$27:T$659,'7.  Persistence Report'!$D$27:$D$659,$B657,'7.  Persistence Report'!$H$27:$H$659,$O$584,'7.  Persistence Report'!$J$27:$J$659,"&lt;&gt;Adjustment")</f>
        <v>0</v>
      </c>
      <c r="Q657" s="295">
        <f>SUMIFS('7.  Persistence Report'!U$27:U$659,'7.  Persistence Report'!$D$27:$D$659,$B657,'7.  Persistence Report'!$H$27:$H$659,$O$584,'7.  Persistence Report'!$J$27:$J$659,"&lt;&gt;Adjustment")</f>
        <v>0</v>
      </c>
      <c r="R657" s="295">
        <f>SUMIFS('7.  Persistence Report'!V$27:V$659,'7.  Persistence Report'!$D$27:$D$659,$B657,'7.  Persistence Report'!$H$27:$H$659,$O$584,'7.  Persistence Report'!$J$27:$J$659,"&lt;&gt;Adjustment")</f>
        <v>0</v>
      </c>
      <c r="S657" s="295">
        <f>SUMIFS('7.  Persistence Report'!W$27:W$659,'7.  Persistence Report'!$D$27:$D$659,$B657,'7.  Persistence Report'!$H$27:$H$659,$O$584,'7.  Persistence Report'!$J$27:$J$659,"&lt;&gt;Adjustment")</f>
        <v>0</v>
      </c>
      <c r="T657" s="295">
        <f>SUMIFS('7.  Persistence Report'!X$27:X$659,'7.  Persistence Report'!$D$27:$D$659,$B657,'7.  Persistence Report'!$H$27:$H$659,$O$584,'7.  Persistence Report'!$J$27:$J$659,"&lt;&gt;Adjustment")</f>
        <v>0</v>
      </c>
      <c r="U657" s="295">
        <f>SUMIFS('7.  Persistence Report'!Y$27:Y$659,'7.  Persistence Report'!$D$27:$D$659,$B657,'7.  Persistence Report'!$H$27:$H$659,$O$584,'7.  Persistence Report'!$J$27:$J$659,"&lt;&gt;Adjustment")</f>
        <v>0</v>
      </c>
      <c r="V657" s="295">
        <f>SUMIFS('7.  Persistence Report'!Z$27:Z$659,'7.  Persistence Report'!$D$27:$D$659,$B657,'7.  Persistence Report'!$H$27:$H$659,$O$584,'7.  Persistence Report'!$J$27:$J$659,"&lt;&gt;Adjustment")</f>
        <v>0</v>
      </c>
      <c r="W657" s="295">
        <f>SUMIFS('7.  Persistence Report'!AA$27:AA$659,'7.  Persistence Report'!$D$27:$D$659,$B657,'7.  Persistence Report'!$H$27:$H$659,$O$584,'7.  Persistence Report'!$J$27:$J$659,"&lt;&gt;Adjustment")</f>
        <v>0</v>
      </c>
      <c r="X657" s="295">
        <f>SUMIFS('7.  Persistence Report'!AB$27:AB$659,'7.  Persistence Report'!$D$27:$D$659,$B657,'7.  Persistence Report'!$H$27:$H$659,$O$584,'7.  Persistence Report'!$J$27:$J$659,"&lt;&gt;Adjustment")</f>
        <v>0</v>
      </c>
      <c r="Y657" s="410">
        <f>VLOOKUP(B657,'3-a.  Rate Class Allocations'!$B$20:$BW$989,40,FALSE)</f>
        <v>1</v>
      </c>
      <c r="Z657" s="410">
        <f>VLOOKUP(B657,'3-a.  Rate Class Allocations'!$B$20:$BW$989,42,FALSE)</f>
        <v>0</v>
      </c>
      <c r="AA657" s="410">
        <f>VLOOKUP(B657,'3-a.  Rate Class Allocations'!$B$20:$BW$989,44,FALSE)</f>
        <v>0</v>
      </c>
      <c r="AB657" s="410">
        <f>VLOOKUP(B657,'3-a.  Rate Class Allocations'!$B$20:$BW$989,45,FALSE)</f>
        <v>0</v>
      </c>
      <c r="AC657" s="410">
        <f>VLOOKUP(B657,'3-a.  Rate Class Allocations'!$B$20:$BW$989,47,FALSE)</f>
        <v>0</v>
      </c>
      <c r="AD657" s="410">
        <f>VLOOKUP(B657,'3-a.  Rate Class Allocations'!$B$20:$BW$989,49,FALSE)</f>
        <v>0</v>
      </c>
      <c r="AE657" s="410"/>
      <c r="AF657" s="410"/>
      <c r="AG657" s="410"/>
      <c r="AH657" s="410"/>
      <c r="AI657" s="410"/>
      <c r="AJ657" s="410"/>
      <c r="AK657" s="410"/>
      <c r="AL657" s="410"/>
      <c r="AM657" s="296">
        <f>SUM(Y657:AL657)</f>
        <v>1</v>
      </c>
    </row>
    <row r="658" spans="1:39" ht="15.5" outlineLevel="1">
      <c r="A658" s="532"/>
      <c r="B658" s="294" t="s">
        <v>310</v>
      </c>
      <c r="C658" s="340" t="s">
        <v>862</v>
      </c>
      <c r="D658" s="295">
        <f>SUMIFS('7.  Persistence Report'!AX$27:AX$659,'7.  Persistence Report'!$D$27:$D$659,$B657,'7.  Persistence Report'!$H$27:$H$659,$D$584,'7.  Persistence Report'!$J$27:$J$659,"Adjustment")</f>
        <v>3248301.8129647598</v>
      </c>
      <c r="E658" s="295">
        <f>SUMIFS('7.  Persistence Report'!AY$27:AY$659,'7.  Persistence Report'!$D$27:$D$659,$B657,'7.  Persistence Report'!$H$27:$H$659,$D$584,'7.  Persistence Report'!$J$27:$J$659,"Adjustment")</f>
        <v>3248301.8129647598</v>
      </c>
      <c r="F658" s="295">
        <f>SUMIFS('7.  Persistence Report'!AZ$27:AZ$659,'7.  Persistence Report'!$D$27:$D$659,$B657,'7.  Persistence Report'!$H$27:$H$659,$D$584,'7.  Persistence Report'!$J$27:$J$659,"Adjustment")</f>
        <v>3248301.8129647598</v>
      </c>
      <c r="G658" s="295">
        <f>SUMIFS('7.  Persistence Report'!BA$27:BA$659,'7.  Persistence Report'!$D$27:$D$659,$B657,'7.  Persistence Report'!$H$27:$H$659,$D$584,'7.  Persistence Report'!$J$27:$J$659,"Adjustment")</f>
        <v>3248301.8129647598</v>
      </c>
      <c r="H658" s="295">
        <f>SUMIFS('7.  Persistence Report'!BB$27:BB$659,'7.  Persistence Report'!$D$27:$D$659,$B657,'7.  Persistence Report'!$H$27:$H$659,$D$584,'7.  Persistence Report'!$J$27:$J$659,"Adjustment")</f>
        <v>3248301.8129647598</v>
      </c>
      <c r="I658" s="295">
        <f>SUMIFS('7.  Persistence Report'!BC$27:BC$659,'7.  Persistence Report'!$D$27:$D$659,$B657,'7.  Persistence Report'!$H$27:$H$659,$D$584,'7.  Persistence Report'!$J$27:$J$659,"Adjustment")</f>
        <v>3248301.8129647598</v>
      </c>
      <c r="J658" s="295">
        <f>SUMIFS('7.  Persistence Report'!BD$27:BD$659,'7.  Persistence Report'!$D$27:$D$659,$B657,'7.  Persistence Report'!$H$27:$H$659,$D$584,'7.  Persistence Report'!$J$27:$J$659,"Adjustment")</f>
        <v>3248301.8129647598</v>
      </c>
      <c r="K658" s="295">
        <f>SUMIFS('7.  Persistence Report'!BE$27:BE$659,'7.  Persistence Report'!$D$27:$D$659,$B657,'7.  Persistence Report'!$H$27:$H$659,$D$584,'7.  Persistence Report'!$J$27:$J$659,"Adjustment")</f>
        <v>3248301.8129647598</v>
      </c>
      <c r="L658" s="295">
        <f>SUMIFS('7.  Persistence Report'!BF$27:BF$659,'7.  Persistence Report'!$D$27:$D$659,$B657,'7.  Persistence Report'!$H$27:$H$659,$D$584,'7.  Persistence Report'!$J$27:$J$659,"Adjustment")</f>
        <v>3248301.8129647598</v>
      </c>
      <c r="M658" s="295">
        <f>SUMIFS('7.  Persistence Report'!BG$27:BG$659,'7.  Persistence Report'!$D$27:$D$659,$B657,'7.  Persistence Report'!$H$27:$H$659,$D$584,'7.  Persistence Report'!$J$27:$J$659,"Adjustment")</f>
        <v>3248301.8129647598</v>
      </c>
      <c r="N658" s="291"/>
      <c r="O658" s="295">
        <f>SUMIFS('7.  Persistence Report'!S$27:S$659,'7.  Persistence Report'!$D$27:$D$659,$B657,'7.  Persistence Report'!$H$27:$H$659,$O$584,'7.  Persistence Report'!$J$27:$J$659,"Adjustment")</f>
        <v>0</v>
      </c>
      <c r="P658" s="295">
        <f>SUMIFS('7.  Persistence Report'!T$27:T$659,'7.  Persistence Report'!$D$27:$D$659,$B657,'7.  Persistence Report'!$H$27:$H$659,$O$584,'7.  Persistence Report'!$J$27:$J$659,"Adjustment")</f>
        <v>0</v>
      </c>
      <c r="Q658" s="295">
        <f>SUMIFS('7.  Persistence Report'!U$27:U$659,'7.  Persistence Report'!$D$27:$D$659,$B657,'7.  Persistence Report'!$H$27:$H$659,$O$584,'7.  Persistence Report'!$J$27:$J$659,"Adjustment")</f>
        <v>0</v>
      </c>
      <c r="R658" s="295">
        <f>SUMIFS('7.  Persistence Report'!V$27:V$659,'7.  Persistence Report'!$D$27:$D$659,$B657,'7.  Persistence Report'!$H$27:$H$659,$O$584,'7.  Persistence Report'!$J$27:$J$659,"Adjustment")</f>
        <v>0</v>
      </c>
      <c r="S658" s="295">
        <f>SUMIFS('7.  Persistence Report'!W$27:W$659,'7.  Persistence Report'!$D$27:$D$659,$B657,'7.  Persistence Report'!$H$27:$H$659,$O$584,'7.  Persistence Report'!$J$27:$J$659,"Adjustment")</f>
        <v>0</v>
      </c>
      <c r="T658" s="295">
        <f>SUMIFS('7.  Persistence Report'!X$27:X$659,'7.  Persistence Report'!$D$27:$D$659,$B657,'7.  Persistence Report'!$H$27:$H$659,$O$584,'7.  Persistence Report'!$J$27:$J$659,"Adjustment")</f>
        <v>0</v>
      </c>
      <c r="U658" s="295">
        <f>SUMIFS('7.  Persistence Report'!Y$27:Y$659,'7.  Persistence Report'!$D$27:$D$659,$B657,'7.  Persistence Report'!$H$27:$H$659,$O$584,'7.  Persistence Report'!$J$27:$J$659,"Adjustment")</f>
        <v>0</v>
      </c>
      <c r="V658" s="295">
        <f>SUMIFS('7.  Persistence Report'!Z$27:Z$659,'7.  Persistence Report'!$D$27:$D$659,$B657,'7.  Persistence Report'!$H$27:$H$659,$O$584,'7.  Persistence Report'!$J$27:$J$659,"Adjustment")</f>
        <v>0</v>
      </c>
      <c r="W658" s="295">
        <f>SUMIFS('7.  Persistence Report'!AA$27:AA$659,'7.  Persistence Report'!$D$27:$D$659,$B657,'7.  Persistence Report'!$H$27:$H$659,$O$584,'7.  Persistence Report'!$J$27:$J$659,"Adjustment")</f>
        <v>0</v>
      </c>
      <c r="X658" s="295">
        <f>SUMIFS('7.  Persistence Report'!AB$27:AB$659,'7.  Persistence Report'!$D$27:$D$659,$B657,'7.  Persistence Report'!$H$27:$H$659,$O$584,'7.  Persistence Report'!$J$27:$J$659,"Adjustment")</f>
        <v>0</v>
      </c>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outlineLevel="1">
      <c r="A660" s="532">
        <v>23</v>
      </c>
      <c r="B660" s="428" t="s">
        <v>115</v>
      </c>
      <c r="C660" s="291" t="s">
        <v>25</v>
      </c>
      <c r="D660" s="295">
        <f>SUMIFS('7.  Persistence Report'!AX$27:AX$659,'7.  Persistence Report'!$D$27:$D$659,$B660,'7.  Persistence Report'!$H$27:$H$659,$D$584,'7.  Persistence Report'!$J$27:$J$659,"&lt;&gt;Adjustment")</f>
        <v>0</v>
      </c>
      <c r="E660" s="295">
        <f>SUMIFS('7.  Persistence Report'!AY$27:AY$659,'7.  Persistence Report'!$D$27:$D$659,$B660,'7.  Persistence Report'!$H$27:$H$659,$D$584,'7.  Persistence Report'!$J$27:$J$659,"&lt;&gt;Adjustment")</f>
        <v>0</v>
      </c>
      <c r="F660" s="295">
        <f>SUMIFS('7.  Persistence Report'!AZ$27:AZ$659,'7.  Persistence Report'!$D$27:$D$659,$B660,'7.  Persistence Report'!$H$27:$H$659,$D$584,'7.  Persistence Report'!$J$27:$J$659,"&lt;&gt;Adjustment")</f>
        <v>0</v>
      </c>
      <c r="G660" s="295">
        <f>SUMIFS('7.  Persistence Report'!BA$27:BA$659,'7.  Persistence Report'!$D$27:$D$659,$B660,'7.  Persistence Report'!$H$27:$H$659,$D$584,'7.  Persistence Report'!$J$27:$J$659,"&lt;&gt;Adjustment")</f>
        <v>0</v>
      </c>
      <c r="H660" s="295">
        <f>SUMIFS('7.  Persistence Report'!BB$27:BB$659,'7.  Persistence Report'!$D$27:$D$659,$B660,'7.  Persistence Report'!$H$27:$H$659,$D$584,'7.  Persistence Report'!$J$27:$J$659,"&lt;&gt;Adjustment")</f>
        <v>0</v>
      </c>
      <c r="I660" s="295">
        <f>SUMIFS('7.  Persistence Report'!BC$27:BC$659,'7.  Persistence Report'!$D$27:$D$659,$B660,'7.  Persistence Report'!$H$27:$H$659,$D$584,'7.  Persistence Report'!$J$27:$J$659,"&lt;&gt;Adjustment")</f>
        <v>0</v>
      </c>
      <c r="J660" s="295">
        <f>SUMIFS('7.  Persistence Report'!BD$27:BD$659,'7.  Persistence Report'!$D$27:$D$659,$B660,'7.  Persistence Report'!$H$27:$H$659,$D$584,'7.  Persistence Report'!$J$27:$J$659,"&lt;&gt;Adjustment")</f>
        <v>0</v>
      </c>
      <c r="K660" s="295">
        <f>SUMIFS('7.  Persistence Report'!BE$27:BE$659,'7.  Persistence Report'!$D$27:$D$659,$B660,'7.  Persistence Report'!$H$27:$H$659,$D$584,'7.  Persistence Report'!$J$27:$J$659,"&lt;&gt;Adjustment")</f>
        <v>0</v>
      </c>
      <c r="L660" s="295">
        <f>SUMIFS('7.  Persistence Report'!BF$27:BF$659,'7.  Persistence Report'!$D$27:$D$659,$B660,'7.  Persistence Report'!$H$27:$H$659,$D$584,'7.  Persistence Report'!$J$27:$J$659,"&lt;&gt;Adjustment")</f>
        <v>0</v>
      </c>
      <c r="M660" s="295">
        <f>SUMIFS('7.  Persistence Report'!BG$27:BG$659,'7.  Persistence Report'!$D$27:$D$659,$B660,'7.  Persistence Report'!$H$27:$H$659,$D$584,'7.  Persistence Report'!$J$27:$J$659,"&lt;&gt;Adjustment")</f>
        <v>0</v>
      </c>
      <c r="N660" s="291"/>
      <c r="O660" s="295">
        <f>SUMIFS('7.  Persistence Report'!S$27:S$659,'7.  Persistence Report'!$D$27:$D$659,$B660,'7.  Persistence Report'!$H$27:$H$659,$O$584,'7.  Persistence Report'!$J$27:$J$659,"&lt;&gt;Adjustment")</f>
        <v>0</v>
      </c>
      <c r="P660" s="295">
        <f>SUMIFS('7.  Persistence Report'!T$27:T$659,'7.  Persistence Report'!$D$27:$D$659,$B660,'7.  Persistence Report'!$H$27:$H$659,$O$584,'7.  Persistence Report'!$J$27:$J$659,"&lt;&gt;Adjustment")</f>
        <v>0</v>
      </c>
      <c r="Q660" s="295">
        <f>SUMIFS('7.  Persistence Report'!U$27:U$659,'7.  Persistence Report'!$D$27:$D$659,$B660,'7.  Persistence Report'!$H$27:$H$659,$O$584,'7.  Persistence Report'!$J$27:$J$659,"&lt;&gt;Adjustment")</f>
        <v>0</v>
      </c>
      <c r="R660" s="295">
        <f>SUMIFS('7.  Persistence Report'!V$27:V$659,'7.  Persistence Report'!$D$27:$D$659,$B660,'7.  Persistence Report'!$H$27:$H$659,$O$584,'7.  Persistence Report'!$J$27:$J$659,"&lt;&gt;Adjustment")</f>
        <v>0</v>
      </c>
      <c r="S660" s="295">
        <f>SUMIFS('7.  Persistence Report'!W$27:W$659,'7.  Persistence Report'!$D$27:$D$659,$B660,'7.  Persistence Report'!$H$27:$H$659,$O$584,'7.  Persistence Report'!$J$27:$J$659,"&lt;&gt;Adjustment")</f>
        <v>0</v>
      </c>
      <c r="T660" s="295">
        <f>SUMIFS('7.  Persistence Report'!X$27:X$659,'7.  Persistence Report'!$D$27:$D$659,$B660,'7.  Persistence Report'!$H$27:$H$659,$O$584,'7.  Persistence Report'!$J$27:$J$659,"&lt;&gt;Adjustment")</f>
        <v>0</v>
      </c>
      <c r="U660" s="295">
        <f>SUMIFS('7.  Persistence Report'!Y$27:Y$659,'7.  Persistence Report'!$D$27:$D$659,$B660,'7.  Persistence Report'!$H$27:$H$659,$O$584,'7.  Persistence Report'!$J$27:$J$659,"&lt;&gt;Adjustment")</f>
        <v>0</v>
      </c>
      <c r="V660" s="295">
        <f>SUMIFS('7.  Persistence Report'!Z$27:Z$659,'7.  Persistence Report'!$D$27:$D$659,$B660,'7.  Persistence Report'!$H$27:$H$659,$O$584,'7.  Persistence Report'!$J$27:$J$659,"&lt;&gt;Adjustment")</f>
        <v>0</v>
      </c>
      <c r="W660" s="295">
        <f>SUMIFS('7.  Persistence Report'!AA$27:AA$659,'7.  Persistence Report'!$D$27:$D$659,$B660,'7.  Persistence Report'!$H$27:$H$659,$O$584,'7.  Persistence Report'!$J$27:$J$659,"&lt;&gt;Adjustment")</f>
        <v>0</v>
      </c>
      <c r="X660" s="295">
        <f>SUMIFS('7.  Persistence Report'!AB$27:AB$659,'7.  Persistence Report'!$D$27:$D$659,$B660,'7.  Persistence Report'!$H$27:$H$659,$O$584,'7.  Persistence Report'!$J$27:$J$659,"&lt;&gt;Adjustment")</f>
        <v>0</v>
      </c>
      <c r="Y660" s="410">
        <f>VLOOKUP(B660,'3-a.  Rate Class Allocations'!$B$20:$BW$989,40,FALSE)</f>
        <v>1</v>
      </c>
      <c r="Z660" s="410">
        <f>VLOOKUP(B660,'3-a.  Rate Class Allocations'!$B$20:$BW$989,42,FALSE)</f>
        <v>0</v>
      </c>
      <c r="AA660" s="410">
        <f>VLOOKUP(B660,'3-a.  Rate Class Allocations'!$B$20:$BW$989,44,FALSE)</f>
        <v>0</v>
      </c>
      <c r="AB660" s="410">
        <f>VLOOKUP(B660,'3-a.  Rate Class Allocations'!$B$20:$BW$989,45,FALSE)</f>
        <v>0</v>
      </c>
      <c r="AC660" s="410">
        <f>VLOOKUP(B660,'3-a.  Rate Class Allocations'!$B$20:$BW$989,47,FALSE)</f>
        <v>0</v>
      </c>
      <c r="AD660" s="410">
        <f>VLOOKUP(B660,'3-a.  Rate Class Allocations'!$B$20:$BW$989,49,FALSE)</f>
        <v>0</v>
      </c>
      <c r="AE660" s="410"/>
      <c r="AF660" s="410"/>
      <c r="AG660" s="410"/>
      <c r="AH660" s="410"/>
      <c r="AI660" s="410"/>
      <c r="AJ660" s="410"/>
      <c r="AK660" s="410"/>
      <c r="AL660" s="410"/>
      <c r="AM660" s="296">
        <f>SUM(Y660:AL660)</f>
        <v>1</v>
      </c>
    </row>
    <row r="661" spans="1:39" ht="15.5" outlineLevel="1">
      <c r="A661" s="532"/>
      <c r="B661" s="294" t="s">
        <v>310</v>
      </c>
      <c r="C661" s="340" t="s">
        <v>862</v>
      </c>
      <c r="D661" s="295">
        <f>SUMIFS('7.  Persistence Report'!AX$27:AX$659,'7.  Persistence Report'!$D$27:$D$659,$B660,'7.  Persistence Report'!$H$27:$H$659,$D$584,'7.  Persistence Report'!$J$27:$J$659,"Adjustment")</f>
        <v>1097233.3184946608</v>
      </c>
      <c r="E661" s="295">
        <f>SUMIFS('7.  Persistence Report'!AY$27:AY$659,'7.  Persistence Report'!$D$27:$D$659,$B660,'7.  Persistence Report'!$H$27:$H$659,$D$584,'7.  Persistence Report'!$J$27:$J$659,"Adjustment")</f>
        <v>1097233.3184946608</v>
      </c>
      <c r="F661" s="295">
        <f>SUMIFS('7.  Persistence Report'!AZ$27:AZ$659,'7.  Persistence Report'!$D$27:$D$659,$B660,'7.  Persistence Report'!$H$27:$H$659,$D$584,'7.  Persistence Report'!$J$27:$J$659,"Adjustment")</f>
        <v>1097233.3184946608</v>
      </c>
      <c r="G661" s="295">
        <f>SUMIFS('7.  Persistence Report'!BA$27:BA$659,'7.  Persistence Report'!$D$27:$D$659,$B660,'7.  Persistence Report'!$H$27:$H$659,$D$584,'7.  Persistence Report'!$J$27:$J$659,"Adjustment")</f>
        <v>1097233.3184946608</v>
      </c>
      <c r="H661" s="295">
        <f>SUMIFS('7.  Persistence Report'!BB$27:BB$659,'7.  Persistence Report'!$D$27:$D$659,$B660,'7.  Persistence Report'!$H$27:$H$659,$D$584,'7.  Persistence Report'!$J$27:$J$659,"Adjustment")</f>
        <v>1097233.3184946608</v>
      </c>
      <c r="I661" s="295">
        <f>SUMIFS('7.  Persistence Report'!BC$27:BC$659,'7.  Persistence Report'!$D$27:$D$659,$B660,'7.  Persistence Report'!$H$27:$H$659,$D$584,'7.  Persistence Report'!$J$27:$J$659,"Adjustment")</f>
        <v>1097233.3184946608</v>
      </c>
      <c r="J661" s="295">
        <f>SUMIFS('7.  Persistence Report'!BD$27:BD$659,'7.  Persistence Report'!$D$27:$D$659,$B660,'7.  Persistence Report'!$H$27:$H$659,$D$584,'7.  Persistence Report'!$J$27:$J$659,"Adjustment")</f>
        <v>1097233.3184946608</v>
      </c>
      <c r="K661" s="295">
        <f>SUMIFS('7.  Persistence Report'!BE$27:BE$659,'7.  Persistence Report'!$D$27:$D$659,$B660,'7.  Persistence Report'!$H$27:$H$659,$D$584,'7.  Persistence Report'!$J$27:$J$659,"Adjustment")</f>
        <v>1097233.3184946608</v>
      </c>
      <c r="L661" s="295">
        <f>SUMIFS('7.  Persistence Report'!BF$27:BF$659,'7.  Persistence Report'!$D$27:$D$659,$B660,'7.  Persistence Report'!$H$27:$H$659,$D$584,'7.  Persistence Report'!$J$27:$J$659,"Adjustment")</f>
        <v>1097233.3184946608</v>
      </c>
      <c r="M661" s="295">
        <f>SUMIFS('7.  Persistence Report'!BG$27:BG$659,'7.  Persistence Report'!$D$27:$D$659,$B660,'7.  Persistence Report'!$H$27:$H$659,$D$584,'7.  Persistence Report'!$J$27:$J$659,"Adjustment")</f>
        <v>1097233.3184946608</v>
      </c>
      <c r="N661" s="291"/>
      <c r="O661" s="295">
        <f>SUMIFS('7.  Persistence Report'!S$27:S$659,'7.  Persistence Report'!$D$27:$D$659,$B660,'7.  Persistence Report'!$H$27:$H$659,$O$584,'7.  Persistence Report'!$J$27:$J$659,"Adjustment")</f>
        <v>46.982649484536097</v>
      </c>
      <c r="P661" s="295">
        <f>SUMIFS('7.  Persistence Report'!T$27:T$659,'7.  Persistence Report'!$D$27:$D$659,$B660,'7.  Persistence Report'!$H$27:$H$659,$O$584,'7.  Persistence Report'!$J$27:$J$659,"Adjustment")</f>
        <v>46.982649484536097</v>
      </c>
      <c r="Q661" s="295">
        <f>SUMIFS('7.  Persistence Report'!U$27:U$659,'7.  Persistence Report'!$D$27:$D$659,$B660,'7.  Persistence Report'!$H$27:$H$659,$O$584,'7.  Persistence Report'!$J$27:$J$659,"Adjustment")</f>
        <v>46.982649484536097</v>
      </c>
      <c r="R661" s="295">
        <f>SUMIFS('7.  Persistence Report'!V$27:V$659,'7.  Persistence Report'!$D$27:$D$659,$B660,'7.  Persistence Report'!$H$27:$H$659,$O$584,'7.  Persistence Report'!$J$27:$J$659,"Adjustment")</f>
        <v>46.982649484536097</v>
      </c>
      <c r="S661" s="295">
        <f>SUMIFS('7.  Persistence Report'!W$27:W$659,'7.  Persistence Report'!$D$27:$D$659,$B660,'7.  Persistence Report'!$H$27:$H$659,$O$584,'7.  Persistence Report'!$J$27:$J$659,"Adjustment")</f>
        <v>46.982649484536097</v>
      </c>
      <c r="T661" s="295">
        <f>SUMIFS('7.  Persistence Report'!X$27:X$659,'7.  Persistence Report'!$D$27:$D$659,$B660,'7.  Persistence Report'!$H$27:$H$659,$O$584,'7.  Persistence Report'!$J$27:$J$659,"Adjustment")</f>
        <v>46.982649484536097</v>
      </c>
      <c r="U661" s="295">
        <f>SUMIFS('7.  Persistence Report'!Y$27:Y$659,'7.  Persistence Report'!$D$27:$D$659,$B660,'7.  Persistence Report'!$H$27:$H$659,$O$584,'7.  Persistence Report'!$J$27:$J$659,"Adjustment")</f>
        <v>46.982649484536097</v>
      </c>
      <c r="V661" s="295">
        <f>SUMIFS('7.  Persistence Report'!Z$27:Z$659,'7.  Persistence Report'!$D$27:$D$659,$B660,'7.  Persistence Report'!$H$27:$H$659,$O$584,'7.  Persistence Report'!$J$27:$J$659,"Adjustment")</f>
        <v>46.982649484536097</v>
      </c>
      <c r="W661" s="295">
        <f>SUMIFS('7.  Persistence Report'!AA$27:AA$659,'7.  Persistence Report'!$D$27:$D$659,$B660,'7.  Persistence Report'!$H$27:$H$659,$O$584,'7.  Persistence Report'!$J$27:$J$659,"Adjustment")</f>
        <v>46.982649484536097</v>
      </c>
      <c r="X661" s="295">
        <f>SUMIFS('7.  Persistence Report'!AB$27:AB$659,'7.  Persistence Report'!$D$27:$D$659,$B660,'7.  Persistence Report'!$H$27:$H$659,$O$584,'7.  Persistence Report'!$J$27:$J$659,"Adjustment")</f>
        <v>46.982649484536097</v>
      </c>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f>SUMIFS('7.  Persistence Report'!AX$27:AX$659,'7.  Persistence Report'!$D$27:$D$659,$B663,'7.  Persistence Report'!$H$27:$H$659,$D$584,'7.  Persistence Report'!$J$27:$J$659,"&lt;&gt;Adjustment")</f>
        <v>0</v>
      </c>
      <c r="E663" s="295">
        <f>SUMIFS('7.  Persistence Report'!AY$27:AY$659,'7.  Persistence Report'!$D$27:$D$659,$B663,'7.  Persistence Report'!$H$27:$H$659,$D$584,'7.  Persistence Report'!$J$27:$J$659,"&lt;&gt;Adjustment")</f>
        <v>0</v>
      </c>
      <c r="F663" s="295">
        <f>SUMIFS('7.  Persistence Report'!AZ$27:AZ$659,'7.  Persistence Report'!$D$27:$D$659,$B663,'7.  Persistence Report'!$H$27:$H$659,$D$584,'7.  Persistence Report'!$J$27:$J$659,"&lt;&gt;Adjustment")</f>
        <v>0</v>
      </c>
      <c r="G663" s="295">
        <f>SUMIFS('7.  Persistence Report'!BA$27:BA$659,'7.  Persistence Report'!$D$27:$D$659,$B663,'7.  Persistence Report'!$H$27:$H$659,$D$584,'7.  Persistence Report'!$J$27:$J$659,"&lt;&gt;Adjustment")</f>
        <v>0</v>
      </c>
      <c r="H663" s="295">
        <f>SUMIFS('7.  Persistence Report'!BB$27:BB$659,'7.  Persistence Report'!$D$27:$D$659,$B663,'7.  Persistence Report'!$H$27:$H$659,$D$584,'7.  Persistence Report'!$J$27:$J$659,"&lt;&gt;Adjustment")</f>
        <v>0</v>
      </c>
      <c r="I663" s="295">
        <f>SUMIFS('7.  Persistence Report'!BC$27:BC$659,'7.  Persistence Report'!$D$27:$D$659,$B663,'7.  Persistence Report'!$H$27:$H$659,$D$584,'7.  Persistence Report'!$J$27:$J$659,"&lt;&gt;Adjustment")</f>
        <v>0</v>
      </c>
      <c r="J663" s="295">
        <f>SUMIFS('7.  Persistence Report'!BD$27:BD$659,'7.  Persistence Report'!$D$27:$D$659,$B663,'7.  Persistence Report'!$H$27:$H$659,$D$584,'7.  Persistence Report'!$J$27:$J$659,"&lt;&gt;Adjustment")</f>
        <v>0</v>
      </c>
      <c r="K663" s="295">
        <f>SUMIFS('7.  Persistence Report'!BE$27:BE$659,'7.  Persistence Report'!$D$27:$D$659,$B663,'7.  Persistence Report'!$H$27:$H$659,$D$584,'7.  Persistence Report'!$J$27:$J$659,"&lt;&gt;Adjustment")</f>
        <v>0</v>
      </c>
      <c r="L663" s="295">
        <f>SUMIFS('7.  Persistence Report'!BF$27:BF$659,'7.  Persistence Report'!$D$27:$D$659,$B663,'7.  Persistence Report'!$H$27:$H$659,$D$584,'7.  Persistence Report'!$J$27:$J$659,"&lt;&gt;Adjustment")</f>
        <v>0</v>
      </c>
      <c r="M663" s="295">
        <f>SUMIFS('7.  Persistence Report'!BG$27:BG$659,'7.  Persistence Report'!$D$27:$D$659,$B663,'7.  Persistence Report'!$H$27:$H$659,$D$584,'7.  Persistence Report'!$J$27:$J$659,"&lt;&gt;Adjustment")</f>
        <v>0</v>
      </c>
      <c r="N663" s="295">
        <v>12</v>
      </c>
      <c r="O663" s="295">
        <f>SUMIFS('7.  Persistence Report'!S$27:S$659,'7.  Persistence Report'!$D$27:$D$659,$B663,'7.  Persistence Report'!$H$27:$H$659,$O$584,'7.  Persistence Report'!$J$27:$J$659,"&lt;&gt;Adjustment")</f>
        <v>0</v>
      </c>
      <c r="P663" s="295">
        <f>SUMIFS('7.  Persistence Report'!T$27:T$659,'7.  Persistence Report'!$D$27:$D$659,$B663,'7.  Persistence Report'!$H$27:$H$659,$O$584,'7.  Persistence Report'!$J$27:$J$659,"&lt;&gt;Adjustment")</f>
        <v>0</v>
      </c>
      <c r="Q663" s="295">
        <f>SUMIFS('7.  Persistence Report'!U$27:U$659,'7.  Persistence Report'!$D$27:$D$659,$B663,'7.  Persistence Report'!$H$27:$H$659,$O$584,'7.  Persistence Report'!$J$27:$J$659,"&lt;&gt;Adjustment")</f>
        <v>0</v>
      </c>
      <c r="R663" s="295">
        <f>SUMIFS('7.  Persistence Report'!V$27:V$659,'7.  Persistence Report'!$D$27:$D$659,$B663,'7.  Persistence Report'!$H$27:$H$659,$O$584,'7.  Persistence Report'!$J$27:$J$659,"&lt;&gt;Adjustment")</f>
        <v>0</v>
      </c>
      <c r="S663" s="295">
        <f>SUMIFS('7.  Persistence Report'!W$27:W$659,'7.  Persistence Report'!$D$27:$D$659,$B663,'7.  Persistence Report'!$H$27:$H$659,$O$584,'7.  Persistence Report'!$J$27:$J$659,"&lt;&gt;Adjustment")</f>
        <v>0</v>
      </c>
      <c r="T663" s="295">
        <f>SUMIFS('7.  Persistence Report'!X$27:X$659,'7.  Persistence Report'!$D$27:$D$659,$B663,'7.  Persistence Report'!$H$27:$H$659,$O$584,'7.  Persistence Report'!$J$27:$J$659,"&lt;&gt;Adjustment")</f>
        <v>0</v>
      </c>
      <c r="U663" s="295">
        <f>SUMIFS('7.  Persistence Report'!Y$27:Y$659,'7.  Persistence Report'!$D$27:$D$659,$B663,'7.  Persistence Report'!$H$27:$H$659,$O$584,'7.  Persistence Report'!$J$27:$J$659,"&lt;&gt;Adjustment")</f>
        <v>0</v>
      </c>
      <c r="V663" s="295">
        <f>SUMIFS('7.  Persistence Report'!Z$27:Z$659,'7.  Persistence Report'!$D$27:$D$659,$B663,'7.  Persistence Report'!$H$27:$H$659,$O$584,'7.  Persistence Report'!$J$27:$J$659,"&lt;&gt;Adjustment")</f>
        <v>0</v>
      </c>
      <c r="W663" s="295">
        <f>SUMIFS('7.  Persistence Report'!AA$27:AA$659,'7.  Persistence Report'!$D$27:$D$659,$B663,'7.  Persistence Report'!$H$27:$H$659,$O$584,'7.  Persistence Report'!$J$27:$J$659,"&lt;&gt;Adjustment")</f>
        <v>0</v>
      </c>
      <c r="X663" s="295">
        <f>SUMIFS('7.  Persistence Report'!AB$27:AB$659,'7.  Persistence Report'!$D$27:$D$659,$B663,'7.  Persistence Report'!$H$27:$H$659,$O$584,'7.  Persistence Report'!$J$27:$J$659,"&lt;&gt;Adjustment")</f>
        <v>0</v>
      </c>
      <c r="Y663" s="410">
        <f>VLOOKUP(B663,'3-a.  Rate Class Allocations'!$B$20:$BW$989,40,FALSE)</f>
        <v>0.69666666666666666</v>
      </c>
      <c r="Z663" s="410">
        <f>VLOOKUP(B663,'3-a.  Rate Class Allocations'!$B$20:$BW$989,42,FALSE)</f>
        <v>0</v>
      </c>
      <c r="AA663" s="410">
        <f>VLOOKUP(B663,'3-a.  Rate Class Allocations'!$B$20:$BW$989,44,FALSE)</f>
        <v>0.19666666666666666</v>
      </c>
      <c r="AB663" s="410">
        <f>VLOOKUP(B663,'3-a.  Rate Class Allocations'!$B$20:$BW$989,45,FALSE)</f>
        <v>0.10666666666666667</v>
      </c>
      <c r="AC663" s="410">
        <f>VLOOKUP(B663,'3-a.  Rate Class Allocations'!$B$20:$BW$989,47,FALSE)</f>
        <v>0</v>
      </c>
      <c r="AD663" s="410">
        <f>VLOOKUP(B663,'3-a.  Rate Class Allocations'!$B$20:$BW$989,49,FALSE)</f>
        <v>0</v>
      </c>
      <c r="AE663" s="410"/>
      <c r="AF663" s="410"/>
      <c r="AG663" s="410"/>
      <c r="AH663" s="410"/>
      <c r="AI663" s="410"/>
      <c r="AJ663" s="410"/>
      <c r="AK663" s="410"/>
      <c r="AL663" s="410"/>
      <c r="AM663" s="296">
        <f>SUM(Y663:AL663)</f>
        <v>1</v>
      </c>
    </row>
    <row r="664" spans="1:39" ht="15.5" outlineLevel="1">
      <c r="A664" s="532"/>
      <c r="B664" s="294" t="s">
        <v>310</v>
      </c>
      <c r="C664" s="340" t="s">
        <v>862</v>
      </c>
      <c r="D664" s="295">
        <f>SUMIFS('7.  Persistence Report'!AX$27:AX$659,'7.  Persistence Report'!$D$27:$D$659,$B663,'7.  Persistence Report'!$H$27:$H$659,$D$584,'7.  Persistence Report'!$J$27:$J$659,"Adjustment")</f>
        <v>834949.47228732542</v>
      </c>
      <c r="E664" s="295">
        <f>SUMIFS('7.  Persistence Report'!AY$27:AY$659,'7.  Persistence Report'!$D$27:$D$659,$B663,'7.  Persistence Report'!$H$27:$H$659,$D$584,'7.  Persistence Report'!$J$27:$J$659,"Adjustment")</f>
        <v>834949.47228732542</v>
      </c>
      <c r="F664" s="295">
        <f>SUMIFS('7.  Persistence Report'!AZ$27:AZ$659,'7.  Persistence Report'!$D$27:$D$659,$B663,'7.  Persistence Report'!$H$27:$H$659,$D$584,'7.  Persistence Report'!$J$27:$J$659,"Adjustment")</f>
        <v>834949.47228732542</v>
      </c>
      <c r="G664" s="295">
        <f>SUMIFS('7.  Persistence Report'!BA$27:BA$659,'7.  Persistence Report'!$D$27:$D$659,$B663,'7.  Persistence Report'!$H$27:$H$659,$D$584,'7.  Persistence Report'!$J$27:$J$659,"Adjustment")</f>
        <v>834949.47228732542</v>
      </c>
      <c r="H664" s="295">
        <f>SUMIFS('7.  Persistence Report'!BB$27:BB$659,'7.  Persistence Report'!$D$27:$D$659,$B663,'7.  Persistence Report'!$H$27:$H$659,$D$584,'7.  Persistence Report'!$J$27:$J$659,"Adjustment")</f>
        <v>834949.47228732542</v>
      </c>
      <c r="I664" s="295">
        <f>SUMIFS('7.  Persistence Report'!BC$27:BC$659,'7.  Persistence Report'!$D$27:$D$659,$B663,'7.  Persistence Report'!$H$27:$H$659,$D$584,'7.  Persistence Report'!$J$27:$J$659,"Adjustment")</f>
        <v>834949.47228732542</v>
      </c>
      <c r="J664" s="295">
        <f>SUMIFS('7.  Persistence Report'!BD$27:BD$659,'7.  Persistence Report'!$D$27:$D$659,$B663,'7.  Persistence Report'!$H$27:$H$659,$D$584,'7.  Persistence Report'!$J$27:$J$659,"Adjustment")</f>
        <v>834949.47228732542</v>
      </c>
      <c r="K664" s="295">
        <f>SUMIFS('7.  Persistence Report'!BE$27:BE$659,'7.  Persistence Report'!$D$27:$D$659,$B663,'7.  Persistence Report'!$H$27:$H$659,$D$584,'7.  Persistence Report'!$J$27:$J$659,"Adjustment")</f>
        <v>834949.47228732542</v>
      </c>
      <c r="L664" s="295">
        <f>SUMIFS('7.  Persistence Report'!BF$27:BF$659,'7.  Persistence Report'!$D$27:$D$659,$B663,'7.  Persistence Report'!$H$27:$H$659,$D$584,'7.  Persistence Report'!$J$27:$J$659,"Adjustment")</f>
        <v>834949.47228732542</v>
      </c>
      <c r="M664" s="295">
        <f>SUMIFS('7.  Persistence Report'!BG$27:BG$659,'7.  Persistence Report'!$D$27:$D$659,$B663,'7.  Persistence Report'!$H$27:$H$659,$D$584,'7.  Persistence Report'!$J$27:$J$659,"Adjustment")</f>
        <v>834422.83122643619</v>
      </c>
      <c r="N664" s="295">
        <f>N663</f>
        <v>12</v>
      </c>
      <c r="O664" s="295">
        <f>SUMIFS('7.  Persistence Report'!S$27:S$659,'7.  Persistence Report'!$D$27:$D$659,$B663,'7.  Persistence Report'!$H$27:$H$659,$O$584,'7.  Persistence Report'!$J$27:$J$659,"Adjustment")</f>
        <v>485.04340974559682</v>
      </c>
      <c r="P664" s="295">
        <f>SUMIFS('7.  Persistence Report'!T$27:T$659,'7.  Persistence Report'!$D$27:$D$659,$B663,'7.  Persistence Report'!$H$27:$H$659,$O$584,'7.  Persistence Report'!$J$27:$J$659,"Adjustment")</f>
        <v>485.04340974559682</v>
      </c>
      <c r="Q664" s="295">
        <f>SUMIFS('7.  Persistence Report'!U$27:U$659,'7.  Persistence Report'!$D$27:$D$659,$B663,'7.  Persistence Report'!$H$27:$H$659,$O$584,'7.  Persistence Report'!$J$27:$J$659,"Adjustment")</f>
        <v>485.04340974559682</v>
      </c>
      <c r="R664" s="295">
        <f>SUMIFS('7.  Persistence Report'!V$27:V$659,'7.  Persistence Report'!$D$27:$D$659,$B663,'7.  Persistence Report'!$H$27:$H$659,$O$584,'7.  Persistence Report'!$J$27:$J$659,"Adjustment")</f>
        <v>485.04340974559682</v>
      </c>
      <c r="S664" s="295">
        <f>SUMIFS('7.  Persistence Report'!W$27:W$659,'7.  Persistence Report'!$D$27:$D$659,$B663,'7.  Persistence Report'!$H$27:$H$659,$O$584,'7.  Persistence Report'!$J$27:$J$659,"Adjustment")</f>
        <v>485.04340974559682</v>
      </c>
      <c r="T664" s="295">
        <f>SUMIFS('7.  Persistence Report'!X$27:X$659,'7.  Persistence Report'!$D$27:$D$659,$B663,'7.  Persistence Report'!$H$27:$H$659,$O$584,'7.  Persistence Report'!$J$27:$J$659,"Adjustment")</f>
        <v>485.04340974559682</v>
      </c>
      <c r="U664" s="295">
        <f>SUMIFS('7.  Persistence Report'!Y$27:Y$659,'7.  Persistence Report'!$D$27:$D$659,$B663,'7.  Persistence Report'!$H$27:$H$659,$O$584,'7.  Persistence Report'!$J$27:$J$659,"Adjustment")</f>
        <v>485.04340974559682</v>
      </c>
      <c r="V664" s="295">
        <f>SUMIFS('7.  Persistence Report'!Z$27:Z$659,'7.  Persistence Report'!$D$27:$D$659,$B663,'7.  Persistence Report'!$H$27:$H$659,$O$584,'7.  Persistence Report'!$J$27:$J$659,"Adjustment")</f>
        <v>485.04340974559682</v>
      </c>
      <c r="W664" s="295">
        <f>SUMIFS('7.  Persistence Report'!AA$27:AA$659,'7.  Persistence Report'!$D$27:$D$659,$B663,'7.  Persistence Report'!$H$27:$H$659,$O$584,'7.  Persistence Report'!$J$27:$J$659,"Adjustment")</f>
        <v>485.04340974559682</v>
      </c>
      <c r="X664" s="295">
        <f>SUMIFS('7.  Persistence Report'!AB$27:AB$659,'7.  Persistence Report'!$D$27:$D$659,$B663,'7.  Persistence Report'!$H$27:$H$659,$O$584,'7.  Persistence Report'!$J$27:$J$659,"Adjustment")</f>
        <v>482.10375271683563</v>
      </c>
      <c r="Y664" s="411">
        <f>Y663</f>
        <v>0.69666666666666666</v>
      </c>
      <c r="Z664" s="411">
        <f t="shared" ref="Z664" si="1937">Z663</f>
        <v>0</v>
      </c>
      <c r="AA664" s="411">
        <f t="shared" ref="AA664" si="1938">AA663</f>
        <v>0.19666666666666666</v>
      </c>
      <c r="AB664" s="411">
        <f t="shared" ref="AB664" si="1939">AB663</f>
        <v>0.10666666666666667</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f>SUMIFS('7.  Persistence Report'!AX$27:AX$659,'7.  Persistence Report'!$D$27:$D$659,$B667,'7.  Persistence Report'!$H$27:$H$659,$D$584,'7.  Persistence Report'!$J$27:$J$659,"&lt;&gt;Adjustment")</f>
        <v>0</v>
      </c>
      <c r="E667" s="295">
        <f>SUMIFS('7.  Persistence Report'!AY$27:AY$659,'7.  Persistence Report'!$D$27:$D$659,$B667,'7.  Persistence Report'!$H$27:$H$659,$D$584,'7.  Persistence Report'!$J$27:$J$659,"&lt;&gt;Adjustment")</f>
        <v>0</v>
      </c>
      <c r="F667" s="295">
        <f>SUMIFS('7.  Persistence Report'!AZ$27:AZ$659,'7.  Persistence Report'!$D$27:$D$659,$B667,'7.  Persistence Report'!$H$27:$H$659,$D$584,'7.  Persistence Report'!$J$27:$J$659,"&lt;&gt;Adjustment")</f>
        <v>0</v>
      </c>
      <c r="G667" s="295">
        <f>SUMIFS('7.  Persistence Report'!BA$27:BA$659,'7.  Persistence Report'!$D$27:$D$659,$B667,'7.  Persistence Report'!$H$27:$H$659,$D$584,'7.  Persistence Report'!$J$27:$J$659,"&lt;&gt;Adjustment")</f>
        <v>0</v>
      </c>
      <c r="H667" s="295">
        <f>SUMIFS('7.  Persistence Report'!BB$27:BB$659,'7.  Persistence Report'!$D$27:$D$659,$B667,'7.  Persistence Report'!$H$27:$H$659,$D$584,'7.  Persistence Report'!$J$27:$J$659,"&lt;&gt;Adjustment")</f>
        <v>0</v>
      </c>
      <c r="I667" s="295">
        <f>SUMIFS('7.  Persistence Report'!BC$27:BC$659,'7.  Persistence Report'!$D$27:$D$659,$B667,'7.  Persistence Report'!$H$27:$H$659,$D$584,'7.  Persistence Report'!$J$27:$J$659,"&lt;&gt;Adjustment")</f>
        <v>0</v>
      </c>
      <c r="J667" s="295">
        <f>SUMIFS('7.  Persistence Report'!BD$27:BD$659,'7.  Persistence Report'!$D$27:$D$659,$B667,'7.  Persistence Report'!$H$27:$H$659,$D$584,'7.  Persistence Report'!$J$27:$J$659,"&lt;&gt;Adjustment")</f>
        <v>0</v>
      </c>
      <c r="K667" s="295">
        <f>SUMIFS('7.  Persistence Report'!BE$27:BE$659,'7.  Persistence Report'!$D$27:$D$659,$B667,'7.  Persistence Report'!$H$27:$H$659,$D$584,'7.  Persistence Report'!$J$27:$J$659,"&lt;&gt;Adjustment")</f>
        <v>0</v>
      </c>
      <c r="L667" s="295">
        <f>SUMIFS('7.  Persistence Report'!BF$27:BF$659,'7.  Persistence Report'!$D$27:$D$659,$B667,'7.  Persistence Report'!$H$27:$H$659,$D$584,'7.  Persistence Report'!$J$27:$J$659,"&lt;&gt;Adjustment")</f>
        <v>0</v>
      </c>
      <c r="M667" s="295">
        <f>SUMIFS('7.  Persistence Report'!BG$27:BG$659,'7.  Persistence Report'!$D$27:$D$659,$B667,'7.  Persistence Report'!$H$27:$H$659,$D$584,'7.  Persistence Report'!$J$27:$J$659,"&lt;&gt;Adjustment")</f>
        <v>0</v>
      </c>
      <c r="N667" s="295">
        <v>12</v>
      </c>
      <c r="O667" s="295">
        <f>SUMIFS('7.  Persistence Report'!S$27:S$659,'7.  Persistence Report'!$D$27:$D$659,$B667,'7.  Persistence Report'!$H$27:$H$659,$O$584,'7.  Persistence Report'!$J$27:$J$659,"&lt;&gt;Adjustment")</f>
        <v>0</v>
      </c>
      <c r="P667" s="295">
        <f>SUMIFS('7.  Persistence Report'!T$27:T$659,'7.  Persistence Report'!$D$27:$D$659,$B667,'7.  Persistence Report'!$H$27:$H$659,$O$584,'7.  Persistence Report'!$J$27:$J$659,"&lt;&gt;Adjustment")</f>
        <v>0</v>
      </c>
      <c r="Q667" s="295">
        <f>SUMIFS('7.  Persistence Report'!U$27:U$659,'7.  Persistence Report'!$D$27:$D$659,$B667,'7.  Persistence Report'!$H$27:$H$659,$O$584,'7.  Persistence Report'!$J$27:$J$659,"&lt;&gt;Adjustment")</f>
        <v>0</v>
      </c>
      <c r="R667" s="295">
        <f>SUMIFS('7.  Persistence Report'!V$27:V$659,'7.  Persistence Report'!$D$27:$D$659,$B667,'7.  Persistence Report'!$H$27:$H$659,$O$584,'7.  Persistence Report'!$J$27:$J$659,"&lt;&gt;Adjustment")</f>
        <v>0</v>
      </c>
      <c r="S667" s="295">
        <f>SUMIFS('7.  Persistence Report'!W$27:W$659,'7.  Persistence Report'!$D$27:$D$659,$B667,'7.  Persistence Report'!$H$27:$H$659,$O$584,'7.  Persistence Report'!$J$27:$J$659,"&lt;&gt;Adjustment")</f>
        <v>0</v>
      </c>
      <c r="T667" s="295">
        <f>SUMIFS('7.  Persistence Report'!X$27:X$659,'7.  Persistence Report'!$D$27:$D$659,$B667,'7.  Persistence Report'!$H$27:$H$659,$O$584,'7.  Persistence Report'!$J$27:$J$659,"&lt;&gt;Adjustment")</f>
        <v>0</v>
      </c>
      <c r="U667" s="295">
        <f>SUMIFS('7.  Persistence Report'!Y$27:Y$659,'7.  Persistence Report'!$D$27:$D$659,$B667,'7.  Persistence Report'!$H$27:$H$659,$O$584,'7.  Persistence Report'!$J$27:$J$659,"&lt;&gt;Adjustment")</f>
        <v>0</v>
      </c>
      <c r="V667" s="295">
        <f>SUMIFS('7.  Persistence Report'!Z$27:Z$659,'7.  Persistence Report'!$D$27:$D$659,$B667,'7.  Persistence Report'!$H$27:$H$659,$O$584,'7.  Persistence Report'!$J$27:$J$659,"&lt;&gt;Adjustment")</f>
        <v>0</v>
      </c>
      <c r="W667" s="295">
        <f>SUMIFS('7.  Persistence Report'!AA$27:AA$659,'7.  Persistence Report'!$D$27:$D$659,$B667,'7.  Persistence Report'!$H$27:$H$659,$O$584,'7.  Persistence Report'!$J$27:$J$659,"&lt;&gt;Adjustment")</f>
        <v>0</v>
      </c>
      <c r="X667" s="295">
        <f>SUMIFS('7.  Persistence Report'!AB$27:AB$659,'7.  Persistence Report'!$D$27:$D$659,$B667,'7.  Persistence Report'!$H$27:$H$659,$O$584,'7.  Persistence Report'!$J$27:$J$659,"&lt;&gt;Adjustment")</f>
        <v>0</v>
      </c>
      <c r="Y667" s="410">
        <f>VLOOKUP(B667,'3-a.  Rate Class Allocations'!$B$20:$BW$989,40,FALSE)</f>
        <v>0</v>
      </c>
      <c r="Z667" s="410">
        <f>VLOOKUP(B667,'3-a.  Rate Class Allocations'!$B$20:$BW$989,42,FALSE)</f>
        <v>0</v>
      </c>
      <c r="AA667" s="410">
        <f>VLOOKUP(B667,'3-a.  Rate Class Allocations'!$B$20:$BW$989,44,FALSE)</f>
        <v>0.14705882352941177</v>
      </c>
      <c r="AB667" s="410">
        <f>VLOOKUP(B667,'3-a.  Rate Class Allocations'!$B$20:$BW$989,45,FALSE)</f>
        <v>0.70588235294117652</v>
      </c>
      <c r="AC667" s="410">
        <f>VLOOKUP(B667,'3-a.  Rate Class Allocations'!$B$20:$BW$989,47,FALSE)</f>
        <v>0.13235294117647059</v>
      </c>
      <c r="AD667" s="410">
        <f>VLOOKUP(B667,'3-a.  Rate Class Allocations'!$B$20:$BW$989,49,FALSE)</f>
        <v>1.4705882352941176E-2</v>
      </c>
      <c r="AE667" s="410"/>
      <c r="AF667" s="415"/>
      <c r="AG667" s="415"/>
      <c r="AH667" s="415"/>
      <c r="AI667" s="415"/>
      <c r="AJ667" s="415"/>
      <c r="AK667" s="415"/>
      <c r="AL667" s="415"/>
      <c r="AM667" s="296">
        <f>SUM(Y667:AL667)</f>
        <v>1</v>
      </c>
    </row>
    <row r="668" spans="1:39" ht="15.5" outlineLevel="1">
      <c r="A668" s="532"/>
      <c r="B668" s="294" t="s">
        <v>310</v>
      </c>
      <c r="C668" s="340" t="s">
        <v>862</v>
      </c>
      <c r="D668" s="295">
        <f>SUMIFS('7.  Persistence Report'!AX$27:AX$659,'7.  Persistence Report'!$D$27:$D$659,$B667,'7.  Persistence Report'!$H$27:$H$659,$D$584,'7.  Persistence Report'!$J$27:$J$659,"Adjustment")</f>
        <v>0</v>
      </c>
      <c r="E668" s="295">
        <f>SUMIFS('7.  Persistence Report'!AY$27:AY$659,'7.  Persistence Report'!$D$27:$D$659,$B667,'7.  Persistence Report'!$H$27:$H$659,$D$584,'7.  Persistence Report'!$J$27:$J$659,"Adjustment")</f>
        <v>0</v>
      </c>
      <c r="F668" s="295">
        <f>SUMIFS('7.  Persistence Report'!AZ$27:AZ$659,'7.  Persistence Report'!$D$27:$D$659,$B667,'7.  Persistence Report'!$H$27:$H$659,$D$584,'7.  Persistence Report'!$J$27:$J$659,"Adjustment")</f>
        <v>0</v>
      </c>
      <c r="G668" s="295">
        <f>SUMIFS('7.  Persistence Report'!BA$27:BA$659,'7.  Persistence Report'!$D$27:$D$659,$B667,'7.  Persistence Report'!$H$27:$H$659,$D$584,'7.  Persistence Report'!$J$27:$J$659,"Adjustment")</f>
        <v>0</v>
      </c>
      <c r="H668" s="295">
        <f>SUMIFS('7.  Persistence Report'!BB$27:BB$659,'7.  Persistence Report'!$D$27:$D$659,$B667,'7.  Persistence Report'!$H$27:$H$659,$D$584,'7.  Persistence Report'!$J$27:$J$659,"Adjustment")</f>
        <v>0</v>
      </c>
      <c r="I668" s="295">
        <f>SUMIFS('7.  Persistence Report'!BC$27:BC$659,'7.  Persistence Report'!$D$27:$D$659,$B667,'7.  Persistence Report'!$H$27:$H$659,$D$584,'7.  Persistence Report'!$J$27:$J$659,"Adjustment")</f>
        <v>0</v>
      </c>
      <c r="J668" s="295">
        <f>SUMIFS('7.  Persistence Report'!BD$27:BD$659,'7.  Persistence Report'!$D$27:$D$659,$B667,'7.  Persistence Report'!$H$27:$H$659,$D$584,'7.  Persistence Report'!$J$27:$J$659,"Adjustment")</f>
        <v>0</v>
      </c>
      <c r="K668" s="295">
        <f>SUMIFS('7.  Persistence Report'!BE$27:BE$659,'7.  Persistence Report'!$D$27:$D$659,$B667,'7.  Persistence Report'!$H$27:$H$659,$D$584,'7.  Persistence Report'!$J$27:$J$659,"Adjustment")</f>
        <v>0</v>
      </c>
      <c r="L668" s="295">
        <f>SUMIFS('7.  Persistence Report'!BF$27:BF$659,'7.  Persistence Report'!$D$27:$D$659,$B667,'7.  Persistence Report'!$H$27:$H$659,$D$584,'7.  Persistence Report'!$J$27:$J$659,"Adjustment")</f>
        <v>0</v>
      </c>
      <c r="M668" s="295">
        <f>SUMIFS('7.  Persistence Report'!BG$27:BG$659,'7.  Persistence Report'!$D$27:$D$659,$B667,'7.  Persistence Report'!$H$27:$H$659,$D$584,'7.  Persistence Report'!$J$27:$J$659,"Adjustment")</f>
        <v>0</v>
      </c>
      <c r="N668" s="295">
        <f>N667</f>
        <v>12</v>
      </c>
      <c r="O668" s="295">
        <f>SUMIFS('7.  Persistence Report'!S$27:S$659,'7.  Persistence Report'!$D$27:$D$659,$B667,'7.  Persistence Report'!$H$27:$H$659,$O$584,'7.  Persistence Report'!$J$27:$J$659,"Adjustment")</f>
        <v>0</v>
      </c>
      <c r="P668" s="295">
        <f>SUMIFS('7.  Persistence Report'!T$27:T$659,'7.  Persistence Report'!$D$27:$D$659,$B667,'7.  Persistence Report'!$H$27:$H$659,$O$584,'7.  Persistence Report'!$J$27:$J$659,"Adjustment")</f>
        <v>0</v>
      </c>
      <c r="Q668" s="295">
        <f>SUMIFS('7.  Persistence Report'!U$27:U$659,'7.  Persistence Report'!$D$27:$D$659,$B667,'7.  Persistence Report'!$H$27:$H$659,$O$584,'7.  Persistence Report'!$J$27:$J$659,"Adjustment")</f>
        <v>0</v>
      </c>
      <c r="R668" s="295">
        <f>SUMIFS('7.  Persistence Report'!V$27:V$659,'7.  Persistence Report'!$D$27:$D$659,$B667,'7.  Persistence Report'!$H$27:$H$659,$O$584,'7.  Persistence Report'!$J$27:$J$659,"Adjustment")</f>
        <v>0</v>
      </c>
      <c r="S668" s="295">
        <f>SUMIFS('7.  Persistence Report'!W$27:W$659,'7.  Persistence Report'!$D$27:$D$659,$B667,'7.  Persistence Report'!$H$27:$H$659,$O$584,'7.  Persistence Report'!$J$27:$J$659,"Adjustment")</f>
        <v>0</v>
      </c>
      <c r="T668" s="295">
        <f>SUMIFS('7.  Persistence Report'!X$27:X$659,'7.  Persistence Report'!$D$27:$D$659,$B667,'7.  Persistence Report'!$H$27:$H$659,$O$584,'7.  Persistence Report'!$J$27:$J$659,"Adjustment")</f>
        <v>0</v>
      </c>
      <c r="U668" s="295">
        <f>SUMIFS('7.  Persistence Report'!Y$27:Y$659,'7.  Persistence Report'!$D$27:$D$659,$B667,'7.  Persistence Report'!$H$27:$H$659,$O$584,'7.  Persistence Report'!$J$27:$J$659,"Adjustment")</f>
        <v>0</v>
      </c>
      <c r="V668" s="295">
        <f>SUMIFS('7.  Persistence Report'!Z$27:Z$659,'7.  Persistence Report'!$D$27:$D$659,$B667,'7.  Persistence Report'!$H$27:$H$659,$O$584,'7.  Persistence Report'!$J$27:$J$659,"Adjustment")</f>
        <v>0</v>
      </c>
      <c r="W668" s="295">
        <f>SUMIFS('7.  Persistence Report'!AA$27:AA$659,'7.  Persistence Report'!$D$27:$D$659,$B667,'7.  Persistence Report'!$H$27:$H$659,$O$584,'7.  Persistence Report'!$J$27:$J$659,"Adjustment")</f>
        <v>0</v>
      </c>
      <c r="X668" s="295">
        <f>SUMIFS('7.  Persistence Report'!AB$27:AB$659,'7.  Persistence Report'!$D$27:$D$659,$B667,'7.  Persistence Report'!$H$27:$H$659,$O$584,'7.  Persistence Report'!$J$27:$J$659,"Adjustment")</f>
        <v>0</v>
      </c>
      <c r="Y668" s="411">
        <f>Y667</f>
        <v>0</v>
      </c>
      <c r="Z668" s="411">
        <f t="shared" ref="Z668" si="1950">Z667</f>
        <v>0</v>
      </c>
      <c r="AA668" s="411">
        <f t="shared" ref="AA668" si="1951">AA667</f>
        <v>0.14705882352941177</v>
      </c>
      <c r="AB668" s="411">
        <f t="shared" ref="AB668" si="1952">AB667</f>
        <v>0.70588235294117652</v>
      </c>
      <c r="AC668" s="411">
        <f t="shared" ref="AC668" si="1953">AC667</f>
        <v>0.13235294117647059</v>
      </c>
      <c r="AD668" s="411">
        <f t="shared" ref="AD668" si="1954">AD667</f>
        <v>1.4705882352941176E-2</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5" outlineLevel="1">
      <c r="A669" s="532"/>
      <c r="B669" s="294"/>
      <c r="C669" s="340"/>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f>SUMIFS('7.  Persistence Report'!AX$27:AX$659,'7.  Persistence Report'!$D$27:$D$659,$B670,'7.  Persistence Report'!$H$27:$H$659,$D$584,'7.  Persistence Report'!$J$27:$J$659,"&lt;&gt;Adjustment")</f>
        <v>0</v>
      </c>
      <c r="E670" s="295">
        <f>SUMIFS('7.  Persistence Report'!AY$27:AY$659,'7.  Persistence Report'!$D$27:$D$659,$B670,'7.  Persistence Report'!$H$27:$H$659,$D$584,'7.  Persistence Report'!$J$27:$J$659,"&lt;&gt;Adjustment")</f>
        <v>0</v>
      </c>
      <c r="F670" s="295">
        <f>SUMIFS('7.  Persistence Report'!AZ$27:AZ$659,'7.  Persistence Report'!$D$27:$D$659,$B670,'7.  Persistence Report'!$H$27:$H$659,$D$584,'7.  Persistence Report'!$J$27:$J$659,"&lt;&gt;Adjustment")</f>
        <v>0</v>
      </c>
      <c r="G670" s="295">
        <f>SUMIFS('7.  Persistence Report'!BA$27:BA$659,'7.  Persistence Report'!$D$27:$D$659,$B670,'7.  Persistence Report'!$H$27:$H$659,$D$584,'7.  Persistence Report'!$J$27:$J$659,"&lt;&gt;Adjustment")</f>
        <v>0</v>
      </c>
      <c r="H670" s="295">
        <f>SUMIFS('7.  Persistence Report'!BB$27:BB$659,'7.  Persistence Report'!$D$27:$D$659,$B670,'7.  Persistence Report'!$H$27:$H$659,$D$584,'7.  Persistence Report'!$J$27:$J$659,"&lt;&gt;Adjustment")</f>
        <v>0</v>
      </c>
      <c r="I670" s="295">
        <f>SUMIFS('7.  Persistence Report'!BC$27:BC$659,'7.  Persistence Report'!$D$27:$D$659,$B670,'7.  Persistence Report'!$H$27:$H$659,$D$584,'7.  Persistence Report'!$J$27:$J$659,"&lt;&gt;Adjustment")</f>
        <v>0</v>
      </c>
      <c r="J670" s="295">
        <f>SUMIFS('7.  Persistence Report'!BD$27:BD$659,'7.  Persistence Report'!$D$27:$D$659,$B670,'7.  Persistence Report'!$H$27:$H$659,$D$584,'7.  Persistence Report'!$J$27:$J$659,"&lt;&gt;Adjustment")</f>
        <v>0</v>
      </c>
      <c r="K670" s="295">
        <f>SUMIFS('7.  Persistence Report'!BE$27:BE$659,'7.  Persistence Report'!$D$27:$D$659,$B670,'7.  Persistence Report'!$H$27:$H$659,$D$584,'7.  Persistence Report'!$J$27:$J$659,"&lt;&gt;Adjustment")</f>
        <v>0</v>
      </c>
      <c r="L670" s="295">
        <f>SUMIFS('7.  Persistence Report'!BF$27:BF$659,'7.  Persistence Report'!$D$27:$D$659,$B670,'7.  Persistence Report'!$H$27:$H$659,$D$584,'7.  Persistence Report'!$J$27:$J$659,"&lt;&gt;Adjustment")</f>
        <v>0</v>
      </c>
      <c r="M670" s="295">
        <f>SUMIFS('7.  Persistence Report'!BG$27:BG$659,'7.  Persistence Report'!$D$27:$D$659,$B670,'7.  Persistence Report'!$H$27:$H$659,$D$584,'7.  Persistence Report'!$J$27:$J$659,"&lt;&gt;Adjustment")</f>
        <v>0</v>
      </c>
      <c r="N670" s="295">
        <v>12</v>
      </c>
      <c r="O670" s="295">
        <f>SUMIFS('7.  Persistence Report'!S$27:S$659,'7.  Persistence Report'!$D$27:$D$659,$B670,'7.  Persistence Report'!$H$27:$H$659,$O$584,'7.  Persistence Report'!$J$27:$J$659,"&lt;&gt;Adjustment")</f>
        <v>0</v>
      </c>
      <c r="P670" s="295">
        <f>SUMIFS('7.  Persistence Report'!T$27:T$659,'7.  Persistence Report'!$D$27:$D$659,$B670,'7.  Persistence Report'!$H$27:$H$659,$O$584,'7.  Persistence Report'!$J$27:$J$659,"&lt;&gt;Adjustment")</f>
        <v>0</v>
      </c>
      <c r="Q670" s="295">
        <f>SUMIFS('7.  Persistence Report'!U$27:U$659,'7.  Persistence Report'!$D$27:$D$659,$B670,'7.  Persistence Report'!$H$27:$H$659,$O$584,'7.  Persistence Report'!$J$27:$J$659,"&lt;&gt;Adjustment")</f>
        <v>0</v>
      </c>
      <c r="R670" s="295">
        <f>SUMIFS('7.  Persistence Report'!V$27:V$659,'7.  Persistence Report'!$D$27:$D$659,$B670,'7.  Persistence Report'!$H$27:$H$659,$O$584,'7.  Persistence Report'!$J$27:$J$659,"&lt;&gt;Adjustment")</f>
        <v>0</v>
      </c>
      <c r="S670" s="295">
        <f>SUMIFS('7.  Persistence Report'!W$27:W$659,'7.  Persistence Report'!$D$27:$D$659,$B670,'7.  Persistence Report'!$H$27:$H$659,$O$584,'7.  Persistence Report'!$J$27:$J$659,"&lt;&gt;Adjustment")</f>
        <v>0</v>
      </c>
      <c r="T670" s="295">
        <f>SUMIFS('7.  Persistence Report'!X$27:X$659,'7.  Persistence Report'!$D$27:$D$659,$B670,'7.  Persistence Report'!$H$27:$H$659,$O$584,'7.  Persistence Report'!$J$27:$J$659,"&lt;&gt;Adjustment")</f>
        <v>0</v>
      </c>
      <c r="U670" s="295">
        <f>SUMIFS('7.  Persistence Report'!Y$27:Y$659,'7.  Persistence Report'!$D$27:$D$659,$B670,'7.  Persistence Report'!$H$27:$H$659,$O$584,'7.  Persistence Report'!$J$27:$J$659,"&lt;&gt;Adjustment")</f>
        <v>0</v>
      </c>
      <c r="V670" s="295">
        <f>SUMIFS('7.  Persistence Report'!Z$27:Z$659,'7.  Persistence Report'!$D$27:$D$659,$B670,'7.  Persistence Report'!$H$27:$H$659,$O$584,'7.  Persistence Report'!$J$27:$J$659,"&lt;&gt;Adjustment")</f>
        <v>0</v>
      </c>
      <c r="W670" s="295">
        <f>SUMIFS('7.  Persistence Report'!AA$27:AA$659,'7.  Persistence Report'!$D$27:$D$659,$B670,'7.  Persistence Report'!$H$27:$H$659,$O$584,'7.  Persistence Report'!$J$27:$J$659,"&lt;&gt;Adjustment")</f>
        <v>0</v>
      </c>
      <c r="X670" s="295">
        <f>SUMIFS('7.  Persistence Report'!AB$27:AB$659,'7.  Persistence Report'!$D$27:$D$659,$B670,'7.  Persistence Report'!$H$27:$H$659,$O$584,'7.  Persistence Report'!$J$27:$J$659,"&lt;&gt;Adjustment")</f>
        <v>0</v>
      </c>
      <c r="Y670" s="410">
        <f>VLOOKUP(B670,'3-a.  Rate Class Allocations'!$B$20:$BW$989,40,FALSE)</f>
        <v>0</v>
      </c>
      <c r="Z670" s="410">
        <f>VLOOKUP(B670,'3-a.  Rate Class Allocations'!$B$20:$BW$989,42,FALSE)</f>
        <v>0</v>
      </c>
      <c r="AA670" s="410">
        <f>VLOOKUP(B670,'3-a.  Rate Class Allocations'!$B$20:$BW$989,44,FALSE)</f>
        <v>0.1168804074878496</v>
      </c>
      <c r="AB670" s="410">
        <f>VLOOKUP(B670,'3-a.  Rate Class Allocations'!$B$20:$BW$989,45,FALSE)</f>
        <v>0.53989929052912711</v>
      </c>
      <c r="AC670" s="410">
        <f>VLOOKUP(B670,'3-a.  Rate Class Allocations'!$B$20:$BW$989,47,FALSE)</f>
        <v>0.24163194388584117</v>
      </c>
      <c r="AD670" s="410">
        <f>VLOOKUP(B670,'3-a.  Rate Class Allocations'!$B$20:$BW$989,49,FALSE)</f>
        <v>4.5692498270564201E-2</v>
      </c>
      <c r="AE670" s="410"/>
      <c r="AF670" s="415"/>
      <c r="AG670" s="415"/>
      <c r="AH670" s="415"/>
      <c r="AI670" s="415"/>
      <c r="AJ670" s="415"/>
      <c r="AK670" s="415"/>
      <c r="AL670" s="415"/>
      <c r="AM670" s="296">
        <f>SUM(Y670:AL670)</f>
        <v>0.94410414017338207</v>
      </c>
    </row>
    <row r="671" spans="1:39" ht="15.5" outlineLevel="1">
      <c r="A671" s="532"/>
      <c r="B671" s="294" t="s">
        <v>310</v>
      </c>
      <c r="C671" s="340" t="s">
        <v>862</v>
      </c>
      <c r="D671" s="295">
        <f>SUMIFS('7.  Persistence Report'!AX$27:AX$659,'7.  Persistence Report'!$D$27:$D$659,$B670,'7.  Persistence Report'!$H$27:$H$659,$D$584,'7.  Persistence Report'!$J$27:$J$659,"Adjustment")</f>
        <v>191551410.45253924</v>
      </c>
      <c r="E671" s="295">
        <f>SUMIFS('7.  Persistence Report'!AY$27:AY$659,'7.  Persistence Report'!$D$27:$D$659,$B670,'7.  Persistence Report'!$H$27:$H$659,$D$584,'7.  Persistence Report'!$J$27:$J$659,"Adjustment")</f>
        <v>192226107.9933075</v>
      </c>
      <c r="F671" s="295">
        <f>SUMIFS('7.  Persistence Report'!AZ$27:AZ$659,'7.  Persistence Report'!$D$27:$D$659,$B670,'7.  Persistence Report'!$H$27:$H$659,$D$584,'7.  Persistence Report'!$J$27:$J$659,"Adjustment")</f>
        <v>192226107.9933075</v>
      </c>
      <c r="G671" s="295">
        <f>SUMIFS('7.  Persistence Report'!BA$27:BA$659,'7.  Persistence Report'!$D$27:$D$659,$B670,'7.  Persistence Report'!$H$27:$H$659,$D$584,'7.  Persistence Report'!$J$27:$J$659,"Adjustment")</f>
        <v>192226107.9933075</v>
      </c>
      <c r="H671" s="295">
        <f>SUMIFS('7.  Persistence Report'!BB$27:BB$659,'7.  Persistence Report'!$D$27:$D$659,$B670,'7.  Persistence Report'!$H$27:$H$659,$D$584,'7.  Persistence Report'!$J$27:$J$659,"Adjustment")</f>
        <v>192226107.9933075</v>
      </c>
      <c r="I671" s="295">
        <f>SUMIFS('7.  Persistence Report'!BC$27:BC$659,'7.  Persistence Report'!$D$27:$D$659,$B670,'7.  Persistence Report'!$H$27:$H$659,$D$584,'7.  Persistence Report'!$J$27:$J$659,"Adjustment")</f>
        <v>181834439.04286334</v>
      </c>
      <c r="J671" s="295">
        <f>SUMIFS('7.  Persistence Report'!BD$27:BD$659,'7.  Persistence Report'!$D$27:$D$659,$B670,'7.  Persistence Report'!$H$27:$H$659,$D$584,'7.  Persistence Report'!$J$27:$J$659,"Adjustment")</f>
        <v>181834439.04286334</v>
      </c>
      <c r="K671" s="295">
        <f>SUMIFS('7.  Persistence Report'!BE$27:BE$659,'7.  Persistence Report'!$D$27:$D$659,$B670,'7.  Persistence Report'!$H$27:$H$659,$D$584,'7.  Persistence Report'!$J$27:$J$659,"Adjustment")</f>
        <v>181834439.04286334</v>
      </c>
      <c r="L671" s="295">
        <f>SUMIFS('7.  Persistence Report'!BF$27:BF$659,'7.  Persistence Report'!$D$27:$D$659,$B670,'7.  Persistence Report'!$H$27:$H$659,$D$584,'7.  Persistence Report'!$J$27:$J$659,"Adjustment")</f>
        <v>180987241.47992149</v>
      </c>
      <c r="M671" s="295">
        <f>SUMIFS('7.  Persistence Report'!BG$27:BG$659,'7.  Persistence Report'!$D$27:$D$659,$B670,'7.  Persistence Report'!$H$27:$H$659,$D$584,'7.  Persistence Report'!$J$27:$J$659,"Adjustment")</f>
        <v>180987241.47992149</v>
      </c>
      <c r="N671" s="295">
        <f>N670</f>
        <v>12</v>
      </c>
      <c r="O671" s="295">
        <f>SUMIFS('7.  Persistence Report'!S$27:S$659,'7.  Persistence Report'!$D$27:$D$659,$B670,'7.  Persistence Report'!$H$27:$H$659,$O$584,'7.  Persistence Report'!$J$27:$J$659,"Adjustment")</f>
        <v>24473.533242296307</v>
      </c>
      <c r="P671" s="295">
        <f>SUMIFS('7.  Persistence Report'!T$27:T$659,'7.  Persistence Report'!$D$27:$D$659,$B670,'7.  Persistence Report'!$H$27:$H$659,$O$584,'7.  Persistence Report'!$J$27:$J$659,"Adjustment")</f>
        <v>24598.770939058595</v>
      </c>
      <c r="Q671" s="295">
        <f>SUMIFS('7.  Persistence Report'!U$27:U$659,'7.  Persistence Report'!$D$27:$D$659,$B670,'7.  Persistence Report'!$H$27:$H$659,$O$584,'7.  Persistence Report'!$J$27:$J$659,"Adjustment")</f>
        <v>24598.770939058595</v>
      </c>
      <c r="R671" s="295">
        <f>SUMIFS('7.  Persistence Report'!V$27:V$659,'7.  Persistence Report'!$D$27:$D$659,$B670,'7.  Persistence Report'!$H$27:$H$659,$O$584,'7.  Persistence Report'!$J$27:$J$659,"Adjustment")</f>
        <v>24598.770939058595</v>
      </c>
      <c r="S671" s="295">
        <f>SUMIFS('7.  Persistence Report'!W$27:W$659,'7.  Persistence Report'!$D$27:$D$659,$B670,'7.  Persistence Report'!$H$27:$H$659,$O$584,'7.  Persistence Report'!$J$27:$J$659,"Adjustment")</f>
        <v>24598.770939058595</v>
      </c>
      <c r="T671" s="295">
        <f>SUMIFS('7.  Persistence Report'!X$27:X$659,'7.  Persistence Report'!$D$27:$D$659,$B670,'7.  Persistence Report'!$H$27:$H$659,$O$584,'7.  Persistence Report'!$J$27:$J$659,"Adjustment")</f>
        <v>23127.228002101761</v>
      </c>
      <c r="U671" s="295">
        <f>SUMIFS('7.  Persistence Report'!Y$27:Y$659,'7.  Persistence Report'!$D$27:$D$659,$B670,'7.  Persistence Report'!$H$27:$H$659,$O$584,'7.  Persistence Report'!$J$27:$J$659,"Adjustment")</f>
        <v>23127.228002101761</v>
      </c>
      <c r="V671" s="295">
        <f>SUMIFS('7.  Persistence Report'!Z$27:Z$659,'7.  Persistence Report'!$D$27:$D$659,$B670,'7.  Persistence Report'!$H$27:$H$659,$O$584,'7.  Persistence Report'!$J$27:$J$659,"Adjustment")</f>
        <v>23127.228002101761</v>
      </c>
      <c r="W671" s="295">
        <f>SUMIFS('7.  Persistence Report'!AA$27:AA$659,'7.  Persistence Report'!$D$27:$D$659,$B670,'7.  Persistence Report'!$H$27:$H$659,$O$584,'7.  Persistence Report'!$J$27:$J$659,"Adjustment")</f>
        <v>23114.472310764861</v>
      </c>
      <c r="X671" s="295">
        <f>SUMIFS('7.  Persistence Report'!AB$27:AB$659,'7.  Persistence Report'!$D$27:$D$659,$B670,'7.  Persistence Report'!$H$27:$H$659,$O$584,'7.  Persistence Report'!$J$27:$J$659,"Adjustment")</f>
        <v>23114.472310764861</v>
      </c>
      <c r="Y671" s="411">
        <f>Y670</f>
        <v>0</v>
      </c>
      <c r="Z671" s="411">
        <f t="shared" ref="Z671" si="1963">Z670</f>
        <v>0</v>
      </c>
      <c r="AA671" s="411">
        <f t="shared" ref="AA671" si="1964">AA670</f>
        <v>0.1168804074878496</v>
      </c>
      <c r="AB671" s="411">
        <f t="shared" ref="AB671" si="1965">AB670</f>
        <v>0.53989929052912711</v>
      </c>
      <c r="AC671" s="411">
        <f t="shared" ref="AC671" si="1966">AC670</f>
        <v>0.24163194388584117</v>
      </c>
      <c r="AD671" s="411">
        <f t="shared" ref="AD671" si="1967">AD670</f>
        <v>4.5692498270564201E-2</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f>SUMIFS('7.  Persistence Report'!AX$27:AX$659,'7.  Persistence Report'!$D$27:$D$659,$B673,'7.  Persistence Report'!$H$27:$H$659,$D$584,'7.  Persistence Report'!$J$27:$J$659,"&lt;&gt;Adjustment")</f>
        <v>0</v>
      </c>
      <c r="E673" s="295">
        <f>SUMIFS('7.  Persistence Report'!AY$27:AY$659,'7.  Persistence Report'!$D$27:$D$659,$B673,'7.  Persistence Report'!$H$27:$H$659,$D$584,'7.  Persistence Report'!$J$27:$J$659,"&lt;&gt;Adjustment")</f>
        <v>0</v>
      </c>
      <c r="F673" s="295">
        <f>SUMIFS('7.  Persistence Report'!AZ$27:AZ$659,'7.  Persistence Report'!$D$27:$D$659,$B673,'7.  Persistence Report'!$H$27:$H$659,$D$584,'7.  Persistence Report'!$J$27:$J$659,"&lt;&gt;Adjustment")</f>
        <v>0</v>
      </c>
      <c r="G673" s="295">
        <f>SUMIFS('7.  Persistence Report'!BA$27:BA$659,'7.  Persistence Report'!$D$27:$D$659,$B673,'7.  Persistence Report'!$H$27:$H$659,$D$584,'7.  Persistence Report'!$J$27:$J$659,"&lt;&gt;Adjustment")</f>
        <v>0</v>
      </c>
      <c r="H673" s="295">
        <f>SUMIFS('7.  Persistence Report'!BB$27:BB$659,'7.  Persistence Report'!$D$27:$D$659,$B673,'7.  Persistence Report'!$H$27:$H$659,$D$584,'7.  Persistence Report'!$J$27:$J$659,"&lt;&gt;Adjustment")</f>
        <v>0</v>
      </c>
      <c r="I673" s="295">
        <f>SUMIFS('7.  Persistence Report'!BC$27:BC$659,'7.  Persistence Report'!$D$27:$D$659,$B673,'7.  Persistence Report'!$H$27:$H$659,$D$584,'7.  Persistence Report'!$J$27:$J$659,"&lt;&gt;Adjustment")</f>
        <v>0</v>
      </c>
      <c r="J673" s="295">
        <f>SUMIFS('7.  Persistence Report'!BD$27:BD$659,'7.  Persistence Report'!$D$27:$D$659,$B673,'7.  Persistence Report'!$H$27:$H$659,$D$584,'7.  Persistence Report'!$J$27:$J$659,"&lt;&gt;Adjustment")</f>
        <v>0</v>
      </c>
      <c r="K673" s="295">
        <f>SUMIFS('7.  Persistence Report'!BE$27:BE$659,'7.  Persistence Report'!$D$27:$D$659,$B673,'7.  Persistence Report'!$H$27:$H$659,$D$584,'7.  Persistence Report'!$J$27:$J$659,"&lt;&gt;Adjustment")</f>
        <v>0</v>
      </c>
      <c r="L673" s="295">
        <f>SUMIFS('7.  Persistence Report'!BF$27:BF$659,'7.  Persistence Report'!$D$27:$D$659,$B673,'7.  Persistence Report'!$H$27:$H$659,$D$584,'7.  Persistence Report'!$J$27:$J$659,"&lt;&gt;Adjustment")</f>
        <v>0</v>
      </c>
      <c r="M673" s="295">
        <f>SUMIFS('7.  Persistence Report'!BG$27:BG$659,'7.  Persistence Report'!$D$27:$D$659,$B673,'7.  Persistence Report'!$H$27:$H$659,$D$584,'7.  Persistence Report'!$J$27:$J$659,"&lt;&gt;Adjustment")</f>
        <v>0</v>
      </c>
      <c r="N673" s="295">
        <v>12</v>
      </c>
      <c r="O673" s="295">
        <f>SUMIFS('7.  Persistence Report'!S$27:S$659,'7.  Persistence Report'!$D$27:$D$659,$B673,'7.  Persistence Report'!$H$27:$H$659,$O$584,'7.  Persistence Report'!$J$27:$J$659,"&lt;&gt;Adjustment")</f>
        <v>0</v>
      </c>
      <c r="P673" s="295">
        <f>SUMIFS('7.  Persistence Report'!T$27:T$659,'7.  Persistence Report'!$D$27:$D$659,$B673,'7.  Persistence Report'!$H$27:$H$659,$O$584,'7.  Persistence Report'!$J$27:$J$659,"&lt;&gt;Adjustment")</f>
        <v>0</v>
      </c>
      <c r="Q673" s="295">
        <f>SUMIFS('7.  Persistence Report'!U$27:U$659,'7.  Persistence Report'!$D$27:$D$659,$B673,'7.  Persistence Report'!$H$27:$H$659,$O$584,'7.  Persistence Report'!$J$27:$J$659,"&lt;&gt;Adjustment")</f>
        <v>0</v>
      </c>
      <c r="R673" s="295">
        <f>SUMIFS('7.  Persistence Report'!V$27:V$659,'7.  Persistence Report'!$D$27:$D$659,$B673,'7.  Persistence Report'!$H$27:$H$659,$O$584,'7.  Persistence Report'!$J$27:$J$659,"&lt;&gt;Adjustment")</f>
        <v>0</v>
      </c>
      <c r="S673" s="295">
        <f>SUMIFS('7.  Persistence Report'!W$27:W$659,'7.  Persistence Report'!$D$27:$D$659,$B673,'7.  Persistence Report'!$H$27:$H$659,$O$584,'7.  Persistence Report'!$J$27:$J$659,"&lt;&gt;Adjustment")</f>
        <v>0</v>
      </c>
      <c r="T673" s="295">
        <f>SUMIFS('7.  Persistence Report'!X$27:X$659,'7.  Persistence Report'!$D$27:$D$659,$B673,'7.  Persistence Report'!$H$27:$H$659,$O$584,'7.  Persistence Report'!$J$27:$J$659,"&lt;&gt;Adjustment")</f>
        <v>0</v>
      </c>
      <c r="U673" s="295">
        <f>SUMIFS('7.  Persistence Report'!Y$27:Y$659,'7.  Persistence Report'!$D$27:$D$659,$B673,'7.  Persistence Report'!$H$27:$H$659,$O$584,'7.  Persistence Report'!$J$27:$J$659,"&lt;&gt;Adjustment")</f>
        <v>0</v>
      </c>
      <c r="V673" s="295">
        <f>SUMIFS('7.  Persistence Report'!Z$27:Z$659,'7.  Persistence Report'!$D$27:$D$659,$B673,'7.  Persistence Report'!$H$27:$H$659,$O$584,'7.  Persistence Report'!$J$27:$J$659,"&lt;&gt;Adjustment")</f>
        <v>0</v>
      </c>
      <c r="W673" s="295">
        <f>SUMIFS('7.  Persistence Report'!AA$27:AA$659,'7.  Persistence Report'!$D$27:$D$659,$B673,'7.  Persistence Report'!$H$27:$H$659,$O$584,'7.  Persistence Report'!$J$27:$J$659,"&lt;&gt;Adjustment")</f>
        <v>0</v>
      </c>
      <c r="X673" s="295">
        <f>SUMIFS('7.  Persistence Report'!AB$27:AB$659,'7.  Persistence Report'!$D$27:$D$659,$B673,'7.  Persistence Report'!$H$27:$H$659,$O$584,'7.  Persistence Report'!$J$27:$J$659,"&lt;&gt;Adjustment")</f>
        <v>0</v>
      </c>
      <c r="Y673" s="410">
        <f>VLOOKUP(B673,'3-a.  Rate Class Allocations'!$B$20:$BW$989,40,FALSE)</f>
        <v>0</v>
      </c>
      <c r="Z673" s="410">
        <f>VLOOKUP(B673,'3-a.  Rate Class Allocations'!$B$20:$BW$989,42,FALSE)</f>
        <v>0</v>
      </c>
      <c r="AA673" s="410">
        <f>VLOOKUP(B673,'3-a.  Rate Class Allocations'!$B$20:$BW$989,44,FALSE)</f>
        <v>0.98837966144208245</v>
      </c>
      <c r="AB673" s="410">
        <f>VLOOKUP(B673,'3-a.  Rate Class Allocations'!$B$20:$BW$989,45,FALSE)</f>
        <v>1.4044383153998296E-2</v>
      </c>
      <c r="AC673" s="410">
        <f>VLOOKUP(B673,'3-a.  Rate Class Allocations'!$B$20:$BW$989,47,FALSE)</f>
        <v>0</v>
      </c>
      <c r="AD673" s="410">
        <f>VLOOKUP(B673,'3-a.  Rate Class Allocations'!$B$20:$BW$989,49,FALSE)</f>
        <v>0</v>
      </c>
      <c r="AE673" s="410"/>
      <c r="AF673" s="415"/>
      <c r="AG673" s="415"/>
      <c r="AH673" s="415"/>
      <c r="AI673" s="415"/>
      <c r="AJ673" s="415"/>
      <c r="AK673" s="415"/>
      <c r="AL673" s="415"/>
      <c r="AM673" s="296">
        <f>SUM(Y673:AL673)</f>
        <v>1.0024240445960808</v>
      </c>
    </row>
    <row r="674" spans="1:39" ht="15.5" outlineLevel="1">
      <c r="A674" s="532"/>
      <c r="B674" s="294" t="s">
        <v>310</v>
      </c>
      <c r="C674" s="340" t="s">
        <v>862</v>
      </c>
      <c r="D674" s="295">
        <f>SUMIFS('7.  Persistence Report'!AX$27:AX$659,'7.  Persistence Report'!$D$27:$D$659,$B673,'7.  Persistence Report'!$H$27:$H$659,$D$584,'7.  Persistence Report'!$J$27:$J$659,"Adjustment")</f>
        <v>6902414.7618666524</v>
      </c>
      <c r="E674" s="295">
        <f>SUMIFS('7.  Persistence Report'!AY$27:AY$659,'7.  Persistence Report'!$D$27:$D$659,$B673,'7.  Persistence Report'!$H$27:$H$659,$D$584,'7.  Persistence Report'!$J$27:$J$659,"Adjustment")</f>
        <v>6902414.7618666524</v>
      </c>
      <c r="F674" s="295">
        <f>SUMIFS('7.  Persistence Report'!AZ$27:AZ$659,'7.  Persistence Report'!$D$27:$D$659,$B673,'7.  Persistence Report'!$H$27:$H$659,$D$584,'7.  Persistence Report'!$J$27:$J$659,"Adjustment")</f>
        <v>6638394.9904647702</v>
      </c>
      <c r="G674" s="295">
        <f>SUMIFS('7.  Persistence Report'!BA$27:BA$659,'7.  Persistence Report'!$D$27:$D$659,$B673,'7.  Persistence Report'!$H$27:$H$659,$D$584,'7.  Persistence Report'!$J$27:$J$659,"Adjustment")</f>
        <v>6577190.8860163447</v>
      </c>
      <c r="H674" s="295">
        <f>SUMIFS('7.  Persistence Report'!BB$27:BB$659,'7.  Persistence Report'!$D$27:$D$659,$B673,'7.  Persistence Report'!$H$27:$H$659,$D$584,'7.  Persistence Report'!$J$27:$J$659,"Adjustment")</f>
        <v>5819286.0428321688</v>
      </c>
      <c r="I674" s="295">
        <f>SUMIFS('7.  Persistence Report'!BC$27:BC$659,'7.  Persistence Report'!$D$27:$D$659,$B673,'7.  Persistence Report'!$H$27:$H$659,$D$584,'7.  Persistence Report'!$J$27:$J$659,"Adjustment")</f>
        <v>4677999.636347861</v>
      </c>
      <c r="J674" s="295">
        <f>SUMIFS('7.  Persistence Report'!BD$27:BD$659,'7.  Persistence Report'!$D$27:$D$659,$B673,'7.  Persistence Report'!$H$27:$H$659,$D$584,'7.  Persistence Report'!$J$27:$J$659,"Adjustment")</f>
        <v>3859738.79455774</v>
      </c>
      <c r="K674" s="295">
        <f>SUMIFS('7.  Persistence Report'!BE$27:BE$659,'7.  Persistence Report'!$D$27:$D$659,$B673,'7.  Persistence Report'!$H$27:$H$659,$D$584,'7.  Persistence Report'!$J$27:$J$659,"Adjustment")</f>
        <v>2602881.056949703</v>
      </c>
      <c r="L674" s="295">
        <f>SUMIFS('7.  Persistence Report'!BF$27:BF$659,'7.  Persistence Report'!$D$27:$D$659,$B673,'7.  Persistence Report'!$H$27:$H$659,$D$584,'7.  Persistence Report'!$J$27:$J$659,"Adjustment")</f>
        <v>1922899.1899829661</v>
      </c>
      <c r="M674" s="295">
        <f>SUMIFS('7.  Persistence Report'!BG$27:BG$659,'7.  Persistence Report'!$D$27:$D$659,$B673,'7.  Persistence Report'!$H$27:$H$659,$D$584,'7.  Persistence Report'!$J$27:$J$659,"Adjustment")</f>
        <v>1274969.7402931494</v>
      </c>
      <c r="N674" s="295">
        <f>N673</f>
        <v>12</v>
      </c>
      <c r="O674" s="295">
        <f>SUMIFS('7.  Persistence Report'!S$27:S$659,'7.  Persistence Report'!$D$27:$D$659,$B673,'7.  Persistence Report'!$H$27:$H$659,$O$584,'7.  Persistence Report'!$J$27:$J$659,"Adjustment")</f>
        <v>2276.6285369181392</v>
      </c>
      <c r="P674" s="295">
        <f>SUMIFS('7.  Persistence Report'!T$27:T$659,'7.  Persistence Report'!$D$27:$D$659,$B673,'7.  Persistence Report'!$H$27:$H$659,$O$584,'7.  Persistence Report'!$J$27:$J$659,"Adjustment")</f>
        <v>2276.6285369181392</v>
      </c>
      <c r="Q674" s="295">
        <f>SUMIFS('7.  Persistence Report'!U$27:U$659,'7.  Persistence Report'!$D$27:$D$659,$B673,'7.  Persistence Report'!$H$27:$H$659,$O$584,'7.  Persistence Report'!$J$27:$J$659,"Adjustment")</f>
        <v>2239.3067576243989</v>
      </c>
      <c r="R674" s="295">
        <f>SUMIFS('7.  Persistence Report'!V$27:V$659,'7.  Persistence Report'!$D$27:$D$659,$B673,'7.  Persistence Report'!$H$27:$H$659,$O$584,'7.  Persistence Report'!$J$27:$J$659,"Adjustment")</f>
        <v>2229.485236757625</v>
      </c>
      <c r="S674" s="295">
        <f>SUMIFS('7.  Persistence Report'!W$27:W$659,'7.  Persistence Report'!$D$27:$D$659,$B673,'7.  Persistence Report'!$H$27:$H$659,$O$584,'7.  Persistence Report'!$J$27:$J$659,"Adjustment")</f>
        <v>2066.4479903691822</v>
      </c>
      <c r="T674" s="295">
        <f>SUMIFS('7.  Persistence Report'!X$27:X$659,'7.  Persistence Report'!$D$27:$D$659,$B673,'7.  Persistence Report'!$H$27:$H$659,$O$584,'7.  Persistence Report'!$J$27:$J$659,"Adjustment")</f>
        <v>1779.659581059391</v>
      </c>
      <c r="U674" s="295">
        <f>SUMIFS('7.  Persistence Report'!Y$27:Y$659,'7.  Persistence Report'!$D$27:$D$659,$B673,'7.  Persistence Report'!$H$27:$H$659,$O$584,'7.  Persistence Report'!$J$27:$J$659,"Adjustment")</f>
        <v>1534.1215593900488</v>
      </c>
      <c r="V674" s="295">
        <f>SUMIFS('7.  Persistence Report'!Z$27:Z$659,'7.  Persistence Report'!$D$27:$D$659,$B673,'7.  Persistence Report'!$H$27:$H$659,$O$584,'7.  Persistence Report'!$J$27:$J$659,"Adjustment")</f>
        <v>1103.9389454253617</v>
      </c>
      <c r="W674" s="295">
        <f>SUMIFS('7.  Persistence Report'!AA$27:AA$659,'7.  Persistence Report'!$D$27:$D$659,$B673,'7.  Persistence Report'!$H$27:$H$659,$O$584,'7.  Persistence Report'!$J$27:$J$659,"Adjustment")</f>
        <v>844.65079454253646</v>
      </c>
      <c r="X674" s="295">
        <f>SUMIFS('7.  Persistence Report'!AB$27:AB$659,'7.  Persistence Report'!$D$27:$D$659,$B673,'7.  Persistence Report'!$H$27:$H$659,$O$584,'7.  Persistence Report'!$J$27:$J$659,"Adjustment")</f>
        <v>571.61251444622815</v>
      </c>
      <c r="Y674" s="411">
        <f>Y673</f>
        <v>0</v>
      </c>
      <c r="Z674" s="411">
        <f t="shared" ref="Z674" si="1976">Z673</f>
        <v>0</v>
      </c>
      <c r="AA674" s="411">
        <f t="shared" ref="AA674" si="1977">AA673</f>
        <v>0.98837966144208245</v>
      </c>
      <c r="AB674" s="411">
        <f t="shared" ref="AB674" si="1978">AB673</f>
        <v>1.4044383153998296E-2</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f>SUMIFS('7.  Persistence Report'!AX$27:AX$659,'7.  Persistence Report'!$D$27:$D$659,$B676,'7.  Persistence Report'!$H$27:$H$659,$D$584,'7.  Persistence Report'!$J$27:$J$659,"&lt;&gt;Adjustment")</f>
        <v>0</v>
      </c>
      <c r="E676" s="295">
        <f>SUMIFS('7.  Persistence Report'!AY$27:AY$659,'7.  Persistence Report'!$D$27:$D$659,$B676,'7.  Persistence Report'!$H$27:$H$659,$D$584,'7.  Persistence Report'!$J$27:$J$659,"&lt;&gt;Adjustment")</f>
        <v>0</v>
      </c>
      <c r="F676" s="295">
        <f>SUMIFS('7.  Persistence Report'!AZ$27:AZ$659,'7.  Persistence Report'!$D$27:$D$659,$B676,'7.  Persistence Report'!$H$27:$H$659,$D$584,'7.  Persistence Report'!$J$27:$J$659,"&lt;&gt;Adjustment")</f>
        <v>0</v>
      </c>
      <c r="G676" s="295">
        <f>SUMIFS('7.  Persistence Report'!BA$27:BA$659,'7.  Persistence Report'!$D$27:$D$659,$B676,'7.  Persistence Report'!$H$27:$H$659,$D$584,'7.  Persistence Report'!$J$27:$J$659,"&lt;&gt;Adjustment")</f>
        <v>0</v>
      </c>
      <c r="H676" s="295">
        <f>SUMIFS('7.  Persistence Report'!BB$27:BB$659,'7.  Persistence Report'!$D$27:$D$659,$B676,'7.  Persistence Report'!$H$27:$H$659,$D$584,'7.  Persistence Report'!$J$27:$J$659,"&lt;&gt;Adjustment")</f>
        <v>0</v>
      </c>
      <c r="I676" s="295">
        <f>SUMIFS('7.  Persistence Report'!BC$27:BC$659,'7.  Persistence Report'!$D$27:$D$659,$B676,'7.  Persistence Report'!$H$27:$H$659,$D$584,'7.  Persistence Report'!$J$27:$J$659,"&lt;&gt;Adjustment")</f>
        <v>0</v>
      </c>
      <c r="J676" s="295">
        <f>SUMIFS('7.  Persistence Report'!BD$27:BD$659,'7.  Persistence Report'!$D$27:$D$659,$B676,'7.  Persistence Report'!$H$27:$H$659,$D$584,'7.  Persistence Report'!$J$27:$J$659,"&lt;&gt;Adjustment")</f>
        <v>0</v>
      </c>
      <c r="K676" s="295">
        <f>SUMIFS('7.  Persistence Report'!BE$27:BE$659,'7.  Persistence Report'!$D$27:$D$659,$B676,'7.  Persistence Report'!$H$27:$H$659,$D$584,'7.  Persistence Report'!$J$27:$J$659,"&lt;&gt;Adjustment")</f>
        <v>0</v>
      </c>
      <c r="L676" s="295">
        <f>SUMIFS('7.  Persistence Report'!BF$27:BF$659,'7.  Persistence Report'!$D$27:$D$659,$B676,'7.  Persistence Report'!$H$27:$H$659,$D$584,'7.  Persistence Report'!$J$27:$J$659,"&lt;&gt;Adjustment")</f>
        <v>0</v>
      </c>
      <c r="M676" s="295">
        <f>SUMIFS('7.  Persistence Report'!BG$27:BG$659,'7.  Persistence Report'!$D$27:$D$659,$B676,'7.  Persistence Report'!$H$27:$H$659,$D$584,'7.  Persistence Report'!$J$27:$J$659,"&lt;&gt;Adjustment")</f>
        <v>0</v>
      </c>
      <c r="N676" s="295">
        <v>12</v>
      </c>
      <c r="O676" s="295">
        <f>SUMIFS('7.  Persistence Report'!S$27:S$659,'7.  Persistence Report'!$D$27:$D$659,$B676,'7.  Persistence Report'!$H$27:$H$659,$O$584,'7.  Persistence Report'!$J$27:$J$659,"&lt;&gt;Adjustment")</f>
        <v>0</v>
      </c>
      <c r="P676" s="295">
        <f>SUMIFS('7.  Persistence Report'!T$27:T$659,'7.  Persistence Report'!$D$27:$D$659,$B676,'7.  Persistence Report'!$H$27:$H$659,$O$584,'7.  Persistence Report'!$J$27:$J$659,"&lt;&gt;Adjustment")</f>
        <v>0</v>
      </c>
      <c r="Q676" s="295">
        <f>SUMIFS('7.  Persistence Report'!U$27:U$659,'7.  Persistence Report'!$D$27:$D$659,$B676,'7.  Persistence Report'!$H$27:$H$659,$O$584,'7.  Persistence Report'!$J$27:$J$659,"&lt;&gt;Adjustment")</f>
        <v>0</v>
      </c>
      <c r="R676" s="295">
        <f>SUMIFS('7.  Persistence Report'!V$27:V$659,'7.  Persistence Report'!$D$27:$D$659,$B676,'7.  Persistence Report'!$H$27:$H$659,$O$584,'7.  Persistence Report'!$J$27:$J$659,"&lt;&gt;Adjustment")</f>
        <v>0</v>
      </c>
      <c r="S676" s="295">
        <f>SUMIFS('7.  Persistence Report'!W$27:W$659,'7.  Persistence Report'!$D$27:$D$659,$B676,'7.  Persistence Report'!$H$27:$H$659,$O$584,'7.  Persistence Report'!$J$27:$J$659,"&lt;&gt;Adjustment")</f>
        <v>0</v>
      </c>
      <c r="T676" s="295">
        <f>SUMIFS('7.  Persistence Report'!X$27:X$659,'7.  Persistence Report'!$D$27:$D$659,$B676,'7.  Persistence Report'!$H$27:$H$659,$O$584,'7.  Persistence Report'!$J$27:$J$659,"&lt;&gt;Adjustment")</f>
        <v>0</v>
      </c>
      <c r="U676" s="295">
        <f>SUMIFS('7.  Persistence Report'!Y$27:Y$659,'7.  Persistence Report'!$D$27:$D$659,$B676,'7.  Persistence Report'!$H$27:$H$659,$O$584,'7.  Persistence Report'!$J$27:$J$659,"&lt;&gt;Adjustment")</f>
        <v>0</v>
      </c>
      <c r="V676" s="295">
        <f>SUMIFS('7.  Persistence Report'!Z$27:Z$659,'7.  Persistence Report'!$D$27:$D$659,$B676,'7.  Persistence Report'!$H$27:$H$659,$O$584,'7.  Persistence Report'!$J$27:$J$659,"&lt;&gt;Adjustment")</f>
        <v>0</v>
      </c>
      <c r="W676" s="295">
        <f>SUMIFS('7.  Persistence Report'!AA$27:AA$659,'7.  Persistence Report'!$D$27:$D$659,$B676,'7.  Persistence Report'!$H$27:$H$659,$O$584,'7.  Persistence Report'!$J$27:$J$659,"&lt;&gt;Adjustment")</f>
        <v>0</v>
      </c>
      <c r="X676" s="295">
        <f>SUMIFS('7.  Persistence Report'!AB$27:AB$659,'7.  Persistence Report'!$D$27:$D$659,$B676,'7.  Persistence Report'!$H$27:$H$659,$O$584,'7.  Persistence Report'!$J$27:$J$659,"&lt;&gt;Adjustment")</f>
        <v>0</v>
      </c>
      <c r="Y676" s="410">
        <f>VLOOKUP(B676,'3-a.  Rate Class Allocations'!$B$20:$BW$989,40,FALSE)</f>
        <v>0</v>
      </c>
      <c r="Z676" s="410">
        <f>VLOOKUP(B676,'3-a.  Rate Class Allocations'!$B$20:$BW$989,42,FALSE)</f>
        <v>0</v>
      </c>
      <c r="AA676" s="410">
        <f>VLOOKUP(B676,'3-a.  Rate Class Allocations'!$B$20:$BW$989,44,FALSE)</f>
        <v>8.9297173379666115E-3</v>
      </c>
      <c r="AB676" s="410">
        <f>VLOOKUP(B676,'3-a.  Rate Class Allocations'!$B$20:$BW$989,45,FALSE)</f>
        <v>0.47861243619982291</v>
      </c>
      <c r="AC676" s="410">
        <f>VLOOKUP(B676,'3-a.  Rate Class Allocations'!$B$20:$BW$989,47,FALSE)</f>
        <v>0.15893379443892505</v>
      </c>
      <c r="AD676" s="410">
        <f>VLOOKUP(B676,'3-a.  Rate Class Allocations'!$B$20:$BW$989,49,FALSE)</f>
        <v>0.35292374820196643</v>
      </c>
      <c r="AE676" s="410"/>
      <c r="AF676" s="415"/>
      <c r="AG676" s="415"/>
      <c r="AH676" s="415"/>
      <c r="AI676" s="415"/>
      <c r="AJ676" s="415"/>
      <c r="AK676" s="415"/>
      <c r="AL676" s="415"/>
      <c r="AM676" s="296">
        <f>SUM(Y676:AL676)</f>
        <v>0.99939969617868107</v>
      </c>
    </row>
    <row r="677" spans="1:39" ht="15.5" outlineLevel="1">
      <c r="A677" s="532"/>
      <c r="B677" s="294" t="s">
        <v>310</v>
      </c>
      <c r="C677" s="340" t="s">
        <v>862</v>
      </c>
      <c r="D677" s="295">
        <f>SUMIFS('7.  Persistence Report'!AX$27:AX$659,'7.  Persistence Report'!$D$27:$D$659,$B676,'7.  Persistence Report'!$H$27:$H$659,$D$584,'7.  Persistence Report'!$J$27:$J$659,"Adjustment")</f>
        <v>5710218.0045772353</v>
      </c>
      <c r="E677" s="295">
        <f>SUMIFS('7.  Persistence Report'!AY$27:AY$659,'7.  Persistence Report'!$D$27:$D$659,$B676,'7.  Persistence Report'!$H$27:$H$659,$D$584,'7.  Persistence Report'!$J$27:$J$659,"Adjustment")</f>
        <v>5710218.0045772353</v>
      </c>
      <c r="F677" s="295">
        <f>SUMIFS('7.  Persistence Report'!AZ$27:AZ$659,'7.  Persistence Report'!$D$27:$D$659,$B676,'7.  Persistence Report'!$H$27:$H$659,$D$584,'7.  Persistence Report'!$J$27:$J$659,"Adjustment")</f>
        <v>5710218.0045772353</v>
      </c>
      <c r="G677" s="295">
        <f>SUMIFS('7.  Persistence Report'!BA$27:BA$659,'7.  Persistence Report'!$D$27:$D$659,$B676,'7.  Persistence Report'!$H$27:$H$659,$D$584,'7.  Persistence Report'!$J$27:$J$659,"Adjustment")</f>
        <v>5710218.0045772353</v>
      </c>
      <c r="H677" s="295">
        <f>SUMIFS('7.  Persistence Report'!BB$27:BB$659,'7.  Persistence Report'!$D$27:$D$659,$B676,'7.  Persistence Report'!$H$27:$H$659,$D$584,'7.  Persistence Report'!$J$27:$J$659,"Adjustment")</f>
        <v>5710218.0045772353</v>
      </c>
      <c r="I677" s="295">
        <f>SUMIFS('7.  Persistence Report'!BC$27:BC$659,'7.  Persistence Report'!$D$27:$D$659,$B676,'7.  Persistence Report'!$H$27:$H$659,$D$584,'7.  Persistence Report'!$J$27:$J$659,"Adjustment")</f>
        <v>5710218.0045772353</v>
      </c>
      <c r="J677" s="295">
        <f>SUMIFS('7.  Persistence Report'!BD$27:BD$659,'7.  Persistence Report'!$D$27:$D$659,$B676,'7.  Persistence Report'!$H$27:$H$659,$D$584,'7.  Persistence Report'!$J$27:$J$659,"Adjustment")</f>
        <v>5710218.0045772353</v>
      </c>
      <c r="K677" s="295">
        <f>SUMIFS('7.  Persistence Report'!BE$27:BE$659,'7.  Persistence Report'!$D$27:$D$659,$B676,'7.  Persistence Report'!$H$27:$H$659,$D$584,'7.  Persistence Report'!$J$27:$J$659,"Adjustment")</f>
        <v>5710218.0045772353</v>
      </c>
      <c r="L677" s="295">
        <f>SUMIFS('7.  Persistence Report'!BF$27:BF$659,'7.  Persistence Report'!$D$27:$D$659,$B676,'7.  Persistence Report'!$H$27:$H$659,$D$584,'7.  Persistence Report'!$J$27:$J$659,"Adjustment")</f>
        <v>5710218.0045772353</v>
      </c>
      <c r="M677" s="295">
        <f>SUMIFS('7.  Persistence Report'!BG$27:BG$659,'7.  Persistence Report'!$D$27:$D$659,$B676,'7.  Persistence Report'!$H$27:$H$659,$D$584,'7.  Persistence Report'!$J$27:$J$659,"Adjustment")</f>
        <v>5710218.0045772353</v>
      </c>
      <c r="N677" s="295">
        <f>N676</f>
        <v>12</v>
      </c>
      <c r="O677" s="295">
        <f>SUMIFS('7.  Persistence Report'!S$27:S$659,'7.  Persistence Report'!$D$27:$D$659,$B676,'7.  Persistence Report'!$H$27:$H$659,$O$584,'7.  Persistence Report'!$J$27:$J$659,"Adjustment")</f>
        <v>1656.8721161825729</v>
      </c>
      <c r="P677" s="295">
        <f>SUMIFS('7.  Persistence Report'!T$27:T$659,'7.  Persistence Report'!$D$27:$D$659,$B676,'7.  Persistence Report'!$H$27:$H$659,$O$584,'7.  Persistence Report'!$J$27:$J$659,"Adjustment")</f>
        <v>1656.8721161825729</v>
      </c>
      <c r="Q677" s="295">
        <f>SUMIFS('7.  Persistence Report'!U$27:U$659,'7.  Persistence Report'!$D$27:$D$659,$B676,'7.  Persistence Report'!$H$27:$H$659,$O$584,'7.  Persistence Report'!$J$27:$J$659,"Adjustment")</f>
        <v>1656.8721161825729</v>
      </c>
      <c r="R677" s="295">
        <f>SUMIFS('7.  Persistence Report'!V$27:V$659,'7.  Persistence Report'!$D$27:$D$659,$B676,'7.  Persistence Report'!$H$27:$H$659,$O$584,'7.  Persistence Report'!$J$27:$J$659,"Adjustment")</f>
        <v>1656.8721161825729</v>
      </c>
      <c r="S677" s="295">
        <f>SUMIFS('7.  Persistence Report'!W$27:W$659,'7.  Persistence Report'!$D$27:$D$659,$B676,'7.  Persistence Report'!$H$27:$H$659,$O$584,'7.  Persistence Report'!$J$27:$J$659,"Adjustment")</f>
        <v>1656.8721161825729</v>
      </c>
      <c r="T677" s="295">
        <f>SUMIFS('7.  Persistence Report'!X$27:X$659,'7.  Persistence Report'!$D$27:$D$659,$B676,'7.  Persistence Report'!$H$27:$H$659,$O$584,'7.  Persistence Report'!$J$27:$J$659,"Adjustment")</f>
        <v>1656.8721161825729</v>
      </c>
      <c r="U677" s="295">
        <f>SUMIFS('7.  Persistence Report'!Y$27:Y$659,'7.  Persistence Report'!$D$27:$D$659,$B676,'7.  Persistence Report'!$H$27:$H$659,$O$584,'7.  Persistence Report'!$J$27:$J$659,"Adjustment")</f>
        <v>1656.8721161825729</v>
      </c>
      <c r="V677" s="295">
        <f>SUMIFS('7.  Persistence Report'!Z$27:Z$659,'7.  Persistence Report'!$D$27:$D$659,$B676,'7.  Persistence Report'!$H$27:$H$659,$O$584,'7.  Persistence Report'!$J$27:$J$659,"Adjustment")</f>
        <v>1656.8721161825729</v>
      </c>
      <c r="W677" s="295">
        <f>SUMIFS('7.  Persistence Report'!AA$27:AA$659,'7.  Persistence Report'!$D$27:$D$659,$B676,'7.  Persistence Report'!$H$27:$H$659,$O$584,'7.  Persistence Report'!$J$27:$J$659,"Adjustment")</f>
        <v>1656.8721161825729</v>
      </c>
      <c r="X677" s="295">
        <f>SUMIFS('7.  Persistence Report'!AB$27:AB$659,'7.  Persistence Report'!$D$27:$D$659,$B676,'7.  Persistence Report'!$H$27:$H$659,$O$584,'7.  Persistence Report'!$J$27:$J$659,"Adjustment")</f>
        <v>1656.8721161825729</v>
      </c>
      <c r="Y677" s="411">
        <f>Y676</f>
        <v>0</v>
      </c>
      <c r="Z677" s="411">
        <f t="shared" ref="Z677" si="1989">Z676</f>
        <v>0</v>
      </c>
      <c r="AA677" s="411">
        <f t="shared" ref="AA677" si="1990">AA676</f>
        <v>8.9297173379666115E-3</v>
      </c>
      <c r="AB677" s="411">
        <f t="shared" ref="AB677" si="1991">AB676</f>
        <v>0.47861243619982291</v>
      </c>
      <c r="AC677" s="411">
        <f t="shared" ref="AC677" si="1992">AC676</f>
        <v>0.15893379443892505</v>
      </c>
      <c r="AD677" s="411">
        <f t="shared" ref="AD677" si="1993">AD676</f>
        <v>0.35292374820196643</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f>SUMIFS('7.  Persistence Report'!AX$27:AX$659,'7.  Persistence Report'!$D$27:$D$659,$B679,'7.  Persistence Report'!$H$27:$H$659,$D$584,'7.  Persistence Report'!$J$27:$J$659,"&lt;&gt;Adjustment")</f>
        <v>0</v>
      </c>
      <c r="E679" s="295">
        <f>SUMIFS('7.  Persistence Report'!AY$27:AY$659,'7.  Persistence Report'!$D$27:$D$659,$B679,'7.  Persistence Report'!$H$27:$H$659,$D$584,'7.  Persistence Report'!$J$27:$J$659,"&lt;&gt;Adjustment")</f>
        <v>0</v>
      </c>
      <c r="F679" s="295">
        <f>SUMIFS('7.  Persistence Report'!AZ$27:AZ$659,'7.  Persistence Report'!$D$27:$D$659,$B679,'7.  Persistence Report'!$H$27:$H$659,$D$584,'7.  Persistence Report'!$J$27:$J$659,"&lt;&gt;Adjustment")</f>
        <v>0</v>
      </c>
      <c r="G679" s="295">
        <f>SUMIFS('7.  Persistence Report'!BA$27:BA$659,'7.  Persistence Report'!$D$27:$D$659,$B679,'7.  Persistence Report'!$H$27:$H$659,$D$584,'7.  Persistence Report'!$J$27:$J$659,"&lt;&gt;Adjustment")</f>
        <v>0</v>
      </c>
      <c r="H679" s="295">
        <f>SUMIFS('7.  Persistence Report'!BB$27:BB$659,'7.  Persistence Report'!$D$27:$D$659,$B679,'7.  Persistence Report'!$H$27:$H$659,$D$584,'7.  Persistence Report'!$J$27:$J$659,"&lt;&gt;Adjustment")</f>
        <v>0</v>
      </c>
      <c r="I679" s="295">
        <f>SUMIFS('7.  Persistence Report'!BC$27:BC$659,'7.  Persistence Report'!$D$27:$D$659,$B679,'7.  Persistence Report'!$H$27:$H$659,$D$584,'7.  Persistence Report'!$J$27:$J$659,"&lt;&gt;Adjustment")</f>
        <v>0</v>
      </c>
      <c r="J679" s="295">
        <f>SUMIFS('7.  Persistence Report'!BD$27:BD$659,'7.  Persistence Report'!$D$27:$D$659,$B679,'7.  Persistence Report'!$H$27:$H$659,$D$584,'7.  Persistence Report'!$J$27:$J$659,"&lt;&gt;Adjustment")</f>
        <v>0</v>
      </c>
      <c r="K679" s="295">
        <f>SUMIFS('7.  Persistence Report'!BE$27:BE$659,'7.  Persistence Report'!$D$27:$D$659,$B679,'7.  Persistence Report'!$H$27:$H$659,$D$584,'7.  Persistence Report'!$J$27:$J$659,"&lt;&gt;Adjustment")</f>
        <v>0</v>
      </c>
      <c r="L679" s="295">
        <f>SUMIFS('7.  Persistence Report'!BF$27:BF$659,'7.  Persistence Report'!$D$27:$D$659,$B679,'7.  Persistence Report'!$H$27:$H$659,$D$584,'7.  Persistence Report'!$J$27:$J$659,"&lt;&gt;Adjustment")</f>
        <v>0</v>
      </c>
      <c r="M679" s="295">
        <f>SUMIFS('7.  Persistence Report'!BG$27:BG$659,'7.  Persistence Report'!$D$27:$D$659,$B679,'7.  Persistence Report'!$H$27:$H$659,$D$584,'7.  Persistence Report'!$J$27:$J$659,"&lt;&gt;Adjustment")</f>
        <v>0</v>
      </c>
      <c r="N679" s="295">
        <v>3</v>
      </c>
      <c r="O679" s="295">
        <f>SUMIFS('7.  Persistence Report'!S$27:S$659,'7.  Persistence Report'!$D$27:$D$659,$B679,'7.  Persistence Report'!$H$27:$H$659,$O$584,'7.  Persistence Report'!$J$27:$J$659,"&lt;&gt;Adjustment")</f>
        <v>0</v>
      </c>
      <c r="P679" s="295">
        <f>SUMIFS('7.  Persistence Report'!T$27:T$659,'7.  Persistence Report'!$D$27:$D$659,$B679,'7.  Persistence Report'!$H$27:$H$659,$O$584,'7.  Persistence Report'!$J$27:$J$659,"&lt;&gt;Adjustment")</f>
        <v>0</v>
      </c>
      <c r="Q679" s="295">
        <f>SUMIFS('7.  Persistence Report'!U$27:U$659,'7.  Persistence Report'!$D$27:$D$659,$B679,'7.  Persistence Report'!$H$27:$H$659,$O$584,'7.  Persistence Report'!$J$27:$J$659,"&lt;&gt;Adjustment")</f>
        <v>0</v>
      </c>
      <c r="R679" s="295">
        <f>SUMIFS('7.  Persistence Report'!V$27:V$659,'7.  Persistence Report'!$D$27:$D$659,$B679,'7.  Persistence Report'!$H$27:$H$659,$O$584,'7.  Persistence Report'!$J$27:$J$659,"&lt;&gt;Adjustment")</f>
        <v>0</v>
      </c>
      <c r="S679" s="295">
        <f>SUMIFS('7.  Persistence Report'!W$27:W$659,'7.  Persistence Report'!$D$27:$D$659,$B679,'7.  Persistence Report'!$H$27:$H$659,$O$584,'7.  Persistence Report'!$J$27:$J$659,"&lt;&gt;Adjustment")</f>
        <v>0</v>
      </c>
      <c r="T679" s="295">
        <f>SUMIFS('7.  Persistence Report'!X$27:X$659,'7.  Persistence Report'!$D$27:$D$659,$B679,'7.  Persistence Report'!$H$27:$H$659,$O$584,'7.  Persistence Report'!$J$27:$J$659,"&lt;&gt;Adjustment")</f>
        <v>0</v>
      </c>
      <c r="U679" s="295">
        <f>SUMIFS('7.  Persistence Report'!Y$27:Y$659,'7.  Persistence Report'!$D$27:$D$659,$B679,'7.  Persistence Report'!$H$27:$H$659,$O$584,'7.  Persistence Report'!$J$27:$J$659,"&lt;&gt;Adjustment")</f>
        <v>0</v>
      </c>
      <c r="V679" s="295">
        <f>SUMIFS('7.  Persistence Report'!Z$27:Z$659,'7.  Persistence Report'!$D$27:$D$659,$B679,'7.  Persistence Report'!$H$27:$H$659,$O$584,'7.  Persistence Report'!$J$27:$J$659,"&lt;&gt;Adjustment")</f>
        <v>0</v>
      </c>
      <c r="W679" s="295">
        <f>SUMIFS('7.  Persistence Report'!AA$27:AA$659,'7.  Persistence Report'!$D$27:$D$659,$B679,'7.  Persistence Report'!$H$27:$H$659,$O$584,'7.  Persistence Report'!$J$27:$J$659,"&lt;&gt;Adjustment")</f>
        <v>0</v>
      </c>
      <c r="X679" s="295">
        <f>SUMIFS('7.  Persistence Report'!AB$27:AB$659,'7.  Persistence Report'!$D$27:$D$659,$B679,'7.  Persistence Report'!$H$27:$H$659,$O$584,'7.  Persistence Report'!$J$27:$J$659,"&lt;&gt;Adjustment")</f>
        <v>0</v>
      </c>
      <c r="Y679" s="410">
        <f>VLOOKUP(B679,'3-a.  Rate Class Allocations'!$B$20:$BW$989,40,FALSE)</f>
        <v>0</v>
      </c>
      <c r="Z679" s="410">
        <f>VLOOKUP(B679,'3-a.  Rate Class Allocations'!$B$20:$BW$989,42,FALSE)</f>
        <v>0</v>
      </c>
      <c r="AA679" s="410">
        <f>VLOOKUP(B679,'3-a.  Rate Class Allocations'!$B$20:$BW$989,44,FALSE)</f>
        <v>0</v>
      </c>
      <c r="AB679" s="410">
        <f>VLOOKUP(B679,'3-a.  Rate Class Allocations'!$B$20:$BW$989,45,FALSE)</f>
        <v>0.16826917605120376</v>
      </c>
      <c r="AC679" s="410">
        <f>VLOOKUP(B679,'3-a.  Rate Class Allocations'!$B$20:$BW$989,47,FALSE)</f>
        <v>0.83173082394879627</v>
      </c>
      <c r="AD679" s="410">
        <f>VLOOKUP(B679,'3-a.  Rate Class Allocations'!$B$20:$BW$989,49,FALSE)</f>
        <v>0</v>
      </c>
      <c r="AE679" s="410"/>
      <c r="AF679" s="415"/>
      <c r="AG679" s="415"/>
      <c r="AH679" s="415"/>
      <c r="AI679" s="415"/>
      <c r="AJ679" s="415"/>
      <c r="AK679" s="415"/>
      <c r="AL679" s="415"/>
      <c r="AM679" s="296">
        <f>SUM(Y679:AL679)</f>
        <v>1</v>
      </c>
    </row>
    <row r="680" spans="1:39" ht="15.5" outlineLevel="1">
      <c r="A680" s="532"/>
      <c r="B680" s="294" t="s">
        <v>310</v>
      </c>
      <c r="C680" s="340" t="s">
        <v>862</v>
      </c>
      <c r="D680" s="295">
        <f>SUMIFS('7.  Persistence Report'!AX$27:AX$659,'7.  Persistence Report'!$D$27:$D$659,$B679,'7.  Persistence Report'!$H$27:$H$659,$D$584,'7.  Persistence Report'!$J$27:$J$659,"Adjustment")</f>
        <v>139483.11165044576</v>
      </c>
      <c r="E680" s="295">
        <f>SUMIFS('7.  Persistence Report'!AY$27:AY$659,'7.  Persistence Report'!$D$27:$D$659,$B679,'7.  Persistence Report'!$H$27:$H$659,$D$584,'7.  Persistence Report'!$J$27:$J$659,"Adjustment")</f>
        <v>139483.11165044576</v>
      </c>
      <c r="F680" s="295">
        <f>SUMIFS('7.  Persistence Report'!AZ$27:AZ$659,'7.  Persistence Report'!$D$27:$D$659,$B679,'7.  Persistence Report'!$H$27:$H$659,$D$584,'7.  Persistence Report'!$J$27:$J$659,"Adjustment")</f>
        <v>139483.11165044576</v>
      </c>
      <c r="G680" s="295">
        <f>SUMIFS('7.  Persistence Report'!BA$27:BA$659,'7.  Persistence Report'!$D$27:$D$659,$B679,'7.  Persistence Report'!$H$27:$H$659,$D$584,'7.  Persistence Report'!$J$27:$J$659,"Adjustment")</f>
        <v>139483.11165044576</v>
      </c>
      <c r="H680" s="295">
        <f>SUMIFS('7.  Persistence Report'!BB$27:BB$659,'7.  Persistence Report'!$D$27:$D$659,$B679,'7.  Persistence Report'!$H$27:$H$659,$D$584,'7.  Persistence Report'!$J$27:$J$659,"Adjustment")</f>
        <v>139483.11165044576</v>
      </c>
      <c r="I680" s="295">
        <f>SUMIFS('7.  Persistence Report'!BC$27:BC$659,'7.  Persistence Report'!$D$27:$D$659,$B679,'7.  Persistence Report'!$H$27:$H$659,$D$584,'7.  Persistence Report'!$J$27:$J$659,"Adjustment")</f>
        <v>0</v>
      </c>
      <c r="J680" s="295">
        <f>SUMIFS('7.  Persistence Report'!BD$27:BD$659,'7.  Persistence Report'!$D$27:$D$659,$B679,'7.  Persistence Report'!$H$27:$H$659,$D$584,'7.  Persistence Report'!$J$27:$J$659,"Adjustment")</f>
        <v>0</v>
      </c>
      <c r="K680" s="295">
        <f>SUMIFS('7.  Persistence Report'!BE$27:BE$659,'7.  Persistence Report'!$D$27:$D$659,$B679,'7.  Persistence Report'!$H$27:$H$659,$D$584,'7.  Persistence Report'!$J$27:$J$659,"Adjustment")</f>
        <v>0</v>
      </c>
      <c r="L680" s="295">
        <f>SUMIFS('7.  Persistence Report'!BF$27:BF$659,'7.  Persistence Report'!$D$27:$D$659,$B679,'7.  Persistence Report'!$H$27:$H$659,$D$584,'7.  Persistence Report'!$J$27:$J$659,"Adjustment")</f>
        <v>0</v>
      </c>
      <c r="M680" s="295">
        <f>SUMIFS('7.  Persistence Report'!BG$27:BG$659,'7.  Persistence Report'!$D$27:$D$659,$B679,'7.  Persistence Report'!$H$27:$H$659,$D$584,'7.  Persistence Report'!$J$27:$J$659,"Adjustment")</f>
        <v>0</v>
      </c>
      <c r="N680" s="295">
        <f>N679</f>
        <v>3</v>
      </c>
      <c r="O680" s="295">
        <f>SUMIFS('7.  Persistence Report'!S$27:S$659,'7.  Persistence Report'!$D$27:$D$659,$B679,'7.  Persistence Report'!$H$27:$H$659,$O$584,'7.  Persistence Report'!$J$27:$J$659,"Adjustment")</f>
        <v>19.499823008849539</v>
      </c>
      <c r="P680" s="295">
        <f>SUMIFS('7.  Persistence Report'!T$27:T$659,'7.  Persistence Report'!$D$27:$D$659,$B679,'7.  Persistence Report'!$H$27:$H$659,$O$584,'7.  Persistence Report'!$J$27:$J$659,"Adjustment")</f>
        <v>19.499823008849539</v>
      </c>
      <c r="Q680" s="295">
        <f>SUMIFS('7.  Persistence Report'!U$27:U$659,'7.  Persistence Report'!$D$27:$D$659,$B679,'7.  Persistence Report'!$H$27:$H$659,$O$584,'7.  Persistence Report'!$J$27:$J$659,"Adjustment")</f>
        <v>19.499823008849539</v>
      </c>
      <c r="R680" s="295">
        <f>SUMIFS('7.  Persistence Report'!V$27:V$659,'7.  Persistence Report'!$D$27:$D$659,$B679,'7.  Persistence Report'!$H$27:$H$659,$O$584,'7.  Persistence Report'!$J$27:$J$659,"Adjustment")</f>
        <v>19.499823008849539</v>
      </c>
      <c r="S680" s="295">
        <f>SUMIFS('7.  Persistence Report'!W$27:W$659,'7.  Persistence Report'!$D$27:$D$659,$B679,'7.  Persistence Report'!$H$27:$H$659,$O$584,'7.  Persistence Report'!$J$27:$J$659,"Adjustment")</f>
        <v>19.499823008849539</v>
      </c>
      <c r="T680" s="295">
        <f>SUMIFS('7.  Persistence Report'!X$27:X$659,'7.  Persistence Report'!$D$27:$D$659,$B679,'7.  Persistence Report'!$H$27:$H$659,$O$584,'7.  Persistence Report'!$J$27:$J$659,"Adjustment")</f>
        <v>0</v>
      </c>
      <c r="U680" s="295">
        <f>SUMIFS('7.  Persistence Report'!Y$27:Y$659,'7.  Persistence Report'!$D$27:$D$659,$B679,'7.  Persistence Report'!$H$27:$H$659,$O$584,'7.  Persistence Report'!$J$27:$J$659,"Adjustment")</f>
        <v>0</v>
      </c>
      <c r="V680" s="295">
        <f>SUMIFS('7.  Persistence Report'!Z$27:Z$659,'7.  Persistence Report'!$D$27:$D$659,$B679,'7.  Persistence Report'!$H$27:$H$659,$O$584,'7.  Persistence Report'!$J$27:$J$659,"Adjustment")</f>
        <v>0</v>
      </c>
      <c r="W680" s="295">
        <f>SUMIFS('7.  Persistence Report'!AA$27:AA$659,'7.  Persistence Report'!$D$27:$D$659,$B679,'7.  Persistence Report'!$H$27:$H$659,$O$584,'7.  Persistence Report'!$J$27:$J$659,"Adjustment")</f>
        <v>0</v>
      </c>
      <c r="X680" s="295">
        <f>SUMIFS('7.  Persistence Report'!AB$27:AB$659,'7.  Persistence Report'!$D$27:$D$659,$B679,'7.  Persistence Report'!$H$27:$H$659,$O$584,'7.  Persistence Report'!$J$27:$J$659,"Adjustment")</f>
        <v>0</v>
      </c>
      <c r="Y680" s="411">
        <f>Y679</f>
        <v>0</v>
      </c>
      <c r="Z680" s="411">
        <f t="shared" ref="Z680" si="2002">Z679</f>
        <v>0</v>
      </c>
      <c r="AA680" s="411">
        <f t="shared" ref="AA680" si="2003">AA679</f>
        <v>0</v>
      </c>
      <c r="AB680" s="411">
        <f t="shared" ref="AB680" si="2004">AB679</f>
        <v>0.16826917605120376</v>
      </c>
      <c r="AC680" s="411">
        <f t="shared" ref="AC680" si="2005">AC679</f>
        <v>0.83173082394879627</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f>SUMIFS('7.  Persistence Report'!AX$27:AX$659,'7.  Persistence Report'!$D$27:$D$659,$B682,'7.  Persistence Report'!$H$27:$H$659,$D$584,'7.  Persistence Report'!$J$27:$J$659,"&lt;&gt;Adjustment")</f>
        <v>0</v>
      </c>
      <c r="E682" s="295">
        <f>SUMIFS('7.  Persistence Report'!AY$27:AY$659,'7.  Persistence Report'!$D$27:$D$659,$B682,'7.  Persistence Report'!$H$27:$H$659,$D$584,'7.  Persistence Report'!$J$27:$J$659,"&lt;&gt;Adjustment")</f>
        <v>0</v>
      </c>
      <c r="F682" s="295">
        <f>SUMIFS('7.  Persistence Report'!AZ$27:AZ$659,'7.  Persistence Report'!$D$27:$D$659,$B682,'7.  Persistence Report'!$H$27:$H$659,$D$584,'7.  Persistence Report'!$J$27:$J$659,"&lt;&gt;Adjustment")</f>
        <v>0</v>
      </c>
      <c r="G682" s="295">
        <f>SUMIFS('7.  Persistence Report'!BA$27:BA$659,'7.  Persistence Report'!$D$27:$D$659,$B682,'7.  Persistence Report'!$H$27:$H$659,$D$584,'7.  Persistence Report'!$J$27:$J$659,"&lt;&gt;Adjustment")</f>
        <v>0</v>
      </c>
      <c r="H682" s="295">
        <f>SUMIFS('7.  Persistence Report'!BB$27:BB$659,'7.  Persistence Report'!$D$27:$D$659,$B682,'7.  Persistence Report'!$H$27:$H$659,$D$584,'7.  Persistence Report'!$J$27:$J$659,"&lt;&gt;Adjustment")</f>
        <v>0</v>
      </c>
      <c r="I682" s="295">
        <f>SUMIFS('7.  Persistence Report'!BC$27:BC$659,'7.  Persistence Report'!$D$27:$D$659,$B682,'7.  Persistence Report'!$H$27:$H$659,$D$584,'7.  Persistence Report'!$J$27:$J$659,"&lt;&gt;Adjustment")</f>
        <v>0</v>
      </c>
      <c r="J682" s="295">
        <f>SUMIFS('7.  Persistence Report'!BD$27:BD$659,'7.  Persistence Report'!$D$27:$D$659,$B682,'7.  Persistence Report'!$H$27:$H$659,$D$584,'7.  Persistence Report'!$J$27:$J$659,"&lt;&gt;Adjustment")</f>
        <v>0</v>
      </c>
      <c r="K682" s="295">
        <f>SUMIFS('7.  Persistence Report'!BE$27:BE$659,'7.  Persistence Report'!$D$27:$D$659,$B682,'7.  Persistence Report'!$H$27:$H$659,$D$584,'7.  Persistence Report'!$J$27:$J$659,"&lt;&gt;Adjustment")</f>
        <v>0</v>
      </c>
      <c r="L682" s="295">
        <f>SUMIFS('7.  Persistence Report'!BF$27:BF$659,'7.  Persistence Report'!$D$27:$D$659,$B682,'7.  Persistence Report'!$H$27:$H$659,$D$584,'7.  Persistence Report'!$J$27:$J$659,"&lt;&gt;Adjustment")</f>
        <v>0</v>
      </c>
      <c r="M682" s="295">
        <f>SUMIFS('7.  Persistence Report'!BG$27:BG$659,'7.  Persistence Report'!$D$27:$D$659,$B682,'7.  Persistence Report'!$H$27:$H$659,$D$584,'7.  Persistence Report'!$J$27:$J$659,"&lt;&gt;Adjustment")</f>
        <v>0</v>
      </c>
      <c r="N682" s="295">
        <v>12</v>
      </c>
      <c r="O682" s="295">
        <f>SUMIFS('7.  Persistence Report'!S$27:S$659,'7.  Persistence Report'!$D$27:$D$659,$B682,'7.  Persistence Report'!$H$27:$H$659,$O$584,'7.  Persistence Report'!$J$27:$J$659,"&lt;&gt;Adjustment")</f>
        <v>0</v>
      </c>
      <c r="P682" s="295">
        <f>SUMIFS('7.  Persistence Report'!T$27:T$659,'7.  Persistence Report'!$D$27:$D$659,$B682,'7.  Persistence Report'!$H$27:$H$659,$O$584,'7.  Persistence Report'!$J$27:$J$659,"&lt;&gt;Adjustment")</f>
        <v>0</v>
      </c>
      <c r="Q682" s="295">
        <f>SUMIFS('7.  Persistence Report'!U$27:U$659,'7.  Persistence Report'!$D$27:$D$659,$B682,'7.  Persistence Report'!$H$27:$H$659,$O$584,'7.  Persistence Report'!$J$27:$J$659,"&lt;&gt;Adjustment")</f>
        <v>0</v>
      </c>
      <c r="R682" s="295">
        <f>SUMIFS('7.  Persistence Report'!V$27:V$659,'7.  Persistence Report'!$D$27:$D$659,$B682,'7.  Persistence Report'!$H$27:$H$659,$O$584,'7.  Persistence Report'!$J$27:$J$659,"&lt;&gt;Adjustment")</f>
        <v>0</v>
      </c>
      <c r="S682" s="295">
        <f>SUMIFS('7.  Persistence Report'!W$27:W$659,'7.  Persistence Report'!$D$27:$D$659,$B682,'7.  Persistence Report'!$H$27:$H$659,$O$584,'7.  Persistence Report'!$J$27:$J$659,"&lt;&gt;Adjustment")</f>
        <v>0</v>
      </c>
      <c r="T682" s="295">
        <f>SUMIFS('7.  Persistence Report'!X$27:X$659,'7.  Persistence Report'!$D$27:$D$659,$B682,'7.  Persistence Report'!$H$27:$H$659,$O$584,'7.  Persistence Report'!$J$27:$J$659,"&lt;&gt;Adjustment")</f>
        <v>0</v>
      </c>
      <c r="U682" s="295">
        <f>SUMIFS('7.  Persistence Report'!Y$27:Y$659,'7.  Persistence Report'!$D$27:$D$659,$B682,'7.  Persistence Report'!$H$27:$H$659,$O$584,'7.  Persistence Report'!$J$27:$J$659,"&lt;&gt;Adjustment")</f>
        <v>0</v>
      </c>
      <c r="V682" s="295">
        <f>SUMIFS('7.  Persistence Report'!Z$27:Z$659,'7.  Persistence Report'!$D$27:$D$659,$B682,'7.  Persistence Report'!$H$27:$H$659,$O$584,'7.  Persistence Report'!$J$27:$J$659,"&lt;&gt;Adjustment")</f>
        <v>0</v>
      </c>
      <c r="W682" s="295">
        <f>SUMIFS('7.  Persistence Report'!AA$27:AA$659,'7.  Persistence Report'!$D$27:$D$659,$B682,'7.  Persistence Report'!$H$27:$H$659,$O$584,'7.  Persistence Report'!$J$27:$J$659,"&lt;&gt;Adjustment")</f>
        <v>0</v>
      </c>
      <c r="X682" s="295">
        <f>SUMIFS('7.  Persistence Report'!AB$27:AB$659,'7.  Persistence Report'!$D$27:$D$659,$B682,'7.  Persistence Report'!$H$27:$H$659,$O$584,'7.  Persistence Report'!$J$27:$J$659,"&lt;&gt;Adjustment")</f>
        <v>0</v>
      </c>
      <c r="Y682" s="410">
        <f>VLOOKUP(B682,'3-a.  Rate Class Allocations'!$B$20:$BW$989,40,FALSE)</f>
        <v>0</v>
      </c>
      <c r="Z682" s="410">
        <f>VLOOKUP(B682,'3-a.  Rate Class Allocations'!$B$20:$BW$989,42,FALSE)</f>
        <v>0</v>
      </c>
      <c r="AA682" s="410">
        <f>VLOOKUP(B682,'3-a.  Rate Class Allocations'!$B$20:$BW$989,44,FALSE)</f>
        <v>0</v>
      </c>
      <c r="AB682" s="410">
        <f>VLOOKUP(B682,'3-a.  Rate Class Allocations'!$B$20:$BW$989,45,FALSE)</f>
        <v>0.13385826771653542</v>
      </c>
      <c r="AC682" s="410">
        <f>VLOOKUP(B682,'3-a.  Rate Class Allocations'!$B$20:$BW$989,47,FALSE)</f>
        <v>0.67191601049868765</v>
      </c>
      <c r="AD682" s="410">
        <f>VLOOKUP(B682,'3-a.  Rate Class Allocations'!$B$20:$BW$989,49,FALSE)</f>
        <v>0.19422572178477687</v>
      </c>
      <c r="AE682" s="410"/>
      <c r="AF682" s="415"/>
      <c r="AG682" s="415"/>
      <c r="AH682" s="415"/>
      <c r="AI682" s="415"/>
      <c r="AJ682" s="415"/>
      <c r="AK682" s="415"/>
      <c r="AL682" s="415"/>
      <c r="AM682" s="296">
        <f>SUM(Y682:AL682)</f>
        <v>1</v>
      </c>
    </row>
    <row r="683" spans="1:39" ht="15.5" outlineLevel="1">
      <c r="A683" s="532"/>
      <c r="B683" s="294" t="s">
        <v>310</v>
      </c>
      <c r="C683" s="340" t="s">
        <v>862</v>
      </c>
      <c r="D683" s="295">
        <f>SUMIFS('7.  Persistence Report'!AX$27:AX$659,'7.  Persistence Report'!$D$27:$D$659,$B682,'7.  Persistence Report'!$H$27:$H$659,$D$584,'7.  Persistence Report'!$J$27:$J$659,"Adjustment")</f>
        <v>3369434.931443173</v>
      </c>
      <c r="E683" s="295">
        <f>SUMIFS('7.  Persistence Report'!AY$27:AY$659,'7.  Persistence Report'!$D$27:$D$659,$B682,'7.  Persistence Report'!$H$27:$H$659,$D$584,'7.  Persistence Report'!$J$27:$J$659,"Adjustment")</f>
        <v>3369434.931443173</v>
      </c>
      <c r="F683" s="295">
        <f>SUMIFS('7.  Persistence Report'!AZ$27:AZ$659,'7.  Persistence Report'!$D$27:$D$659,$B682,'7.  Persistence Report'!$H$27:$H$659,$D$584,'7.  Persistence Report'!$J$27:$J$659,"Adjustment")</f>
        <v>3369434.931443173</v>
      </c>
      <c r="G683" s="295">
        <f>SUMIFS('7.  Persistence Report'!BA$27:BA$659,'7.  Persistence Report'!$D$27:$D$659,$B682,'7.  Persistence Report'!$H$27:$H$659,$D$584,'7.  Persistence Report'!$J$27:$J$659,"Adjustment")</f>
        <v>3369434.931443173</v>
      </c>
      <c r="H683" s="295">
        <f>SUMIFS('7.  Persistence Report'!BB$27:BB$659,'7.  Persistence Report'!$D$27:$D$659,$B682,'7.  Persistence Report'!$H$27:$H$659,$D$584,'7.  Persistence Report'!$J$27:$J$659,"Adjustment")</f>
        <v>3369434.931443173</v>
      </c>
      <c r="I683" s="295">
        <f>SUMIFS('7.  Persistence Report'!BC$27:BC$659,'7.  Persistence Report'!$D$27:$D$659,$B682,'7.  Persistence Report'!$H$27:$H$659,$D$584,'7.  Persistence Report'!$J$27:$J$659,"Adjustment")</f>
        <v>3369434.931443173</v>
      </c>
      <c r="J683" s="295">
        <f>SUMIFS('7.  Persistence Report'!BD$27:BD$659,'7.  Persistence Report'!$D$27:$D$659,$B682,'7.  Persistence Report'!$H$27:$H$659,$D$584,'7.  Persistence Report'!$J$27:$J$659,"Adjustment")</f>
        <v>3369434.931443173</v>
      </c>
      <c r="K683" s="295">
        <f>SUMIFS('7.  Persistence Report'!BE$27:BE$659,'7.  Persistence Report'!$D$27:$D$659,$B682,'7.  Persistence Report'!$H$27:$H$659,$D$584,'7.  Persistence Report'!$J$27:$J$659,"Adjustment")</f>
        <v>3369434.931443173</v>
      </c>
      <c r="L683" s="295">
        <f>SUMIFS('7.  Persistence Report'!BF$27:BF$659,'7.  Persistence Report'!$D$27:$D$659,$B682,'7.  Persistence Report'!$H$27:$H$659,$D$584,'7.  Persistence Report'!$J$27:$J$659,"Adjustment")</f>
        <v>3369434.931443173</v>
      </c>
      <c r="M683" s="295">
        <f>SUMIFS('7.  Persistence Report'!BG$27:BG$659,'7.  Persistence Report'!$D$27:$D$659,$B682,'7.  Persistence Report'!$H$27:$H$659,$D$584,'7.  Persistence Report'!$J$27:$J$659,"Adjustment")</f>
        <v>3369434.931443173</v>
      </c>
      <c r="N683" s="295">
        <f>N682</f>
        <v>12</v>
      </c>
      <c r="O683" s="295">
        <f>SUMIFS('7.  Persistence Report'!S$27:S$659,'7.  Persistence Report'!$D$27:$D$659,$B682,'7.  Persistence Report'!$H$27:$H$659,$O$584,'7.  Persistence Report'!$J$27:$J$659,"Adjustment")</f>
        <v>489.45985401459865</v>
      </c>
      <c r="P683" s="295">
        <f>SUMIFS('7.  Persistence Report'!T$27:T$659,'7.  Persistence Report'!$D$27:$D$659,$B682,'7.  Persistence Report'!$H$27:$H$659,$O$584,'7.  Persistence Report'!$J$27:$J$659,"Adjustment")</f>
        <v>489.45985401459865</v>
      </c>
      <c r="Q683" s="295">
        <f>SUMIFS('7.  Persistence Report'!U$27:U$659,'7.  Persistence Report'!$D$27:$D$659,$B682,'7.  Persistence Report'!$H$27:$H$659,$O$584,'7.  Persistence Report'!$J$27:$J$659,"Adjustment")</f>
        <v>489.45985401459865</v>
      </c>
      <c r="R683" s="295">
        <f>SUMIFS('7.  Persistence Report'!V$27:V$659,'7.  Persistence Report'!$D$27:$D$659,$B682,'7.  Persistence Report'!$H$27:$H$659,$O$584,'7.  Persistence Report'!$J$27:$J$659,"Adjustment")</f>
        <v>489.45985401459865</v>
      </c>
      <c r="S683" s="295">
        <f>SUMIFS('7.  Persistence Report'!W$27:W$659,'7.  Persistence Report'!$D$27:$D$659,$B682,'7.  Persistence Report'!$H$27:$H$659,$O$584,'7.  Persistence Report'!$J$27:$J$659,"Adjustment")</f>
        <v>489.45985401459865</v>
      </c>
      <c r="T683" s="295">
        <f>SUMIFS('7.  Persistence Report'!X$27:X$659,'7.  Persistence Report'!$D$27:$D$659,$B682,'7.  Persistence Report'!$H$27:$H$659,$O$584,'7.  Persistence Report'!$J$27:$J$659,"Adjustment")</f>
        <v>489.45985401459865</v>
      </c>
      <c r="U683" s="295">
        <f>SUMIFS('7.  Persistence Report'!Y$27:Y$659,'7.  Persistence Report'!$D$27:$D$659,$B682,'7.  Persistence Report'!$H$27:$H$659,$O$584,'7.  Persistence Report'!$J$27:$J$659,"Adjustment")</f>
        <v>489.45985401459865</v>
      </c>
      <c r="V683" s="295">
        <f>SUMIFS('7.  Persistence Report'!Z$27:Z$659,'7.  Persistence Report'!$D$27:$D$659,$B682,'7.  Persistence Report'!$H$27:$H$659,$O$584,'7.  Persistence Report'!$J$27:$J$659,"Adjustment")</f>
        <v>489.45985401459865</v>
      </c>
      <c r="W683" s="295">
        <f>SUMIFS('7.  Persistence Report'!AA$27:AA$659,'7.  Persistence Report'!$D$27:$D$659,$B682,'7.  Persistence Report'!$H$27:$H$659,$O$584,'7.  Persistence Report'!$J$27:$J$659,"Adjustment")</f>
        <v>489.45985401459865</v>
      </c>
      <c r="X683" s="295">
        <f>SUMIFS('7.  Persistence Report'!AB$27:AB$659,'7.  Persistence Report'!$D$27:$D$659,$B682,'7.  Persistence Report'!$H$27:$H$659,$O$584,'7.  Persistence Report'!$J$27:$J$659,"Adjustment")</f>
        <v>489.45985401459865</v>
      </c>
      <c r="Y683" s="411">
        <f>Y682</f>
        <v>0</v>
      </c>
      <c r="Z683" s="411">
        <f t="shared" ref="Z683" si="2015">Z682</f>
        <v>0</v>
      </c>
      <c r="AA683" s="411">
        <f t="shared" ref="AA683" si="2016">AA682</f>
        <v>0</v>
      </c>
      <c r="AB683" s="411">
        <f t="shared" ref="AB683" si="2017">AB682</f>
        <v>0.13385826771653542</v>
      </c>
      <c r="AC683" s="411">
        <f t="shared" ref="AC683" si="2018">AC682</f>
        <v>0.67191601049868765</v>
      </c>
      <c r="AD683" s="411">
        <f t="shared" ref="AD683" si="2019">AD682</f>
        <v>0.19422572178477687</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f>SUMIFS('7.  Persistence Report'!AX$27:AX$659,'7.  Persistence Report'!$D$27:$D$659,$B685,'7.  Persistence Report'!$H$27:$H$659,$D$584,'7.  Persistence Report'!$J$27:$J$659,"&lt;&gt;Adjustment")</f>
        <v>0</v>
      </c>
      <c r="E685" s="295">
        <f>SUMIFS('7.  Persistence Report'!AY$27:AY$659,'7.  Persistence Report'!$D$27:$D$659,$B685,'7.  Persistence Report'!$H$27:$H$659,$D$584,'7.  Persistence Report'!$J$27:$J$659,"&lt;&gt;Adjustment")</f>
        <v>0</v>
      </c>
      <c r="F685" s="295">
        <f>SUMIFS('7.  Persistence Report'!AZ$27:AZ$659,'7.  Persistence Report'!$D$27:$D$659,$B685,'7.  Persistence Report'!$H$27:$H$659,$D$584,'7.  Persistence Report'!$J$27:$J$659,"&lt;&gt;Adjustment")</f>
        <v>0</v>
      </c>
      <c r="G685" s="295">
        <f>SUMIFS('7.  Persistence Report'!BA$27:BA$659,'7.  Persistence Report'!$D$27:$D$659,$B685,'7.  Persistence Report'!$H$27:$H$659,$D$584,'7.  Persistence Report'!$J$27:$J$659,"&lt;&gt;Adjustment")</f>
        <v>0</v>
      </c>
      <c r="H685" s="295">
        <f>SUMIFS('7.  Persistence Report'!BB$27:BB$659,'7.  Persistence Report'!$D$27:$D$659,$B685,'7.  Persistence Report'!$H$27:$H$659,$D$584,'7.  Persistence Report'!$J$27:$J$659,"&lt;&gt;Adjustment")</f>
        <v>0</v>
      </c>
      <c r="I685" s="295">
        <f>SUMIFS('7.  Persistence Report'!BC$27:BC$659,'7.  Persistence Report'!$D$27:$D$659,$B685,'7.  Persistence Report'!$H$27:$H$659,$D$584,'7.  Persistence Report'!$J$27:$J$659,"&lt;&gt;Adjustment")</f>
        <v>0</v>
      </c>
      <c r="J685" s="295">
        <f>SUMIFS('7.  Persistence Report'!BD$27:BD$659,'7.  Persistence Report'!$D$27:$D$659,$B685,'7.  Persistence Report'!$H$27:$H$659,$D$584,'7.  Persistence Report'!$J$27:$J$659,"&lt;&gt;Adjustment")</f>
        <v>0</v>
      </c>
      <c r="K685" s="295">
        <f>SUMIFS('7.  Persistence Report'!BE$27:BE$659,'7.  Persistence Report'!$D$27:$D$659,$B685,'7.  Persistence Report'!$H$27:$H$659,$D$584,'7.  Persistence Report'!$J$27:$J$659,"&lt;&gt;Adjustment")</f>
        <v>0</v>
      </c>
      <c r="L685" s="295">
        <f>SUMIFS('7.  Persistence Report'!BF$27:BF$659,'7.  Persistence Report'!$D$27:$D$659,$B685,'7.  Persistence Report'!$H$27:$H$659,$D$584,'7.  Persistence Report'!$J$27:$J$659,"&lt;&gt;Adjustment")</f>
        <v>0</v>
      </c>
      <c r="M685" s="295">
        <f>SUMIFS('7.  Persistence Report'!BG$27:BG$659,'7.  Persistence Report'!$D$27:$D$659,$B685,'7.  Persistence Report'!$H$27:$H$659,$D$584,'7.  Persistence Report'!$J$27:$J$659,"&lt;&gt;Adjustment")</f>
        <v>0</v>
      </c>
      <c r="N685" s="295">
        <v>12</v>
      </c>
      <c r="O685" s="295">
        <f>SUMIFS('7.  Persistence Report'!S$27:S$659,'7.  Persistence Report'!$D$27:$D$659,$B685,'7.  Persistence Report'!$H$27:$H$659,$O$584,'7.  Persistence Report'!$J$27:$J$659,"&lt;&gt;Adjustment")</f>
        <v>0</v>
      </c>
      <c r="P685" s="295">
        <f>SUMIFS('7.  Persistence Report'!T$27:T$659,'7.  Persistence Report'!$D$27:$D$659,$B685,'7.  Persistence Report'!$H$27:$H$659,$O$584,'7.  Persistence Report'!$J$27:$J$659,"&lt;&gt;Adjustment")</f>
        <v>0</v>
      </c>
      <c r="Q685" s="295">
        <f>SUMIFS('7.  Persistence Report'!U$27:U$659,'7.  Persistence Report'!$D$27:$D$659,$B685,'7.  Persistence Report'!$H$27:$H$659,$O$584,'7.  Persistence Report'!$J$27:$J$659,"&lt;&gt;Adjustment")</f>
        <v>0</v>
      </c>
      <c r="R685" s="295">
        <f>SUMIFS('7.  Persistence Report'!V$27:V$659,'7.  Persistence Report'!$D$27:$D$659,$B685,'7.  Persistence Report'!$H$27:$H$659,$O$584,'7.  Persistence Report'!$J$27:$J$659,"&lt;&gt;Adjustment")</f>
        <v>0</v>
      </c>
      <c r="S685" s="295">
        <f>SUMIFS('7.  Persistence Report'!W$27:W$659,'7.  Persistence Report'!$D$27:$D$659,$B685,'7.  Persistence Report'!$H$27:$H$659,$O$584,'7.  Persistence Report'!$J$27:$J$659,"&lt;&gt;Adjustment")</f>
        <v>0</v>
      </c>
      <c r="T685" s="295">
        <f>SUMIFS('7.  Persistence Report'!X$27:X$659,'7.  Persistence Report'!$D$27:$D$659,$B685,'7.  Persistence Report'!$H$27:$H$659,$O$584,'7.  Persistence Report'!$J$27:$J$659,"&lt;&gt;Adjustment")</f>
        <v>0</v>
      </c>
      <c r="U685" s="295">
        <f>SUMIFS('7.  Persistence Report'!Y$27:Y$659,'7.  Persistence Report'!$D$27:$D$659,$B685,'7.  Persistence Report'!$H$27:$H$659,$O$584,'7.  Persistence Report'!$J$27:$J$659,"&lt;&gt;Adjustment")</f>
        <v>0</v>
      </c>
      <c r="V685" s="295">
        <f>SUMIFS('7.  Persistence Report'!Z$27:Z$659,'7.  Persistence Report'!$D$27:$D$659,$B685,'7.  Persistence Report'!$H$27:$H$659,$O$584,'7.  Persistence Report'!$J$27:$J$659,"&lt;&gt;Adjustment")</f>
        <v>0</v>
      </c>
      <c r="W685" s="295">
        <f>SUMIFS('7.  Persistence Report'!AA$27:AA$659,'7.  Persistence Report'!$D$27:$D$659,$B685,'7.  Persistence Report'!$H$27:$H$659,$O$584,'7.  Persistence Report'!$J$27:$J$659,"&lt;&gt;Adjustment")</f>
        <v>0</v>
      </c>
      <c r="X685" s="295">
        <f>SUMIFS('7.  Persistence Report'!AB$27:AB$659,'7.  Persistence Report'!$D$27:$D$659,$B685,'7.  Persistence Report'!$H$27:$H$659,$O$584,'7.  Persistence Report'!$J$27:$J$659,"&lt;&gt;Adjustment")</f>
        <v>0</v>
      </c>
      <c r="Y685" s="410">
        <f>VLOOKUP(B685,'3-a.  Rate Class Allocations'!$B$20:$BW$989,40,FALSE)</f>
        <v>0</v>
      </c>
      <c r="Z685" s="410">
        <f>VLOOKUP(B685,'3-a.  Rate Class Allocations'!$B$20:$BW$989,42,FALSE)</f>
        <v>0</v>
      </c>
      <c r="AA685" s="410">
        <f>VLOOKUP(B685,'3-a.  Rate Class Allocations'!$B$20:$BW$989,44,FALSE)</f>
        <v>0</v>
      </c>
      <c r="AB685" s="410">
        <f>VLOOKUP(B685,'3-a.  Rate Class Allocations'!$B$20:$BW$989,45,FALSE)</f>
        <v>0</v>
      </c>
      <c r="AC685" s="410">
        <f>VLOOKUP(B685,'3-a.  Rate Class Allocations'!$B$20:$BW$989,47,FALSE)</f>
        <v>0</v>
      </c>
      <c r="AD685" s="410">
        <f>VLOOKUP(B685,'3-a.  Rate Class Allocations'!$B$20:$BW$989,49,FALSE)</f>
        <v>0</v>
      </c>
      <c r="AE685" s="410"/>
      <c r="AF685" s="415"/>
      <c r="AG685" s="415"/>
      <c r="AH685" s="415"/>
      <c r="AI685" s="415"/>
      <c r="AJ685" s="415"/>
      <c r="AK685" s="415"/>
      <c r="AL685" s="415"/>
      <c r="AM685" s="296">
        <f>SUM(Y685:AL685)</f>
        <v>0</v>
      </c>
    </row>
    <row r="686" spans="1:39" ht="15.5" outlineLevel="1">
      <c r="A686" s="532"/>
      <c r="B686" s="294" t="s">
        <v>310</v>
      </c>
      <c r="C686" s="340" t="s">
        <v>862</v>
      </c>
      <c r="D686" s="295">
        <f>SUMIFS('7.  Persistence Report'!AX$27:AX$659,'7.  Persistence Report'!$D$27:$D$659,$B685,'7.  Persistence Report'!$H$27:$H$659,$D$584,'7.  Persistence Report'!$J$27:$J$659,"Adjustment")</f>
        <v>0</v>
      </c>
      <c r="E686" s="295">
        <f>SUMIFS('7.  Persistence Report'!AY$27:AY$659,'7.  Persistence Report'!$D$27:$D$659,$B685,'7.  Persistence Report'!$H$27:$H$659,$D$584,'7.  Persistence Report'!$J$27:$J$659,"Adjustment")</f>
        <v>0</v>
      </c>
      <c r="F686" s="295">
        <f>SUMIFS('7.  Persistence Report'!AZ$27:AZ$659,'7.  Persistence Report'!$D$27:$D$659,$B685,'7.  Persistence Report'!$H$27:$H$659,$D$584,'7.  Persistence Report'!$J$27:$J$659,"Adjustment")</f>
        <v>0</v>
      </c>
      <c r="G686" s="295">
        <f>SUMIFS('7.  Persistence Report'!BA$27:BA$659,'7.  Persistence Report'!$D$27:$D$659,$B685,'7.  Persistence Report'!$H$27:$H$659,$D$584,'7.  Persistence Report'!$J$27:$J$659,"Adjustment")</f>
        <v>0</v>
      </c>
      <c r="H686" s="295">
        <f>SUMIFS('7.  Persistence Report'!BB$27:BB$659,'7.  Persistence Report'!$D$27:$D$659,$B685,'7.  Persistence Report'!$H$27:$H$659,$D$584,'7.  Persistence Report'!$J$27:$J$659,"Adjustment")</f>
        <v>0</v>
      </c>
      <c r="I686" s="295">
        <f>SUMIFS('7.  Persistence Report'!BC$27:BC$659,'7.  Persistence Report'!$D$27:$D$659,$B685,'7.  Persistence Report'!$H$27:$H$659,$D$584,'7.  Persistence Report'!$J$27:$J$659,"Adjustment")</f>
        <v>0</v>
      </c>
      <c r="J686" s="295">
        <f>SUMIFS('7.  Persistence Report'!BD$27:BD$659,'7.  Persistence Report'!$D$27:$D$659,$B685,'7.  Persistence Report'!$H$27:$H$659,$D$584,'7.  Persistence Report'!$J$27:$J$659,"Adjustment")</f>
        <v>0</v>
      </c>
      <c r="K686" s="295">
        <f>SUMIFS('7.  Persistence Report'!BE$27:BE$659,'7.  Persistence Report'!$D$27:$D$659,$B685,'7.  Persistence Report'!$H$27:$H$659,$D$584,'7.  Persistence Report'!$J$27:$J$659,"Adjustment")</f>
        <v>0</v>
      </c>
      <c r="L686" s="295">
        <f>SUMIFS('7.  Persistence Report'!BF$27:BF$659,'7.  Persistence Report'!$D$27:$D$659,$B685,'7.  Persistence Report'!$H$27:$H$659,$D$584,'7.  Persistence Report'!$J$27:$J$659,"Adjustment")</f>
        <v>0</v>
      </c>
      <c r="M686" s="295">
        <f>SUMIFS('7.  Persistence Report'!BG$27:BG$659,'7.  Persistence Report'!$D$27:$D$659,$B685,'7.  Persistence Report'!$H$27:$H$659,$D$584,'7.  Persistence Report'!$J$27:$J$659,"Adjustment")</f>
        <v>0</v>
      </c>
      <c r="N686" s="295">
        <f>N685</f>
        <v>12</v>
      </c>
      <c r="O686" s="295">
        <f>SUMIFS('7.  Persistence Report'!S$27:S$659,'7.  Persistence Report'!$D$27:$D$659,$B685,'7.  Persistence Report'!$H$27:$H$659,$O$584,'7.  Persistence Report'!$J$27:$J$659,"Adjustment")</f>
        <v>0</v>
      </c>
      <c r="P686" s="295">
        <f>SUMIFS('7.  Persistence Report'!T$27:T$659,'7.  Persistence Report'!$D$27:$D$659,$B685,'7.  Persistence Report'!$H$27:$H$659,$O$584,'7.  Persistence Report'!$J$27:$J$659,"Adjustment")</f>
        <v>0</v>
      </c>
      <c r="Q686" s="295">
        <f>SUMIFS('7.  Persistence Report'!U$27:U$659,'7.  Persistence Report'!$D$27:$D$659,$B685,'7.  Persistence Report'!$H$27:$H$659,$O$584,'7.  Persistence Report'!$J$27:$J$659,"Adjustment")</f>
        <v>0</v>
      </c>
      <c r="R686" s="295">
        <f>SUMIFS('7.  Persistence Report'!V$27:V$659,'7.  Persistence Report'!$D$27:$D$659,$B685,'7.  Persistence Report'!$H$27:$H$659,$O$584,'7.  Persistence Report'!$J$27:$J$659,"Adjustment")</f>
        <v>0</v>
      </c>
      <c r="S686" s="295">
        <f>SUMIFS('7.  Persistence Report'!W$27:W$659,'7.  Persistence Report'!$D$27:$D$659,$B685,'7.  Persistence Report'!$H$27:$H$659,$O$584,'7.  Persistence Report'!$J$27:$J$659,"Adjustment")</f>
        <v>0</v>
      </c>
      <c r="T686" s="295">
        <f>SUMIFS('7.  Persistence Report'!X$27:X$659,'7.  Persistence Report'!$D$27:$D$659,$B685,'7.  Persistence Report'!$H$27:$H$659,$O$584,'7.  Persistence Report'!$J$27:$J$659,"Adjustment")</f>
        <v>0</v>
      </c>
      <c r="U686" s="295">
        <f>SUMIFS('7.  Persistence Report'!Y$27:Y$659,'7.  Persistence Report'!$D$27:$D$659,$B685,'7.  Persistence Report'!$H$27:$H$659,$O$584,'7.  Persistence Report'!$J$27:$J$659,"Adjustment")</f>
        <v>0</v>
      </c>
      <c r="V686" s="295">
        <f>SUMIFS('7.  Persistence Report'!Z$27:Z$659,'7.  Persistence Report'!$D$27:$D$659,$B685,'7.  Persistence Report'!$H$27:$H$659,$O$584,'7.  Persistence Report'!$J$27:$J$659,"Adjustment")</f>
        <v>0</v>
      </c>
      <c r="W686" s="295">
        <f>SUMIFS('7.  Persistence Report'!AA$27:AA$659,'7.  Persistence Report'!$D$27:$D$659,$B685,'7.  Persistence Report'!$H$27:$H$659,$O$584,'7.  Persistence Report'!$J$27:$J$659,"Adjustment")</f>
        <v>0</v>
      </c>
      <c r="X686" s="295">
        <f>SUMIFS('7.  Persistence Report'!AB$27:AB$659,'7.  Persistence Report'!$D$27:$D$659,$B685,'7.  Persistence Report'!$H$27:$H$659,$O$584,'7.  Persistence Report'!$J$27:$J$659,"Adjustment")</f>
        <v>0</v>
      </c>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f>SUMIFS('7.  Persistence Report'!AX$27:AX$659,'7.  Persistence Report'!$D$27:$D$659,$B688,'7.  Persistence Report'!$H$27:$H$659,$D$584,'7.  Persistence Report'!$J$27:$J$659,"&lt;&gt;Adjustment")</f>
        <v>0</v>
      </c>
      <c r="E688" s="295">
        <f>SUMIFS('7.  Persistence Report'!AY$27:AY$659,'7.  Persistence Report'!$D$27:$D$659,$B688,'7.  Persistence Report'!$H$27:$H$659,$D$584,'7.  Persistence Report'!$J$27:$J$659,"&lt;&gt;Adjustment")</f>
        <v>0</v>
      </c>
      <c r="F688" s="295">
        <f>SUMIFS('7.  Persistence Report'!AZ$27:AZ$659,'7.  Persistence Report'!$D$27:$D$659,$B688,'7.  Persistence Report'!$H$27:$H$659,$D$584,'7.  Persistence Report'!$J$27:$J$659,"&lt;&gt;Adjustment")</f>
        <v>0</v>
      </c>
      <c r="G688" s="295">
        <f>SUMIFS('7.  Persistence Report'!BA$27:BA$659,'7.  Persistence Report'!$D$27:$D$659,$B688,'7.  Persistence Report'!$H$27:$H$659,$D$584,'7.  Persistence Report'!$J$27:$J$659,"&lt;&gt;Adjustment")</f>
        <v>0</v>
      </c>
      <c r="H688" s="295">
        <f>SUMIFS('7.  Persistence Report'!BB$27:BB$659,'7.  Persistence Report'!$D$27:$D$659,$B688,'7.  Persistence Report'!$H$27:$H$659,$D$584,'7.  Persistence Report'!$J$27:$J$659,"&lt;&gt;Adjustment")</f>
        <v>0</v>
      </c>
      <c r="I688" s="295">
        <f>SUMIFS('7.  Persistence Report'!BC$27:BC$659,'7.  Persistence Report'!$D$27:$D$659,$B688,'7.  Persistence Report'!$H$27:$H$659,$D$584,'7.  Persistence Report'!$J$27:$J$659,"&lt;&gt;Adjustment")</f>
        <v>0</v>
      </c>
      <c r="J688" s="295">
        <f>SUMIFS('7.  Persistence Report'!BD$27:BD$659,'7.  Persistence Report'!$D$27:$D$659,$B688,'7.  Persistence Report'!$H$27:$H$659,$D$584,'7.  Persistence Report'!$J$27:$J$659,"&lt;&gt;Adjustment")</f>
        <v>0</v>
      </c>
      <c r="K688" s="295">
        <f>SUMIFS('7.  Persistence Report'!BE$27:BE$659,'7.  Persistence Report'!$D$27:$D$659,$B688,'7.  Persistence Report'!$H$27:$H$659,$D$584,'7.  Persistence Report'!$J$27:$J$659,"&lt;&gt;Adjustment")</f>
        <v>0</v>
      </c>
      <c r="L688" s="295">
        <f>SUMIFS('7.  Persistence Report'!BF$27:BF$659,'7.  Persistence Report'!$D$27:$D$659,$B688,'7.  Persistence Report'!$H$27:$H$659,$D$584,'7.  Persistence Report'!$J$27:$J$659,"&lt;&gt;Adjustment")</f>
        <v>0</v>
      </c>
      <c r="M688" s="295">
        <f>SUMIFS('7.  Persistence Report'!BG$27:BG$659,'7.  Persistence Report'!$D$27:$D$659,$B688,'7.  Persistence Report'!$H$27:$H$659,$D$584,'7.  Persistence Report'!$J$27:$J$659,"&lt;&gt;Adjustment")</f>
        <v>0</v>
      </c>
      <c r="N688" s="295">
        <v>12</v>
      </c>
      <c r="O688" s="295">
        <f>SUMIFS('7.  Persistence Report'!S$27:S$659,'7.  Persistence Report'!$D$27:$D$659,$B688,'7.  Persistence Report'!$H$27:$H$659,$O$584,'7.  Persistence Report'!$J$27:$J$659,"&lt;&gt;Adjustment")</f>
        <v>0</v>
      </c>
      <c r="P688" s="295">
        <f>SUMIFS('7.  Persistence Report'!T$27:T$659,'7.  Persistence Report'!$D$27:$D$659,$B688,'7.  Persistence Report'!$H$27:$H$659,$O$584,'7.  Persistence Report'!$J$27:$J$659,"&lt;&gt;Adjustment")</f>
        <v>0</v>
      </c>
      <c r="Q688" s="295">
        <f>SUMIFS('7.  Persistence Report'!U$27:U$659,'7.  Persistence Report'!$D$27:$D$659,$B688,'7.  Persistence Report'!$H$27:$H$659,$O$584,'7.  Persistence Report'!$J$27:$J$659,"&lt;&gt;Adjustment")</f>
        <v>0</v>
      </c>
      <c r="R688" s="295">
        <f>SUMIFS('7.  Persistence Report'!V$27:V$659,'7.  Persistence Report'!$D$27:$D$659,$B688,'7.  Persistence Report'!$H$27:$H$659,$O$584,'7.  Persistence Report'!$J$27:$J$659,"&lt;&gt;Adjustment")</f>
        <v>0</v>
      </c>
      <c r="S688" s="295">
        <f>SUMIFS('7.  Persistence Report'!W$27:W$659,'7.  Persistence Report'!$D$27:$D$659,$B688,'7.  Persistence Report'!$H$27:$H$659,$O$584,'7.  Persistence Report'!$J$27:$J$659,"&lt;&gt;Adjustment")</f>
        <v>0</v>
      </c>
      <c r="T688" s="295">
        <f>SUMIFS('7.  Persistence Report'!X$27:X$659,'7.  Persistence Report'!$D$27:$D$659,$B688,'7.  Persistence Report'!$H$27:$H$659,$O$584,'7.  Persistence Report'!$J$27:$J$659,"&lt;&gt;Adjustment")</f>
        <v>0</v>
      </c>
      <c r="U688" s="295">
        <f>SUMIFS('7.  Persistence Report'!Y$27:Y$659,'7.  Persistence Report'!$D$27:$D$659,$B688,'7.  Persistence Report'!$H$27:$H$659,$O$584,'7.  Persistence Report'!$J$27:$J$659,"&lt;&gt;Adjustment")</f>
        <v>0</v>
      </c>
      <c r="V688" s="295">
        <f>SUMIFS('7.  Persistence Report'!Z$27:Z$659,'7.  Persistence Report'!$D$27:$D$659,$B688,'7.  Persistence Report'!$H$27:$H$659,$O$584,'7.  Persistence Report'!$J$27:$J$659,"&lt;&gt;Adjustment")</f>
        <v>0</v>
      </c>
      <c r="W688" s="295">
        <f>SUMIFS('7.  Persistence Report'!AA$27:AA$659,'7.  Persistence Report'!$D$27:$D$659,$B688,'7.  Persistence Report'!$H$27:$H$659,$O$584,'7.  Persistence Report'!$J$27:$J$659,"&lt;&gt;Adjustment")</f>
        <v>0</v>
      </c>
      <c r="X688" s="295">
        <f>SUMIFS('7.  Persistence Report'!AB$27:AB$659,'7.  Persistence Report'!$D$27:$D$659,$B688,'7.  Persistence Report'!$H$27:$H$659,$O$584,'7.  Persistence Report'!$J$27:$J$659,"&lt;&gt;Adjustment")</f>
        <v>0</v>
      </c>
      <c r="Y688" s="410">
        <f>VLOOKUP(B688,'3-a.  Rate Class Allocations'!$B$20:$BW$989,40,FALSE)</f>
        <v>0</v>
      </c>
      <c r="Z688" s="410">
        <f>VLOOKUP(B688,'3-a.  Rate Class Allocations'!$B$20:$BW$989,42,FALSE)</f>
        <v>0</v>
      </c>
      <c r="AA688" s="410">
        <f>VLOOKUP(B688,'3-a.  Rate Class Allocations'!$B$20:$BW$989,44,FALSE)</f>
        <v>1.0422056016421254E-2</v>
      </c>
      <c r="AB688" s="410">
        <f>VLOOKUP(B688,'3-a.  Rate Class Allocations'!$B$20:$BW$989,45,FALSE)</f>
        <v>0.22321279685040674</v>
      </c>
      <c r="AC688" s="410">
        <f>VLOOKUP(B688,'3-a.  Rate Class Allocations'!$B$20:$BW$989,47,FALSE)</f>
        <v>7.8800844338337353E-2</v>
      </c>
      <c r="AD688" s="410">
        <f>VLOOKUP(B688,'3-a.  Rate Class Allocations'!$B$20:$BW$989,49,FALSE)</f>
        <v>0.67182651206110544</v>
      </c>
      <c r="AE688" s="410"/>
      <c r="AF688" s="415"/>
      <c r="AG688" s="415"/>
      <c r="AH688" s="415"/>
      <c r="AI688" s="415"/>
      <c r="AJ688" s="415"/>
      <c r="AK688" s="415"/>
      <c r="AL688" s="415"/>
      <c r="AM688" s="296">
        <f>SUM(Y688:AL688)</f>
        <v>0.98426220926627073</v>
      </c>
    </row>
    <row r="689" spans="1:39" ht="15.5" outlineLevel="1">
      <c r="A689" s="532"/>
      <c r="B689" s="294" t="s">
        <v>310</v>
      </c>
      <c r="C689" s="340" t="s">
        <v>862</v>
      </c>
      <c r="D689" s="295">
        <f>SUMIFS('7.  Persistence Report'!AX$27:AX$659,'7.  Persistence Report'!$D$27:$D$659,$B688,'7.  Persistence Report'!$H$27:$H$659,$D$584,'7.  Persistence Report'!$J$27:$J$659,"Adjustment")</f>
        <v>0</v>
      </c>
      <c r="E689" s="295">
        <f>SUMIFS('7.  Persistence Report'!AY$27:AY$659,'7.  Persistence Report'!$D$27:$D$659,$B688,'7.  Persistence Report'!$H$27:$H$659,$D$584,'7.  Persistence Report'!$J$27:$J$659,"Adjustment")</f>
        <v>0</v>
      </c>
      <c r="F689" s="295">
        <f>SUMIFS('7.  Persistence Report'!AZ$27:AZ$659,'7.  Persistence Report'!$D$27:$D$659,$B688,'7.  Persistence Report'!$H$27:$H$659,$D$584,'7.  Persistence Report'!$J$27:$J$659,"Adjustment")</f>
        <v>0</v>
      </c>
      <c r="G689" s="295">
        <f>SUMIFS('7.  Persistence Report'!BA$27:BA$659,'7.  Persistence Report'!$D$27:$D$659,$B688,'7.  Persistence Report'!$H$27:$H$659,$D$584,'7.  Persistence Report'!$J$27:$J$659,"Adjustment")</f>
        <v>0</v>
      </c>
      <c r="H689" s="295">
        <f>SUMIFS('7.  Persistence Report'!BB$27:BB$659,'7.  Persistence Report'!$D$27:$D$659,$B688,'7.  Persistence Report'!$H$27:$H$659,$D$584,'7.  Persistence Report'!$J$27:$J$659,"Adjustment")</f>
        <v>0</v>
      </c>
      <c r="I689" s="295">
        <f>SUMIFS('7.  Persistence Report'!BC$27:BC$659,'7.  Persistence Report'!$D$27:$D$659,$B688,'7.  Persistence Report'!$H$27:$H$659,$D$584,'7.  Persistence Report'!$J$27:$J$659,"Adjustment")</f>
        <v>0</v>
      </c>
      <c r="J689" s="295">
        <f>SUMIFS('7.  Persistence Report'!BD$27:BD$659,'7.  Persistence Report'!$D$27:$D$659,$B688,'7.  Persistence Report'!$H$27:$H$659,$D$584,'7.  Persistence Report'!$J$27:$J$659,"Adjustment")</f>
        <v>0</v>
      </c>
      <c r="K689" s="295">
        <f>SUMIFS('7.  Persistence Report'!BE$27:BE$659,'7.  Persistence Report'!$D$27:$D$659,$B688,'7.  Persistence Report'!$H$27:$H$659,$D$584,'7.  Persistence Report'!$J$27:$J$659,"Adjustment")</f>
        <v>0</v>
      </c>
      <c r="L689" s="295">
        <f>SUMIFS('7.  Persistence Report'!BF$27:BF$659,'7.  Persistence Report'!$D$27:$D$659,$B688,'7.  Persistence Report'!$H$27:$H$659,$D$584,'7.  Persistence Report'!$J$27:$J$659,"Adjustment")</f>
        <v>0</v>
      </c>
      <c r="M689" s="295">
        <f>SUMIFS('7.  Persistence Report'!BG$27:BG$659,'7.  Persistence Report'!$D$27:$D$659,$B688,'7.  Persistence Report'!$H$27:$H$659,$D$584,'7.  Persistence Report'!$J$27:$J$659,"Adjustment")</f>
        <v>0</v>
      </c>
      <c r="N689" s="295">
        <f>N688</f>
        <v>12</v>
      </c>
      <c r="O689" s="295">
        <f>SUMIFS('7.  Persistence Report'!S$27:S$659,'7.  Persistence Report'!$D$27:$D$659,$B688,'7.  Persistence Report'!$H$27:$H$659,$O$584,'7.  Persistence Report'!$J$27:$J$659,"Adjustment")</f>
        <v>0</v>
      </c>
      <c r="P689" s="295">
        <f>SUMIFS('7.  Persistence Report'!T$27:T$659,'7.  Persistence Report'!$D$27:$D$659,$B688,'7.  Persistence Report'!$H$27:$H$659,$O$584,'7.  Persistence Report'!$J$27:$J$659,"Adjustment")</f>
        <v>0</v>
      </c>
      <c r="Q689" s="295">
        <f>SUMIFS('7.  Persistence Report'!U$27:U$659,'7.  Persistence Report'!$D$27:$D$659,$B688,'7.  Persistence Report'!$H$27:$H$659,$O$584,'7.  Persistence Report'!$J$27:$J$659,"Adjustment")</f>
        <v>0</v>
      </c>
      <c r="R689" s="295">
        <f>SUMIFS('7.  Persistence Report'!V$27:V$659,'7.  Persistence Report'!$D$27:$D$659,$B688,'7.  Persistence Report'!$H$27:$H$659,$O$584,'7.  Persistence Report'!$J$27:$J$659,"Adjustment")</f>
        <v>0</v>
      </c>
      <c r="S689" s="295">
        <f>SUMIFS('7.  Persistence Report'!W$27:W$659,'7.  Persistence Report'!$D$27:$D$659,$B688,'7.  Persistence Report'!$H$27:$H$659,$O$584,'7.  Persistence Report'!$J$27:$J$659,"Adjustment")</f>
        <v>0</v>
      </c>
      <c r="T689" s="295">
        <f>SUMIFS('7.  Persistence Report'!X$27:X$659,'7.  Persistence Report'!$D$27:$D$659,$B688,'7.  Persistence Report'!$H$27:$H$659,$O$584,'7.  Persistence Report'!$J$27:$J$659,"Adjustment")</f>
        <v>0</v>
      </c>
      <c r="U689" s="295">
        <f>SUMIFS('7.  Persistence Report'!Y$27:Y$659,'7.  Persistence Report'!$D$27:$D$659,$B688,'7.  Persistence Report'!$H$27:$H$659,$O$584,'7.  Persistence Report'!$J$27:$J$659,"Adjustment")</f>
        <v>0</v>
      </c>
      <c r="V689" s="295">
        <f>SUMIFS('7.  Persistence Report'!Z$27:Z$659,'7.  Persistence Report'!$D$27:$D$659,$B688,'7.  Persistence Report'!$H$27:$H$659,$O$584,'7.  Persistence Report'!$J$27:$J$659,"Adjustment")</f>
        <v>0</v>
      </c>
      <c r="W689" s="295">
        <f>SUMIFS('7.  Persistence Report'!AA$27:AA$659,'7.  Persistence Report'!$D$27:$D$659,$B688,'7.  Persistence Report'!$H$27:$H$659,$O$584,'7.  Persistence Report'!$J$27:$J$659,"Adjustment")</f>
        <v>0</v>
      </c>
      <c r="X689" s="295">
        <f>SUMIFS('7.  Persistence Report'!AB$27:AB$659,'7.  Persistence Report'!$D$27:$D$659,$B688,'7.  Persistence Report'!$H$27:$H$659,$O$584,'7.  Persistence Report'!$J$27:$J$659,"Adjustment")</f>
        <v>0</v>
      </c>
      <c r="Y689" s="411">
        <f>Y688</f>
        <v>0</v>
      </c>
      <c r="Z689" s="411">
        <f t="shared" ref="Z689" si="2041">Z688</f>
        <v>0</v>
      </c>
      <c r="AA689" s="411">
        <f t="shared" ref="AA689" si="2042">AA688</f>
        <v>1.0422056016421254E-2</v>
      </c>
      <c r="AB689" s="411">
        <f t="shared" ref="AB689" si="2043">AB688</f>
        <v>0.22321279685040674</v>
      </c>
      <c r="AC689" s="411">
        <f t="shared" ref="AC689" si="2044">AC688</f>
        <v>7.8800844338337353E-2</v>
      </c>
      <c r="AD689" s="411">
        <f t="shared" ref="AD689" si="2045">AD688</f>
        <v>0.67182651206110544</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f>SUMIFS('7.  Persistence Report'!AX$27:AX$659,'7.  Persistence Report'!$D$27:$D$659,$B692,'7.  Persistence Report'!$H$27:$H$659,$D$584,'7.  Persistence Report'!$J$27:$J$659,"&lt;&gt;Adjustment")</f>
        <v>0</v>
      </c>
      <c r="E692" s="295">
        <f>SUMIFS('7.  Persistence Report'!AY$27:AY$659,'7.  Persistence Report'!$D$27:$D$659,$B692,'7.  Persistence Report'!$H$27:$H$659,$D$584,'7.  Persistence Report'!$J$27:$J$659,"&lt;&gt;Adjustment")</f>
        <v>0</v>
      </c>
      <c r="F692" s="295">
        <f>SUMIFS('7.  Persistence Report'!AZ$27:AZ$659,'7.  Persistence Report'!$D$27:$D$659,$B692,'7.  Persistence Report'!$H$27:$H$659,$D$584,'7.  Persistence Report'!$J$27:$J$659,"&lt;&gt;Adjustment")</f>
        <v>0</v>
      </c>
      <c r="G692" s="295">
        <f>SUMIFS('7.  Persistence Report'!BA$27:BA$659,'7.  Persistence Report'!$D$27:$D$659,$B692,'7.  Persistence Report'!$H$27:$H$659,$D$584,'7.  Persistence Report'!$J$27:$J$659,"&lt;&gt;Adjustment")</f>
        <v>0</v>
      </c>
      <c r="H692" s="295">
        <f>SUMIFS('7.  Persistence Report'!BB$27:BB$659,'7.  Persistence Report'!$D$27:$D$659,$B692,'7.  Persistence Report'!$H$27:$H$659,$D$584,'7.  Persistence Report'!$J$27:$J$659,"&lt;&gt;Adjustment")</f>
        <v>0</v>
      </c>
      <c r="I692" s="295">
        <f>SUMIFS('7.  Persistence Report'!BC$27:BC$659,'7.  Persistence Report'!$D$27:$D$659,$B692,'7.  Persistence Report'!$H$27:$H$659,$D$584,'7.  Persistence Report'!$J$27:$J$659,"&lt;&gt;Adjustment")</f>
        <v>0</v>
      </c>
      <c r="J692" s="295">
        <f>SUMIFS('7.  Persistence Report'!BD$27:BD$659,'7.  Persistence Report'!$D$27:$D$659,$B692,'7.  Persistence Report'!$H$27:$H$659,$D$584,'7.  Persistence Report'!$J$27:$J$659,"&lt;&gt;Adjustment")</f>
        <v>0</v>
      </c>
      <c r="K692" s="295">
        <f>SUMIFS('7.  Persistence Report'!BE$27:BE$659,'7.  Persistence Report'!$D$27:$D$659,$B692,'7.  Persistence Report'!$H$27:$H$659,$D$584,'7.  Persistence Report'!$J$27:$J$659,"&lt;&gt;Adjustment")</f>
        <v>0</v>
      </c>
      <c r="L692" s="295">
        <f>SUMIFS('7.  Persistence Report'!BF$27:BF$659,'7.  Persistence Report'!$D$27:$D$659,$B692,'7.  Persistence Report'!$H$27:$H$659,$D$584,'7.  Persistence Report'!$J$27:$J$659,"&lt;&gt;Adjustment")</f>
        <v>0</v>
      </c>
      <c r="M692" s="295">
        <f>SUMIFS('7.  Persistence Report'!BG$27:BG$659,'7.  Persistence Report'!$D$27:$D$659,$B692,'7.  Persistence Report'!$H$27:$H$659,$D$584,'7.  Persistence Report'!$J$27:$J$659,"&lt;&gt;Adjustment")</f>
        <v>0</v>
      </c>
      <c r="N692" s="295">
        <v>12</v>
      </c>
      <c r="O692" s="295">
        <f>SUMIFS('7.  Persistence Report'!S$27:S$659,'7.  Persistence Report'!$D$27:$D$659,$B692,'7.  Persistence Report'!$H$27:$H$659,$O$584,'7.  Persistence Report'!$J$27:$J$659,"&lt;&gt;Adjustment")</f>
        <v>0</v>
      </c>
      <c r="P692" s="295">
        <f>SUMIFS('7.  Persistence Report'!T$27:T$659,'7.  Persistence Report'!$D$27:$D$659,$B692,'7.  Persistence Report'!$H$27:$H$659,$O$584,'7.  Persistence Report'!$J$27:$J$659,"&lt;&gt;Adjustment")</f>
        <v>0</v>
      </c>
      <c r="Q692" s="295">
        <f>SUMIFS('7.  Persistence Report'!U$27:U$659,'7.  Persistence Report'!$D$27:$D$659,$B692,'7.  Persistence Report'!$H$27:$H$659,$O$584,'7.  Persistence Report'!$J$27:$J$659,"&lt;&gt;Adjustment")</f>
        <v>0</v>
      </c>
      <c r="R692" s="295">
        <f>SUMIFS('7.  Persistence Report'!V$27:V$659,'7.  Persistence Report'!$D$27:$D$659,$B692,'7.  Persistence Report'!$H$27:$H$659,$O$584,'7.  Persistence Report'!$J$27:$J$659,"&lt;&gt;Adjustment")</f>
        <v>0</v>
      </c>
      <c r="S692" s="295">
        <f>SUMIFS('7.  Persistence Report'!W$27:W$659,'7.  Persistence Report'!$D$27:$D$659,$B692,'7.  Persistence Report'!$H$27:$H$659,$O$584,'7.  Persistence Report'!$J$27:$J$659,"&lt;&gt;Adjustment")</f>
        <v>0</v>
      </c>
      <c r="T692" s="295">
        <f>SUMIFS('7.  Persistence Report'!X$27:X$659,'7.  Persistence Report'!$D$27:$D$659,$B692,'7.  Persistence Report'!$H$27:$H$659,$O$584,'7.  Persistence Report'!$J$27:$J$659,"&lt;&gt;Adjustment")</f>
        <v>0</v>
      </c>
      <c r="U692" s="295">
        <f>SUMIFS('7.  Persistence Report'!Y$27:Y$659,'7.  Persistence Report'!$D$27:$D$659,$B692,'7.  Persistence Report'!$H$27:$H$659,$O$584,'7.  Persistence Report'!$J$27:$J$659,"&lt;&gt;Adjustment")</f>
        <v>0</v>
      </c>
      <c r="V692" s="295">
        <f>SUMIFS('7.  Persistence Report'!Z$27:Z$659,'7.  Persistence Report'!$D$27:$D$659,$B692,'7.  Persistence Report'!$H$27:$H$659,$O$584,'7.  Persistence Report'!$J$27:$J$659,"&lt;&gt;Adjustment")</f>
        <v>0</v>
      </c>
      <c r="W692" s="295">
        <f>SUMIFS('7.  Persistence Report'!AA$27:AA$659,'7.  Persistence Report'!$D$27:$D$659,$B692,'7.  Persistence Report'!$H$27:$H$659,$O$584,'7.  Persistence Report'!$J$27:$J$659,"&lt;&gt;Adjustment")</f>
        <v>0</v>
      </c>
      <c r="X692" s="295">
        <f>SUMIFS('7.  Persistence Report'!AB$27:AB$659,'7.  Persistence Report'!$D$27:$D$659,$B692,'7.  Persistence Report'!$H$27:$H$659,$O$584,'7.  Persistence Report'!$J$27:$J$659,"&lt;&gt;Adjustment")</f>
        <v>0</v>
      </c>
      <c r="Y692" s="410">
        <f>VLOOKUP(B692,'3-a.  Rate Class Allocations'!$B$20:$BW$989,40,FALSE)</f>
        <v>0</v>
      </c>
      <c r="Z692" s="410">
        <f>VLOOKUP(B692,'3-a.  Rate Class Allocations'!$B$20:$BW$989,42,FALSE)</f>
        <v>0</v>
      </c>
      <c r="AA692" s="410">
        <f>VLOOKUP(B692,'3-a.  Rate Class Allocations'!$B$20:$BW$989,44,FALSE)</f>
        <v>0.68027272602188416</v>
      </c>
      <c r="AB692" s="410">
        <f>VLOOKUP(B692,'3-a.  Rate Class Allocations'!$B$20:$BW$989,45,FALSE)</f>
        <v>0.18785603314344901</v>
      </c>
      <c r="AC692" s="410">
        <f>VLOOKUP(B692,'3-a.  Rate Class Allocations'!$B$20:$BW$989,47,FALSE)</f>
        <v>7.3116261004660843E-2</v>
      </c>
      <c r="AD692" s="410">
        <f>VLOOKUP(B692,'3-a.  Rate Class Allocations'!$B$20:$BW$989,49,FALSE)</f>
        <v>4.9715173485240821E-2</v>
      </c>
      <c r="AE692" s="410"/>
      <c r="AF692" s="415"/>
      <c r="AG692" s="415"/>
      <c r="AH692" s="415"/>
      <c r="AI692" s="415"/>
      <c r="AJ692" s="415"/>
      <c r="AK692" s="415"/>
      <c r="AL692" s="415"/>
      <c r="AM692" s="296">
        <f>SUM(Y692:AL692)</f>
        <v>0.9909601936552348</v>
      </c>
    </row>
    <row r="693" spans="1:39" ht="15.5" outlineLevel="1">
      <c r="A693" s="532"/>
      <c r="B693" s="294" t="s">
        <v>310</v>
      </c>
      <c r="C693" s="340" t="s">
        <v>862</v>
      </c>
      <c r="D693" s="295">
        <f>SUMIFS('7.  Persistence Report'!AX$27:AX$659,'7.  Persistence Report'!$D$27:$D$659,$B692,'7.  Persistence Report'!$H$27:$H$659,$D$584,'7.  Persistence Report'!$J$27:$J$659,"Adjustment")</f>
        <v>8674998.7595326044</v>
      </c>
      <c r="E693" s="295">
        <f>SUMIFS('7.  Persistence Report'!AY$27:AY$659,'7.  Persistence Report'!$D$27:$D$659,$B692,'7.  Persistence Report'!$H$27:$H$659,$D$584,'7.  Persistence Report'!$J$27:$J$659,"Adjustment")</f>
        <v>8674998.7595326044</v>
      </c>
      <c r="F693" s="295">
        <f>SUMIFS('7.  Persistence Report'!AZ$27:AZ$659,'7.  Persistence Report'!$D$27:$D$659,$B692,'7.  Persistence Report'!$H$27:$H$659,$D$584,'7.  Persistence Report'!$J$27:$J$659,"Adjustment")</f>
        <v>8674998.7595326044</v>
      </c>
      <c r="G693" s="295">
        <f>SUMIFS('7.  Persistence Report'!BA$27:BA$659,'7.  Persistence Report'!$D$27:$D$659,$B692,'7.  Persistence Report'!$H$27:$H$659,$D$584,'7.  Persistence Report'!$J$27:$J$659,"Adjustment")</f>
        <v>7731642.4725732245</v>
      </c>
      <c r="H693" s="295">
        <f>SUMIFS('7.  Persistence Report'!BB$27:BB$659,'7.  Persistence Report'!$D$27:$D$659,$B692,'7.  Persistence Report'!$H$27:$H$659,$D$584,'7.  Persistence Report'!$J$27:$J$659,"Adjustment")</f>
        <v>6915747.0282814912</v>
      </c>
      <c r="I693" s="295">
        <f>SUMIFS('7.  Persistence Report'!BC$27:BC$659,'7.  Persistence Report'!$D$27:$D$659,$B692,'7.  Persistence Report'!$H$27:$H$659,$D$584,'7.  Persistence Report'!$J$27:$J$659,"Adjustment")</f>
        <v>6775600.1667800648</v>
      </c>
      <c r="J693" s="295">
        <f>SUMIFS('7.  Persistence Report'!BD$27:BD$659,'7.  Persistence Report'!$D$27:$D$659,$B692,'7.  Persistence Report'!$H$27:$H$659,$D$584,'7.  Persistence Report'!$J$27:$J$659,"Adjustment")</f>
        <v>6775600.1667800648</v>
      </c>
      <c r="K693" s="295">
        <f>SUMIFS('7.  Persistence Report'!BE$27:BE$659,'7.  Persistence Report'!$D$27:$D$659,$B692,'7.  Persistence Report'!$H$27:$H$659,$D$584,'7.  Persistence Report'!$J$27:$J$659,"Adjustment")</f>
        <v>6775600.1667800648</v>
      </c>
      <c r="L693" s="295">
        <f>SUMIFS('7.  Persistence Report'!BF$27:BF$659,'7.  Persistence Report'!$D$27:$D$659,$B692,'7.  Persistence Report'!$H$27:$H$659,$D$584,'7.  Persistence Report'!$J$27:$J$659,"Adjustment")</f>
        <v>6775600.1667800648</v>
      </c>
      <c r="M693" s="295">
        <f>SUMIFS('7.  Persistence Report'!BG$27:BG$659,'7.  Persistence Report'!$D$27:$D$659,$B692,'7.  Persistence Report'!$H$27:$H$659,$D$584,'7.  Persistence Report'!$J$27:$J$659,"Adjustment")</f>
        <v>6775600.1667800648</v>
      </c>
      <c r="N693" s="295">
        <f>N692</f>
        <v>12</v>
      </c>
      <c r="O693" s="295">
        <f>SUMIFS('7.  Persistence Report'!S$27:S$659,'7.  Persistence Report'!$D$27:$D$659,$B692,'7.  Persistence Report'!$H$27:$H$659,$O$584,'7.  Persistence Report'!$J$27:$J$659,"Adjustment")</f>
        <v>1352.7876807980131</v>
      </c>
      <c r="P693" s="295">
        <f>SUMIFS('7.  Persistence Report'!T$27:T$659,'7.  Persistence Report'!$D$27:$D$659,$B692,'7.  Persistence Report'!$H$27:$H$659,$O$584,'7.  Persistence Report'!$J$27:$J$659,"Adjustment")</f>
        <v>1352.7876807980131</v>
      </c>
      <c r="Q693" s="295">
        <f>SUMIFS('7.  Persistence Report'!U$27:U$659,'7.  Persistence Report'!$D$27:$D$659,$B692,'7.  Persistence Report'!$H$27:$H$659,$O$584,'7.  Persistence Report'!$J$27:$J$659,"Adjustment")</f>
        <v>1352.7876807980131</v>
      </c>
      <c r="R693" s="295">
        <f>SUMIFS('7.  Persistence Report'!V$27:V$659,'7.  Persistence Report'!$D$27:$D$659,$B692,'7.  Persistence Report'!$H$27:$H$659,$O$584,'7.  Persistence Report'!$J$27:$J$659,"Adjustment")</f>
        <v>1160.3408977556178</v>
      </c>
      <c r="S693" s="295">
        <f>SUMIFS('7.  Persistence Report'!W$27:W$659,'7.  Persistence Report'!$D$27:$D$659,$B692,'7.  Persistence Report'!$H$27:$H$659,$O$584,'7.  Persistence Report'!$J$27:$J$659,"Adjustment")</f>
        <v>993.3650124688337</v>
      </c>
      <c r="T693" s="295">
        <f>SUMIFS('7.  Persistence Report'!X$27:X$659,'7.  Persistence Report'!$D$27:$D$659,$B692,'7.  Persistence Report'!$H$27:$H$659,$O$584,'7.  Persistence Report'!$J$27:$J$659,"Adjustment")</f>
        <v>993.3650124688337</v>
      </c>
      <c r="U693" s="295">
        <f>SUMIFS('7.  Persistence Report'!Y$27:Y$659,'7.  Persistence Report'!$D$27:$D$659,$B692,'7.  Persistence Report'!$H$27:$H$659,$O$584,'7.  Persistence Report'!$J$27:$J$659,"Adjustment")</f>
        <v>993.3650124688337</v>
      </c>
      <c r="V693" s="295">
        <f>SUMIFS('7.  Persistence Report'!Z$27:Z$659,'7.  Persistence Report'!$D$27:$D$659,$B692,'7.  Persistence Report'!$H$27:$H$659,$O$584,'7.  Persistence Report'!$J$27:$J$659,"Adjustment")</f>
        <v>993.3650124688337</v>
      </c>
      <c r="W693" s="295">
        <f>SUMIFS('7.  Persistence Report'!AA$27:AA$659,'7.  Persistence Report'!$D$27:$D$659,$B692,'7.  Persistence Report'!$H$27:$H$659,$O$584,'7.  Persistence Report'!$J$27:$J$659,"Adjustment")</f>
        <v>993.3650124688337</v>
      </c>
      <c r="X693" s="295">
        <f>SUMIFS('7.  Persistence Report'!AB$27:AB$659,'7.  Persistence Report'!$D$27:$D$659,$B692,'7.  Persistence Report'!$H$27:$H$659,$O$584,'7.  Persistence Report'!$J$27:$J$659,"Adjustment")</f>
        <v>993.3650124688337</v>
      </c>
      <c r="Y693" s="411">
        <f>Y692</f>
        <v>0</v>
      </c>
      <c r="Z693" s="411">
        <f t="shared" ref="Z693" si="2054">Z692</f>
        <v>0</v>
      </c>
      <c r="AA693" s="411">
        <f t="shared" ref="AA693" si="2055">AA692</f>
        <v>0.68027272602188416</v>
      </c>
      <c r="AB693" s="411">
        <f t="shared" ref="AB693" si="2056">AB692</f>
        <v>0.18785603314344901</v>
      </c>
      <c r="AC693" s="411">
        <f t="shared" ref="AC693" si="2057">AC692</f>
        <v>7.3116261004660843E-2</v>
      </c>
      <c r="AD693" s="411">
        <f t="shared" ref="AD693" si="2058">AD692</f>
        <v>4.9715173485240821E-2</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775</v>
      </c>
      <c r="C695" s="291" t="s">
        <v>25</v>
      </c>
      <c r="D695" s="295">
        <f>SUMIFS('7.  Persistence Report'!AX$27:AX$659,'7.  Persistence Report'!$D$27:$D$659,$B695,'7.  Persistence Report'!$H$27:$H$659,$D$584,'7.  Persistence Report'!$J$27:$J$659,"&lt;&gt;Adjustment")</f>
        <v>0</v>
      </c>
      <c r="E695" s="295">
        <f>SUMIFS('7.  Persistence Report'!AY$27:AY$659,'7.  Persistence Report'!$D$27:$D$659,$B695,'7.  Persistence Report'!$H$27:$H$659,$D$584,'7.  Persistence Report'!$J$27:$J$659,"&lt;&gt;Adjustment")</f>
        <v>0</v>
      </c>
      <c r="F695" s="295">
        <f>SUMIFS('7.  Persistence Report'!AZ$27:AZ$659,'7.  Persistence Report'!$D$27:$D$659,$B695,'7.  Persistence Report'!$H$27:$H$659,$D$584,'7.  Persistence Report'!$J$27:$J$659,"&lt;&gt;Adjustment")</f>
        <v>0</v>
      </c>
      <c r="G695" s="295">
        <f>SUMIFS('7.  Persistence Report'!BA$27:BA$659,'7.  Persistence Report'!$D$27:$D$659,$B695,'7.  Persistence Report'!$H$27:$H$659,$D$584,'7.  Persistence Report'!$J$27:$J$659,"&lt;&gt;Adjustment")</f>
        <v>0</v>
      </c>
      <c r="H695" s="295">
        <f>SUMIFS('7.  Persistence Report'!BB$27:BB$659,'7.  Persistence Report'!$D$27:$D$659,$B695,'7.  Persistence Report'!$H$27:$H$659,$D$584,'7.  Persistence Report'!$J$27:$J$659,"&lt;&gt;Adjustment")</f>
        <v>0</v>
      </c>
      <c r="I695" s="295">
        <f>SUMIFS('7.  Persistence Report'!BC$27:BC$659,'7.  Persistence Report'!$D$27:$D$659,$B695,'7.  Persistence Report'!$H$27:$H$659,$D$584,'7.  Persistence Report'!$J$27:$J$659,"&lt;&gt;Adjustment")</f>
        <v>0</v>
      </c>
      <c r="J695" s="295">
        <f>SUMIFS('7.  Persistence Report'!BD$27:BD$659,'7.  Persistence Report'!$D$27:$D$659,$B695,'7.  Persistence Report'!$H$27:$H$659,$D$584,'7.  Persistence Report'!$J$27:$J$659,"&lt;&gt;Adjustment")</f>
        <v>0</v>
      </c>
      <c r="K695" s="295">
        <f>SUMIFS('7.  Persistence Report'!BE$27:BE$659,'7.  Persistence Report'!$D$27:$D$659,$B695,'7.  Persistence Report'!$H$27:$H$659,$D$584,'7.  Persistence Report'!$J$27:$J$659,"&lt;&gt;Adjustment")</f>
        <v>0</v>
      </c>
      <c r="L695" s="295">
        <f>SUMIFS('7.  Persistence Report'!BF$27:BF$659,'7.  Persistence Report'!$D$27:$D$659,$B695,'7.  Persistence Report'!$H$27:$H$659,$D$584,'7.  Persistence Report'!$J$27:$J$659,"&lt;&gt;Adjustment")</f>
        <v>0</v>
      </c>
      <c r="M695" s="295">
        <f>SUMIFS('7.  Persistence Report'!BG$27:BG$659,'7.  Persistence Report'!$D$27:$D$659,$B695,'7.  Persistence Report'!$H$27:$H$659,$D$584,'7.  Persistence Report'!$J$27:$J$659,"&lt;&gt;Adjustment")</f>
        <v>0</v>
      </c>
      <c r="N695" s="295">
        <v>12</v>
      </c>
      <c r="O695" s="295">
        <f>SUMIFS('7.  Persistence Report'!S$27:S$659,'7.  Persistence Report'!$D$27:$D$659,$B695,'7.  Persistence Report'!$H$27:$H$659,$O$584,'7.  Persistence Report'!$J$27:$J$659,"&lt;&gt;Adjustment")</f>
        <v>0</v>
      </c>
      <c r="P695" s="295">
        <f>SUMIFS('7.  Persistence Report'!T$27:T$659,'7.  Persistence Report'!$D$27:$D$659,$B695,'7.  Persistence Report'!$H$27:$H$659,$O$584,'7.  Persistence Report'!$J$27:$J$659,"&lt;&gt;Adjustment")</f>
        <v>0</v>
      </c>
      <c r="Q695" s="295">
        <f>SUMIFS('7.  Persistence Report'!U$27:U$659,'7.  Persistence Report'!$D$27:$D$659,$B695,'7.  Persistence Report'!$H$27:$H$659,$O$584,'7.  Persistence Report'!$J$27:$J$659,"&lt;&gt;Adjustment")</f>
        <v>0</v>
      </c>
      <c r="R695" s="295">
        <f>SUMIFS('7.  Persistence Report'!V$27:V$659,'7.  Persistence Report'!$D$27:$D$659,$B695,'7.  Persistence Report'!$H$27:$H$659,$O$584,'7.  Persistence Report'!$J$27:$J$659,"&lt;&gt;Adjustment")</f>
        <v>0</v>
      </c>
      <c r="S695" s="295">
        <f>SUMIFS('7.  Persistence Report'!W$27:W$659,'7.  Persistence Report'!$D$27:$D$659,$B695,'7.  Persistence Report'!$H$27:$H$659,$O$584,'7.  Persistence Report'!$J$27:$J$659,"&lt;&gt;Adjustment")</f>
        <v>0</v>
      </c>
      <c r="T695" s="295">
        <f>SUMIFS('7.  Persistence Report'!X$27:X$659,'7.  Persistence Report'!$D$27:$D$659,$B695,'7.  Persistence Report'!$H$27:$H$659,$O$584,'7.  Persistence Report'!$J$27:$J$659,"&lt;&gt;Adjustment")</f>
        <v>0</v>
      </c>
      <c r="U695" s="295">
        <f>SUMIFS('7.  Persistence Report'!Y$27:Y$659,'7.  Persistence Report'!$D$27:$D$659,$B695,'7.  Persistence Report'!$H$27:$H$659,$O$584,'7.  Persistence Report'!$J$27:$J$659,"&lt;&gt;Adjustment")</f>
        <v>0</v>
      </c>
      <c r="V695" s="295">
        <f>SUMIFS('7.  Persistence Report'!Z$27:Z$659,'7.  Persistence Report'!$D$27:$D$659,$B695,'7.  Persistence Report'!$H$27:$H$659,$O$584,'7.  Persistence Report'!$J$27:$J$659,"&lt;&gt;Adjustment")</f>
        <v>0</v>
      </c>
      <c r="W695" s="295">
        <f>SUMIFS('7.  Persistence Report'!AA$27:AA$659,'7.  Persistence Report'!$D$27:$D$659,$B695,'7.  Persistence Report'!$H$27:$H$659,$O$584,'7.  Persistence Report'!$J$27:$J$659,"&lt;&gt;Adjustment")</f>
        <v>0</v>
      </c>
      <c r="X695" s="295">
        <f>SUMIFS('7.  Persistence Report'!AB$27:AB$659,'7.  Persistence Report'!$D$27:$D$659,$B695,'7.  Persistence Report'!$H$27:$H$659,$O$584,'7.  Persistence Report'!$J$27:$J$659,"&lt;&gt;Adjustment")</f>
        <v>0</v>
      </c>
      <c r="Y695" s="410">
        <f>VLOOKUP(B695,'3-a.  Rate Class Allocations'!$B$20:$BW$989,40,FALSE)</f>
        <v>0</v>
      </c>
      <c r="Z695" s="410">
        <f>VLOOKUP(B695,'3-a.  Rate Class Allocations'!$B$20:$BW$989,42,FALSE)</f>
        <v>0</v>
      </c>
      <c r="AA695" s="410">
        <f>VLOOKUP(B695,'3-a.  Rate Class Allocations'!$B$20:$BW$989,44,FALSE)</f>
        <v>3.2192180791624447E-2</v>
      </c>
      <c r="AB695" s="410">
        <f>VLOOKUP(B695,'3-a.  Rate Class Allocations'!$B$20:$BW$989,45,FALSE)</f>
        <v>0.77137870855148372</v>
      </c>
      <c r="AC695" s="410">
        <f>VLOOKUP(B695,'3-a.  Rate Class Allocations'!$B$20:$BW$989,47,FALSE)</f>
        <v>0.18008289703315888</v>
      </c>
      <c r="AD695" s="410">
        <f>VLOOKUP(B695,'3-a.  Rate Class Allocations'!$B$20:$BW$989,49,FALSE)</f>
        <v>0</v>
      </c>
      <c r="AE695" s="410"/>
      <c r="AF695" s="415"/>
      <c r="AG695" s="415"/>
      <c r="AH695" s="415"/>
      <c r="AI695" s="415"/>
      <c r="AJ695" s="415"/>
      <c r="AK695" s="415"/>
      <c r="AL695" s="415"/>
      <c r="AM695" s="296">
        <f>SUM(Y695:AL695)</f>
        <v>0.9836537863762671</v>
      </c>
    </row>
    <row r="696" spans="1:39" ht="15.5" outlineLevel="1">
      <c r="A696" s="532"/>
      <c r="B696" s="294" t="s">
        <v>310</v>
      </c>
      <c r="C696" s="340" t="s">
        <v>862</v>
      </c>
      <c r="D696" s="295">
        <f>SUMIFS('7.  Persistence Report'!AX$27:AX$659,'7.  Persistence Report'!$D$27:$D$659,$B695,'7.  Persistence Report'!$H$27:$H$659,$D$584,'7.  Persistence Report'!$J$27:$J$659,"Adjustment")</f>
        <v>6978078.067376215</v>
      </c>
      <c r="E696" s="295">
        <f>SUMIFS('7.  Persistence Report'!AY$27:AY$659,'7.  Persistence Report'!$D$27:$D$659,$B695,'7.  Persistence Report'!$H$27:$H$659,$D$584,'7.  Persistence Report'!$J$27:$J$659,"Adjustment")</f>
        <v>6978078.067376215</v>
      </c>
      <c r="F696" s="295">
        <f>SUMIFS('7.  Persistence Report'!AZ$27:AZ$659,'7.  Persistence Report'!$D$27:$D$659,$B695,'7.  Persistence Report'!$H$27:$H$659,$D$584,'7.  Persistence Report'!$J$27:$J$659,"Adjustment")</f>
        <v>6978078.067376215</v>
      </c>
      <c r="G696" s="295">
        <f>SUMIFS('7.  Persistence Report'!BA$27:BA$659,'7.  Persistence Report'!$D$27:$D$659,$B695,'7.  Persistence Report'!$H$27:$H$659,$D$584,'7.  Persistence Report'!$J$27:$J$659,"Adjustment")</f>
        <v>6978078.067376215</v>
      </c>
      <c r="H696" s="295">
        <f>SUMIFS('7.  Persistence Report'!BB$27:BB$659,'7.  Persistence Report'!$D$27:$D$659,$B695,'7.  Persistence Report'!$H$27:$H$659,$D$584,'7.  Persistence Report'!$J$27:$J$659,"Adjustment")</f>
        <v>6978078.067376215</v>
      </c>
      <c r="I696" s="295">
        <f>SUMIFS('7.  Persistence Report'!BC$27:BC$659,'7.  Persistence Report'!$D$27:$D$659,$B695,'7.  Persistence Report'!$H$27:$H$659,$D$584,'7.  Persistence Report'!$J$27:$J$659,"Adjustment")</f>
        <v>6978078.067376215</v>
      </c>
      <c r="J696" s="295">
        <f>SUMIFS('7.  Persistence Report'!BD$27:BD$659,'7.  Persistence Report'!$D$27:$D$659,$B695,'7.  Persistence Report'!$H$27:$H$659,$D$584,'7.  Persistence Report'!$J$27:$J$659,"Adjustment")</f>
        <v>6978078.067376215</v>
      </c>
      <c r="K696" s="295">
        <f>SUMIFS('7.  Persistence Report'!BE$27:BE$659,'7.  Persistence Report'!$D$27:$D$659,$B695,'7.  Persistence Report'!$H$27:$H$659,$D$584,'7.  Persistence Report'!$J$27:$J$659,"Adjustment")</f>
        <v>6978078.067376215</v>
      </c>
      <c r="L696" s="295">
        <f>SUMIFS('7.  Persistence Report'!BF$27:BF$659,'7.  Persistence Report'!$D$27:$D$659,$B695,'7.  Persistence Report'!$H$27:$H$659,$D$584,'7.  Persistence Report'!$J$27:$J$659,"Adjustment")</f>
        <v>6978078.067376215</v>
      </c>
      <c r="M696" s="295">
        <f>SUMIFS('7.  Persistence Report'!BG$27:BG$659,'7.  Persistence Report'!$D$27:$D$659,$B695,'7.  Persistence Report'!$H$27:$H$659,$D$584,'7.  Persistence Report'!$J$27:$J$659,"Adjustment")</f>
        <v>6978078.067376215</v>
      </c>
      <c r="N696" s="295">
        <f>N695</f>
        <v>12</v>
      </c>
      <c r="O696" s="295">
        <f>SUMIFS('7.  Persistence Report'!S$27:S$659,'7.  Persistence Report'!$D$27:$D$659,$B695,'7.  Persistence Report'!$H$27:$H$659,$O$584,'7.  Persistence Report'!$J$27:$J$659,"Adjustment")</f>
        <v>1355.4904342581467</v>
      </c>
      <c r="P696" s="295">
        <f>SUMIFS('7.  Persistence Report'!T$27:T$659,'7.  Persistence Report'!$D$27:$D$659,$B695,'7.  Persistence Report'!$H$27:$H$659,$O$584,'7.  Persistence Report'!$J$27:$J$659,"Adjustment")</f>
        <v>1355.4904342581467</v>
      </c>
      <c r="Q696" s="295">
        <f>SUMIFS('7.  Persistence Report'!U$27:U$659,'7.  Persistence Report'!$D$27:$D$659,$B695,'7.  Persistence Report'!$H$27:$H$659,$O$584,'7.  Persistence Report'!$J$27:$J$659,"Adjustment")</f>
        <v>1355.4904342581467</v>
      </c>
      <c r="R696" s="295">
        <f>SUMIFS('7.  Persistence Report'!V$27:V$659,'7.  Persistence Report'!$D$27:$D$659,$B695,'7.  Persistence Report'!$H$27:$H$659,$O$584,'7.  Persistence Report'!$J$27:$J$659,"Adjustment")</f>
        <v>1355.4904342581467</v>
      </c>
      <c r="S696" s="295">
        <f>SUMIFS('7.  Persistence Report'!W$27:W$659,'7.  Persistence Report'!$D$27:$D$659,$B695,'7.  Persistence Report'!$H$27:$H$659,$O$584,'7.  Persistence Report'!$J$27:$J$659,"Adjustment")</f>
        <v>1355.4904342581467</v>
      </c>
      <c r="T696" s="295">
        <f>SUMIFS('7.  Persistence Report'!X$27:X$659,'7.  Persistence Report'!$D$27:$D$659,$B695,'7.  Persistence Report'!$H$27:$H$659,$O$584,'7.  Persistence Report'!$J$27:$J$659,"Adjustment")</f>
        <v>1355.4904342581467</v>
      </c>
      <c r="U696" s="295">
        <f>SUMIFS('7.  Persistence Report'!Y$27:Y$659,'7.  Persistence Report'!$D$27:$D$659,$B695,'7.  Persistence Report'!$H$27:$H$659,$O$584,'7.  Persistence Report'!$J$27:$J$659,"Adjustment")</f>
        <v>1355.4904342581467</v>
      </c>
      <c r="V696" s="295">
        <f>SUMIFS('7.  Persistence Report'!Z$27:Z$659,'7.  Persistence Report'!$D$27:$D$659,$B695,'7.  Persistence Report'!$H$27:$H$659,$O$584,'7.  Persistence Report'!$J$27:$J$659,"Adjustment")</f>
        <v>1355.4904342581467</v>
      </c>
      <c r="W696" s="295">
        <f>SUMIFS('7.  Persistence Report'!AA$27:AA$659,'7.  Persistence Report'!$D$27:$D$659,$B695,'7.  Persistence Report'!$H$27:$H$659,$O$584,'7.  Persistence Report'!$J$27:$J$659,"Adjustment")</f>
        <v>1355.4904342581467</v>
      </c>
      <c r="X696" s="295">
        <f>SUMIFS('7.  Persistence Report'!AB$27:AB$659,'7.  Persistence Report'!$D$27:$D$659,$B695,'7.  Persistence Report'!$H$27:$H$659,$O$584,'7.  Persistence Report'!$J$27:$J$659,"Adjustment")</f>
        <v>1355.4904342581467</v>
      </c>
      <c r="Y696" s="411">
        <f>Y695</f>
        <v>0</v>
      </c>
      <c r="Z696" s="411">
        <f t="shared" ref="Z696" si="2067">Z695</f>
        <v>0</v>
      </c>
      <c r="AA696" s="411">
        <f t="shared" ref="AA696" si="2068">AA695</f>
        <v>3.2192180791624447E-2</v>
      </c>
      <c r="AB696" s="411">
        <f t="shared" ref="AB696" si="2069">AB695</f>
        <v>0.77137870855148372</v>
      </c>
      <c r="AC696" s="411">
        <f t="shared" ref="AC696" si="2070">AC695</f>
        <v>0.18008289703315888</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791</v>
      </c>
      <c r="C698" s="291" t="s">
        <v>25</v>
      </c>
      <c r="D698" s="295">
        <f>SUMIFS('7.  Persistence Report'!AX$27:AX$659,'7.  Persistence Report'!$D$27:$D$659,$B698,'7.  Persistence Report'!$H$27:$H$659,$D$584,'7.  Persistence Report'!$J$27:$J$659,"&lt;&gt;Adjustment")</f>
        <v>0</v>
      </c>
      <c r="E698" s="295">
        <f>SUMIFS('7.  Persistence Report'!AY$27:AY$659,'7.  Persistence Report'!$D$27:$D$659,$B698,'7.  Persistence Report'!$H$27:$H$659,$D$584,'7.  Persistence Report'!$J$27:$J$659,"&lt;&gt;Adjustment")</f>
        <v>0</v>
      </c>
      <c r="F698" s="295">
        <f>SUMIFS('7.  Persistence Report'!AZ$27:AZ$659,'7.  Persistence Report'!$D$27:$D$659,$B698,'7.  Persistence Report'!$H$27:$H$659,$D$584,'7.  Persistence Report'!$J$27:$J$659,"&lt;&gt;Adjustment")</f>
        <v>0</v>
      </c>
      <c r="G698" s="295">
        <f>SUMIFS('7.  Persistence Report'!BA$27:BA$659,'7.  Persistence Report'!$D$27:$D$659,$B698,'7.  Persistence Report'!$H$27:$H$659,$D$584,'7.  Persistence Report'!$J$27:$J$659,"&lt;&gt;Adjustment")</f>
        <v>0</v>
      </c>
      <c r="H698" s="295">
        <f>SUMIFS('7.  Persistence Report'!BB$27:BB$659,'7.  Persistence Report'!$D$27:$D$659,$B698,'7.  Persistence Report'!$H$27:$H$659,$D$584,'7.  Persistence Report'!$J$27:$J$659,"&lt;&gt;Adjustment")</f>
        <v>0</v>
      </c>
      <c r="I698" s="295">
        <f>SUMIFS('7.  Persistence Report'!BC$27:BC$659,'7.  Persistence Report'!$D$27:$D$659,$B698,'7.  Persistence Report'!$H$27:$H$659,$D$584,'7.  Persistence Report'!$J$27:$J$659,"&lt;&gt;Adjustment")</f>
        <v>0</v>
      </c>
      <c r="J698" s="295">
        <f>SUMIFS('7.  Persistence Report'!BD$27:BD$659,'7.  Persistence Report'!$D$27:$D$659,$B698,'7.  Persistence Report'!$H$27:$H$659,$D$584,'7.  Persistence Report'!$J$27:$J$659,"&lt;&gt;Adjustment")</f>
        <v>0</v>
      </c>
      <c r="K698" s="295">
        <f>SUMIFS('7.  Persistence Report'!BE$27:BE$659,'7.  Persistence Report'!$D$27:$D$659,$B698,'7.  Persistence Report'!$H$27:$H$659,$D$584,'7.  Persistence Report'!$J$27:$J$659,"&lt;&gt;Adjustment")</f>
        <v>0</v>
      </c>
      <c r="L698" s="295">
        <f>SUMIFS('7.  Persistence Report'!BF$27:BF$659,'7.  Persistence Report'!$D$27:$D$659,$B698,'7.  Persistence Report'!$H$27:$H$659,$D$584,'7.  Persistence Report'!$J$27:$J$659,"&lt;&gt;Adjustment")</f>
        <v>0</v>
      </c>
      <c r="M698" s="295">
        <f>SUMIFS('7.  Persistence Report'!BG$27:BG$659,'7.  Persistence Report'!$D$27:$D$659,$B698,'7.  Persistence Report'!$H$27:$H$659,$D$584,'7.  Persistence Report'!$J$27:$J$659,"&lt;&gt;Adjustment")</f>
        <v>0</v>
      </c>
      <c r="N698" s="295">
        <v>12</v>
      </c>
      <c r="O698" s="295">
        <f>SUMIFS('7.  Persistence Report'!S$27:S$659,'7.  Persistence Report'!$D$27:$D$659,$B698,'7.  Persistence Report'!$H$27:$H$659,$O$584,'7.  Persistence Report'!$J$27:$J$659,"&lt;&gt;Adjustment")</f>
        <v>0</v>
      </c>
      <c r="P698" s="295">
        <f>SUMIFS('7.  Persistence Report'!T$27:T$659,'7.  Persistence Report'!$D$27:$D$659,$B698,'7.  Persistence Report'!$H$27:$H$659,$O$584,'7.  Persistence Report'!$J$27:$J$659,"&lt;&gt;Adjustment")</f>
        <v>0</v>
      </c>
      <c r="Q698" s="295">
        <f>SUMIFS('7.  Persistence Report'!U$27:U$659,'7.  Persistence Report'!$D$27:$D$659,$B698,'7.  Persistence Report'!$H$27:$H$659,$O$584,'7.  Persistence Report'!$J$27:$J$659,"&lt;&gt;Adjustment")</f>
        <v>0</v>
      </c>
      <c r="R698" s="295">
        <f>SUMIFS('7.  Persistence Report'!V$27:V$659,'7.  Persistence Report'!$D$27:$D$659,$B698,'7.  Persistence Report'!$H$27:$H$659,$O$584,'7.  Persistence Report'!$J$27:$J$659,"&lt;&gt;Adjustment")</f>
        <v>0</v>
      </c>
      <c r="S698" s="295">
        <f>SUMIFS('7.  Persistence Report'!W$27:W$659,'7.  Persistence Report'!$D$27:$D$659,$B698,'7.  Persistence Report'!$H$27:$H$659,$O$584,'7.  Persistence Report'!$J$27:$J$659,"&lt;&gt;Adjustment")</f>
        <v>0</v>
      </c>
      <c r="T698" s="295">
        <f>SUMIFS('7.  Persistence Report'!X$27:X$659,'7.  Persistence Report'!$D$27:$D$659,$B698,'7.  Persistence Report'!$H$27:$H$659,$O$584,'7.  Persistence Report'!$J$27:$J$659,"&lt;&gt;Adjustment")</f>
        <v>0</v>
      </c>
      <c r="U698" s="295">
        <f>SUMIFS('7.  Persistence Report'!Y$27:Y$659,'7.  Persistence Report'!$D$27:$D$659,$B698,'7.  Persistence Report'!$H$27:$H$659,$O$584,'7.  Persistence Report'!$J$27:$J$659,"&lt;&gt;Adjustment")</f>
        <v>0</v>
      </c>
      <c r="V698" s="295">
        <f>SUMIFS('7.  Persistence Report'!Z$27:Z$659,'7.  Persistence Report'!$D$27:$D$659,$B698,'7.  Persistence Report'!$H$27:$H$659,$O$584,'7.  Persistence Report'!$J$27:$J$659,"&lt;&gt;Adjustment")</f>
        <v>0</v>
      </c>
      <c r="W698" s="295">
        <f>SUMIFS('7.  Persistence Report'!AA$27:AA$659,'7.  Persistence Report'!$D$27:$D$659,$B698,'7.  Persistence Report'!$H$27:$H$659,$O$584,'7.  Persistence Report'!$J$27:$J$659,"&lt;&gt;Adjustment")</f>
        <v>0</v>
      </c>
      <c r="X698" s="295">
        <f>SUMIFS('7.  Persistence Report'!AB$27:AB$659,'7.  Persistence Report'!$D$27:$D$659,$B698,'7.  Persistence Report'!$H$27:$H$659,$O$584,'7.  Persistence Report'!$J$27:$J$659,"&lt;&gt;Adjustment")</f>
        <v>0</v>
      </c>
      <c r="Y698" s="410">
        <f>VLOOKUP(B698,'3-a.  Rate Class Allocations'!$B$20:$BW$989,40,FALSE)</f>
        <v>0</v>
      </c>
      <c r="Z698" s="410">
        <f>VLOOKUP(B698,'3-a.  Rate Class Allocations'!$B$20:$BW$989,42,FALSE)</f>
        <v>0</v>
      </c>
      <c r="AA698" s="410">
        <f>VLOOKUP(B698,'3-a.  Rate Class Allocations'!$B$20:$BW$989,44,FALSE)</f>
        <v>0</v>
      </c>
      <c r="AB698" s="410">
        <f>VLOOKUP(B698,'3-a.  Rate Class Allocations'!$B$20:$BW$989,45,FALSE)</f>
        <v>0.11612088510294502</v>
      </c>
      <c r="AC698" s="410">
        <f>VLOOKUP(B698,'3-a.  Rate Class Allocations'!$B$20:$BW$989,47,FALSE)</f>
        <v>0.68129806427818973</v>
      </c>
      <c r="AD698" s="410">
        <f>VLOOKUP(B698,'3-a.  Rate Class Allocations'!$B$20:$BW$989,49,FALSE)</f>
        <v>0.20258105061886528</v>
      </c>
      <c r="AE698" s="410"/>
      <c r="AF698" s="415"/>
      <c r="AG698" s="415"/>
      <c r="AH698" s="415"/>
      <c r="AI698" s="415"/>
      <c r="AJ698" s="415"/>
      <c r="AK698" s="415"/>
      <c r="AL698" s="415"/>
      <c r="AM698" s="296">
        <f>SUM(Y698:AL698)</f>
        <v>1</v>
      </c>
    </row>
    <row r="699" spans="1:39" ht="15.5" outlineLevel="1">
      <c r="A699" s="532"/>
      <c r="B699" s="294" t="s">
        <v>310</v>
      </c>
      <c r="C699" s="340" t="s">
        <v>862</v>
      </c>
      <c r="D699" s="295">
        <f>SUMIFS('7.  Persistence Report'!AX$27:AX$659,'7.  Persistence Report'!$D$27:$D$659,$B698,'7.  Persistence Report'!$H$27:$H$659,$D$584,'7.  Persistence Report'!$J$27:$J$659,"Adjustment")</f>
        <v>215780.66999999998</v>
      </c>
      <c r="E699" s="295">
        <f>SUMIFS('7.  Persistence Report'!AY$27:AY$659,'7.  Persistence Report'!$D$27:$D$659,$B698,'7.  Persistence Report'!$H$27:$H$659,$D$584,'7.  Persistence Report'!$J$27:$J$659,"Adjustment")</f>
        <v>215780.66999999998</v>
      </c>
      <c r="F699" s="295">
        <f>SUMIFS('7.  Persistence Report'!AZ$27:AZ$659,'7.  Persistence Report'!$D$27:$D$659,$B698,'7.  Persistence Report'!$H$27:$H$659,$D$584,'7.  Persistence Report'!$J$27:$J$659,"Adjustment")</f>
        <v>215780.66999999998</v>
      </c>
      <c r="G699" s="295">
        <f>SUMIFS('7.  Persistence Report'!BA$27:BA$659,'7.  Persistence Report'!$D$27:$D$659,$B698,'7.  Persistence Report'!$H$27:$H$659,$D$584,'7.  Persistence Report'!$J$27:$J$659,"Adjustment")</f>
        <v>215780.66999999998</v>
      </c>
      <c r="H699" s="295">
        <f>SUMIFS('7.  Persistence Report'!BB$27:BB$659,'7.  Persistence Report'!$D$27:$D$659,$B698,'7.  Persistence Report'!$H$27:$H$659,$D$584,'7.  Persistence Report'!$J$27:$J$659,"Adjustment")</f>
        <v>215780.66999999998</v>
      </c>
      <c r="I699" s="295">
        <f>SUMIFS('7.  Persistence Report'!BC$27:BC$659,'7.  Persistence Report'!$D$27:$D$659,$B698,'7.  Persistence Report'!$H$27:$H$659,$D$584,'7.  Persistence Report'!$J$27:$J$659,"Adjustment")</f>
        <v>215780.66999999998</v>
      </c>
      <c r="J699" s="295">
        <f>SUMIFS('7.  Persistence Report'!BD$27:BD$659,'7.  Persistence Report'!$D$27:$D$659,$B698,'7.  Persistence Report'!$H$27:$H$659,$D$584,'7.  Persistence Report'!$J$27:$J$659,"Adjustment")</f>
        <v>215780.66999999998</v>
      </c>
      <c r="K699" s="295">
        <f>SUMIFS('7.  Persistence Report'!BE$27:BE$659,'7.  Persistence Report'!$D$27:$D$659,$B698,'7.  Persistence Report'!$H$27:$H$659,$D$584,'7.  Persistence Report'!$J$27:$J$659,"Adjustment")</f>
        <v>215780.66999999998</v>
      </c>
      <c r="L699" s="295">
        <f>SUMIFS('7.  Persistence Report'!BF$27:BF$659,'7.  Persistence Report'!$D$27:$D$659,$B698,'7.  Persistence Report'!$H$27:$H$659,$D$584,'7.  Persistence Report'!$J$27:$J$659,"Adjustment")</f>
        <v>212350.12033440926</v>
      </c>
      <c r="M699" s="295">
        <f>SUMIFS('7.  Persistence Report'!BG$27:BG$659,'7.  Persistence Report'!$D$27:$D$659,$B698,'7.  Persistence Report'!$H$27:$H$659,$D$584,'7.  Persistence Report'!$J$27:$J$659,"Adjustment")</f>
        <v>178404.77866205914</v>
      </c>
      <c r="N699" s="295">
        <f>N698</f>
        <v>12</v>
      </c>
      <c r="O699" s="295">
        <f>SUMIFS('7.  Persistence Report'!S$27:S$659,'7.  Persistence Report'!$D$27:$D$659,$B698,'7.  Persistence Report'!$H$27:$H$659,$O$584,'7.  Persistence Report'!$J$27:$J$659,"Adjustment")</f>
        <v>0</v>
      </c>
      <c r="P699" s="295">
        <f>SUMIFS('7.  Persistence Report'!T$27:T$659,'7.  Persistence Report'!$D$27:$D$659,$B698,'7.  Persistence Report'!$H$27:$H$659,$O$584,'7.  Persistence Report'!$J$27:$J$659,"Adjustment")</f>
        <v>0</v>
      </c>
      <c r="Q699" s="295">
        <f>SUMIFS('7.  Persistence Report'!U$27:U$659,'7.  Persistence Report'!$D$27:$D$659,$B698,'7.  Persistence Report'!$H$27:$H$659,$O$584,'7.  Persistence Report'!$J$27:$J$659,"Adjustment")</f>
        <v>0</v>
      </c>
      <c r="R699" s="295">
        <f>SUMIFS('7.  Persistence Report'!V$27:V$659,'7.  Persistence Report'!$D$27:$D$659,$B698,'7.  Persistence Report'!$H$27:$H$659,$O$584,'7.  Persistence Report'!$J$27:$J$659,"Adjustment")</f>
        <v>0</v>
      </c>
      <c r="S699" s="295">
        <f>SUMIFS('7.  Persistence Report'!W$27:W$659,'7.  Persistence Report'!$D$27:$D$659,$B698,'7.  Persistence Report'!$H$27:$H$659,$O$584,'7.  Persistence Report'!$J$27:$J$659,"Adjustment")</f>
        <v>0</v>
      </c>
      <c r="T699" s="295">
        <f>SUMIFS('7.  Persistence Report'!X$27:X$659,'7.  Persistence Report'!$D$27:$D$659,$B698,'7.  Persistence Report'!$H$27:$H$659,$O$584,'7.  Persistence Report'!$J$27:$J$659,"Adjustment")</f>
        <v>0</v>
      </c>
      <c r="U699" s="295">
        <f>SUMIFS('7.  Persistence Report'!Y$27:Y$659,'7.  Persistence Report'!$D$27:$D$659,$B698,'7.  Persistence Report'!$H$27:$H$659,$O$584,'7.  Persistence Report'!$J$27:$J$659,"Adjustment")</f>
        <v>0</v>
      </c>
      <c r="V699" s="295">
        <f>SUMIFS('7.  Persistence Report'!Z$27:Z$659,'7.  Persistence Report'!$D$27:$D$659,$B698,'7.  Persistence Report'!$H$27:$H$659,$O$584,'7.  Persistence Report'!$J$27:$J$659,"Adjustment")</f>
        <v>0</v>
      </c>
      <c r="W699" s="295">
        <f>SUMIFS('7.  Persistence Report'!AA$27:AA$659,'7.  Persistence Report'!$D$27:$D$659,$B698,'7.  Persistence Report'!$H$27:$H$659,$O$584,'7.  Persistence Report'!$J$27:$J$659,"Adjustment")</f>
        <v>0</v>
      </c>
      <c r="X699" s="295">
        <f>SUMIFS('7.  Persistence Report'!AB$27:AB$659,'7.  Persistence Report'!$D$27:$D$659,$B698,'7.  Persistence Report'!$H$27:$H$659,$O$584,'7.  Persistence Report'!$J$27:$J$659,"Adjustment")</f>
        <v>0</v>
      </c>
      <c r="Y699" s="411">
        <f>Y698</f>
        <v>0</v>
      </c>
      <c r="Z699" s="411">
        <f t="shared" ref="Z699" si="2080">Z698</f>
        <v>0</v>
      </c>
      <c r="AA699" s="411">
        <f t="shared" ref="AA699" si="2081">AA698</f>
        <v>0</v>
      </c>
      <c r="AB699" s="411">
        <f t="shared" ref="AB699" si="2082">AB698</f>
        <v>0.11612088510294502</v>
      </c>
      <c r="AC699" s="411">
        <f t="shared" ref="AC699" si="2083">AC698</f>
        <v>0.68129806427818973</v>
      </c>
      <c r="AD699" s="411">
        <f t="shared" ref="AD699" si="2084">AD698</f>
        <v>0.20258105061886528</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15.5" outlineLevel="1">
      <c r="A702" s="532">
        <v>36</v>
      </c>
      <c r="B702" s="428" t="s">
        <v>793</v>
      </c>
      <c r="C702" s="291" t="s">
        <v>25</v>
      </c>
      <c r="D702" s="295">
        <f>SUMIFS('7.  Persistence Report'!AX$27:AX$659,'7.  Persistence Report'!$D$27:$D$659,$B702,'7.  Persistence Report'!$H$27:$H$659,$D$584,'7.  Persistence Report'!$J$27:$J$659,"&lt;&gt;Adjustment")</f>
        <v>0</v>
      </c>
      <c r="E702" s="295">
        <f>SUMIFS('7.  Persistence Report'!AY$27:AY$659,'7.  Persistence Report'!$D$27:$D$659,$B702,'7.  Persistence Report'!$H$27:$H$659,$D$584,'7.  Persistence Report'!$J$27:$J$659,"&lt;&gt;Adjustment")</f>
        <v>0</v>
      </c>
      <c r="F702" s="295">
        <f>SUMIFS('7.  Persistence Report'!AZ$27:AZ$659,'7.  Persistence Report'!$D$27:$D$659,$B702,'7.  Persistence Report'!$H$27:$H$659,$D$584,'7.  Persistence Report'!$J$27:$J$659,"&lt;&gt;Adjustment")</f>
        <v>0</v>
      </c>
      <c r="G702" s="295">
        <f>SUMIFS('7.  Persistence Report'!BA$27:BA$659,'7.  Persistence Report'!$D$27:$D$659,$B702,'7.  Persistence Report'!$H$27:$H$659,$D$584,'7.  Persistence Report'!$J$27:$J$659,"&lt;&gt;Adjustment")</f>
        <v>0</v>
      </c>
      <c r="H702" s="295">
        <f>SUMIFS('7.  Persistence Report'!BB$27:BB$659,'7.  Persistence Report'!$D$27:$D$659,$B702,'7.  Persistence Report'!$H$27:$H$659,$D$584,'7.  Persistence Report'!$J$27:$J$659,"&lt;&gt;Adjustment")</f>
        <v>0</v>
      </c>
      <c r="I702" s="295">
        <f>SUMIFS('7.  Persistence Report'!BC$27:BC$659,'7.  Persistence Report'!$D$27:$D$659,$B702,'7.  Persistence Report'!$H$27:$H$659,$D$584,'7.  Persistence Report'!$J$27:$J$659,"&lt;&gt;Adjustment")</f>
        <v>0</v>
      </c>
      <c r="J702" s="295">
        <f>SUMIFS('7.  Persistence Report'!BD$27:BD$659,'7.  Persistence Report'!$D$27:$D$659,$B702,'7.  Persistence Report'!$H$27:$H$659,$D$584,'7.  Persistence Report'!$J$27:$J$659,"&lt;&gt;Adjustment")</f>
        <v>0</v>
      </c>
      <c r="K702" s="295">
        <f>SUMIFS('7.  Persistence Report'!BE$27:BE$659,'7.  Persistence Report'!$D$27:$D$659,$B702,'7.  Persistence Report'!$H$27:$H$659,$D$584,'7.  Persistence Report'!$J$27:$J$659,"&lt;&gt;Adjustment")</f>
        <v>0</v>
      </c>
      <c r="L702" s="295">
        <f>SUMIFS('7.  Persistence Report'!BF$27:BF$659,'7.  Persistence Report'!$D$27:$D$659,$B702,'7.  Persistence Report'!$H$27:$H$659,$D$584,'7.  Persistence Report'!$J$27:$J$659,"&lt;&gt;Adjustment")</f>
        <v>0</v>
      </c>
      <c r="M702" s="295">
        <f>SUMIFS('7.  Persistence Report'!BG$27:BG$659,'7.  Persistence Report'!$D$27:$D$659,$B702,'7.  Persistence Report'!$H$27:$H$659,$D$584,'7.  Persistence Report'!$J$27:$J$659,"&lt;&gt;Adjustment")</f>
        <v>0</v>
      </c>
      <c r="N702" s="295">
        <v>12</v>
      </c>
      <c r="O702" s="295">
        <f>SUMIFS('7.  Persistence Report'!S$27:S$659,'7.  Persistence Report'!$D$27:$D$659,$B702,'7.  Persistence Report'!$H$27:$H$659,$O$584,'7.  Persistence Report'!$J$27:$J$659,"&lt;&gt;Adjustment")</f>
        <v>0</v>
      </c>
      <c r="P702" s="295">
        <f>SUMIFS('7.  Persistence Report'!T$27:T$659,'7.  Persistence Report'!$D$27:$D$659,$B702,'7.  Persistence Report'!$H$27:$H$659,$O$584,'7.  Persistence Report'!$J$27:$J$659,"&lt;&gt;Adjustment")</f>
        <v>0</v>
      </c>
      <c r="Q702" s="295">
        <f>SUMIFS('7.  Persistence Report'!U$27:U$659,'7.  Persistence Report'!$D$27:$D$659,$B702,'7.  Persistence Report'!$H$27:$H$659,$O$584,'7.  Persistence Report'!$J$27:$J$659,"&lt;&gt;Adjustment")</f>
        <v>0</v>
      </c>
      <c r="R702" s="295">
        <f>SUMIFS('7.  Persistence Report'!V$27:V$659,'7.  Persistence Report'!$D$27:$D$659,$B702,'7.  Persistence Report'!$H$27:$H$659,$O$584,'7.  Persistence Report'!$J$27:$J$659,"&lt;&gt;Adjustment")</f>
        <v>0</v>
      </c>
      <c r="S702" s="295">
        <f>SUMIFS('7.  Persistence Report'!W$27:W$659,'7.  Persistence Report'!$D$27:$D$659,$B702,'7.  Persistence Report'!$H$27:$H$659,$O$584,'7.  Persistence Report'!$J$27:$J$659,"&lt;&gt;Adjustment")</f>
        <v>0</v>
      </c>
      <c r="T702" s="295">
        <f>SUMIFS('7.  Persistence Report'!X$27:X$659,'7.  Persistence Report'!$D$27:$D$659,$B702,'7.  Persistence Report'!$H$27:$H$659,$O$584,'7.  Persistence Report'!$J$27:$J$659,"&lt;&gt;Adjustment")</f>
        <v>0</v>
      </c>
      <c r="U702" s="295">
        <f>SUMIFS('7.  Persistence Report'!Y$27:Y$659,'7.  Persistence Report'!$D$27:$D$659,$B702,'7.  Persistence Report'!$H$27:$H$659,$O$584,'7.  Persistence Report'!$J$27:$J$659,"&lt;&gt;Adjustment")</f>
        <v>0</v>
      </c>
      <c r="V702" s="295">
        <f>SUMIFS('7.  Persistence Report'!Z$27:Z$659,'7.  Persistence Report'!$D$27:$D$659,$B702,'7.  Persistence Report'!$H$27:$H$659,$O$584,'7.  Persistence Report'!$J$27:$J$659,"&lt;&gt;Adjustment")</f>
        <v>0</v>
      </c>
      <c r="W702" s="295">
        <f>SUMIFS('7.  Persistence Report'!AA$27:AA$659,'7.  Persistence Report'!$D$27:$D$659,$B702,'7.  Persistence Report'!$H$27:$H$659,$O$584,'7.  Persistence Report'!$J$27:$J$659,"&lt;&gt;Adjustment")</f>
        <v>0</v>
      </c>
      <c r="X702" s="295">
        <f>SUMIFS('7.  Persistence Report'!AB$27:AB$659,'7.  Persistence Report'!$D$27:$D$659,$B702,'7.  Persistence Report'!$H$27:$H$659,$O$584,'7.  Persistence Report'!$J$27:$J$659,"&lt;&gt;Adjustment")</f>
        <v>0</v>
      </c>
      <c r="Y702" s="410">
        <f>VLOOKUP(B702,'3-a.  Rate Class Allocations'!$B$20:$BW$989,40,FALSE)</f>
        <v>0</v>
      </c>
      <c r="Z702" s="410">
        <f>VLOOKUP(B702,'3-a.  Rate Class Allocations'!$B$20:$BW$989,42,FALSE)</f>
        <v>0</v>
      </c>
      <c r="AA702" s="410">
        <f>VLOOKUP(B702,'3-a.  Rate Class Allocations'!$B$20:$BW$989,44,FALSE)</f>
        <v>0.60193525768339473</v>
      </c>
      <c r="AB702" s="410">
        <f>VLOOKUP(B702,'3-a.  Rate Class Allocations'!$B$20:$BW$989,45,FALSE)</f>
        <v>0.35050796380179006</v>
      </c>
      <c r="AC702" s="410">
        <f>VLOOKUP(B702,'3-a.  Rate Class Allocations'!$B$20:$BW$989,47,FALSE)</f>
        <v>2.9242096857606394E-2</v>
      </c>
      <c r="AD702" s="410">
        <f>VLOOKUP(B702,'3-a.  Rate Class Allocations'!$B$20:$BW$989,49,FALSE)</f>
        <v>3.4352535098200261E-3</v>
      </c>
      <c r="AE702" s="410"/>
      <c r="AF702" s="415"/>
      <c r="AG702" s="415"/>
      <c r="AH702" s="415"/>
      <c r="AI702" s="415"/>
      <c r="AJ702" s="415"/>
      <c r="AK702" s="415"/>
      <c r="AL702" s="415"/>
      <c r="AM702" s="296">
        <f>SUM(Y702:AL702)</f>
        <v>0.98512057185261115</v>
      </c>
    </row>
    <row r="703" spans="1:39" ht="15.5" outlineLevel="1">
      <c r="A703" s="532"/>
      <c r="B703" s="294" t="s">
        <v>310</v>
      </c>
      <c r="C703" s="340" t="s">
        <v>862</v>
      </c>
      <c r="D703" s="295">
        <f>SUMIFS('7.  Persistence Report'!AX$27:AX$659,'7.  Persistence Report'!$D$27:$D$659,$B702,'7.  Persistence Report'!$H$27:$H$659,$D$584,'7.  Persistence Report'!$J$27:$J$659,"Adjustment")</f>
        <v>3743930.5360022341</v>
      </c>
      <c r="E703" s="295">
        <f>SUMIFS('7.  Persistence Report'!AY$27:AY$659,'7.  Persistence Report'!$D$27:$D$659,$B702,'7.  Persistence Report'!$H$27:$H$659,$D$584,'7.  Persistence Report'!$J$27:$J$659,"Adjustment")</f>
        <v>3743930.5360022341</v>
      </c>
      <c r="F703" s="295">
        <f>SUMIFS('7.  Persistence Report'!AZ$27:AZ$659,'7.  Persistence Report'!$D$27:$D$659,$B702,'7.  Persistence Report'!$H$27:$H$659,$D$584,'7.  Persistence Report'!$J$27:$J$659,"Adjustment")</f>
        <v>3743930.5360022341</v>
      </c>
      <c r="G703" s="295">
        <f>SUMIFS('7.  Persistence Report'!BA$27:BA$659,'7.  Persistence Report'!$D$27:$D$659,$B702,'7.  Persistence Report'!$H$27:$H$659,$D$584,'7.  Persistence Report'!$J$27:$J$659,"Adjustment")</f>
        <v>3743930.5360022341</v>
      </c>
      <c r="H703" s="295">
        <f>SUMIFS('7.  Persistence Report'!BB$27:BB$659,'7.  Persistence Report'!$D$27:$D$659,$B702,'7.  Persistence Report'!$H$27:$H$659,$D$584,'7.  Persistence Report'!$J$27:$J$659,"Adjustment")</f>
        <v>3743930.5360022341</v>
      </c>
      <c r="I703" s="295">
        <f>SUMIFS('7.  Persistence Report'!BC$27:BC$659,'7.  Persistence Report'!$D$27:$D$659,$B702,'7.  Persistence Report'!$H$27:$H$659,$D$584,'7.  Persistence Report'!$J$27:$J$659,"Adjustment")</f>
        <v>3743930.5360022341</v>
      </c>
      <c r="J703" s="295">
        <f>SUMIFS('7.  Persistence Report'!BD$27:BD$659,'7.  Persistence Report'!$D$27:$D$659,$B702,'7.  Persistence Report'!$H$27:$H$659,$D$584,'7.  Persistence Report'!$J$27:$J$659,"Adjustment")</f>
        <v>3743930.5360022341</v>
      </c>
      <c r="K703" s="295">
        <f>SUMIFS('7.  Persistence Report'!BE$27:BE$659,'7.  Persistence Report'!$D$27:$D$659,$B702,'7.  Persistence Report'!$H$27:$H$659,$D$584,'7.  Persistence Report'!$J$27:$J$659,"Adjustment")</f>
        <v>3743930.5360022341</v>
      </c>
      <c r="L703" s="295">
        <f>SUMIFS('7.  Persistence Report'!BF$27:BF$659,'7.  Persistence Report'!$D$27:$D$659,$B702,'7.  Persistence Report'!$H$27:$H$659,$D$584,'7.  Persistence Report'!$J$27:$J$659,"Adjustment")</f>
        <v>3743930.5360022341</v>
      </c>
      <c r="M703" s="295">
        <f>SUMIFS('7.  Persistence Report'!BG$27:BG$659,'7.  Persistence Report'!$D$27:$D$659,$B702,'7.  Persistence Report'!$H$27:$H$659,$D$584,'7.  Persistence Report'!$J$27:$J$659,"Adjustment")</f>
        <v>3743930.5360022341</v>
      </c>
      <c r="N703" s="295">
        <f>N702</f>
        <v>12</v>
      </c>
      <c r="O703" s="295">
        <f>SUMIFS('7.  Persistence Report'!S$27:S$659,'7.  Persistence Report'!$D$27:$D$659,$B702,'7.  Persistence Report'!$H$27:$H$659,$O$584,'7.  Persistence Report'!$J$27:$J$659,"Adjustment")</f>
        <v>863.37814526161765</v>
      </c>
      <c r="P703" s="295">
        <f>SUMIFS('7.  Persistence Report'!T$27:T$659,'7.  Persistence Report'!$D$27:$D$659,$B702,'7.  Persistence Report'!$H$27:$H$659,$O$584,'7.  Persistence Report'!$J$27:$J$659,"Adjustment")</f>
        <v>863.37814526161765</v>
      </c>
      <c r="Q703" s="295">
        <f>SUMIFS('7.  Persistence Report'!U$27:U$659,'7.  Persistence Report'!$D$27:$D$659,$B702,'7.  Persistence Report'!$H$27:$H$659,$O$584,'7.  Persistence Report'!$J$27:$J$659,"Adjustment")</f>
        <v>863.37814526161765</v>
      </c>
      <c r="R703" s="295">
        <f>SUMIFS('7.  Persistence Report'!V$27:V$659,'7.  Persistence Report'!$D$27:$D$659,$B702,'7.  Persistence Report'!$H$27:$H$659,$O$584,'7.  Persistence Report'!$J$27:$J$659,"Adjustment")</f>
        <v>863.37814526161765</v>
      </c>
      <c r="S703" s="295">
        <f>SUMIFS('7.  Persistence Report'!W$27:W$659,'7.  Persistence Report'!$D$27:$D$659,$B702,'7.  Persistence Report'!$H$27:$H$659,$O$584,'7.  Persistence Report'!$J$27:$J$659,"Adjustment")</f>
        <v>863.37814526161765</v>
      </c>
      <c r="T703" s="295">
        <f>SUMIFS('7.  Persistence Report'!X$27:X$659,'7.  Persistence Report'!$D$27:$D$659,$B702,'7.  Persistence Report'!$H$27:$H$659,$O$584,'7.  Persistence Report'!$J$27:$J$659,"Adjustment")</f>
        <v>863.37814526161765</v>
      </c>
      <c r="U703" s="295">
        <f>SUMIFS('7.  Persistence Report'!Y$27:Y$659,'7.  Persistence Report'!$D$27:$D$659,$B702,'7.  Persistence Report'!$H$27:$H$659,$O$584,'7.  Persistence Report'!$J$27:$J$659,"Adjustment")</f>
        <v>863.37814526161765</v>
      </c>
      <c r="V703" s="295">
        <f>SUMIFS('7.  Persistence Report'!Z$27:Z$659,'7.  Persistence Report'!$D$27:$D$659,$B702,'7.  Persistence Report'!$H$27:$H$659,$O$584,'7.  Persistence Report'!$J$27:$J$659,"Adjustment")</f>
        <v>863.37814526161765</v>
      </c>
      <c r="W703" s="295">
        <f>SUMIFS('7.  Persistence Report'!AA$27:AA$659,'7.  Persistence Report'!$D$27:$D$659,$B702,'7.  Persistence Report'!$H$27:$H$659,$O$584,'7.  Persistence Report'!$J$27:$J$659,"Adjustment")</f>
        <v>863.37814526161765</v>
      </c>
      <c r="X703" s="295">
        <f>SUMIFS('7.  Persistence Report'!AB$27:AB$659,'7.  Persistence Report'!$D$27:$D$659,$B702,'7.  Persistence Report'!$H$27:$H$659,$O$584,'7.  Persistence Report'!$J$27:$J$659,"Adjustment")</f>
        <v>863.37814526161765</v>
      </c>
      <c r="Y703" s="411">
        <f>Y702</f>
        <v>0</v>
      </c>
      <c r="Z703" s="411">
        <f t="shared" ref="Z703" si="2093">Z702</f>
        <v>0</v>
      </c>
      <c r="AA703" s="411">
        <f t="shared" ref="AA703" si="2094">AA702</f>
        <v>0.60193525768339473</v>
      </c>
      <c r="AB703" s="411">
        <f t="shared" ref="AB703" si="2095">AB702</f>
        <v>0.35050796380179006</v>
      </c>
      <c r="AC703" s="411">
        <f t="shared" ref="AC703" si="2096">AC702</f>
        <v>2.9242096857606394E-2</v>
      </c>
      <c r="AD703" s="411">
        <f t="shared" ref="AD703" si="2097">AD702</f>
        <v>3.4352535098200261E-3</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15.5" outlineLevel="1">
      <c r="A705" s="532">
        <v>37</v>
      </c>
      <c r="B705" s="428" t="s">
        <v>794</v>
      </c>
      <c r="C705" s="291" t="s">
        <v>25</v>
      </c>
      <c r="D705" s="295">
        <f>SUMIFS('7.  Persistence Report'!AX$27:AX$659,'7.  Persistence Report'!$D$27:$D$659,$B705,'7.  Persistence Report'!$H$27:$H$659,$D$584,'7.  Persistence Report'!$J$27:$J$659,"&lt;&gt;Adjustment")</f>
        <v>0</v>
      </c>
      <c r="E705" s="295">
        <f>SUMIFS('7.  Persistence Report'!AY$27:AY$659,'7.  Persistence Report'!$D$27:$D$659,$B705,'7.  Persistence Report'!$H$27:$H$659,$D$584,'7.  Persistence Report'!$J$27:$J$659,"&lt;&gt;Adjustment")</f>
        <v>0</v>
      </c>
      <c r="F705" s="295">
        <f>SUMIFS('7.  Persistence Report'!AZ$27:AZ$659,'7.  Persistence Report'!$D$27:$D$659,$B705,'7.  Persistence Report'!$H$27:$H$659,$D$584,'7.  Persistence Report'!$J$27:$J$659,"&lt;&gt;Adjustment")</f>
        <v>0</v>
      </c>
      <c r="G705" s="295">
        <f>SUMIFS('7.  Persistence Report'!BA$27:BA$659,'7.  Persistence Report'!$D$27:$D$659,$B705,'7.  Persistence Report'!$H$27:$H$659,$D$584,'7.  Persistence Report'!$J$27:$J$659,"&lt;&gt;Adjustment")</f>
        <v>0</v>
      </c>
      <c r="H705" s="295">
        <f>SUMIFS('7.  Persistence Report'!BB$27:BB$659,'7.  Persistence Report'!$D$27:$D$659,$B705,'7.  Persistence Report'!$H$27:$H$659,$D$584,'7.  Persistence Report'!$J$27:$J$659,"&lt;&gt;Adjustment")</f>
        <v>0</v>
      </c>
      <c r="I705" s="295">
        <f>SUMIFS('7.  Persistence Report'!BC$27:BC$659,'7.  Persistence Report'!$D$27:$D$659,$B705,'7.  Persistence Report'!$H$27:$H$659,$D$584,'7.  Persistence Report'!$J$27:$J$659,"&lt;&gt;Adjustment")</f>
        <v>0</v>
      </c>
      <c r="J705" s="295">
        <f>SUMIFS('7.  Persistence Report'!BD$27:BD$659,'7.  Persistence Report'!$D$27:$D$659,$B705,'7.  Persistence Report'!$H$27:$H$659,$D$584,'7.  Persistence Report'!$J$27:$J$659,"&lt;&gt;Adjustment")</f>
        <v>0</v>
      </c>
      <c r="K705" s="295">
        <f>SUMIFS('7.  Persistence Report'!BE$27:BE$659,'7.  Persistence Report'!$D$27:$D$659,$B705,'7.  Persistence Report'!$H$27:$H$659,$D$584,'7.  Persistence Report'!$J$27:$J$659,"&lt;&gt;Adjustment")</f>
        <v>0</v>
      </c>
      <c r="L705" s="295">
        <f>SUMIFS('7.  Persistence Report'!BF$27:BF$659,'7.  Persistence Report'!$D$27:$D$659,$B705,'7.  Persistence Report'!$H$27:$H$659,$D$584,'7.  Persistence Report'!$J$27:$J$659,"&lt;&gt;Adjustment")</f>
        <v>0</v>
      </c>
      <c r="M705" s="295">
        <f>SUMIFS('7.  Persistence Report'!BG$27:BG$659,'7.  Persistence Report'!$D$27:$D$659,$B705,'7.  Persistence Report'!$H$27:$H$659,$D$584,'7.  Persistence Report'!$J$27:$J$659,"&lt;&gt;Adjustment")</f>
        <v>0</v>
      </c>
      <c r="N705" s="291"/>
      <c r="O705" s="295">
        <f>SUMIFS('7.  Persistence Report'!S$27:S$659,'7.  Persistence Report'!$D$27:$D$659,$B705,'7.  Persistence Report'!$H$27:$H$659,$O$584,'7.  Persistence Report'!$J$27:$J$659,"&lt;&gt;Adjustment")</f>
        <v>0</v>
      </c>
      <c r="P705" s="295">
        <f>SUMIFS('7.  Persistence Report'!T$27:T$659,'7.  Persistence Report'!$D$27:$D$659,$B705,'7.  Persistence Report'!$H$27:$H$659,$O$584,'7.  Persistence Report'!$J$27:$J$659,"&lt;&gt;Adjustment")</f>
        <v>0</v>
      </c>
      <c r="Q705" s="295">
        <f>SUMIFS('7.  Persistence Report'!U$27:U$659,'7.  Persistence Report'!$D$27:$D$659,$B705,'7.  Persistence Report'!$H$27:$H$659,$O$584,'7.  Persistence Report'!$J$27:$J$659,"&lt;&gt;Adjustment")</f>
        <v>0</v>
      </c>
      <c r="R705" s="295">
        <f>SUMIFS('7.  Persistence Report'!V$27:V$659,'7.  Persistence Report'!$D$27:$D$659,$B705,'7.  Persistence Report'!$H$27:$H$659,$O$584,'7.  Persistence Report'!$J$27:$J$659,"&lt;&gt;Adjustment")</f>
        <v>0</v>
      </c>
      <c r="S705" s="295">
        <f>SUMIFS('7.  Persistence Report'!W$27:W$659,'7.  Persistence Report'!$D$27:$D$659,$B705,'7.  Persistence Report'!$H$27:$H$659,$O$584,'7.  Persistence Report'!$J$27:$J$659,"&lt;&gt;Adjustment")</f>
        <v>0</v>
      </c>
      <c r="T705" s="295">
        <f>SUMIFS('7.  Persistence Report'!X$27:X$659,'7.  Persistence Report'!$D$27:$D$659,$B705,'7.  Persistence Report'!$H$27:$H$659,$O$584,'7.  Persistence Report'!$J$27:$J$659,"&lt;&gt;Adjustment")</f>
        <v>0</v>
      </c>
      <c r="U705" s="295">
        <f>SUMIFS('7.  Persistence Report'!Y$27:Y$659,'7.  Persistence Report'!$D$27:$D$659,$B705,'7.  Persistence Report'!$H$27:$H$659,$O$584,'7.  Persistence Report'!$J$27:$J$659,"&lt;&gt;Adjustment")</f>
        <v>0</v>
      </c>
      <c r="V705" s="295">
        <f>SUMIFS('7.  Persistence Report'!Z$27:Z$659,'7.  Persistence Report'!$D$27:$D$659,$B705,'7.  Persistence Report'!$H$27:$H$659,$O$584,'7.  Persistence Report'!$J$27:$J$659,"&lt;&gt;Adjustment")</f>
        <v>0</v>
      </c>
      <c r="W705" s="295">
        <f>SUMIFS('7.  Persistence Report'!AA$27:AA$659,'7.  Persistence Report'!$D$27:$D$659,$B705,'7.  Persistence Report'!$H$27:$H$659,$O$584,'7.  Persistence Report'!$J$27:$J$659,"&lt;&gt;Adjustment")</f>
        <v>0</v>
      </c>
      <c r="X705" s="295">
        <f>SUMIFS('7.  Persistence Report'!AB$27:AB$659,'7.  Persistence Report'!$D$27:$D$659,$B705,'7.  Persistence Report'!$H$27:$H$659,$O$584,'7.  Persistence Report'!$J$27:$J$659,"&lt;&gt;Adjustment")</f>
        <v>0</v>
      </c>
      <c r="Y705" s="410">
        <f>VLOOKUP(B705,'3-a.  Rate Class Allocations'!$B$20:$BW$989,40,FALSE)</f>
        <v>1</v>
      </c>
      <c r="Z705" s="410">
        <f>VLOOKUP(B705,'3-a.  Rate Class Allocations'!$B$20:$BW$989,42,FALSE)</f>
        <v>0</v>
      </c>
      <c r="AA705" s="410">
        <f>VLOOKUP(B705,'3-a.  Rate Class Allocations'!$B$20:$BW$989,44,FALSE)</f>
        <v>0</v>
      </c>
      <c r="AB705" s="410">
        <f>VLOOKUP(B705,'3-a.  Rate Class Allocations'!$B$20:$BW$989,45,FALSE)</f>
        <v>0</v>
      </c>
      <c r="AC705" s="410">
        <f>VLOOKUP(B705,'3-a.  Rate Class Allocations'!$B$20:$BW$989,47,FALSE)</f>
        <v>0</v>
      </c>
      <c r="AD705" s="410">
        <f>VLOOKUP(B705,'3-a.  Rate Class Allocations'!$B$20:$BW$989,49,FALSE)</f>
        <v>0</v>
      </c>
      <c r="AE705" s="410"/>
      <c r="AF705" s="415"/>
      <c r="AG705" s="415"/>
      <c r="AH705" s="415"/>
      <c r="AI705" s="415"/>
      <c r="AJ705" s="415"/>
      <c r="AK705" s="415"/>
      <c r="AL705" s="415"/>
      <c r="AM705" s="296">
        <f>SUM(Y705:AL705)</f>
        <v>1</v>
      </c>
    </row>
    <row r="706" spans="1:39" ht="15.5" outlineLevel="1">
      <c r="A706" s="532"/>
      <c r="B706" s="294" t="s">
        <v>310</v>
      </c>
      <c r="C706" s="340" t="s">
        <v>862</v>
      </c>
      <c r="D706" s="295">
        <f>SUMIFS('7.  Persistence Report'!AX$27:AX$659,'7.  Persistence Report'!$D$27:$D$659,$B705,'7.  Persistence Report'!$H$27:$H$659,$D$584,'7.  Persistence Report'!$J$27:$J$659,"Adjustment")</f>
        <v>734139.65299449081</v>
      </c>
      <c r="E706" s="295">
        <f>SUMIFS('7.  Persistence Report'!AY$27:AY$659,'7.  Persistence Report'!$D$27:$D$659,$B705,'7.  Persistence Report'!$H$27:$H$659,$D$584,'7.  Persistence Report'!$J$27:$J$659,"Adjustment")</f>
        <v>734139.65299449081</v>
      </c>
      <c r="F706" s="295">
        <f>SUMIFS('7.  Persistence Report'!AZ$27:AZ$659,'7.  Persistence Report'!$D$27:$D$659,$B705,'7.  Persistence Report'!$H$27:$H$659,$D$584,'7.  Persistence Report'!$J$27:$J$659,"Adjustment")</f>
        <v>734139.65299449081</v>
      </c>
      <c r="G706" s="295">
        <f>SUMIFS('7.  Persistence Report'!BA$27:BA$659,'7.  Persistence Report'!$D$27:$D$659,$B705,'7.  Persistence Report'!$H$27:$H$659,$D$584,'7.  Persistence Report'!$J$27:$J$659,"Adjustment")</f>
        <v>734139.65299449081</v>
      </c>
      <c r="H706" s="295">
        <f>SUMIFS('7.  Persistence Report'!BB$27:BB$659,'7.  Persistence Report'!$D$27:$D$659,$B705,'7.  Persistence Report'!$H$27:$H$659,$D$584,'7.  Persistence Report'!$J$27:$J$659,"Adjustment")</f>
        <v>734139.65299449081</v>
      </c>
      <c r="I706" s="295">
        <f>SUMIFS('7.  Persistence Report'!BC$27:BC$659,'7.  Persistence Report'!$D$27:$D$659,$B705,'7.  Persistence Report'!$H$27:$H$659,$D$584,'7.  Persistence Report'!$J$27:$J$659,"Adjustment")</f>
        <v>734139.65299449081</v>
      </c>
      <c r="J706" s="295">
        <f>SUMIFS('7.  Persistence Report'!BD$27:BD$659,'7.  Persistence Report'!$D$27:$D$659,$B705,'7.  Persistence Report'!$H$27:$H$659,$D$584,'7.  Persistence Report'!$J$27:$J$659,"Adjustment")</f>
        <v>734139.65299449081</v>
      </c>
      <c r="K706" s="295">
        <f>SUMIFS('7.  Persistence Report'!BE$27:BE$659,'7.  Persistence Report'!$D$27:$D$659,$B705,'7.  Persistence Report'!$H$27:$H$659,$D$584,'7.  Persistence Report'!$J$27:$J$659,"Adjustment")</f>
        <v>734139.65299449081</v>
      </c>
      <c r="L706" s="295">
        <f>SUMIFS('7.  Persistence Report'!BF$27:BF$659,'7.  Persistence Report'!$D$27:$D$659,$B705,'7.  Persistence Report'!$H$27:$H$659,$D$584,'7.  Persistence Report'!$J$27:$J$659,"Adjustment")</f>
        <v>734139.65299449081</v>
      </c>
      <c r="M706" s="295">
        <f>SUMIFS('7.  Persistence Report'!BG$27:BG$659,'7.  Persistence Report'!$D$27:$D$659,$B705,'7.  Persistence Report'!$H$27:$H$659,$D$584,'7.  Persistence Report'!$J$27:$J$659,"Adjustment")</f>
        <v>734139.65299449081</v>
      </c>
      <c r="N706" s="291"/>
      <c r="O706" s="295">
        <f>SUMIFS('7.  Persistence Report'!S$27:S$659,'7.  Persistence Report'!$D$27:$D$659,$B705,'7.  Persistence Report'!$H$27:$H$659,$O$584,'7.  Persistence Report'!$J$27:$J$659,"Adjustment")</f>
        <v>239.32765241535003</v>
      </c>
      <c r="P706" s="295">
        <f>SUMIFS('7.  Persistence Report'!T$27:T$659,'7.  Persistence Report'!$D$27:$D$659,$B705,'7.  Persistence Report'!$H$27:$H$659,$O$584,'7.  Persistence Report'!$J$27:$J$659,"Adjustment")</f>
        <v>239.32765241535003</v>
      </c>
      <c r="Q706" s="295">
        <f>SUMIFS('7.  Persistence Report'!U$27:U$659,'7.  Persistence Report'!$D$27:$D$659,$B705,'7.  Persistence Report'!$H$27:$H$659,$O$584,'7.  Persistence Report'!$J$27:$J$659,"Adjustment")</f>
        <v>239.32765241535003</v>
      </c>
      <c r="R706" s="295">
        <f>SUMIFS('7.  Persistence Report'!V$27:V$659,'7.  Persistence Report'!$D$27:$D$659,$B705,'7.  Persistence Report'!$H$27:$H$659,$O$584,'7.  Persistence Report'!$J$27:$J$659,"Adjustment")</f>
        <v>239.32765241535003</v>
      </c>
      <c r="S706" s="295">
        <f>SUMIFS('7.  Persistence Report'!W$27:W$659,'7.  Persistence Report'!$D$27:$D$659,$B705,'7.  Persistence Report'!$H$27:$H$659,$O$584,'7.  Persistence Report'!$J$27:$J$659,"Adjustment")</f>
        <v>239.32765241535003</v>
      </c>
      <c r="T706" s="295">
        <f>SUMIFS('7.  Persistence Report'!X$27:X$659,'7.  Persistence Report'!$D$27:$D$659,$B705,'7.  Persistence Report'!$H$27:$H$659,$O$584,'7.  Persistence Report'!$J$27:$J$659,"Adjustment")</f>
        <v>239.32765241535003</v>
      </c>
      <c r="U706" s="295">
        <f>SUMIFS('7.  Persistence Report'!Y$27:Y$659,'7.  Persistence Report'!$D$27:$D$659,$B705,'7.  Persistence Report'!$H$27:$H$659,$O$584,'7.  Persistence Report'!$J$27:$J$659,"Adjustment")</f>
        <v>239.32765241535003</v>
      </c>
      <c r="V706" s="295">
        <f>SUMIFS('7.  Persistence Report'!Z$27:Z$659,'7.  Persistence Report'!$D$27:$D$659,$B705,'7.  Persistence Report'!$H$27:$H$659,$O$584,'7.  Persistence Report'!$J$27:$J$659,"Adjustment")</f>
        <v>239.32765241535003</v>
      </c>
      <c r="W706" s="295">
        <f>SUMIFS('7.  Persistence Report'!AA$27:AA$659,'7.  Persistence Report'!$D$27:$D$659,$B705,'7.  Persistence Report'!$H$27:$H$659,$O$584,'7.  Persistence Report'!$J$27:$J$659,"Adjustment")</f>
        <v>239.32765241535003</v>
      </c>
      <c r="X706" s="295">
        <f>SUMIFS('7.  Persistence Report'!AB$27:AB$659,'7.  Persistence Report'!$D$27:$D$659,$B705,'7.  Persistence Report'!$H$27:$H$659,$O$584,'7.  Persistence Report'!$J$27:$J$659,"Adjustment")</f>
        <v>239.32765241535003</v>
      </c>
      <c r="Y706" s="411">
        <f>Y705</f>
        <v>1</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795</v>
      </c>
      <c r="C708" s="291" t="s">
        <v>25</v>
      </c>
      <c r="D708" s="295">
        <f>SUMIFS('7.  Persistence Report'!AX$27:AX$659,'7.  Persistence Report'!$D$27:$D$659,$B708,'7.  Persistence Report'!$H$27:$H$659,$D$584,'7.  Persistence Report'!$J$27:$J$659,"&lt;&gt;Adjustment")</f>
        <v>0</v>
      </c>
      <c r="E708" s="295">
        <f>SUMIFS('7.  Persistence Report'!AY$27:AY$659,'7.  Persistence Report'!$D$27:$D$659,$B708,'7.  Persistence Report'!$H$27:$H$659,$D$584,'7.  Persistence Report'!$J$27:$J$659,"&lt;&gt;Adjustment")</f>
        <v>0</v>
      </c>
      <c r="F708" s="295">
        <f>SUMIFS('7.  Persistence Report'!AZ$27:AZ$659,'7.  Persistence Report'!$D$27:$D$659,$B708,'7.  Persistence Report'!$H$27:$H$659,$D$584,'7.  Persistence Report'!$J$27:$J$659,"&lt;&gt;Adjustment")</f>
        <v>0</v>
      </c>
      <c r="G708" s="295">
        <f>SUMIFS('7.  Persistence Report'!BA$27:BA$659,'7.  Persistence Report'!$D$27:$D$659,$B708,'7.  Persistence Report'!$H$27:$H$659,$D$584,'7.  Persistence Report'!$J$27:$J$659,"&lt;&gt;Adjustment")</f>
        <v>0</v>
      </c>
      <c r="H708" s="295">
        <f>SUMIFS('7.  Persistence Report'!BB$27:BB$659,'7.  Persistence Report'!$D$27:$D$659,$B708,'7.  Persistence Report'!$H$27:$H$659,$D$584,'7.  Persistence Report'!$J$27:$J$659,"&lt;&gt;Adjustment")</f>
        <v>0</v>
      </c>
      <c r="I708" s="295">
        <f>SUMIFS('7.  Persistence Report'!BC$27:BC$659,'7.  Persistence Report'!$D$27:$D$659,$B708,'7.  Persistence Report'!$H$27:$H$659,$D$584,'7.  Persistence Report'!$J$27:$J$659,"&lt;&gt;Adjustment")</f>
        <v>0</v>
      </c>
      <c r="J708" s="295">
        <f>SUMIFS('7.  Persistence Report'!BD$27:BD$659,'7.  Persistence Report'!$D$27:$D$659,$B708,'7.  Persistence Report'!$H$27:$H$659,$D$584,'7.  Persistence Report'!$J$27:$J$659,"&lt;&gt;Adjustment")</f>
        <v>0</v>
      </c>
      <c r="K708" s="295">
        <f>SUMIFS('7.  Persistence Report'!BE$27:BE$659,'7.  Persistence Report'!$D$27:$D$659,$B708,'7.  Persistence Report'!$H$27:$H$659,$D$584,'7.  Persistence Report'!$J$27:$J$659,"&lt;&gt;Adjustment")</f>
        <v>0</v>
      </c>
      <c r="L708" s="295">
        <f>SUMIFS('7.  Persistence Report'!BF$27:BF$659,'7.  Persistence Report'!$D$27:$D$659,$B708,'7.  Persistence Report'!$H$27:$H$659,$D$584,'7.  Persistence Report'!$J$27:$J$659,"&lt;&gt;Adjustment")</f>
        <v>0</v>
      </c>
      <c r="M708" s="295">
        <f>SUMIFS('7.  Persistence Report'!BG$27:BG$659,'7.  Persistence Report'!$D$27:$D$659,$B708,'7.  Persistence Report'!$H$27:$H$659,$D$584,'7.  Persistence Report'!$J$27:$J$659,"&lt;&gt;Adjustment")</f>
        <v>0</v>
      </c>
      <c r="N708" s="291"/>
      <c r="O708" s="295">
        <f>SUMIFS('7.  Persistence Report'!S$27:S$659,'7.  Persistence Report'!$D$27:$D$659,$B708,'7.  Persistence Report'!$H$27:$H$659,$O$584,'7.  Persistence Report'!$J$27:$J$659,"&lt;&gt;Adjustment")</f>
        <v>0</v>
      </c>
      <c r="P708" s="295">
        <f>SUMIFS('7.  Persistence Report'!T$27:T$659,'7.  Persistence Report'!$D$27:$D$659,$B708,'7.  Persistence Report'!$H$27:$H$659,$O$584,'7.  Persistence Report'!$J$27:$J$659,"&lt;&gt;Adjustment")</f>
        <v>0</v>
      </c>
      <c r="Q708" s="295">
        <f>SUMIFS('7.  Persistence Report'!U$27:U$659,'7.  Persistence Report'!$D$27:$D$659,$B708,'7.  Persistence Report'!$H$27:$H$659,$O$584,'7.  Persistence Report'!$J$27:$J$659,"&lt;&gt;Adjustment")</f>
        <v>0</v>
      </c>
      <c r="R708" s="295">
        <f>SUMIFS('7.  Persistence Report'!V$27:V$659,'7.  Persistence Report'!$D$27:$D$659,$B708,'7.  Persistence Report'!$H$27:$H$659,$O$584,'7.  Persistence Report'!$J$27:$J$659,"&lt;&gt;Adjustment")</f>
        <v>0</v>
      </c>
      <c r="S708" s="295">
        <f>SUMIFS('7.  Persistence Report'!W$27:W$659,'7.  Persistence Report'!$D$27:$D$659,$B708,'7.  Persistence Report'!$H$27:$H$659,$O$584,'7.  Persistence Report'!$J$27:$J$659,"&lt;&gt;Adjustment")</f>
        <v>0</v>
      </c>
      <c r="T708" s="295">
        <f>SUMIFS('7.  Persistence Report'!X$27:X$659,'7.  Persistence Report'!$D$27:$D$659,$B708,'7.  Persistence Report'!$H$27:$H$659,$O$584,'7.  Persistence Report'!$J$27:$J$659,"&lt;&gt;Adjustment")</f>
        <v>0</v>
      </c>
      <c r="U708" s="295">
        <f>SUMIFS('7.  Persistence Report'!Y$27:Y$659,'7.  Persistence Report'!$D$27:$D$659,$B708,'7.  Persistence Report'!$H$27:$H$659,$O$584,'7.  Persistence Report'!$J$27:$J$659,"&lt;&gt;Adjustment")</f>
        <v>0</v>
      </c>
      <c r="V708" s="295">
        <f>SUMIFS('7.  Persistence Report'!Z$27:Z$659,'7.  Persistence Report'!$D$27:$D$659,$B708,'7.  Persistence Report'!$H$27:$H$659,$O$584,'7.  Persistence Report'!$J$27:$J$659,"&lt;&gt;Adjustment")</f>
        <v>0</v>
      </c>
      <c r="W708" s="295">
        <f>SUMIFS('7.  Persistence Report'!AA$27:AA$659,'7.  Persistence Report'!$D$27:$D$659,$B708,'7.  Persistence Report'!$H$27:$H$659,$O$584,'7.  Persistence Report'!$J$27:$J$659,"&lt;&gt;Adjustment")</f>
        <v>0</v>
      </c>
      <c r="X708" s="295">
        <f>SUMIFS('7.  Persistence Report'!AB$27:AB$659,'7.  Persistence Report'!$D$27:$D$659,$B708,'7.  Persistence Report'!$H$27:$H$659,$O$584,'7.  Persistence Report'!$J$27:$J$659,"&lt;&gt;Adjustment")</f>
        <v>0</v>
      </c>
      <c r="Y708" s="410">
        <f>VLOOKUP(B708,'3-a.  Rate Class Allocations'!$B$20:$BW$989,40,FALSE)</f>
        <v>1</v>
      </c>
      <c r="Z708" s="410">
        <f>VLOOKUP(B708,'3-a.  Rate Class Allocations'!$B$20:$BW$989,42,FALSE)</f>
        <v>0</v>
      </c>
      <c r="AA708" s="410">
        <f>VLOOKUP(B708,'3-a.  Rate Class Allocations'!$B$20:$BW$989,44,FALSE)</f>
        <v>0</v>
      </c>
      <c r="AB708" s="410">
        <f>VLOOKUP(B708,'3-a.  Rate Class Allocations'!$B$20:$BW$989,45,FALSE)</f>
        <v>0</v>
      </c>
      <c r="AC708" s="410">
        <f>VLOOKUP(B708,'3-a.  Rate Class Allocations'!$B$20:$BW$989,47,FALSE)</f>
        <v>0</v>
      </c>
      <c r="AD708" s="410">
        <f>VLOOKUP(B708,'3-a.  Rate Class Allocations'!$B$20:$BW$989,49,FALSE)</f>
        <v>0</v>
      </c>
      <c r="AE708" s="410"/>
      <c r="AF708" s="415"/>
      <c r="AG708" s="415"/>
      <c r="AH708" s="415"/>
      <c r="AI708" s="415"/>
      <c r="AJ708" s="415"/>
      <c r="AK708" s="415"/>
      <c r="AL708" s="415"/>
      <c r="AM708" s="296">
        <f>SUM(Y708:AL708)</f>
        <v>1</v>
      </c>
    </row>
    <row r="709" spans="1:39" ht="15.5" outlineLevel="1">
      <c r="A709" s="532"/>
      <c r="B709" s="294" t="s">
        <v>310</v>
      </c>
      <c r="C709" s="340" t="s">
        <v>862</v>
      </c>
      <c r="D709" s="295">
        <f>SUMIFS('7.  Persistence Report'!AX$27:AX$659,'7.  Persistence Report'!$D$27:$D$659,$B708,'7.  Persistence Report'!$H$27:$H$659,$D$584,'7.  Persistence Report'!$J$27:$J$659,"Adjustment")</f>
        <v>1994755.4390573783</v>
      </c>
      <c r="E709" s="295">
        <f>SUMIFS('7.  Persistence Report'!AY$27:AY$659,'7.  Persistence Report'!$D$27:$D$659,$B708,'7.  Persistence Report'!$H$27:$H$659,$D$584,'7.  Persistence Report'!$J$27:$J$659,"Adjustment")</f>
        <v>1994755.4390573783</v>
      </c>
      <c r="F709" s="295">
        <f>SUMIFS('7.  Persistence Report'!AZ$27:AZ$659,'7.  Persistence Report'!$D$27:$D$659,$B708,'7.  Persistence Report'!$H$27:$H$659,$D$584,'7.  Persistence Report'!$J$27:$J$659,"Adjustment")</f>
        <v>1994755.4390573783</v>
      </c>
      <c r="G709" s="295">
        <f>SUMIFS('7.  Persistence Report'!BA$27:BA$659,'7.  Persistence Report'!$D$27:$D$659,$B708,'7.  Persistence Report'!$H$27:$H$659,$D$584,'7.  Persistence Report'!$J$27:$J$659,"Adjustment")</f>
        <v>1994755.4390573783</v>
      </c>
      <c r="H709" s="295">
        <f>SUMIFS('7.  Persistence Report'!BB$27:BB$659,'7.  Persistence Report'!$D$27:$D$659,$B708,'7.  Persistence Report'!$H$27:$H$659,$D$584,'7.  Persistence Report'!$J$27:$J$659,"Adjustment")</f>
        <v>1994755.4390573783</v>
      </c>
      <c r="I709" s="295">
        <f>SUMIFS('7.  Persistence Report'!BC$27:BC$659,'7.  Persistence Report'!$D$27:$D$659,$B708,'7.  Persistence Report'!$H$27:$H$659,$D$584,'7.  Persistence Report'!$J$27:$J$659,"Adjustment")</f>
        <v>1994755.4390573783</v>
      </c>
      <c r="J709" s="295">
        <f>SUMIFS('7.  Persistence Report'!BD$27:BD$659,'7.  Persistence Report'!$D$27:$D$659,$B708,'7.  Persistence Report'!$H$27:$H$659,$D$584,'7.  Persistence Report'!$J$27:$J$659,"Adjustment")</f>
        <v>1994755.4390573783</v>
      </c>
      <c r="K709" s="295">
        <f>SUMIFS('7.  Persistence Report'!BE$27:BE$659,'7.  Persistence Report'!$D$27:$D$659,$B708,'7.  Persistence Report'!$H$27:$H$659,$D$584,'7.  Persistence Report'!$J$27:$J$659,"Adjustment")</f>
        <v>1994755.4390573783</v>
      </c>
      <c r="L709" s="295">
        <f>SUMIFS('7.  Persistence Report'!BF$27:BF$659,'7.  Persistence Report'!$D$27:$D$659,$B708,'7.  Persistence Report'!$H$27:$H$659,$D$584,'7.  Persistence Report'!$J$27:$J$659,"Adjustment")</f>
        <v>1994755.4390573783</v>
      </c>
      <c r="M709" s="295">
        <f>SUMIFS('7.  Persistence Report'!BG$27:BG$659,'7.  Persistence Report'!$D$27:$D$659,$B708,'7.  Persistence Report'!$H$27:$H$659,$D$584,'7.  Persistence Report'!$J$27:$J$659,"Adjustment")</f>
        <v>1994755.4390573783</v>
      </c>
      <c r="N709" s="291"/>
      <c r="O709" s="295">
        <f>SUMIFS('7.  Persistence Report'!S$27:S$659,'7.  Persistence Report'!$D$27:$D$659,$B708,'7.  Persistence Report'!$H$27:$H$659,$O$584,'7.  Persistence Report'!$J$27:$J$659,"Adjustment")</f>
        <v>0</v>
      </c>
      <c r="P709" s="295">
        <f>SUMIFS('7.  Persistence Report'!T$27:T$659,'7.  Persistence Report'!$D$27:$D$659,$B708,'7.  Persistence Report'!$H$27:$H$659,$O$584,'7.  Persistence Report'!$J$27:$J$659,"Adjustment")</f>
        <v>0</v>
      </c>
      <c r="Q709" s="295">
        <f>SUMIFS('7.  Persistence Report'!U$27:U$659,'7.  Persistence Report'!$D$27:$D$659,$B708,'7.  Persistence Report'!$H$27:$H$659,$O$584,'7.  Persistence Report'!$J$27:$J$659,"Adjustment")</f>
        <v>0</v>
      </c>
      <c r="R709" s="295">
        <f>SUMIFS('7.  Persistence Report'!V$27:V$659,'7.  Persistence Report'!$D$27:$D$659,$B708,'7.  Persistence Report'!$H$27:$H$659,$O$584,'7.  Persistence Report'!$J$27:$J$659,"Adjustment")</f>
        <v>0</v>
      </c>
      <c r="S709" s="295">
        <f>SUMIFS('7.  Persistence Report'!W$27:W$659,'7.  Persistence Report'!$D$27:$D$659,$B708,'7.  Persistence Report'!$H$27:$H$659,$O$584,'7.  Persistence Report'!$J$27:$J$659,"Adjustment")</f>
        <v>0</v>
      </c>
      <c r="T709" s="295">
        <f>SUMIFS('7.  Persistence Report'!X$27:X$659,'7.  Persistence Report'!$D$27:$D$659,$B708,'7.  Persistence Report'!$H$27:$H$659,$O$584,'7.  Persistence Report'!$J$27:$J$659,"Adjustment")</f>
        <v>0</v>
      </c>
      <c r="U709" s="295">
        <f>SUMIFS('7.  Persistence Report'!Y$27:Y$659,'7.  Persistence Report'!$D$27:$D$659,$B708,'7.  Persistence Report'!$H$27:$H$659,$O$584,'7.  Persistence Report'!$J$27:$J$659,"Adjustment")</f>
        <v>0</v>
      </c>
      <c r="V709" s="295">
        <f>SUMIFS('7.  Persistence Report'!Z$27:Z$659,'7.  Persistence Report'!$D$27:$D$659,$B708,'7.  Persistence Report'!$H$27:$H$659,$O$584,'7.  Persistence Report'!$J$27:$J$659,"Adjustment")</f>
        <v>0</v>
      </c>
      <c r="W709" s="295">
        <f>SUMIFS('7.  Persistence Report'!AA$27:AA$659,'7.  Persistence Report'!$D$27:$D$659,$B708,'7.  Persistence Report'!$H$27:$H$659,$O$584,'7.  Persistence Report'!$J$27:$J$659,"Adjustment")</f>
        <v>0</v>
      </c>
      <c r="X709" s="295">
        <f>SUMIFS('7.  Persistence Report'!AB$27:AB$659,'7.  Persistence Report'!$D$27:$D$659,$B708,'7.  Persistence Report'!$H$27:$H$659,$O$584,'7.  Persistence Report'!$J$27:$J$659,"Adjustment")</f>
        <v>0</v>
      </c>
      <c r="Y709" s="411">
        <f>Y708</f>
        <v>1</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264746173.30852738</v>
      </c>
      <c r="E744" s="329"/>
      <c r="F744" s="329"/>
      <c r="G744" s="329"/>
      <c r="H744" s="329"/>
      <c r="I744" s="329"/>
      <c r="J744" s="329"/>
      <c r="K744" s="329"/>
      <c r="L744" s="329"/>
      <c r="M744" s="329"/>
      <c r="N744" s="329"/>
      <c r="O744" s="329">
        <f>SUM(O587:O742)</f>
        <v>33259.003544383726</v>
      </c>
      <c r="P744" s="329"/>
      <c r="Q744" s="329"/>
      <c r="R744" s="329"/>
      <c r="S744" s="329"/>
      <c r="T744" s="329"/>
      <c r="U744" s="329"/>
      <c r="V744" s="329"/>
      <c r="W744" s="329"/>
      <c r="X744" s="329"/>
      <c r="Y744" s="329">
        <f>IF(Y585="kWh",SUMPRODUCT(D587:D742,Y587:Y742))</f>
        <v>35729603.791058689</v>
      </c>
      <c r="Z744" s="329">
        <f>IF(Z585="kWh",SUMPRODUCT(D587:D742,Z587:Z742))</f>
        <v>1477552.2158870471</v>
      </c>
      <c r="AA744" s="329">
        <f>IF(AA585="kw",SUMPRODUCT(N587:N742,O587:O742,AA587:AA742),SUMPRODUCT(D587:D742,AA587:AA742))</f>
        <v>37805619.033344582</v>
      </c>
      <c r="AB744" s="329">
        <f>IF(AB585="kw",SUMPRODUCT(N587:N742,O587:O742,AB587:AB742),SUMPRODUCT(D587:D742,AB587:AB742))</f>
        <v>189103.67877736766</v>
      </c>
      <c r="AC744" s="329">
        <f>IF(AC585="kw",SUMPRODUCT(N587:N742,O587:O742,AC587:AC742),SUMPRODUCT(D587:D742,AC587:AC742))</f>
        <v>82537.312267110698</v>
      </c>
      <c r="AD744" s="329">
        <f>IF(AD585="kw",SUMPRODUCT(N587:N742,O587:O742,AD587:AD742),SUMPRODUCT(D587:D742,AD587:AD742))</f>
        <v>22419.505000280828</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17641528.116579864</v>
      </c>
      <c r="Z745" s="392">
        <f>HLOOKUP(Z401,'2. LRAMVA Threshold'!$B$42:$Q$53,10,FALSE)</f>
        <v>359473.49543287617</v>
      </c>
      <c r="AA745" s="392">
        <f>HLOOKUP(AA401,'2. LRAMVA Threshold'!$B$42:$Q$53,10,FALSE)</f>
        <v>37892403.441269629</v>
      </c>
      <c r="AB745" s="392">
        <f>HLOOKUP(AB401,'2. LRAMVA Threshold'!$B$42:$Q$53,10,FALSE)</f>
        <v>155436.48755892806</v>
      </c>
      <c r="AC745" s="392">
        <f>HLOOKUP(AC401,'2. LRAMVA Threshold'!$B$42:$Q$53,10,FALSE)</f>
        <v>42036.591221405048</v>
      </c>
      <c r="AD745" s="392">
        <f>HLOOKUP(AD401,'2. LRAMVA Threshold'!$B$42:$Q$53,10,FALSE)</f>
        <v>40556.143602851043</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3"/>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1.0630000000000001E-2</v>
      </c>
      <c r="Z747" s="341">
        <f>HLOOKUP(Z$35,'3.  Distribution Rates'!$C$122:$P$133,10,FALSE)</f>
        <v>1.627E-2</v>
      </c>
      <c r="AA747" s="341">
        <f>HLOOKUP(AA$35,'3.  Distribution Rates'!$C$122:$P$133,10,FALSE)</f>
        <v>3.3360000000000001E-2</v>
      </c>
      <c r="AB747" s="341">
        <f>HLOOKUP(AB$35,'3.  Distribution Rates'!$C$122:$P$133,10,FALSE)</f>
        <v>8.0924999999999994</v>
      </c>
      <c r="AC747" s="341">
        <f>HLOOKUP(AC$35,'3.  Distribution Rates'!$C$122:$P$133,10,FALSE)</f>
        <v>6.3563999999999998</v>
      </c>
      <c r="AD747" s="341">
        <f>HLOOKUP(AD$35,'3.  Distribution Rates'!$C$122:$P$133,10,FALSE)</f>
        <v>6.8255999999999997</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Y210*Y747</f>
        <v>315394.75792980002</v>
      </c>
      <c r="Z752" s="378">
        <f>Z210*Z747</f>
        <v>17956.444072000002</v>
      </c>
      <c r="AA752" s="378">
        <f>AA210*AA747</f>
        <v>758381.52927970665</v>
      </c>
      <c r="AB752" s="825">
        <f>AB210/AB$32*AB747</f>
        <v>1974308.3731730129</v>
      </c>
      <c r="AC752" s="825">
        <f t="shared" ref="AC752:AD752" si="2276">AC210/AC$32*AC747</f>
        <v>673641.44402634446</v>
      </c>
      <c r="AD752" s="825">
        <f t="shared" si="2276"/>
        <v>887736.81479458138</v>
      </c>
      <c r="AE752" s="378">
        <f t="shared" ref="AE752:AL752" si="2277">AE210*AE747</f>
        <v>0</v>
      </c>
      <c r="AF752" s="378">
        <f t="shared" si="2277"/>
        <v>0</v>
      </c>
      <c r="AG752" s="378">
        <f t="shared" si="2277"/>
        <v>0</v>
      </c>
      <c r="AH752" s="378">
        <f t="shared" si="2277"/>
        <v>0</v>
      </c>
      <c r="AI752" s="378">
        <f t="shared" si="2277"/>
        <v>0</v>
      </c>
      <c r="AJ752" s="378">
        <f t="shared" si="2277"/>
        <v>0</v>
      </c>
      <c r="AK752" s="378">
        <f t="shared" si="2277"/>
        <v>0</v>
      </c>
      <c r="AL752" s="378">
        <f t="shared" si="2277"/>
        <v>0</v>
      </c>
      <c r="AM752" s="628">
        <f t="shared" si="2275"/>
        <v>4627419.3632754451</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Y393*Y747</f>
        <v>1013526.8252573882</v>
      </c>
      <c r="Z753" s="378">
        <f>Z393*Z747</f>
        <v>71610.463988999996</v>
      </c>
      <c r="AA753" s="378">
        <f>AA393*AA747</f>
        <v>462580.818024582</v>
      </c>
      <c r="AB753" s="825">
        <f>AB393/AB$32*AB747</f>
        <v>2248316.1034328225</v>
      </c>
      <c r="AC753" s="825">
        <f t="shared" ref="AC753:AD753" si="2278">AC393/AC$32*AC747</f>
        <v>647113.84271294635</v>
      </c>
      <c r="AD753" s="825">
        <f t="shared" si="2278"/>
        <v>508216.60311506112</v>
      </c>
      <c r="AE753" s="378">
        <f t="shared" ref="AE753:AL753" si="2279">AE393*AE747</f>
        <v>0</v>
      </c>
      <c r="AF753" s="378">
        <f t="shared" si="2279"/>
        <v>0</v>
      </c>
      <c r="AG753" s="378">
        <f t="shared" si="2279"/>
        <v>0</v>
      </c>
      <c r="AH753" s="378">
        <f t="shared" si="2279"/>
        <v>0</v>
      </c>
      <c r="AI753" s="378">
        <f t="shared" si="2279"/>
        <v>0</v>
      </c>
      <c r="AJ753" s="378">
        <f t="shared" si="2279"/>
        <v>0</v>
      </c>
      <c r="AK753" s="378">
        <f t="shared" si="2279"/>
        <v>0</v>
      </c>
      <c r="AL753" s="378">
        <f t="shared" si="2279"/>
        <v>0</v>
      </c>
      <c r="AM753" s="628">
        <f t="shared" si="2275"/>
        <v>4951364.6565318005</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0">Y576*Y747</f>
        <v>1444601.4421697136</v>
      </c>
      <c r="Z754" s="378">
        <f t="shared" si="2280"/>
        <v>96853.765292585376</v>
      </c>
      <c r="AA754" s="378">
        <f t="shared" si="2280"/>
        <v>621729.22111534316</v>
      </c>
      <c r="AB754" s="825">
        <f>AB576/AB$32*AB747</f>
        <v>2618340.694607107</v>
      </c>
      <c r="AC754" s="825">
        <f t="shared" ref="AC754:AD754" si="2281">AC576/AC$32*AC747</f>
        <v>394128.2511193502</v>
      </c>
      <c r="AD754" s="825">
        <f t="shared" si="2281"/>
        <v>133091.70784125198</v>
      </c>
      <c r="AE754" s="378">
        <f t="shared" si="2280"/>
        <v>0</v>
      </c>
      <c r="AF754" s="378">
        <f t="shared" si="2280"/>
        <v>0</v>
      </c>
      <c r="AG754" s="378">
        <f t="shared" si="2280"/>
        <v>0</v>
      </c>
      <c r="AH754" s="378">
        <f t="shared" si="2280"/>
        <v>0</v>
      </c>
      <c r="AI754" s="378">
        <f t="shared" si="2280"/>
        <v>0</v>
      </c>
      <c r="AJ754" s="378">
        <f t="shared" si="2280"/>
        <v>0</v>
      </c>
      <c r="AK754" s="378">
        <f t="shared" si="2280"/>
        <v>0</v>
      </c>
      <c r="AL754" s="378">
        <f t="shared" si="2280"/>
        <v>0</v>
      </c>
      <c r="AM754" s="628">
        <f t="shared" si="2275"/>
        <v>5308745.082145351</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379805.68829895387</v>
      </c>
      <c r="Z755" s="378">
        <f t="shared" ref="Z755:AL755" si="2282">Z744*Z747</f>
        <v>24039.774552482257</v>
      </c>
      <c r="AA755" s="378">
        <f t="shared" si="2282"/>
        <v>1261195.4509523753</v>
      </c>
      <c r="AB755" s="825">
        <f>AB744/AB$32*AB747</f>
        <v>1669198.8661712999</v>
      </c>
      <c r="AC755" s="825">
        <f t="shared" ref="AC755:AD755" si="2283">AC744/AC$32*AC747</f>
        <v>569580.03658089496</v>
      </c>
      <c r="AD755" s="825">
        <f t="shared" si="2283"/>
        <v>165237.6345210202</v>
      </c>
      <c r="AE755" s="378">
        <f t="shared" si="2282"/>
        <v>0</v>
      </c>
      <c r="AF755" s="378">
        <f t="shared" si="2282"/>
        <v>0</v>
      </c>
      <c r="AG755" s="378">
        <f t="shared" si="2282"/>
        <v>0</v>
      </c>
      <c r="AH755" s="378">
        <f t="shared" si="2282"/>
        <v>0</v>
      </c>
      <c r="AI755" s="378">
        <f t="shared" si="2282"/>
        <v>0</v>
      </c>
      <c r="AJ755" s="378">
        <f t="shared" si="2282"/>
        <v>0</v>
      </c>
      <c r="AK755" s="378">
        <f t="shared" si="2282"/>
        <v>0</v>
      </c>
      <c r="AL755" s="378">
        <f t="shared" si="2282"/>
        <v>0</v>
      </c>
      <c r="AM755" s="628">
        <f t="shared" si="2275"/>
        <v>4069057.4510770268</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3153328.7136558555</v>
      </c>
      <c r="Z756" s="346">
        <f>SUM(Z748:Z755)</f>
        <v>210460.44790606762</v>
      </c>
      <c r="AA756" s="346">
        <f t="shared" ref="AA756:AE756" si="2284">SUM(AA748:AA755)</f>
        <v>3103887.0193720073</v>
      </c>
      <c r="AB756" s="346">
        <f t="shared" si="2284"/>
        <v>8510164.0373842418</v>
      </c>
      <c r="AC756" s="346">
        <f t="shared" si="2284"/>
        <v>2284463.5744395358</v>
      </c>
      <c r="AD756" s="346">
        <f t="shared" si="2284"/>
        <v>1694282.7602719145</v>
      </c>
      <c r="AE756" s="346">
        <f t="shared" si="2284"/>
        <v>0</v>
      </c>
      <c r="AF756" s="346">
        <f t="shared" ref="AF756:AL756" si="2285">SUM(AF748:AF755)</f>
        <v>0</v>
      </c>
      <c r="AG756" s="346">
        <f t="shared" si="2285"/>
        <v>0</v>
      </c>
      <c r="AH756" s="346">
        <f t="shared" si="2285"/>
        <v>0</v>
      </c>
      <c r="AI756" s="346">
        <f t="shared" si="2285"/>
        <v>0</v>
      </c>
      <c r="AJ756" s="346">
        <f t="shared" si="2285"/>
        <v>0</v>
      </c>
      <c r="AK756" s="346">
        <f t="shared" si="2285"/>
        <v>0</v>
      </c>
      <c r="AL756" s="346">
        <f t="shared" si="2285"/>
        <v>0</v>
      </c>
      <c r="AM756" s="407">
        <f>SUM(AM748:AM755)</f>
        <v>18956586.553029623</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187529.44387924398</v>
      </c>
      <c r="Z757" s="347">
        <f t="shared" ref="Z757:AE757" si="2286">Z745*Z747</f>
        <v>5848.6337706928953</v>
      </c>
      <c r="AA757" s="347">
        <f t="shared" si="2286"/>
        <v>1264090.5788007549</v>
      </c>
      <c r="AB757" s="829">
        <f>AB745/AB$32*AB747</f>
        <v>1372022.0065124619</v>
      </c>
      <c r="AC757" s="829">
        <f t="shared" ref="AC757:AD757" si="2287">AC745/AC$32*AC747</f>
        <v>290089.44570593751</v>
      </c>
      <c r="AD757" s="829">
        <f t="shared" si="2287"/>
        <v>298909.41990672721</v>
      </c>
      <c r="AE757" s="347">
        <f t="shared" si="2286"/>
        <v>0</v>
      </c>
      <c r="AF757" s="347">
        <f t="shared" ref="AF757:AL757" si="2288">AF745*AF747</f>
        <v>0</v>
      </c>
      <c r="AG757" s="347">
        <f t="shared" si="2288"/>
        <v>0</v>
      </c>
      <c r="AH757" s="347">
        <f t="shared" si="2288"/>
        <v>0</v>
      </c>
      <c r="AI757" s="347">
        <f t="shared" si="2288"/>
        <v>0</v>
      </c>
      <c r="AJ757" s="347">
        <f t="shared" si="2288"/>
        <v>0</v>
      </c>
      <c r="AK757" s="347">
        <f t="shared" si="2288"/>
        <v>0</v>
      </c>
      <c r="AL757" s="347">
        <f t="shared" si="2288"/>
        <v>0</v>
      </c>
      <c r="AM757" s="407">
        <f>SUM(Y757:AL757)</f>
        <v>3418489.5285758185</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15538097.024453804</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27986610.940874316</v>
      </c>
      <c r="Z760" s="291">
        <f>SUMPRODUCT(E587:E742,Z587:Z742)</f>
        <v>1070026.2764036593</v>
      </c>
      <c r="AA760" s="291">
        <f t="shared" ref="AA760:AL760" si="2289">IF(AA585="kw",SUMPRODUCT($N$587:$N$742,$P$587:$P$742,AA587:AA742),SUMPRODUCT($E$587:$E$742,AA587:AA742))</f>
        <v>37884477.956840627</v>
      </c>
      <c r="AB760" s="291">
        <f t="shared" si="2289"/>
        <v>189915.06770092118</v>
      </c>
      <c r="AC760" s="291">
        <f t="shared" si="2289"/>
        <v>82900.449404508196</v>
      </c>
      <c r="AD760" s="291">
        <f t="shared" si="2289"/>
        <v>22488.174079193472</v>
      </c>
      <c r="AE760" s="291">
        <f t="shared" si="2289"/>
        <v>0</v>
      </c>
      <c r="AF760" s="291">
        <f t="shared" si="2289"/>
        <v>0</v>
      </c>
      <c r="AG760" s="291">
        <f t="shared" si="2289"/>
        <v>0</v>
      </c>
      <c r="AH760" s="291">
        <f t="shared" si="2289"/>
        <v>0</v>
      </c>
      <c r="AI760" s="291">
        <f t="shared" si="2289"/>
        <v>0</v>
      </c>
      <c r="AJ760" s="291">
        <f t="shared" si="2289"/>
        <v>0</v>
      </c>
      <c r="AK760" s="291">
        <f t="shared" si="2289"/>
        <v>0</v>
      </c>
      <c r="AL760" s="291">
        <f t="shared" si="2289"/>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27986610.940874316</v>
      </c>
      <c r="Z761" s="326">
        <f>SUMPRODUCT(F587:F742,Z587:Z742)</f>
        <v>1070026.2764036593</v>
      </c>
      <c r="AA761" s="326">
        <f t="shared" ref="AA761:AL761" si="2290">IF(AA585="kw",SUMPRODUCT($N$587:$N$742,$Q$587:$Q$742,AA587:AA742),SUMPRODUCT($F$587:$F$742,AA587:AA742))</f>
        <v>37623526.18456842</v>
      </c>
      <c r="AB761" s="326">
        <f t="shared" si="2290"/>
        <v>189908.7777645005</v>
      </c>
      <c r="AC761" s="326">
        <f t="shared" si="2290"/>
        <v>82900.449404508196</v>
      </c>
      <c r="AD761" s="326">
        <f t="shared" si="2290"/>
        <v>22488.174079193472</v>
      </c>
      <c r="AE761" s="326">
        <f t="shared" si="2290"/>
        <v>0</v>
      </c>
      <c r="AF761" s="326">
        <f t="shared" si="2290"/>
        <v>0</v>
      </c>
      <c r="AG761" s="326">
        <f t="shared" si="2290"/>
        <v>0</v>
      </c>
      <c r="AH761" s="326">
        <f t="shared" si="2290"/>
        <v>0</v>
      </c>
      <c r="AI761" s="326">
        <f t="shared" si="2290"/>
        <v>0</v>
      </c>
      <c r="AJ761" s="326">
        <f t="shared" si="2290"/>
        <v>0</v>
      </c>
      <c r="AK761" s="326">
        <f t="shared" si="2290"/>
        <v>0</v>
      </c>
      <c r="AL761" s="326">
        <f t="shared" si="2290"/>
        <v>0</v>
      </c>
      <c r="AM761" s="386"/>
    </row>
    <row r="762" spans="1:40" ht="20.25" customHeight="1">
      <c r="B762" s="368" t="s">
        <v>592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12" t="s">
        <v>211</v>
      </c>
      <c r="C766" s="914" t="s">
        <v>33</v>
      </c>
      <c r="D766" s="284" t="s">
        <v>422</v>
      </c>
      <c r="E766" s="916" t="s">
        <v>209</v>
      </c>
      <c r="F766" s="917"/>
      <c r="G766" s="917"/>
      <c r="H766" s="917"/>
      <c r="I766" s="917"/>
      <c r="J766" s="917"/>
      <c r="K766" s="917"/>
      <c r="L766" s="917"/>
      <c r="M766" s="918"/>
      <c r="N766" s="919" t="s">
        <v>213</v>
      </c>
      <c r="O766" s="284" t="s">
        <v>423</v>
      </c>
      <c r="P766" s="916" t="s">
        <v>212</v>
      </c>
      <c r="Q766" s="917"/>
      <c r="R766" s="917"/>
      <c r="S766" s="917"/>
      <c r="T766" s="917"/>
      <c r="U766" s="917"/>
      <c r="V766" s="917"/>
      <c r="W766" s="917"/>
      <c r="X766" s="918"/>
      <c r="Y766" s="909" t="s">
        <v>243</v>
      </c>
      <c r="Z766" s="910"/>
      <c r="AA766" s="910"/>
      <c r="AB766" s="910"/>
      <c r="AC766" s="910"/>
      <c r="AD766" s="910"/>
      <c r="AE766" s="910"/>
      <c r="AF766" s="910"/>
      <c r="AG766" s="910"/>
      <c r="AH766" s="910"/>
      <c r="AI766" s="910"/>
      <c r="AJ766" s="910"/>
      <c r="AK766" s="910"/>
      <c r="AL766" s="910"/>
      <c r="AM766" s="911"/>
    </row>
    <row r="767" spans="1:40" ht="65.25" customHeight="1">
      <c r="B767" s="913"/>
      <c r="C767" s="915"/>
      <c r="D767" s="285">
        <v>2019</v>
      </c>
      <c r="E767" s="285">
        <v>2020</v>
      </c>
      <c r="F767" s="285">
        <v>2021</v>
      </c>
      <c r="G767" s="285">
        <v>2022</v>
      </c>
      <c r="H767" s="285">
        <v>2023</v>
      </c>
      <c r="I767" s="285">
        <v>2024</v>
      </c>
      <c r="J767" s="285">
        <v>2025</v>
      </c>
      <c r="K767" s="285">
        <v>2026</v>
      </c>
      <c r="L767" s="285">
        <v>2027</v>
      </c>
      <c r="M767" s="285">
        <v>2028</v>
      </c>
      <c r="N767" s="92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Competitive Sector Multi-Unit Residential Service</v>
      </c>
      <c r="AA767" s="285" t="str">
        <f>'1.  LRAMVA Summary'!F52</f>
        <v>GS &lt;50kW</v>
      </c>
      <c r="AB767" s="285" t="str">
        <f>'1.  LRAMVA Summary'!G52</f>
        <v>GS 50-999kW</v>
      </c>
      <c r="AC767" s="285" t="str">
        <f>'1.  LRAMVA Summary'!H52</f>
        <v>GS 1000-4999kW</v>
      </c>
      <c r="AD767" s="285" t="str">
        <f>'1.  LRAMVA Summary'!I52</f>
        <v>Large Use</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hidden="1"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kWh</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1">Z770</f>
        <v>0</v>
      </c>
      <c r="AA771" s="411">
        <f t="shared" ref="AA771" si="2292">AA770</f>
        <v>0</v>
      </c>
      <c r="AB771" s="411">
        <f t="shared" ref="AB771" si="2293">AB770</f>
        <v>0</v>
      </c>
      <c r="AC771" s="411">
        <f t="shared" ref="AC771" si="2294">AC770</f>
        <v>0</v>
      </c>
      <c r="AD771" s="411">
        <f t="shared" ref="AD771" si="2295">AD770</f>
        <v>0</v>
      </c>
      <c r="AE771" s="411">
        <f t="shared" ref="AE771" si="2296">AE770</f>
        <v>0</v>
      </c>
      <c r="AF771" s="411">
        <f t="shared" ref="AF771" si="2297">AF770</f>
        <v>0</v>
      </c>
      <c r="AG771" s="411">
        <f t="shared" ref="AG771" si="2298">AG770</f>
        <v>0</v>
      </c>
      <c r="AH771" s="411">
        <f t="shared" ref="AH771" si="2299">AH770</f>
        <v>0</v>
      </c>
      <c r="AI771" s="411">
        <f t="shared" ref="AI771" si="2300">AI770</f>
        <v>0</v>
      </c>
      <c r="AJ771" s="411">
        <f t="shared" ref="AJ771" si="2301">AJ770</f>
        <v>0</v>
      </c>
      <c r="AK771" s="411">
        <f t="shared" ref="AK771" si="2302">AK770</f>
        <v>0</v>
      </c>
      <c r="AL771" s="411">
        <f t="shared" ref="AL771" si="2303">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4">Z773</f>
        <v>0</v>
      </c>
      <c r="AA774" s="411">
        <f t="shared" ref="AA774" si="2305">AA773</f>
        <v>0</v>
      </c>
      <c r="AB774" s="411">
        <f t="shared" ref="AB774" si="2306">AB773</f>
        <v>0</v>
      </c>
      <c r="AC774" s="411">
        <f t="shared" ref="AC774" si="2307">AC773</f>
        <v>0</v>
      </c>
      <c r="AD774" s="411">
        <f t="shared" ref="AD774" si="2308">AD773</f>
        <v>0</v>
      </c>
      <c r="AE774" s="411">
        <f t="shared" ref="AE774" si="2309">AE773</f>
        <v>0</v>
      </c>
      <c r="AF774" s="411">
        <f t="shared" ref="AF774" si="2310">AF773</f>
        <v>0</v>
      </c>
      <c r="AG774" s="411">
        <f t="shared" ref="AG774" si="2311">AG773</f>
        <v>0</v>
      </c>
      <c r="AH774" s="411">
        <f t="shared" ref="AH774" si="2312">AH773</f>
        <v>0</v>
      </c>
      <c r="AI774" s="411">
        <f t="shared" ref="AI774" si="2313">AI773</f>
        <v>0</v>
      </c>
      <c r="AJ774" s="411">
        <f t="shared" ref="AJ774" si="2314">AJ773</f>
        <v>0</v>
      </c>
      <c r="AK774" s="411">
        <f t="shared" ref="AK774" si="2315">AK773</f>
        <v>0</v>
      </c>
      <c r="AL774" s="411">
        <f t="shared" ref="AL774" si="2316">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7">Z776</f>
        <v>0</v>
      </c>
      <c r="AA777" s="411">
        <f t="shared" ref="AA777" si="2318">AA776</f>
        <v>0</v>
      </c>
      <c r="AB777" s="411">
        <f t="shared" ref="AB777" si="2319">AB776</f>
        <v>0</v>
      </c>
      <c r="AC777" s="411">
        <f t="shared" ref="AC777" si="2320">AC776</f>
        <v>0</v>
      </c>
      <c r="AD777" s="411">
        <f t="shared" ref="AD777" si="2321">AD776</f>
        <v>0</v>
      </c>
      <c r="AE777" s="411">
        <f t="shared" ref="AE777" si="2322">AE776</f>
        <v>0</v>
      </c>
      <c r="AF777" s="411">
        <f t="shared" ref="AF777" si="2323">AF776</f>
        <v>0</v>
      </c>
      <c r="AG777" s="411">
        <f t="shared" ref="AG777" si="2324">AG776</f>
        <v>0</v>
      </c>
      <c r="AH777" s="411">
        <f t="shared" ref="AH777" si="2325">AH776</f>
        <v>0</v>
      </c>
      <c r="AI777" s="411">
        <f t="shared" ref="AI777" si="2326">AI776</f>
        <v>0</v>
      </c>
      <c r="AJ777" s="411">
        <f t="shared" ref="AJ777" si="2327">AJ776</f>
        <v>0</v>
      </c>
      <c r="AK777" s="411">
        <f t="shared" ref="AK777" si="2328">AK776</f>
        <v>0</v>
      </c>
      <c r="AL777" s="411">
        <f t="shared" ref="AL777" si="2329">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0">Z779</f>
        <v>0</v>
      </c>
      <c r="AA780" s="411">
        <f t="shared" ref="AA780" si="2331">AA779</f>
        <v>0</v>
      </c>
      <c r="AB780" s="411">
        <f t="shared" ref="AB780" si="2332">AB779</f>
        <v>0</v>
      </c>
      <c r="AC780" s="411">
        <f t="shared" ref="AC780" si="2333">AC779</f>
        <v>0</v>
      </c>
      <c r="AD780" s="411">
        <f t="shared" ref="AD780" si="2334">AD779</f>
        <v>0</v>
      </c>
      <c r="AE780" s="411">
        <f t="shared" ref="AE780" si="2335">AE779</f>
        <v>0</v>
      </c>
      <c r="AF780" s="411">
        <f t="shared" ref="AF780" si="2336">AF779</f>
        <v>0</v>
      </c>
      <c r="AG780" s="411">
        <f t="shared" ref="AG780" si="2337">AG779</f>
        <v>0</v>
      </c>
      <c r="AH780" s="411">
        <f t="shared" ref="AH780" si="2338">AH779</f>
        <v>0</v>
      </c>
      <c r="AI780" s="411">
        <f t="shared" ref="AI780" si="2339">AI779</f>
        <v>0</v>
      </c>
      <c r="AJ780" s="411">
        <f t="shared" ref="AJ780" si="2340">AJ779</f>
        <v>0</v>
      </c>
      <c r="AK780" s="411">
        <f t="shared" ref="AK780" si="2341">AK779</f>
        <v>0</v>
      </c>
      <c r="AL780" s="411">
        <f t="shared" ref="AL780" si="2342">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3">Z782</f>
        <v>0</v>
      </c>
      <c r="AA783" s="411">
        <f t="shared" ref="AA783" si="2344">AA782</f>
        <v>0</v>
      </c>
      <c r="AB783" s="411">
        <f t="shared" ref="AB783" si="2345">AB782</f>
        <v>0</v>
      </c>
      <c r="AC783" s="411">
        <f t="shared" ref="AC783" si="2346">AC782</f>
        <v>0</v>
      </c>
      <c r="AD783" s="411">
        <f t="shared" ref="AD783" si="2347">AD782</f>
        <v>0</v>
      </c>
      <c r="AE783" s="411">
        <f t="shared" ref="AE783" si="2348">AE782</f>
        <v>0</v>
      </c>
      <c r="AF783" s="411">
        <f t="shared" ref="AF783" si="2349">AF782</f>
        <v>0</v>
      </c>
      <c r="AG783" s="411">
        <f t="shared" ref="AG783" si="2350">AG782</f>
        <v>0</v>
      </c>
      <c r="AH783" s="411">
        <f t="shared" ref="AH783" si="2351">AH782</f>
        <v>0</v>
      </c>
      <c r="AI783" s="411">
        <f t="shared" ref="AI783" si="2352">AI782</f>
        <v>0</v>
      </c>
      <c r="AJ783" s="411">
        <f t="shared" ref="AJ783" si="2353">AJ782</f>
        <v>0</v>
      </c>
      <c r="AK783" s="411">
        <f t="shared" ref="AK783" si="2354">AK782</f>
        <v>0</v>
      </c>
      <c r="AL783" s="411">
        <f t="shared" ref="AL783" si="2355">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6">Z786</f>
        <v>0</v>
      </c>
      <c r="AA787" s="411">
        <f t="shared" ref="AA787" si="2357">AA786</f>
        <v>0</v>
      </c>
      <c r="AB787" s="411">
        <f t="shared" ref="AB787" si="2358">AB786</f>
        <v>0</v>
      </c>
      <c r="AC787" s="411">
        <f t="shared" ref="AC787" si="2359">AC786</f>
        <v>0</v>
      </c>
      <c r="AD787" s="411">
        <f t="shared" ref="AD787" si="2360">AD786</f>
        <v>0</v>
      </c>
      <c r="AE787" s="411">
        <f t="shared" ref="AE787" si="2361">AE786</f>
        <v>0</v>
      </c>
      <c r="AF787" s="411">
        <f t="shared" ref="AF787" si="2362">AF786</f>
        <v>0</v>
      </c>
      <c r="AG787" s="411">
        <f t="shared" ref="AG787" si="2363">AG786</f>
        <v>0</v>
      </c>
      <c r="AH787" s="411">
        <f t="shared" ref="AH787" si="2364">AH786</f>
        <v>0</v>
      </c>
      <c r="AI787" s="411">
        <f t="shared" ref="AI787" si="2365">AI786</f>
        <v>0</v>
      </c>
      <c r="AJ787" s="411">
        <f t="shared" ref="AJ787" si="2366">AJ786</f>
        <v>0</v>
      </c>
      <c r="AK787" s="411">
        <f t="shared" ref="AK787" si="2367">AK786</f>
        <v>0</v>
      </c>
      <c r="AL787" s="411">
        <f t="shared" ref="AL787" si="2368">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9">Z789</f>
        <v>0</v>
      </c>
      <c r="AA790" s="411">
        <f t="shared" ref="AA790" si="2370">AA789</f>
        <v>0</v>
      </c>
      <c r="AB790" s="411">
        <f t="shared" ref="AB790" si="2371">AB789</f>
        <v>0</v>
      </c>
      <c r="AC790" s="411">
        <f t="shared" ref="AC790" si="2372">AC789</f>
        <v>0</v>
      </c>
      <c r="AD790" s="411">
        <f t="shared" ref="AD790" si="2373">AD789</f>
        <v>0</v>
      </c>
      <c r="AE790" s="411">
        <f t="shared" ref="AE790" si="2374">AE789</f>
        <v>0</v>
      </c>
      <c r="AF790" s="411">
        <f t="shared" ref="AF790" si="2375">AF789</f>
        <v>0</v>
      </c>
      <c r="AG790" s="411">
        <f t="shared" ref="AG790" si="2376">AG789</f>
        <v>0</v>
      </c>
      <c r="AH790" s="411">
        <f t="shared" ref="AH790" si="2377">AH789</f>
        <v>0</v>
      </c>
      <c r="AI790" s="411">
        <f t="shared" ref="AI790" si="2378">AI789</f>
        <v>0</v>
      </c>
      <c r="AJ790" s="411">
        <f t="shared" ref="AJ790" si="2379">AJ789</f>
        <v>0</v>
      </c>
      <c r="AK790" s="411">
        <f t="shared" ref="AK790" si="2380">AK789</f>
        <v>0</v>
      </c>
      <c r="AL790" s="411">
        <f t="shared" ref="AL790" si="2381">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2">Z792</f>
        <v>0</v>
      </c>
      <c r="AA793" s="411">
        <f t="shared" ref="AA793" si="2383">AA792</f>
        <v>0</v>
      </c>
      <c r="AB793" s="411">
        <f t="shared" ref="AB793" si="2384">AB792</f>
        <v>0</v>
      </c>
      <c r="AC793" s="411">
        <f t="shared" ref="AC793" si="2385">AC792</f>
        <v>0</v>
      </c>
      <c r="AD793" s="411">
        <f t="shared" ref="AD793" si="2386">AD792</f>
        <v>0</v>
      </c>
      <c r="AE793" s="411">
        <f t="shared" ref="AE793" si="2387">AE792</f>
        <v>0</v>
      </c>
      <c r="AF793" s="411">
        <f t="shared" ref="AF793" si="2388">AF792</f>
        <v>0</v>
      </c>
      <c r="AG793" s="411">
        <f t="shared" ref="AG793" si="2389">AG792</f>
        <v>0</v>
      </c>
      <c r="AH793" s="411">
        <f t="shared" ref="AH793" si="2390">AH792</f>
        <v>0</v>
      </c>
      <c r="AI793" s="411">
        <f t="shared" ref="AI793" si="2391">AI792</f>
        <v>0</v>
      </c>
      <c r="AJ793" s="411">
        <f t="shared" ref="AJ793" si="2392">AJ792</f>
        <v>0</v>
      </c>
      <c r="AK793" s="411">
        <f t="shared" ref="AK793" si="2393">AK792</f>
        <v>0</v>
      </c>
      <c r="AL793" s="411">
        <f t="shared" ref="AL793" si="2394">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5">Z795</f>
        <v>0</v>
      </c>
      <c r="AA796" s="411">
        <f t="shared" ref="AA796" si="2396">AA795</f>
        <v>0</v>
      </c>
      <c r="AB796" s="411">
        <f t="shared" ref="AB796" si="2397">AB795</f>
        <v>0</v>
      </c>
      <c r="AC796" s="411">
        <f t="shared" ref="AC796" si="2398">AC795</f>
        <v>0</v>
      </c>
      <c r="AD796" s="411">
        <f t="shared" ref="AD796" si="2399">AD795</f>
        <v>0</v>
      </c>
      <c r="AE796" s="411">
        <f t="shared" ref="AE796" si="2400">AE795</f>
        <v>0</v>
      </c>
      <c r="AF796" s="411">
        <f t="shared" ref="AF796" si="2401">AF795</f>
        <v>0</v>
      </c>
      <c r="AG796" s="411">
        <f t="shared" ref="AG796" si="2402">AG795</f>
        <v>0</v>
      </c>
      <c r="AH796" s="411">
        <f t="shared" ref="AH796" si="2403">AH795</f>
        <v>0</v>
      </c>
      <c r="AI796" s="411">
        <f t="shared" ref="AI796" si="2404">AI795</f>
        <v>0</v>
      </c>
      <c r="AJ796" s="411">
        <f t="shared" ref="AJ796" si="2405">AJ795</f>
        <v>0</v>
      </c>
      <c r="AK796" s="411">
        <f t="shared" ref="AK796" si="2406">AK795</f>
        <v>0</v>
      </c>
      <c r="AL796" s="411">
        <f t="shared" ref="AL796" si="2407">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8">Z798</f>
        <v>0</v>
      </c>
      <c r="AA799" s="411">
        <f t="shared" ref="AA799" si="2409">AA798</f>
        <v>0</v>
      </c>
      <c r="AB799" s="411">
        <f t="shared" ref="AB799" si="2410">AB798</f>
        <v>0</v>
      </c>
      <c r="AC799" s="411">
        <f t="shared" ref="AC799" si="2411">AC798</f>
        <v>0</v>
      </c>
      <c r="AD799" s="411">
        <f t="shared" ref="AD799" si="2412">AD798</f>
        <v>0</v>
      </c>
      <c r="AE799" s="411">
        <f t="shared" ref="AE799" si="2413">AE798</f>
        <v>0</v>
      </c>
      <c r="AF799" s="411">
        <f t="shared" ref="AF799" si="2414">AF798</f>
        <v>0</v>
      </c>
      <c r="AG799" s="411">
        <f t="shared" ref="AG799" si="2415">AG798</f>
        <v>0</v>
      </c>
      <c r="AH799" s="411">
        <f t="shared" ref="AH799" si="2416">AH798</f>
        <v>0</v>
      </c>
      <c r="AI799" s="411">
        <f t="shared" ref="AI799" si="2417">AI798</f>
        <v>0</v>
      </c>
      <c r="AJ799" s="411">
        <f t="shared" ref="AJ799" si="2418">AJ798</f>
        <v>0</v>
      </c>
      <c r="AK799" s="411">
        <f t="shared" ref="AK799" si="2419">AK798</f>
        <v>0</v>
      </c>
      <c r="AL799" s="411">
        <f t="shared" ref="AL799" si="2420">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1">Z802</f>
        <v>0</v>
      </c>
      <c r="AA803" s="411">
        <f t="shared" ref="AA803" si="2422">AA802</f>
        <v>0</v>
      </c>
      <c r="AB803" s="411">
        <f t="shared" ref="AB803" si="2423">AB802</f>
        <v>0</v>
      </c>
      <c r="AC803" s="411">
        <f t="shared" ref="AC803" si="2424">AC802</f>
        <v>0</v>
      </c>
      <c r="AD803" s="411">
        <f t="shared" ref="AD803" si="2425">AD802</f>
        <v>0</v>
      </c>
      <c r="AE803" s="411">
        <f t="shared" ref="AE803" si="2426">AE802</f>
        <v>0</v>
      </c>
      <c r="AF803" s="411">
        <f t="shared" ref="AF803" si="2427">AF802</f>
        <v>0</v>
      </c>
      <c r="AG803" s="411">
        <f t="shared" ref="AG803" si="2428">AG802</f>
        <v>0</v>
      </c>
      <c r="AH803" s="411">
        <f t="shared" ref="AH803" si="2429">AH802</f>
        <v>0</v>
      </c>
      <c r="AI803" s="411">
        <f t="shared" ref="AI803" si="2430">AI802</f>
        <v>0</v>
      </c>
      <c r="AJ803" s="411">
        <f t="shared" ref="AJ803" si="2431">AJ802</f>
        <v>0</v>
      </c>
      <c r="AK803" s="411">
        <f t="shared" ref="AK803" si="2432">AK802</f>
        <v>0</v>
      </c>
      <c r="AL803" s="411">
        <f t="shared" ref="AL803" si="2433">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4">Z805</f>
        <v>0</v>
      </c>
      <c r="AA806" s="411">
        <f t="shared" ref="AA806" si="2435">AA805</f>
        <v>0</v>
      </c>
      <c r="AB806" s="411">
        <f t="shared" ref="AB806" si="2436">AB805</f>
        <v>0</v>
      </c>
      <c r="AC806" s="411">
        <f t="shared" ref="AC806" si="2437">AC805</f>
        <v>0</v>
      </c>
      <c r="AD806" s="411">
        <f t="shared" ref="AD806" si="2438">AD805</f>
        <v>0</v>
      </c>
      <c r="AE806" s="411">
        <f t="shared" ref="AE806" si="2439">AE805</f>
        <v>0</v>
      </c>
      <c r="AF806" s="411">
        <f t="shared" ref="AF806" si="2440">AF805</f>
        <v>0</v>
      </c>
      <c r="AG806" s="411">
        <f t="shared" ref="AG806" si="2441">AG805</f>
        <v>0</v>
      </c>
      <c r="AH806" s="411">
        <f t="shared" ref="AH806" si="2442">AH805</f>
        <v>0</v>
      </c>
      <c r="AI806" s="411">
        <f t="shared" ref="AI806" si="2443">AI805</f>
        <v>0</v>
      </c>
      <c r="AJ806" s="411">
        <f t="shared" ref="AJ806" si="2444">AJ805</f>
        <v>0</v>
      </c>
      <c r="AK806" s="411">
        <f t="shared" ref="AK806" si="2445">AK805</f>
        <v>0</v>
      </c>
      <c r="AL806" s="411">
        <f t="shared" ref="AL806" si="2446">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7">Z808</f>
        <v>0</v>
      </c>
      <c r="AA809" s="411">
        <f t="shared" ref="AA809" si="2448">AA808</f>
        <v>0</v>
      </c>
      <c r="AB809" s="411">
        <f t="shared" ref="AB809" si="2449">AB808</f>
        <v>0</v>
      </c>
      <c r="AC809" s="411">
        <f t="shared" ref="AC809" si="2450">AC808</f>
        <v>0</v>
      </c>
      <c r="AD809" s="411">
        <f t="shared" ref="AD809" si="2451">AD808</f>
        <v>0</v>
      </c>
      <c r="AE809" s="411">
        <f t="shared" ref="AE809" si="2452">AE808</f>
        <v>0</v>
      </c>
      <c r="AF809" s="411">
        <f t="shared" ref="AF809" si="2453">AF808</f>
        <v>0</v>
      </c>
      <c r="AG809" s="411">
        <f t="shared" ref="AG809" si="2454">AG808</f>
        <v>0</v>
      </c>
      <c r="AH809" s="411">
        <f t="shared" ref="AH809" si="2455">AH808</f>
        <v>0</v>
      </c>
      <c r="AI809" s="411">
        <f t="shared" ref="AI809" si="2456">AI808</f>
        <v>0</v>
      </c>
      <c r="AJ809" s="411">
        <f t="shared" ref="AJ809" si="2457">AJ808</f>
        <v>0</v>
      </c>
      <c r="AK809" s="411">
        <f t="shared" ref="AK809" si="2458">AK808</f>
        <v>0</v>
      </c>
      <c r="AL809" s="411">
        <f t="shared" ref="AL809" si="2459">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0">Z812</f>
        <v>0</v>
      </c>
      <c r="AA813" s="411">
        <f t="shared" ref="AA813" si="2461">AA812</f>
        <v>0</v>
      </c>
      <c r="AB813" s="411">
        <f t="shared" ref="AB813" si="2462">AB812</f>
        <v>0</v>
      </c>
      <c r="AC813" s="411">
        <f t="shared" ref="AC813" si="2463">AC812</f>
        <v>0</v>
      </c>
      <c r="AD813" s="411">
        <f t="shared" ref="AD813" si="2464">AD812</f>
        <v>0</v>
      </c>
      <c r="AE813" s="411">
        <f t="shared" ref="AE813" si="2465">AE812</f>
        <v>0</v>
      </c>
      <c r="AF813" s="411">
        <f t="shared" ref="AF813" si="2466">AF812</f>
        <v>0</v>
      </c>
      <c r="AG813" s="411">
        <f t="shared" ref="AG813" si="2467">AG812</f>
        <v>0</v>
      </c>
      <c r="AH813" s="411">
        <f t="shared" ref="AH813" si="2468">AH812</f>
        <v>0</v>
      </c>
      <c r="AI813" s="411">
        <f t="shared" ref="AI813" si="2469">AI812</f>
        <v>0</v>
      </c>
      <c r="AJ813" s="411">
        <f t="shared" ref="AJ813" si="2470">AJ812</f>
        <v>0</v>
      </c>
      <c r="AK813" s="411">
        <f t="shared" ref="AK813" si="2471">AK812</f>
        <v>0</v>
      </c>
      <c r="AL813" s="411">
        <f t="shared" ref="AL813" si="2472">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3">Z816</f>
        <v>0</v>
      </c>
      <c r="AA817" s="411">
        <f t="shared" si="2473"/>
        <v>0</v>
      </c>
      <c r="AB817" s="411">
        <f t="shared" si="2473"/>
        <v>0</v>
      </c>
      <c r="AC817" s="411">
        <f t="shared" si="2473"/>
        <v>0</v>
      </c>
      <c r="AD817" s="411">
        <f t="shared" si="2473"/>
        <v>0</v>
      </c>
      <c r="AE817" s="411">
        <f t="shared" si="2473"/>
        <v>0</v>
      </c>
      <c r="AF817" s="411">
        <f t="shared" si="2473"/>
        <v>0</v>
      </c>
      <c r="AG817" s="411">
        <f t="shared" si="2473"/>
        <v>0</v>
      </c>
      <c r="AH817" s="411">
        <f t="shared" si="2473"/>
        <v>0</v>
      </c>
      <c r="AI817" s="411">
        <f t="shared" si="2473"/>
        <v>0</v>
      </c>
      <c r="AJ817" s="411">
        <f t="shared" si="2473"/>
        <v>0</v>
      </c>
      <c r="AK817" s="411">
        <f t="shared" si="2473"/>
        <v>0</v>
      </c>
      <c r="AL817" s="411">
        <f t="shared" si="2473"/>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4">Z819</f>
        <v>0</v>
      </c>
      <c r="AA820" s="411">
        <f t="shared" si="2474"/>
        <v>0</v>
      </c>
      <c r="AB820" s="411">
        <f t="shared" si="2474"/>
        <v>0</v>
      </c>
      <c r="AC820" s="411">
        <f t="shared" si="2474"/>
        <v>0</v>
      </c>
      <c r="AD820" s="411">
        <f t="shared" si="2474"/>
        <v>0</v>
      </c>
      <c r="AE820" s="411">
        <f t="shared" si="2474"/>
        <v>0</v>
      </c>
      <c r="AF820" s="411">
        <f t="shared" si="2474"/>
        <v>0</v>
      </c>
      <c r="AG820" s="411">
        <f t="shared" si="2474"/>
        <v>0</v>
      </c>
      <c r="AH820" s="411">
        <f t="shared" si="2474"/>
        <v>0</v>
      </c>
      <c r="AI820" s="411">
        <f t="shared" si="2474"/>
        <v>0</v>
      </c>
      <c r="AJ820" s="411">
        <f t="shared" si="2474"/>
        <v>0</v>
      </c>
      <c r="AK820" s="411">
        <f t="shared" si="2474"/>
        <v>0</v>
      </c>
      <c r="AL820" s="411">
        <f t="shared" si="2474"/>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5">Z823</f>
        <v>0</v>
      </c>
      <c r="AA824" s="411">
        <f t="shared" si="2475"/>
        <v>0</v>
      </c>
      <c r="AB824" s="411">
        <f t="shared" si="2475"/>
        <v>0</v>
      </c>
      <c r="AC824" s="411">
        <f t="shared" si="2475"/>
        <v>0</v>
      </c>
      <c r="AD824" s="411">
        <f t="shared" si="2475"/>
        <v>0</v>
      </c>
      <c r="AE824" s="411">
        <f t="shared" si="2475"/>
        <v>0</v>
      </c>
      <c r="AF824" s="411">
        <f t="shared" si="2475"/>
        <v>0</v>
      </c>
      <c r="AG824" s="411">
        <f t="shared" si="2475"/>
        <v>0</v>
      </c>
      <c r="AH824" s="411">
        <f t="shared" si="2475"/>
        <v>0</v>
      </c>
      <c r="AI824" s="411">
        <f t="shared" si="2475"/>
        <v>0</v>
      </c>
      <c r="AJ824" s="411">
        <f t="shared" si="2475"/>
        <v>0</v>
      </c>
      <c r="AK824" s="411">
        <f t="shared" si="2475"/>
        <v>0</v>
      </c>
      <c r="AL824" s="411">
        <f t="shared" si="2475"/>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6">Z826</f>
        <v>0</v>
      </c>
      <c r="AA827" s="411">
        <f t="shared" si="2476"/>
        <v>0</v>
      </c>
      <c r="AB827" s="411">
        <f t="shared" si="2476"/>
        <v>0</v>
      </c>
      <c r="AC827" s="411">
        <f t="shared" si="2476"/>
        <v>0</v>
      </c>
      <c r="AD827" s="411">
        <f t="shared" si="2476"/>
        <v>0</v>
      </c>
      <c r="AE827" s="411">
        <f t="shared" si="2476"/>
        <v>0</v>
      </c>
      <c r="AF827" s="411">
        <f t="shared" si="2476"/>
        <v>0</v>
      </c>
      <c r="AG827" s="411">
        <f t="shared" si="2476"/>
        <v>0</v>
      </c>
      <c r="AH827" s="411">
        <f t="shared" si="2476"/>
        <v>0</v>
      </c>
      <c r="AI827" s="411">
        <f t="shared" si="2476"/>
        <v>0</v>
      </c>
      <c r="AJ827" s="411">
        <f t="shared" si="2476"/>
        <v>0</v>
      </c>
      <c r="AK827" s="411">
        <f t="shared" si="2476"/>
        <v>0</v>
      </c>
      <c r="AL827" s="411">
        <f t="shared" si="2476"/>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7">Z829</f>
        <v>0</v>
      </c>
      <c r="AA830" s="411">
        <f t="shared" si="2477"/>
        <v>0</v>
      </c>
      <c r="AB830" s="411">
        <f t="shared" si="2477"/>
        <v>0</v>
      </c>
      <c r="AC830" s="411">
        <f t="shared" si="2477"/>
        <v>0</v>
      </c>
      <c r="AD830" s="411">
        <f t="shared" si="2477"/>
        <v>0</v>
      </c>
      <c r="AE830" s="411">
        <f t="shared" si="2477"/>
        <v>0</v>
      </c>
      <c r="AF830" s="411">
        <f t="shared" si="2477"/>
        <v>0</v>
      </c>
      <c r="AG830" s="411">
        <f t="shared" si="2477"/>
        <v>0</v>
      </c>
      <c r="AH830" s="411">
        <f t="shared" si="2477"/>
        <v>0</v>
      </c>
      <c r="AI830" s="411">
        <f t="shared" si="2477"/>
        <v>0</v>
      </c>
      <c r="AJ830" s="411">
        <f t="shared" si="2477"/>
        <v>0</v>
      </c>
      <c r="AK830" s="411">
        <f t="shared" si="2477"/>
        <v>0</v>
      </c>
      <c r="AL830" s="411">
        <f t="shared" si="2477"/>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8">Z832</f>
        <v>0</v>
      </c>
      <c r="AA833" s="411">
        <f t="shared" si="2478"/>
        <v>0</v>
      </c>
      <c r="AB833" s="411">
        <f t="shared" si="2478"/>
        <v>0</v>
      </c>
      <c r="AC833" s="411">
        <f t="shared" si="2478"/>
        <v>0</v>
      </c>
      <c r="AD833" s="411">
        <f t="shared" si="2478"/>
        <v>0</v>
      </c>
      <c r="AE833" s="411">
        <f t="shared" si="2478"/>
        <v>0</v>
      </c>
      <c r="AF833" s="411">
        <f t="shared" si="2478"/>
        <v>0</v>
      </c>
      <c r="AG833" s="411">
        <f t="shared" si="2478"/>
        <v>0</v>
      </c>
      <c r="AH833" s="411">
        <f t="shared" si="2478"/>
        <v>0</v>
      </c>
      <c r="AI833" s="411">
        <f t="shared" si="2478"/>
        <v>0</v>
      </c>
      <c r="AJ833" s="411">
        <f t="shared" si="2478"/>
        <v>0</v>
      </c>
      <c r="AK833" s="411">
        <f t="shared" si="2478"/>
        <v>0</v>
      </c>
      <c r="AL833" s="411">
        <f t="shared" si="2478"/>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outlineLevel="1">
      <c r="A837" s="532">
        <v>21</v>
      </c>
      <c r="B837" s="428" t="s">
        <v>113</v>
      </c>
      <c r="C837" s="291" t="s">
        <v>25</v>
      </c>
      <c r="D837" s="295">
        <f>SUMIFS('7.  Persistence Report'!AY$27:AY$659,'7.  Persistence Report'!$D$27:$D$659,$B837,'7.  Persistence Report'!$H$27:$H$659,$D$767,'7.  Persistence Report'!$J$27:$J$659,"&lt;&gt;Adjustment")</f>
        <v>0</v>
      </c>
      <c r="E837" s="295">
        <f>SUMIFS('7.  Persistence Report'!AZ$27:AZ$659,'7.  Persistence Report'!$D$27:$D$659,$B837,'7.  Persistence Report'!$H$27:$H$659,$D$767,'7.  Persistence Report'!$J$27:$J$659,"&lt;&gt;Adjustment")</f>
        <v>0</v>
      </c>
      <c r="F837" s="295">
        <f>SUMIFS('7.  Persistence Report'!BA$27:BA$659,'7.  Persistence Report'!$D$27:$D$659,$B837,'7.  Persistence Report'!$H$27:$H$659,$D$767,'7.  Persistence Report'!$J$27:$J$659,"&lt;&gt;Adjustment")</f>
        <v>0</v>
      </c>
      <c r="G837" s="295">
        <f>SUMIFS('7.  Persistence Report'!BB$27:BB$659,'7.  Persistence Report'!$D$27:$D$659,$B837,'7.  Persistence Report'!$H$27:$H$659,$D$767,'7.  Persistence Report'!$J$27:$J$659,"&lt;&gt;Adjustment")</f>
        <v>0</v>
      </c>
      <c r="H837" s="295">
        <f>SUMIFS('7.  Persistence Report'!BC$27:BC$659,'7.  Persistence Report'!$D$27:$D$659,$B837,'7.  Persistence Report'!$H$27:$H$659,$D$767,'7.  Persistence Report'!$J$27:$J$659,"&lt;&gt;Adjustment")</f>
        <v>0</v>
      </c>
      <c r="I837" s="295">
        <f>SUMIFS('7.  Persistence Report'!BD$27:BD$659,'7.  Persistence Report'!$D$27:$D$659,$B837,'7.  Persistence Report'!$H$27:$H$659,$D$767,'7.  Persistence Report'!$J$27:$J$659,"&lt;&gt;Adjustment")</f>
        <v>0</v>
      </c>
      <c r="J837" s="295">
        <f>SUMIFS('7.  Persistence Report'!BE$27:BE$659,'7.  Persistence Report'!$D$27:$D$659,$B837,'7.  Persistence Report'!$H$27:$H$659,$D$767,'7.  Persistence Report'!$J$27:$J$659,"&lt;&gt;Adjustment")</f>
        <v>0</v>
      </c>
      <c r="K837" s="295">
        <f>SUMIFS('7.  Persistence Report'!BF$27:BF$659,'7.  Persistence Report'!$D$27:$D$659,$B837,'7.  Persistence Report'!$H$27:$H$659,$D$767,'7.  Persistence Report'!$J$27:$J$659,"&lt;&gt;Adjustment")</f>
        <v>0</v>
      </c>
      <c r="L837" s="295">
        <f>SUMIFS('7.  Persistence Report'!BG$27:BG$659,'7.  Persistence Report'!$D$27:$D$659,$B837,'7.  Persistence Report'!$H$27:$H$659,$D$767,'7.  Persistence Report'!$J$27:$J$659,"&lt;&gt;Adjustment")</f>
        <v>0</v>
      </c>
      <c r="M837" s="295">
        <f>SUMIFS('7.  Persistence Report'!BH$27:BH$659,'7.  Persistence Report'!$D$27:$D$659,$B837,'7.  Persistence Report'!$H$27:$H$659,$D$767,'7.  Persistence Report'!$J$27:$J$659,"&lt;&gt;Adjustment")</f>
        <v>0</v>
      </c>
      <c r="N837" s="291"/>
      <c r="O837" s="295">
        <f>SUMIFS('7.  Persistence Report'!T$27:T$659,'7.  Persistence Report'!$D$27:$D$659,$B837,'7.  Persistence Report'!$H$27:$H$659,$O$767,'7.  Persistence Report'!$J$27:$J$659,"&lt;&gt;Adjustment")</f>
        <v>0</v>
      </c>
      <c r="P837" s="295">
        <f>SUMIFS('7.  Persistence Report'!U$27:U$659,'7.  Persistence Report'!$D$27:$D$659,$B837,'7.  Persistence Report'!$H$27:$H$659,$O$767,'7.  Persistence Report'!$J$27:$J$659,"&lt;&gt;Adjustment")</f>
        <v>0</v>
      </c>
      <c r="Q837" s="295">
        <f>SUMIFS('7.  Persistence Report'!V$27:V$659,'7.  Persistence Report'!$D$27:$D$659,$B837,'7.  Persistence Report'!$H$27:$H$659,$O$767,'7.  Persistence Report'!$J$27:$J$659,"&lt;&gt;Adjustment")</f>
        <v>0</v>
      </c>
      <c r="R837" s="295">
        <f>SUMIFS('7.  Persistence Report'!W$27:W$659,'7.  Persistence Report'!$D$27:$D$659,$B837,'7.  Persistence Report'!$H$27:$H$659,$O$767,'7.  Persistence Report'!$J$27:$J$659,"&lt;&gt;Adjustment")</f>
        <v>0</v>
      </c>
      <c r="S837" s="295">
        <f>SUMIFS('7.  Persistence Report'!X$27:X$659,'7.  Persistence Report'!$D$27:$D$659,$B837,'7.  Persistence Report'!$H$27:$H$659,$O$767,'7.  Persistence Report'!$J$27:$J$659,"&lt;&gt;Adjustment")</f>
        <v>0</v>
      </c>
      <c r="T837" s="295">
        <f>SUMIFS('7.  Persistence Report'!Y$27:Y$659,'7.  Persistence Report'!$D$27:$D$659,$B837,'7.  Persistence Report'!$H$27:$H$659,$O$767,'7.  Persistence Report'!$J$27:$J$659,"&lt;&gt;Adjustment")</f>
        <v>0</v>
      </c>
      <c r="U837" s="295">
        <f>SUMIFS('7.  Persistence Report'!Z$27:Z$659,'7.  Persistence Report'!$D$27:$D$659,$B837,'7.  Persistence Report'!$H$27:$H$659,$O$767,'7.  Persistence Report'!$J$27:$J$659,"&lt;&gt;Adjustment")</f>
        <v>0</v>
      </c>
      <c r="V837" s="295">
        <f>SUMIFS('7.  Persistence Report'!AA$27:AA$659,'7.  Persistence Report'!$D$27:$D$659,$B837,'7.  Persistence Report'!$H$27:$H$659,$O$767,'7.  Persistence Report'!$J$27:$J$659,"&lt;&gt;Adjustment")</f>
        <v>0</v>
      </c>
      <c r="W837" s="295">
        <f>SUMIFS('7.  Persistence Report'!AB$27:AB$659,'7.  Persistence Report'!$D$27:$D$659,$B837,'7.  Persistence Report'!$H$27:$H$659,$O$767,'7.  Persistence Report'!$J$27:$J$659,"&lt;&gt;Adjustment")</f>
        <v>0</v>
      </c>
      <c r="X837" s="295">
        <f>SUMIFS('7.  Persistence Report'!AC$27:AC$659,'7.  Persistence Report'!$D$27:$D$659,$B837,'7.  Persistence Report'!$H$27:$H$659,$O$767,'7.  Persistence Report'!$J$27:$J$659,"&lt;&gt;Adjustment")</f>
        <v>0</v>
      </c>
      <c r="Y837" s="415">
        <f>VLOOKUP(B837,'3-a.  Rate Class Allocations'!$B$20:$BW$989,52,FALSE)</f>
        <v>0</v>
      </c>
      <c r="Z837" s="415">
        <f>VLOOKUP(B837,'3-a.  Rate Class Allocations'!$B$20:$BW$989,54,FALSE)</f>
        <v>0</v>
      </c>
      <c r="AA837" s="415">
        <f>VLOOKUP(B837,'3-a.  Rate Class Allocations'!$B$20:$BW$989,56,FALSE)</f>
        <v>0</v>
      </c>
      <c r="AB837" s="415">
        <f>VLOOKUP(B837,'3-a.  Rate Class Allocations'!$B$20:$BW$989,57,FALSE)</f>
        <v>0</v>
      </c>
      <c r="AC837" s="415">
        <f>VLOOKUP(B837,'3-a.  Rate Class Allocations'!$B$20:$BW$989,59,FALSE)</f>
        <v>0</v>
      </c>
      <c r="AD837" s="415">
        <f>VLOOKUP(B837,'3-a.  Rate Class Allocations'!$B$20:$BW$989,61,FALSE)</f>
        <v>0</v>
      </c>
      <c r="AE837" s="415"/>
      <c r="AF837" s="410"/>
      <c r="AG837" s="410"/>
      <c r="AH837" s="410"/>
      <c r="AI837" s="410"/>
      <c r="AJ837" s="410"/>
      <c r="AK837" s="410"/>
      <c r="AL837" s="410"/>
      <c r="AM837" s="296">
        <f>SUM(Y837:AL837)</f>
        <v>0</v>
      </c>
    </row>
    <row r="838" spans="1:39" ht="15.5" outlineLevel="1">
      <c r="A838" s="532"/>
      <c r="B838" s="294" t="s">
        <v>342</v>
      </c>
      <c r="C838" s="340" t="s">
        <v>862</v>
      </c>
      <c r="D838" s="295">
        <f>SUMIFS('7.  Persistence Report'!AY$27:AY$659,'7.  Persistence Report'!$D$27:$D$659,$B837,'7.  Persistence Report'!$H$27:$H$659,$D$767,'7.  Persistence Report'!$J$27:$J$659,"Adjustment")</f>
        <v>0</v>
      </c>
      <c r="E838" s="295">
        <f>SUMIFS('7.  Persistence Report'!AZ$27:AZ$659,'7.  Persistence Report'!$D$27:$D$659,$B837,'7.  Persistence Report'!$H$27:$H$659,$D$767,'7.  Persistence Report'!$J$27:$J$659,"Adjustment")</f>
        <v>0</v>
      </c>
      <c r="F838" s="295">
        <f>SUMIFS('7.  Persistence Report'!BA$27:BA$659,'7.  Persistence Report'!$D$27:$D$659,$B837,'7.  Persistence Report'!$H$27:$H$659,$D$767,'7.  Persistence Report'!$J$27:$J$659,"Adjustment")</f>
        <v>0</v>
      </c>
      <c r="G838" s="295">
        <f>SUMIFS('7.  Persistence Report'!BB$27:BB$659,'7.  Persistence Report'!$D$27:$D$659,$B837,'7.  Persistence Report'!$H$27:$H$659,$D$767,'7.  Persistence Report'!$J$27:$J$659,"Adjustment")</f>
        <v>0</v>
      </c>
      <c r="H838" s="295">
        <f>SUMIFS('7.  Persistence Report'!BC$27:BC$659,'7.  Persistence Report'!$D$27:$D$659,$B837,'7.  Persistence Report'!$H$27:$H$659,$D$767,'7.  Persistence Report'!$J$27:$J$659,"Adjustment")</f>
        <v>0</v>
      </c>
      <c r="I838" s="295">
        <f>SUMIFS('7.  Persistence Report'!BD$27:BD$659,'7.  Persistence Report'!$D$27:$D$659,$B837,'7.  Persistence Report'!$H$27:$H$659,$D$767,'7.  Persistence Report'!$J$27:$J$659,"Adjustment")</f>
        <v>0</v>
      </c>
      <c r="J838" s="295">
        <f>SUMIFS('7.  Persistence Report'!BE$27:BE$659,'7.  Persistence Report'!$D$27:$D$659,$B837,'7.  Persistence Report'!$H$27:$H$659,$D$767,'7.  Persistence Report'!$J$27:$J$659,"Adjustment")</f>
        <v>0</v>
      </c>
      <c r="K838" s="295">
        <f>SUMIFS('7.  Persistence Report'!BF$27:BF$659,'7.  Persistence Report'!$D$27:$D$659,$B837,'7.  Persistence Report'!$H$27:$H$659,$D$767,'7.  Persistence Report'!$J$27:$J$659,"Adjustment")</f>
        <v>0</v>
      </c>
      <c r="L838" s="295">
        <f>SUMIFS('7.  Persistence Report'!BG$27:BG$659,'7.  Persistence Report'!$D$27:$D$659,$B837,'7.  Persistence Report'!$H$27:$H$659,$D$767,'7.  Persistence Report'!$J$27:$J$659,"Adjustment")</f>
        <v>0</v>
      </c>
      <c r="M838" s="295">
        <f>SUMIFS('7.  Persistence Report'!BH$27:BH$659,'7.  Persistence Report'!$D$27:$D$659,$B837,'7.  Persistence Report'!$H$27:$H$659,$D$767,'7.  Persistence Report'!$J$27:$J$659,"Adjustment")</f>
        <v>0</v>
      </c>
      <c r="N838" s="291"/>
      <c r="O838" s="295">
        <f>SUMIFS('7.  Persistence Report'!T$27:T$659,'7.  Persistence Report'!$D$27:$D$659,$B837,'7.  Persistence Report'!$H$27:$H$659,$O$767,'7.  Persistence Report'!$J$27:$J$659,"Adjustment")</f>
        <v>0</v>
      </c>
      <c r="P838" s="295">
        <f>SUMIFS('7.  Persistence Report'!U$27:U$659,'7.  Persistence Report'!$D$27:$D$659,$B837,'7.  Persistence Report'!$H$27:$H$659,$O$767,'7.  Persistence Report'!$J$27:$J$659,"Adjustment")</f>
        <v>0</v>
      </c>
      <c r="Q838" s="295">
        <f>SUMIFS('7.  Persistence Report'!V$27:V$659,'7.  Persistence Report'!$D$27:$D$659,$B837,'7.  Persistence Report'!$H$27:$H$659,$O$767,'7.  Persistence Report'!$J$27:$J$659,"Adjustment")</f>
        <v>0</v>
      </c>
      <c r="R838" s="295">
        <f>SUMIFS('7.  Persistence Report'!W$27:W$659,'7.  Persistence Report'!$D$27:$D$659,$B837,'7.  Persistence Report'!$H$27:$H$659,$O$767,'7.  Persistence Report'!$J$27:$J$659,"Adjustment")</f>
        <v>0</v>
      </c>
      <c r="S838" s="295">
        <f>SUMIFS('7.  Persistence Report'!X$27:X$659,'7.  Persistence Report'!$D$27:$D$659,$B837,'7.  Persistence Report'!$H$27:$H$659,$O$767,'7.  Persistence Report'!$J$27:$J$659,"Adjustment")</f>
        <v>0</v>
      </c>
      <c r="T838" s="295">
        <f>SUMIFS('7.  Persistence Report'!Y$27:Y$659,'7.  Persistence Report'!$D$27:$D$659,$B837,'7.  Persistence Report'!$H$27:$H$659,$O$767,'7.  Persistence Report'!$J$27:$J$659,"Adjustment")</f>
        <v>0</v>
      </c>
      <c r="U838" s="295">
        <f>SUMIFS('7.  Persistence Report'!Z$27:Z$659,'7.  Persistence Report'!$D$27:$D$659,$B837,'7.  Persistence Report'!$H$27:$H$659,$O$767,'7.  Persistence Report'!$J$27:$J$659,"Adjustment")</f>
        <v>0</v>
      </c>
      <c r="V838" s="295">
        <f>SUMIFS('7.  Persistence Report'!AA$27:AA$659,'7.  Persistence Report'!$D$27:$D$659,$B837,'7.  Persistence Report'!$H$27:$H$659,$O$767,'7.  Persistence Report'!$J$27:$J$659,"Adjustment")</f>
        <v>0</v>
      </c>
      <c r="W838" s="295">
        <f>SUMIFS('7.  Persistence Report'!AB$27:AB$659,'7.  Persistence Report'!$D$27:$D$659,$B837,'7.  Persistence Report'!$H$27:$H$659,$O$767,'7.  Persistence Report'!$J$27:$J$659,"Adjustment")</f>
        <v>0</v>
      </c>
      <c r="X838" s="295">
        <f>SUMIFS('7.  Persistence Report'!AC$27:AC$659,'7.  Persistence Report'!$D$27:$D$659,$B837,'7.  Persistence Report'!$H$27:$H$659,$O$767,'7.  Persistence Report'!$J$27:$J$659,"Adjustment")</f>
        <v>0</v>
      </c>
      <c r="Y838" s="411">
        <f>Y837</f>
        <v>0</v>
      </c>
      <c r="Z838" s="411">
        <f t="shared" ref="Z838" si="2479">Z837</f>
        <v>0</v>
      </c>
      <c r="AA838" s="411">
        <f t="shared" ref="AA838" si="2480">AA837</f>
        <v>0</v>
      </c>
      <c r="AB838" s="411">
        <f t="shared" ref="AB838" si="2481">AB837</f>
        <v>0</v>
      </c>
      <c r="AC838" s="411">
        <f t="shared" ref="AC838" si="2482">AC837</f>
        <v>0</v>
      </c>
      <c r="AD838" s="411">
        <f t="shared" ref="AD838" si="2483">AD837</f>
        <v>0</v>
      </c>
      <c r="AE838" s="411">
        <f t="shared" ref="AE838" si="2484">AE837</f>
        <v>0</v>
      </c>
      <c r="AF838" s="411">
        <f t="shared" ref="AF838" si="2485">AF837</f>
        <v>0</v>
      </c>
      <c r="AG838" s="411">
        <f t="shared" ref="AG838" si="2486">AG837</f>
        <v>0</v>
      </c>
      <c r="AH838" s="411">
        <f t="shared" ref="AH838" si="2487">AH837</f>
        <v>0</v>
      </c>
      <c r="AI838" s="411">
        <f t="shared" ref="AI838" si="2488">AI837</f>
        <v>0</v>
      </c>
      <c r="AJ838" s="411">
        <f t="shared" ref="AJ838" si="2489">AJ837</f>
        <v>0</v>
      </c>
      <c r="AK838" s="411">
        <f t="shared" ref="AK838" si="2490">AK837</f>
        <v>0</v>
      </c>
      <c r="AL838" s="411">
        <f t="shared" ref="AL838" si="2491">AL837</f>
        <v>0</v>
      </c>
      <c r="AM838" s="306"/>
    </row>
    <row r="839" spans="1:39" ht="15.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outlineLevel="1">
      <c r="A840" s="532">
        <v>22</v>
      </c>
      <c r="B840" s="428" t="s">
        <v>771</v>
      </c>
      <c r="C840" s="291" t="s">
        <v>25</v>
      </c>
      <c r="D840" s="295">
        <f>SUMIFS('7.  Persistence Report'!AY$27:AY$659,'7.  Persistence Report'!$D$27:$D$659,$B840,'7.  Persistence Report'!$H$27:$H$659,$D$767,'7.  Persistence Report'!$J$27:$J$659,"&lt;&gt;Adjustment")</f>
        <v>0</v>
      </c>
      <c r="E840" s="295">
        <f>SUMIFS('7.  Persistence Report'!AZ$27:AZ$659,'7.  Persistence Report'!$D$27:$D$659,$B840,'7.  Persistence Report'!$H$27:$H$659,$D$767,'7.  Persistence Report'!$J$27:$J$659,"&lt;&gt;Adjustment")</f>
        <v>0</v>
      </c>
      <c r="F840" s="295">
        <f>SUMIFS('7.  Persistence Report'!BA$27:BA$659,'7.  Persistence Report'!$D$27:$D$659,$B840,'7.  Persistence Report'!$H$27:$H$659,$D$767,'7.  Persistence Report'!$J$27:$J$659,"&lt;&gt;Adjustment")</f>
        <v>0</v>
      </c>
      <c r="G840" s="295">
        <f>SUMIFS('7.  Persistence Report'!BB$27:BB$659,'7.  Persistence Report'!$D$27:$D$659,$B840,'7.  Persistence Report'!$H$27:$H$659,$D$767,'7.  Persistence Report'!$J$27:$J$659,"&lt;&gt;Adjustment")</f>
        <v>0</v>
      </c>
      <c r="H840" s="295">
        <f>SUMIFS('7.  Persistence Report'!BC$27:BC$659,'7.  Persistence Report'!$D$27:$D$659,$B840,'7.  Persistence Report'!$H$27:$H$659,$D$767,'7.  Persistence Report'!$J$27:$J$659,"&lt;&gt;Adjustment")</f>
        <v>0</v>
      </c>
      <c r="I840" s="295">
        <f>SUMIFS('7.  Persistence Report'!BD$27:BD$659,'7.  Persistence Report'!$D$27:$D$659,$B840,'7.  Persistence Report'!$H$27:$H$659,$D$767,'7.  Persistence Report'!$J$27:$J$659,"&lt;&gt;Adjustment")</f>
        <v>0</v>
      </c>
      <c r="J840" s="295">
        <f>SUMIFS('7.  Persistence Report'!BE$27:BE$659,'7.  Persistence Report'!$D$27:$D$659,$B840,'7.  Persistence Report'!$H$27:$H$659,$D$767,'7.  Persistence Report'!$J$27:$J$659,"&lt;&gt;Adjustment")</f>
        <v>0</v>
      </c>
      <c r="K840" s="295">
        <f>SUMIFS('7.  Persistence Report'!BF$27:BF$659,'7.  Persistence Report'!$D$27:$D$659,$B840,'7.  Persistence Report'!$H$27:$H$659,$D$767,'7.  Persistence Report'!$J$27:$J$659,"&lt;&gt;Adjustment")</f>
        <v>0</v>
      </c>
      <c r="L840" s="295">
        <f>SUMIFS('7.  Persistence Report'!BG$27:BG$659,'7.  Persistence Report'!$D$27:$D$659,$B840,'7.  Persistence Report'!$H$27:$H$659,$D$767,'7.  Persistence Report'!$J$27:$J$659,"&lt;&gt;Adjustment")</f>
        <v>0</v>
      </c>
      <c r="M840" s="295">
        <f>SUMIFS('7.  Persistence Report'!BH$27:BH$659,'7.  Persistence Report'!$D$27:$D$659,$B840,'7.  Persistence Report'!$H$27:$H$659,$D$767,'7.  Persistence Report'!$J$27:$J$659,"&lt;&gt;Adjustment")</f>
        <v>0</v>
      </c>
      <c r="N840" s="291"/>
      <c r="O840" s="295">
        <f>SUMIFS('7.  Persistence Report'!T$27:T$659,'7.  Persistence Report'!$D$27:$D$659,$B840,'7.  Persistence Report'!$H$27:$H$659,$O$767,'7.  Persistence Report'!$J$27:$J$659,"&lt;&gt;Adjustment")</f>
        <v>0</v>
      </c>
      <c r="P840" s="295">
        <f>SUMIFS('7.  Persistence Report'!U$27:U$659,'7.  Persistence Report'!$D$27:$D$659,$B840,'7.  Persistence Report'!$H$27:$H$659,$O$767,'7.  Persistence Report'!$J$27:$J$659,"&lt;&gt;Adjustment")</f>
        <v>0</v>
      </c>
      <c r="Q840" s="295">
        <f>SUMIFS('7.  Persistence Report'!V$27:V$659,'7.  Persistence Report'!$D$27:$D$659,$B840,'7.  Persistence Report'!$H$27:$H$659,$O$767,'7.  Persistence Report'!$J$27:$J$659,"&lt;&gt;Adjustment")</f>
        <v>0</v>
      </c>
      <c r="R840" s="295">
        <f>SUMIFS('7.  Persistence Report'!W$27:W$659,'7.  Persistence Report'!$D$27:$D$659,$B840,'7.  Persistence Report'!$H$27:$H$659,$O$767,'7.  Persistence Report'!$J$27:$J$659,"&lt;&gt;Adjustment")</f>
        <v>0</v>
      </c>
      <c r="S840" s="295">
        <f>SUMIFS('7.  Persistence Report'!X$27:X$659,'7.  Persistence Report'!$D$27:$D$659,$B840,'7.  Persistence Report'!$H$27:$H$659,$O$767,'7.  Persistence Report'!$J$27:$J$659,"&lt;&gt;Adjustment")</f>
        <v>0</v>
      </c>
      <c r="T840" s="295">
        <f>SUMIFS('7.  Persistence Report'!Y$27:Y$659,'7.  Persistence Report'!$D$27:$D$659,$B840,'7.  Persistence Report'!$H$27:$H$659,$O$767,'7.  Persistence Report'!$J$27:$J$659,"&lt;&gt;Adjustment")</f>
        <v>0</v>
      </c>
      <c r="U840" s="295">
        <f>SUMIFS('7.  Persistence Report'!Z$27:Z$659,'7.  Persistence Report'!$D$27:$D$659,$B840,'7.  Persistence Report'!$H$27:$H$659,$O$767,'7.  Persistence Report'!$J$27:$J$659,"&lt;&gt;Adjustment")</f>
        <v>0</v>
      </c>
      <c r="V840" s="295">
        <f>SUMIFS('7.  Persistence Report'!AA$27:AA$659,'7.  Persistence Report'!$D$27:$D$659,$B840,'7.  Persistence Report'!$H$27:$H$659,$O$767,'7.  Persistence Report'!$J$27:$J$659,"&lt;&gt;Adjustment")</f>
        <v>0</v>
      </c>
      <c r="W840" s="295">
        <f>SUMIFS('7.  Persistence Report'!AB$27:AB$659,'7.  Persistence Report'!$D$27:$D$659,$B840,'7.  Persistence Report'!$H$27:$H$659,$O$767,'7.  Persistence Report'!$J$27:$J$659,"&lt;&gt;Adjustment")</f>
        <v>0</v>
      </c>
      <c r="X840" s="295">
        <f>SUMIFS('7.  Persistence Report'!AC$27:AC$659,'7.  Persistence Report'!$D$27:$D$659,$B840,'7.  Persistence Report'!$H$27:$H$659,$O$767,'7.  Persistence Report'!$J$27:$J$659,"&lt;&gt;Adjustment")</f>
        <v>0</v>
      </c>
      <c r="Y840" s="415">
        <f>VLOOKUP(B840,'3-a.  Rate Class Allocations'!$B$20:$BW$989,52,FALSE)</f>
        <v>1</v>
      </c>
      <c r="Z840" s="415">
        <f>VLOOKUP(B840,'3-a.  Rate Class Allocations'!$B$20:$BW$989,54,FALSE)</f>
        <v>0</v>
      </c>
      <c r="AA840" s="415">
        <f>VLOOKUP(B840,'3-a.  Rate Class Allocations'!$B$20:$BW$989,56,FALSE)</f>
        <v>0</v>
      </c>
      <c r="AB840" s="415">
        <f>VLOOKUP(B840,'3-a.  Rate Class Allocations'!$B$20:$BW$989,57,FALSE)</f>
        <v>0</v>
      </c>
      <c r="AC840" s="415">
        <f>VLOOKUP(B840,'3-a.  Rate Class Allocations'!$B$20:$BW$989,59,FALSE)</f>
        <v>0</v>
      </c>
      <c r="AD840" s="415">
        <f>VLOOKUP(B840,'3-a.  Rate Class Allocations'!$B$20:$BW$989,61,FALSE)</f>
        <v>0</v>
      </c>
      <c r="AE840" s="415"/>
      <c r="AF840" s="410"/>
      <c r="AG840" s="410"/>
      <c r="AH840" s="410"/>
      <c r="AI840" s="410"/>
      <c r="AJ840" s="410"/>
      <c r="AK840" s="410"/>
      <c r="AL840" s="410"/>
      <c r="AM840" s="296">
        <f>SUM(Y840:AL840)</f>
        <v>1</v>
      </c>
    </row>
    <row r="841" spans="1:39" ht="15.5" outlineLevel="1">
      <c r="A841" s="532"/>
      <c r="B841" s="294" t="s">
        <v>342</v>
      </c>
      <c r="C841" s="340" t="s">
        <v>862</v>
      </c>
      <c r="D841" s="295">
        <f>SUMIFS('7.  Persistence Report'!AY$27:AY$659,'7.  Persistence Report'!$D$27:$D$659,$B840,'7.  Persistence Report'!$H$27:$H$659,$D$767,'7.  Persistence Report'!$J$27:$J$659,"Adjustment")</f>
        <v>78239.651400000002</v>
      </c>
      <c r="E841" s="295">
        <f>SUMIFS('7.  Persistence Report'!AZ$27:AZ$659,'7.  Persistence Report'!$D$27:$D$659,$B840,'7.  Persistence Report'!$H$27:$H$659,$D$767,'7.  Persistence Report'!$J$27:$J$659,"Adjustment")</f>
        <v>78239.651400000002</v>
      </c>
      <c r="F841" s="295">
        <f>SUMIFS('7.  Persistence Report'!BA$27:BA$659,'7.  Persistence Report'!$D$27:$D$659,$B840,'7.  Persistence Report'!$H$27:$H$659,$D$767,'7.  Persistence Report'!$J$27:$J$659,"Adjustment")</f>
        <v>78239.651400000002</v>
      </c>
      <c r="G841" s="295">
        <f>SUMIFS('7.  Persistence Report'!BB$27:BB$659,'7.  Persistence Report'!$D$27:$D$659,$B840,'7.  Persistence Report'!$H$27:$H$659,$D$767,'7.  Persistence Report'!$J$27:$J$659,"Adjustment")</f>
        <v>78239.651400000002</v>
      </c>
      <c r="H841" s="295">
        <f>SUMIFS('7.  Persistence Report'!BC$27:BC$659,'7.  Persistence Report'!$D$27:$D$659,$B840,'7.  Persistence Report'!$H$27:$H$659,$D$767,'7.  Persistence Report'!$J$27:$J$659,"Adjustment")</f>
        <v>78239.651400000002</v>
      </c>
      <c r="I841" s="295">
        <f>SUMIFS('7.  Persistence Report'!BD$27:BD$659,'7.  Persistence Report'!$D$27:$D$659,$B840,'7.  Persistence Report'!$H$27:$H$659,$D$767,'7.  Persistence Report'!$J$27:$J$659,"Adjustment")</f>
        <v>78239.651400000002</v>
      </c>
      <c r="J841" s="295">
        <f>SUMIFS('7.  Persistence Report'!BE$27:BE$659,'7.  Persistence Report'!$D$27:$D$659,$B840,'7.  Persistence Report'!$H$27:$H$659,$D$767,'7.  Persistence Report'!$J$27:$J$659,"Adjustment")</f>
        <v>78239.651400000002</v>
      </c>
      <c r="K841" s="295">
        <f>SUMIFS('7.  Persistence Report'!BF$27:BF$659,'7.  Persistence Report'!$D$27:$D$659,$B840,'7.  Persistence Report'!$H$27:$H$659,$D$767,'7.  Persistence Report'!$J$27:$J$659,"Adjustment")</f>
        <v>78239.651400000002</v>
      </c>
      <c r="L841" s="295">
        <f>SUMIFS('7.  Persistence Report'!BG$27:BG$659,'7.  Persistence Report'!$D$27:$D$659,$B840,'7.  Persistence Report'!$H$27:$H$659,$D$767,'7.  Persistence Report'!$J$27:$J$659,"Adjustment")</f>
        <v>78239.651400000002</v>
      </c>
      <c r="M841" s="295">
        <f>SUMIFS('7.  Persistence Report'!BH$27:BH$659,'7.  Persistence Report'!$D$27:$D$659,$B840,'7.  Persistence Report'!$H$27:$H$659,$D$767,'7.  Persistence Report'!$J$27:$J$659,"Adjustment")</f>
        <v>78239.651400000002</v>
      </c>
      <c r="N841" s="291"/>
      <c r="O841" s="295">
        <f>SUMIFS('7.  Persistence Report'!T$27:T$659,'7.  Persistence Report'!$D$27:$D$659,$B840,'7.  Persistence Report'!$H$27:$H$659,$O$767,'7.  Persistence Report'!$J$27:$J$659,"Adjustment")</f>
        <v>0</v>
      </c>
      <c r="P841" s="295">
        <f>SUMIFS('7.  Persistence Report'!U$27:U$659,'7.  Persistence Report'!$D$27:$D$659,$B840,'7.  Persistence Report'!$H$27:$H$659,$O$767,'7.  Persistence Report'!$J$27:$J$659,"Adjustment")</f>
        <v>0</v>
      </c>
      <c r="Q841" s="295">
        <f>SUMIFS('7.  Persistence Report'!V$27:V$659,'7.  Persistence Report'!$D$27:$D$659,$B840,'7.  Persistence Report'!$H$27:$H$659,$O$767,'7.  Persistence Report'!$J$27:$J$659,"Adjustment")</f>
        <v>0</v>
      </c>
      <c r="R841" s="295">
        <f>SUMIFS('7.  Persistence Report'!W$27:W$659,'7.  Persistence Report'!$D$27:$D$659,$B840,'7.  Persistence Report'!$H$27:$H$659,$O$767,'7.  Persistence Report'!$J$27:$J$659,"Adjustment")</f>
        <v>0</v>
      </c>
      <c r="S841" s="295">
        <f>SUMIFS('7.  Persistence Report'!X$27:X$659,'7.  Persistence Report'!$D$27:$D$659,$B840,'7.  Persistence Report'!$H$27:$H$659,$O$767,'7.  Persistence Report'!$J$27:$J$659,"Adjustment")</f>
        <v>0</v>
      </c>
      <c r="T841" s="295">
        <f>SUMIFS('7.  Persistence Report'!Y$27:Y$659,'7.  Persistence Report'!$D$27:$D$659,$B840,'7.  Persistence Report'!$H$27:$H$659,$O$767,'7.  Persistence Report'!$J$27:$J$659,"Adjustment")</f>
        <v>0</v>
      </c>
      <c r="U841" s="295">
        <f>SUMIFS('7.  Persistence Report'!Z$27:Z$659,'7.  Persistence Report'!$D$27:$D$659,$B840,'7.  Persistence Report'!$H$27:$H$659,$O$767,'7.  Persistence Report'!$J$27:$J$659,"Adjustment")</f>
        <v>0</v>
      </c>
      <c r="V841" s="295">
        <f>SUMIFS('7.  Persistence Report'!AA$27:AA$659,'7.  Persistence Report'!$D$27:$D$659,$B840,'7.  Persistence Report'!$H$27:$H$659,$O$767,'7.  Persistence Report'!$J$27:$J$659,"Adjustment")</f>
        <v>0</v>
      </c>
      <c r="W841" s="295">
        <f>SUMIFS('7.  Persistence Report'!AB$27:AB$659,'7.  Persistence Report'!$D$27:$D$659,$B840,'7.  Persistence Report'!$H$27:$H$659,$O$767,'7.  Persistence Report'!$J$27:$J$659,"Adjustment")</f>
        <v>0</v>
      </c>
      <c r="X841" s="295">
        <f>SUMIFS('7.  Persistence Report'!AC$27:AC$659,'7.  Persistence Report'!$D$27:$D$659,$B840,'7.  Persistence Report'!$H$27:$H$659,$O$767,'7.  Persistence Report'!$J$27:$J$659,"Adjustment")</f>
        <v>0</v>
      </c>
      <c r="Y841" s="411">
        <f>Y840</f>
        <v>1</v>
      </c>
      <c r="Z841" s="411">
        <f t="shared" ref="Z841" si="2492">Z840</f>
        <v>0</v>
      </c>
      <c r="AA841" s="411">
        <f t="shared" ref="AA841" si="2493">AA840</f>
        <v>0</v>
      </c>
      <c r="AB841" s="411">
        <f t="shared" ref="AB841" si="2494">AB840</f>
        <v>0</v>
      </c>
      <c r="AC841" s="411">
        <f t="shared" ref="AC841" si="2495">AC840</f>
        <v>0</v>
      </c>
      <c r="AD841" s="411">
        <f t="shared" ref="AD841" si="2496">AD840</f>
        <v>0</v>
      </c>
      <c r="AE841" s="411">
        <f t="shared" ref="AE841" si="2497">AE840</f>
        <v>0</v>
      </c>
      <c r="AF841" s="411">
        <f t="shared" ref="AF841" si="2498">AF840</f>
        <v>0</v>
      </c>
      <c r="AG841" s="411">
        <f t="shared" ref="AG841" si="2499">AG840</f>
        <v>0</v>
      </c>
      <c r="AH841" s="411">
        <f t="shared" ref="AH841" si="2500">AH840</f>
        <v>0</v>
      </c>
      <c r="AI841" s="411">
        <f t="shared" ref="AI841" si="2501">AI840</f>
        <v>0</v>
      </c>
      <c r="AJ841" s="411">
        <f t="shared" ref="AJ841" si="2502">AJ840</f>
        <v>0</v>
      </c>
      <c r="AK841" s="411">
        <f t="shared" ref="AK841" si="2503">AK840</f>
        <v>0</v>
      </c>
      <c r="AL841" s="411">
        <f t="shared" ref="AL841" si="2504">AL840</f>
        <v>0</v>
      </c>
      <c r="AM841" s="306"/>
    </row>
    <row r="842" spans="1:39" ht="15.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outlineLevel="1">
      <c r="A843" s="532">
        <v>23</v>
      </c>
      <c r="B843" s="428" t="s">
        <v>115</v>
      </c>
      <c r="C843" s="291" t="s">
        <v>25</v>
      </c>
      <c r="D843" s="295">
        <f>SUMIFS('7.  Persistence Report'!AY$27:AY$659,'7.  Persistence Report'!$D$27:$D$659,$B843,'7.  Persistence Report'!$H$27:$H$659,$D$767,'7.  Persistence Report'!$J$27:$J$659,"&lt;&gt;Adjustment")</f>
        <v>0</v>
      </c>
      <c r="E843" s="295">
        <f>SUMIFS('7.  Persistence Report'!AZ$27:AZ$659,'7.  Persistence Report'!$D$27:$D$659,$B843,'7.  Persistence Report'!$H$27:$H$659,$D$767,'7.  Persistence Report'!$J$27:$J$659,"&lt;&gt;Adjustment")</f>
        <v>0</v>
      </c>
      <c r="F843" s="295">
        <f>SUMIFS('7.  Persistence Report'!BA$27:BA$659,'7.  Persistence Report'!$D$27:$D$659,$B843,'7.  Persistence Report'!$H$27:$H$659,$D$767,'7.  Persistence Report'!$J$27:$J$659,"&lt;&gt;Adjustment")</f>
        <v>0</v>
      </c>
      <c r="G843" s="295">
        <f>SUMIFS('7.  Persistence Report'!BB$27:BB$659,'7.  Persistence Report'!$D$27:$D$659,$B843,'7.  Persistence Report'!$H$27:$H$659,$D$767,'7.  Persistence Report'!$J$27:$J$659,"&lt;&gt;Adjustment")</f>
        <v>0</v>
      </c>
      <c r="H843" s="295">
        <f>SUMIFS('7.  Persistence Report'!BC$27:BC$659,'7.  Persistence Report'!$D$27:$D$659,$B843,'7.  Persistence Report'!$H$27:$H$659,$D$767,'7.  Persistence Report'!$J$27:$J$659,"&lt;&gt;Adjustment")</f>
        <v>0</v>
      </c>
      <c r="I843" s="295">
        <f>SUMIFS('7.  Persistence Report'!BD$27:BD$659,'7.  Persistence Report'!$D$27:$D$659,$B843,'7.  Persistence Report'!$H$27:$H$659,$D$767,'7.  Persistence Report'!$J$27:$J$659,"&lt;&gt;Adjustment")</f>
        <v>0</v>
      </c>
      <c r="J843" s="295">
        <f>SUMIFS('7.  Persistence Report'!BE$27:BE$659,'7.  Persistence Report'!$D$27:$D$659,$B843,'7.  Persistence Report'!$H$27:$H$659,$D$767,'7.  Persistence Report'!$J$27:$J$659,"&lt;&gt;Adjustment")</f>
        <v>0</v>
      </c>
      <c r="K843" s="295">
        <f>SUMIFS('7.  Persistence Report'!BF$27:BF$659,'7.  Persistence Report'!$D$27:$D$659,$B843,'7.  Persistence Report'!$H$27:$H$659,$D$767,'7.  Persistence Report'!$J$27:$J$659,"&lt;&gt;Adjustment")</f>
        <v>0</v>
      </c>
      <c r="L843" s="295">
        <f>SUMIFS('7.  Persistence Report'!BG$27:BG$659,'7.  Persistence Report'!$D$27:$D$659,$B843,'7.  Persistence Report'!$H$27:$H$659,$D$767,'7.  Persistence Report'!$J$27:$J$659,"&lt;&gt;Adjustment")</f>
        <v>0</v>
      </c>
      <c r="M843" s="295">
        <f>SUMIFS('7.  Persistence Report'!BH$27:BH$659,'7.  Persistence Report'!$D$27:$D$659,$B843,'7.  Persistence Report'!$H$27:$H$659,$D$767,'7.  Persistence Report'!$J$27:$J$659,"&lt;&gt;Adjustment")</f>
        <v>0</v>
      </c>
      <c r="N843" s="291"/>
      <c r="O843" s="295">
        <f>SUMIFS('7.  Persistence Report'!T$27:T$659,'7.  Persistence Report'!$D$27:$D$659,$B843,'7.  Persistence Report'!$H$27:$H$659,$O$767,'7.  Persistence Report'!$J$27:$J$659,"&lt;&gt;Adjustment")</f>
        <v>0</v>
      </c>
      <c r="P843" s="295">
        <f>SUMIFS('7.  Persistence Report'!U$27:U$659,'7.  Persistence Report'!$D$27:$D$659,$B843,'7.  Persistence Report'!$H$27:$H$659,$O$767,'7.  Persistence Report'!$J$27:$J$659,"&lt;&gt;Adjustment")</f>
        <v>0</v>
      </c>
      <c r="Q843" s="295">
        <f>SUMIFS('7.  Persistence Report'!V$27:V$659,'7.  Persistence Report'!$D$27:$D$659,$B843,'7.  Persistence Report'!$H$27:$H$659,$O$767,'7.  Persistence Report'!$J$27:$J$659,"&lt;&gt;Adjustment")</f>
        <v>0</v>
      </c>
      <c r="R843" s="295">
        <f>SUMIFS('7.  Persistence Report'!W$27:W$659,'7.  Persistence Report'!$D$27:$D$659,$B843,'7.  Persistence Report'!$H$27:$H$659,$O$767,'7.  Persistence Report'!$J$27:$J$659,"&lt;&gt;Adjustment")</f>
        <v>0</v>
      </c>
      <c r="S843" s="295">
        <f>SUMIFS('7.  Persistence Report'!X$27:X$659,'7.  Persistence Report'!$D$27:$D$659,$B843,'7.  Persistence Report'!$H$27:$H$659,$O$767,'7.  Persistence Report'!$J$27:$J$659,"&lt;&gt;Adjustment")</f>
        <v>0</v>
      </c>
      <c r="T843" s="295">
        <f>SUMIFS('7.  Persistence Report'!Y$27:Y$659,'7.  Persistence Report'!$D$27:$D$659,$B843,'7.  Persistence Report'!$H$27:$H$659,$O$767,'7.  Persistence Report'!$J$27:$J$659,"&lt;&gt;Adjustment")</f>
        <v>0</v>
      </c>
      <c r="U843" s="295">
        <f>SUMIFS('7.  Persistence Report'!Z$27:Z$659,'7.  Persistence Report'!$D$27:$D$659,$B843,'7.  Persistence Report'!$H$27:$H$659,$O$767,'7.  Persistence Report'!$J$27:$J$659,"&lt;&gt;Adjustment")</f>
        <v>0</v>
      </c>
      <c r="V843" s="295">
        <f>SUMIFS('7.  Persistence Report'!AA$27:AA$659,'7.  Persistence Report'!$D$27:$D$659,$B843,'7.  Persistence Report'!$H$27:$H$659,$O$767,'7.  Persistence Report'!$J$27:$J$659,"&lt;&gt;Adjustment")</f>
        <v>0</v>
      </c>
      <c r="W843" s="295">
        <f>SUMIFS('7.  Persistence Report'!AB$27:AB$659,'7.  Persistence Report'!$D$27:$D$659,$B843,'7.  Persistence Report'!$H$27:$H$659,$O$767,'7.  Persistence Report'!$J$27:$J$659,"&lt;&gt;Adjustment")</f>
        <v>0</v>
      </c>
      <c r="X843" s="295">
        <f>SUMIFS('7.  Persistence Report'!AC$27:AC$659,'7.  Persistence Report'!$D$27:$D$659,$B843,'7.  Persistence Report'!$H$27:$H$659,$O$767,'7.  Persistence Report'!$J$27:$J$659,"&lt;&gt;Adjustment")</f>
        <v>0</v>
      </c>
      <c r="Y843" s="415">
        <f>VLOOKUP(B843,'3-a.  Rate Class Allocations'!$B$20:$BW$989,52,FALSE)</f>
        <v>1</v>
      </c>
      <c r="Z843" s="415">
        <f>VLOOKUP(B843,'3-a.  Rate Class Allocations'!$B$20:$BW$989,54,FALSE)</f>
        <v>0</v>
      </c>
      <c r="AA843" s="415">
        <f>VLOOKUP(B843,'3-a.  Rate Class Allocations'!$B$20:$BW$989,56,FALSE)</f>
        <v>0</v>
      </c>
      <c r="AB843" s="415">
        <f>VLOOKUP(B843,'3-a.  Rate Class Allocations'!$B$20:$BW$989,57,FALSE)</f>
        <v>0</v>
      </c>
      <c r="AC843" s="415">
        <f>VLOOKUP(B843,'3-a.  Rate Class Allocations'!$B$20:$BW$989,59,FALSE)</f>
        <v>0</v>
      </c>
      <c r="AD843" s="415">
        <f>VLOOKUP(B843,'3-a.  Rate Class Allocations'!$B$20:$BW$989,61,FALSE)</f>
        <v>0</v>
      </c>
      <c r="AE843" s="415"/>
      <c r="AF843" s="410"/>
      <c r="AG843" s="410"/>
      <c r="AH843" s="410"/>
      <c r="AI843" s="410"/>
      <c r="AJ843" s="410"/>
      <c r="AK843" s="410"/>
      <c r="AL843" s="410"/>
      <c r="AM843" s="296">
        <f>SUM(Y843:AL843)</f>
        <v>1</v>
      </c>
    </row>
    <row r="844" spans="1:39" ht="15.5" outlineLevel="1">
      <c r="A844" s="532"/>
      <c r="B844" s="294" t="s">
        <v>342</v>
      </c>
      <c r="C844" s="340" t="s">
        <v>862</v>
      </c>
      <c r="D844" s="295">
        <f>SUMIFS('7.  Persistence Report'!AY$27:AY$659,'7.  Persistence Report'!$D$27:$D$659,$B843,'7.  Persistence Report'!$H$27:$H$659,$D$767,'7.  Persistence Report'!$J$27:$J$659,"Adjustment")</f>
        <v>774999.22595249605</v>
      </c>
      <c r="E844" s="295">
        <f>SUMIFS('7.  Persistence Report'!AZ$27:AZ$659,'7.  Persistence Report'!$D$27:$D$659,$B843,'7.  Persistence Report'!$H$27:$H$659,$D$767,'7.  Persistence Report'!$J$27:$J$659,"Adjustment")</f>
        <v>774999.22595249605</v>
      </c>
      <c r="F844" s="295">
        <f>SUMIFS('7.  Persistence Report'!BA$27:BA$659,'7.  Persistence Report'!$D$27:$D$659,$B843,'7.  Persistence Report'!$H$27:$H$659,$D$767,'7.  Persistence Report'!$J$27:$J$659,"Adjustment")</f>
        <v>774999.22595249605</v>
      </c>
      <c r="G844" s="295">
        <f>SUMIFS('7.  Persistence Report'!BB$27:BB$659,'7.  Persistence Report'!$D$27:$D$659,$B843,'7.  Persistence Report'!$H$27:$H$659,$D$767,'7.  Persistence Report'!$J$27:$J$659,"Adjustment")</f>
        <v>774999.22595249605</v>
      </c>
      <c r="H844" s="295">
        <f>SUMIFS('7.  Persistence Report'!BC$27:BC$659,'7.  Persistence Report'!$D$27:$D$659,$B843,'7.  Persistence Report'!$H$27:$H$659,$D$767,'7.  Persistence Report'!$J$27:$J$659,"Adjustment")</f>
        <v>774999.22595249605</v>
      </c>
      <c r="I844" s="295">
        <f>SUMIFS('7.  Persistence Report'!BD$27:BD$659,'7.  Persistence Report'!$D$27:$D$659,$B843,'7.  Persistence Report'!$H$27:$H$659,$D$767,'7.  Persistence Report'!$J$27:$J$659,"Adjustment")</f>
        <v>774999.22595249605</v>
      </c>
      <c r="J844" s="295">
        <f>SUMIFS('7.  Persistence Report'!BE$27:BE$659,'7.  Persistence Report'!$D$27:$D$659,$B843,'7.  Persistence Report'!$H$27:$H$659,$D$767,'7.  Persistence Report'!$J$27:$J$659,"Adjustment")</f>
        <v>774999.22595249605</v>
      </c>
      <c r="K844" s="295">
        <f>SUMIFS('7.  Persistence Report'!BF$27:BF$659,'7.  Persistence Report'!$D$27:$D$659,$B843,'7.  Persistence Report'!$H$27:$H$659,$D$767,'7.  Persistence Report'!$J$27:$J$659,"Adjustment")</f>
        <v>774999.22595249605</v>
      </c>
      <c r="L844" s="295">
        <f>SUMIFS('7.  Persistence Report'!BG$27:BG$659,'7.  Persistence Report'!$D$27:$D$659,$B843,'7.  Persistence Report'!$H$27:$H$659,$D$767,'7.  Persistence Report'!$J$27:$J$659,"Adjustment")</f>
        <v>774999.22595249605</v>
      </c>
      <c r="M844" s="295">
        <f>SUMIFS('7.  Persistence Report'!BH$27:BH$659,'7.  Persistence Report'!$D$27:$D$659,$B843,'7.  Persistence Report'!$H$27:$H$659,$D$767,'7.  Persistence Report'!$J$27:$J$659,"Adjustment")</f>
        <v>774999.22595249605</v>
      </c>
      <c r="N844" s="291"/>
      <c r="O844" s="295">
        <f>SUMIFS('7.  Persistence Report'!T$27:T$659,'7.  Persistence Report'!$D$27:$D$659,$B843,'7.  Persistence Report'!$H$27:$H$659,$O$767,'7.  Persistence Report'!$J$27:$J$659,"Adjustment")</f>
        <v>27.499175257731967</v>
      </c>
      <c r="P844" s="295">
        <f>SUMIFS('7.  Persistence Report'!U$27:U$659,'7.  Persistence Report'!$D$27:$D$659,$B843,'7.  Persistence Report'!$H$27:$H$659,$O$767,'7.  Persistence Report'!$J$27:$J$659,"Adjustment")</f>
        <v>27.499175257731967</v>
      </c>
      <c r="Q844" s="295">
        <f>SUMIFS('7.  Persistence Report'!V$27:V$659,'7.  Persistence Report'!$D$27:$D$659,$B843,'7.  Persistence Report'!$H$27:$H$659,$O$767,'7.  Persistence Report'!$J$27:$J$659,"Adjustment")</f>
        <v>27.499175257731967</v>
      </c>
      <c r="R844" s="295">
        <f>SUMIFS('7.  Persistence Report'!W$27:W$659,'7.  Persistence Report'!$D$27:$D$659,$B843,'7.  Persistence Report'!$H$27:$H$659,$O$767,'7.  Persistence Report'!$J$27:$J$659,"Adjustment")</f>
        <v>27.499175257731967</v>
      </c>
      <c r="S844" s="295">
        <f>SUMIFS('7.  Persistence Report'!X$27:X$659,'7.  Persistence Report'!$D$27:$D$659,$B843,'7.  Persistence Report'!$H$27:$H$659,$O$767,'7.  Persistence Report'!$J$27:$J$659,"Adjustment")</f>
        <v>27.499175257731967</v>
      </c>
      <c r="T844" s="295">
        <f>SUMIFS('7.  Persistence Report'!Y$27:Y$659,'7.  Persistence Report'!$D$27:$D$659,$B843,'7.  Persistence Report'!$H$27:$H$659,$O$767,'7.  Persistence Report'!$J$27:$J$659,"Adjustment")</f>
        <v>27.499175257731967</v>
      </c>
      <c r="U844" s="295">
        <f>SUMIFS('7.  Persistence Report'!Z$27:Z$659,'7.  Persistence Report'!$D$27:$D$659,$B843,'7.  Persistence Report'!$H$27:$H$659,$O$767,'7.  Persistence Report'!$J$27:$J$659,"Adjustment")</f>
        <v>27.499175257731967</v>
      </c>
      <c r="V844" s="295">
        <f>SUMIFS('7.  Persistence Report'!AA$27:AA$659,'7.  Persistence Report'!$D$27:$D$659,$B843,'7.  Persistence Report'!$H$27:$H$659,$O$767,'7.  Persistence Report'!$J$27:$J$659,"Adjustment")</f>
        <v>27.499175257731967</v>
      </c>
      <c r="W844" s="295">
        <f>SUMIFS('7.  Persistence Report'!AB$27:AB$659,'7.  Persistence Report'!$D$27:$D$659,$B843,'7.  Persistence Report'!$H$27:$H$659,$O$767,'7.  Persistence Report'!$J$27:$J$659,"Adjustment")</f>
        <v>27.499175257731967</v>
      </c>
      <c r="X844" s="295">
        <f>SUMIFS('7.  Persistence Report'!AC$27:AC$659,'7.  Persistence Report'!$D$27:$D$659,$B843,'7.  Persistence Report'!$H$27:$H$659,$O$767,'7.  Persistence Report'!$J$27:$J$659,"Adjustment")</f>
        <v>27.499175257731967</v>
      </c>
      <c r="Y844" s="411">
        <f>Y843</f>
        <v>1</v>
      </c>
      <c r="Z844" s="411">
        <f t="shared" ref="Z844" si="2505">Z843</f>
        <v>0</v>
      </c>
      <c r="AA844" s="411">
        <f t="shared" ref="AA844" si="2506">AA843</f>
        <v>0</v>
      </c>
      <c r="AB844" s="411">
        <f t="shared" ref="AB844" si="2507">AB843</f>
        <v>0</v>
      </c>
      <c r="AC844" s="411">
        <f t="shared" ref="AC844" si="2508">AC843</f>
        <v>0</v>
      </c>
      <c r="AD844" s="411">
        <f t="shared" ref="AD844" si="2509">AD843</f>
        <v>0</v>
      </c>
      <c r="AE844" s="411">
        <f t="shared" ref="AE844" si="2510">AE843</f>
        <v>0</v>
      </c>
      <c r="AF844" s="411">
        <f t="shared" ref="AF844" si="2511">AF843</f>
        <v>0</v>
      </c>
      <c r="AG844" s="411">
        <f t="shared" ref="AG844" si="2512">AG843</f>
        <v>0</v>
      </c>
      <c r="AH844" s="411">
        <f t="shared" ref="AH844" si="2513">AH843</f>
        <v>0</v>
      </c>
      <c r="AI844" s="411">
        <f t="shared" ref="AI844" si="2514">AI843</f>
        <v>0</v>
      </c>
      <c r="AJ844" s="411">
        <f t="shared" ref="AJ844" si="2515">AJ843</f>
        <v>0</v>
      </c>
      <c r="AK844" s="411">
        <f t="shared" ref="AK844" si="2516">AK843</f>
        <v>0</v>
      </c>
      <c r="AL844" s="411">
        <f t="shared" ref="AL844" si="2517">AL843</f>
        <v>0</v>
      </c>
      <c r="AM844" s="306"/>
    </row>
    <row r="845" spans="1:39" ht="15.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outlineLevel="1">
      <c r="A846" s="532">
        <v>24</v>
      </c>
      <c r="B846" s="428" t="s">
        <v>116</v>
      </c>
      <c r="C846" s="291" t="s">
        <v>25</v>
      </c>
      <c r="D846" s="295">
        <f>SUMIFS('7.  Persistence Report'!AY$27:AY$659,'7.  Persistence Report'!$D$27:$D$659,$B846,'7.  Persistence Report'!$H$27:$H$659,$D$767,'7.  Persistence Report'!$J$27:$J$659,"&lt;&gt;Adjustment")</f>
        <v>0</v>
      </c>
      <c r="E846" s="295">
        <f>SUMIFS('7.  Persistence Report'!AZ$27:AZ$659,'7.  Persistence Report'!$D$27:$D$659,$B846,'7.  Persistence Report'!$H$27:$H$659,$D$767,'7.  Persistence Report'!$J$27:$J$659,"&lt;&gt;Adjustment")</f>
        <v>0</v>
      </c>
      <c r="F846" s="295">
        <f>SUMIFS('7.  Persistence Report'!BA$27:BA$659,'7.  Persistence Report'!$D$27:$D$659,$B846,'7.  Persistence Report'!$H$27:$H$659,$D$767,'7.  Persistence Report'!$J$27:$J$659,"&lt;&gt;Adjustment")</f>
        <v>0</v>
      </c>
      <c r="G846" s="295">
        <f>SUMIFS('7.  Persistence Report'!BB$27:BB$659,'7.  Persistence Report'!$D$27:$D$659,$B846,'7.  Persistence Report'!$H$27:$H$659,$D$767,'7.  Persistence Report'!$J$27:$J$659,"&lt;&gt;Adjustment")</f>
        <v>0</v>
      </c>
      <c r="H846" s="295">
        <f>SUMIFS('7.  Persistence Report'!BC$27:BC$659,'7.  Persistence Report'!$D$27:$D$659,$B846,'7.  Persistence Report'!$H$27:$H$659,$D$767,'7.  Persistence Report'!$J$27:$J$659,"&lt;&gt;Adjustment")</f>
        <v>0</v>
      </c>
      <c r="I846" s="295">
        <f>SUMIFS('7.  Persistence Report'!BD$27:BD$659,'7.  Persistence Report'!$D$27:$D$659,$B846,'7.  Persistence Report'!$H$27:$H$659,$D$767,'7.  Persistence Report'!$J$27:$J$659,"&lt;&gt;Adjustment")</f>
        <v>0</v>
      </c>
      <c r="J846" s="295">
        <f>SUMIFS('7.  Persistence Report'!BE$27:BE$659,'7.  Persistence Report'!$D$27:$D$659,$B846,'7.  Persistence Report'!$H$27:$H$659,$D$767,'7.  Persistence Report'!$J$27:$J$659,"&lt;&gt;Adjustment")</f>
        <v>0</v>
      </c>
      <c r="K846" s="295">
        <f>SUMIFS('7.  Persistence Report'!BF$27:BF$659,'7.  Persistence Report'!$D$27:$D$659,$B846,'7.  Persistence Report'!$H$27:$H$659,$D$767,'7.  Persistence Report'!$J$27:$J$659,"&lt;&gt;Adjustment")</f>
        <v>0</v>
      </c>
      <c r="L846" s="295">
        <f>SUMIFS('7.  Persistence Report'!BG$27:BG$659,'7.  Persistence Report'!$D$27:$D$659,$B846,'7.  Persistence Report'!$H$27:$H$659,$D$767,'7.  Persistence Report'!$J$27:$J$659,"&lt;&gt;Adjustment")</f>
        <v>0</v>
      </c>
      <c r="M846" s="295">
        <f>SUMIFS('7.  Persistence Report'!BH$27:BH$659,'7.  Persistence Report'!$D$27:$D$659,$B846,'7.  Persistence Report'!$H$27:$H$659,$D$767,'7.  Persistence Report'!$J$27:$J$659,"&lt;&gt;Adjustment")</f>
        <v>0</v>
      </c>
      <c r="N846" s="295">
        <v>12</v>
      </c>
      <c r="O846" s="295">
        <f>SUMIFS('7.  Persistence Report'!T$27:T$659,'7.  Persistence Report'!$D$27:$D$659,$B846,'7.  Persistence Report'!$H$27:$H$659,$O$767,'7.  Persistence Report'!$J$27:$J$659,"&lt;&gt;Adjustment")</f>
        <v>0</v>
      </c>
      <c r="P846" s="295">
        <f>SUMIFS('7.  Persistence Report'!U$27:U$659,'7.  Persistence Report'!$D$27:$D$659,$B846,'7.  Persistence Report'!$H$27:$H$659,$O$767,'7.  Persistence Report'!$J$27:$J$659,"&lt;&gt;Adjustment")</f>
        <v>0</v>
      </c>
      <c r="Q846" s="295">
        <f>SUMIFS('7.  Persistence Report'!V$27:V$659,'7.  Persistence Report'!$D$27:$D$659,$B846,'7.  Persistence Report'!$H$27:$H$659,$O$767,'7.  Persistence Report'!$J$27:$J$659,"&lt;&gt;Adjustment")</f>
        <v>0</v>
      </c>
      <c r="R846" s="295">
        <f>SUMIFS('7.  Persistence Report'!W$27:W$659,'7.  Persistence Report'!$D$27:$D$659,$B846,'7.  Persistence Report'!$H$27:$H$659,$O$767,'7.  Persistence Report'!$J$27:$J$659,"&lt;&gt;Adjustment")</f>
        <v>0</v>
      </c>
      <c r="S846" s="295">
        <f>SUMIFS('7.  Persistence Report'!X$27:X$659,'7.  Persistence Report'!$D$27:$D$659,$B846,'7.  Persistence Report'!$H$27:$H$659,$O$767,'7.  Persistence Report'!$J$27:$J$659,"&lt;&gt;Adjustment")</f>
        <v>0</v>
      </c>
      <c r="T846" s="295">
        <f>SUMIFS('7.  Persistence Report'!Y$27:Y$659,'7.  Persistence Report'!$D$27:$D$659,$B846,'7.  Persistence Report'!$H$27:$H$659,$O$767,'7.  Persistence Report'!$J$27:$J$659,"&lt;&gt;Adjustment")</f>
        <v>0</v>
      </c>
      <c r="U846" s="295">
        <f>SUMIFS('7.  Persistence Report'!Z$27:Z$659,'7.  Persistence Report'!$D$27:$D$659,$B846,'7.  Persistence Report'!$H$27:$H$659,$O$767,'7.  Persistence Report'!$J$27:$J$659,"&lt;&gt;Adjustment")</f>
        <v>0</v>
      </c>
      <c r="V846" s="295">
        <f>SUMIFS('7.  Persistence Report'!AA$27:AA$659,'7.  Persistence Report'!$D$27:$D$659,$B846,'7.  Persistence Report'!$H$27:$H$659,$O$767,'7.  Persistence Report'!$J$27:$J$659,"&lt;&gt;Adjustment")</f>
        <v>0</v>
      </c>
      <c r="W846" s="295">
        <f>SUMIFS('7.  Persistence Report'!AB$27:AB$659,'7.  Persistence Report'!$D$27:$D$659,$B846,'7.  Persistence Report'!$H$27:$H$659,$O$767,'7.  Persistence Report'!$J$27:$J$659,"&lt;&gt;Adjustment")</f>
        <v>0</v>
      </c>
      <c r="X846" s="295">
        <f>SUMIFS('7.  Persistence Report'!AC$27:AC$659,'7.  Persistence Report'!$D$27:$D$659,$B846,'7.  Persistence Report'!$H$27:$H$659,$O$767,'7.  Persistence Report'!$J$27:$J$659,"&lt;&gt;Adjustment")</f>
        <v>0</v>
      </c>
      <c r="Y846" s="415">
        <f>VLOOKUP(B846,'3-a.  Rate Class Allocations'!$B$20:$BW$989,52,FALSE)</f>
        <v>0.69666666666666666</v>
      </c>
      <c r="Z846" s="415">
        <f>VLOOKUP(B846,'3-a.  Rate Class Allocations'!$B$20:$BW$989,54,FALSE)</f>
        <v>0</v>
      </c>
      <c r="AA846" s="415">
        <f>VLOOKUP(B846,'3-a.  Rate Class Allocations'!$B$20:$BW$989,56,FALSE)</f>
        <v>0.19666666666666666</v>
      </c>
      <c r="AB846" s="415">
        <f>VLOOKUP(B846,'3-a.  Rate Class Allocations'!$B$20:$BW$989,57,FALSE)</f>
        <v>0.10666666666666667</v>
      </c>
      <c r="AC846" s="415">
        <f>VLOOKUP(B846,'3-a.  Rate Class Allocations'!$B$20:$BW$989,59,FALSE)</f>
        <v>0</v>
      </c>
      <c r="AD846" s="415">
        <f>VLOOKUP(B846,'3-a.  Rate Class Allocations'!$B$20:$BW$989,61,FALSE)</f>
        <v>0</v>
      </c>
      <c r="AE846" s="415"/>
      <c r="AF846" s="410"/>
      <c r="AG846" s="410"/>
      <c r="AH846" s="410"/>
      <c r="AI846" s="410"/>
      <c r="AJ846" s="410"/>
      <c r="AK846" s="410"/>
      <c r="AL846" s="410"/>
      <c r="AM846" s="296">
        <f>SUM(Y846:AL846)</f>
        <v>1</v>
      </c>
    </row>
    <row r="847" spans="1:39" ht="15.5" outlineLevel="1">
      <c r="A847" s="532"/>
      <c r="B847" s="294" t="s">
        <v>342</v>
      </c>
      <c r="C847" s="340" t="s">
        <v>862</v>
      </c>
      <c r="D847" s="295">
        <f>SUMIFS('7.  Persistence Report'!AY$27:AY$659,'7.  Persistence Report'!$D$27:$D$659,$B846,'7.  Persistence Report'!$H$27:$H$659,$D$767,'7.  Persistence Report'!$J$27:$J$659,"Adjustment")</f>
        <v>0</v>
      </c>
      <c r="E847" s="295">
        <f>SUMIFS('7.  Persistence Report'!AZ$27:AZ$659,'7.  Persistence Report'!$D$27:$D$659,$B846,'7.  Persistence Report'!$H$27:$H$659,$D$767,'7.  Persistence Report'!$J$27:$J$659,"Adjustment")</f>
        <v>0</v>
      </c>
      <c r="F847" s="295">
        <f>SUMIFS('7.  Persistence Report'!BA$27:BA$659,'7.  Persistence Report'!$D$27:$D$659,$B846,'7.  Persistence Report'!$H$27:$H$659,$D$767,'7.  Persistence Report'!$J$27:$J$659,"Adjustment")</f>
        <v>0</v>
      </c>
      <c r="G847" s="295">
        <f>SUMIFS('7.  Persistence Report'!BB$27:BB$659,'7.  Persistence Report'!$D$27:$D$659,$B846,'7.  Persistence Report'!$H$27:$H$659,$D$767,'7.  Persistence Report'!$J$27:$J$659,"Adjustment")</f>
        <v>0</v>
      </c>
      <c r="H847" s="295">
        <f>SUMIFS('7.  Persistence Report'!BC$27:BC$659,'7.  Persistence Report'!$D$27:$D$659,$B846,'7.  Persistence Report'!$H$27:$H$659,$D$767,'7.  Persistence Report'!$J$27:$J$659,"Adjustment")</f>
        <v>0</v>
      </c>
      <c r="I847" s="295">
        <f>SUMIFS('7.  Persistence Report'!BD$27:BD$659,'7.  Persistence Report'!$D$27:$D$659,$B846,'7.  Persistence Report'!$H$27:$H$659,$D$767,'7.  Persistence Report'!$J$27:$J$659,"Adjustment")</f>
        <v>0</v>
      </c>
      <c r="J847" s="295">
        <f>SUMIFS('7.  Persistence Report'!BE$27:BE$659,'7.  Persistence Report'!$D$27:$D$659,$B846,'7.  Persistence Report'!$H$27:$H$659,$D$767,'7.  Persistence Report'!$J$27:$J$659,"Adjustment")</f>
        <v>0</v>
      </c>
      <c r="K847" s="295">
        <f>SUMIFS('7.  Persistence Report'!BF$27:BF$659,'7.  Persistence Report'!$D$27:$D$659,$B846,'7.  Persistence Report'!$H$27:$H$659,$D$767,'7.  Persistence Report'!$J$27:$J$659,"Adjustment")</f>
        <v>0</v>
      </c>
      <c r="L847" s="295">
        <f>SUMIFS('7.  Persistence Report'!BG$27:BG$659,'7.  Persistence Report'!$D$27:$D$659,$B846,'7.  Persistence Report'!$H$27:$H$659,$D$767,'7.  Persistence Report'!$J$27:$J$659,"Adjustment")</f>
        <v>0</v>
      </c>
      <c r="M847" s="295">
        <f>SUMIFS('7.  Persistence Report'!BH$27:BH$659,'7.  Persistence Report'!$D$27:$D$659,$B846,'7.  Persistence Report'!$H$27:$H$659,$D$767,'7.  Persistence Report'!$J$27:$J$659,"Adjustment")</f>
        <v>0</v>
      </c>
      <c r="N847" s="295">
        <f>N846</f>
        <v>12</v>
      </c>
      <c r="O847" s="295">
        <f>SUMIFS('7.  Persistence Report'!T$27:T$659,'7.  Persistence Report'!$D$27:$D$659,$B846,'7.  Persistence Report'!$H$27:$H$659,$O$767,'7.  Persistence Report'!$J$27:$J$659,"Adjustment")</f>
        <v>0</v>
      </c>
      <c r="P847" s="295">
        <f>SUMIFS('7.  Persistence Report'!U$27:U$659,'7.  Persistence Report'!$D$27:$D$659,$B846,'7.  Persistence Report'!$H$27:$H$659,$O$767,'7.  Persistence Report'!$J$27:$J$659,"Adjustment")</f>
        <v>0</v>
      </c>
      <c r="Q847" s="295">
        <f>SUMIFS('7.  Persistence Report'!V$27:V$659,'7.  Persistence Report'!$D$27:$D$659,$B846,'7.  Persistence Report'!$H$27:$H$659,$O$767,'7.  Persistence Report'!$J$27:$J$659,"Adjustment")</f>
        <v>0</v>
      </c>
      <c r="R847" s="295">
        <f>SUMIFS('7.  Persistence Report'!W$27:W$659,'7.  Persistence Report'!$D$27:$D$659,$B846,'7.  Persistence Report'!$H$27:$H$659,$O$767,'7.  Persistence Report'!$J$27:$J$659,"Adjustment")</f>
        <v>0</v>
      </c>
      <c r="S847" s="295">
        <f>SUMIFS('7.  Persistence Report'!X$27:X$659,'7.  Persistence Report'!$D$27:$D$659,$B846,'7.  Persistence Report'!$H$27:$H$659,$O$767,'7.  Persistence Report'!$J$27:$J$659,"Adjustment")</f>
        <v>0</v>
      </c>
      <c r="T847" s="295">
        <f>SUMIFS('7.  Persistence Report'!Y$27:Y$659,'7.  Persistence Report'!$D$27:$D$659,$B846,'7.  Persistence Report'!$H$27:$H$659,$O$767,'7.  Persistence Report'!$J$27:$J$659,"Adjustment")</f>
        <v>0</v>
      </c>
      <c r="U847" s="295">
        <f>SUMIFS('7.  Persistence Report'!Z$27:Z$659,'7.  Persistence Report'!$D$27:$D$659,$B846,'7.  Persistence Report'!$H$27:$H$659,$O$767,'7.  Persistence Report'!$J$27:$J$659,"Adjustment")</f>
        <v>0</v>
      </c>
      <c r="V847" s="295">
        <f>SUMIFS('7.  Persistence Report'!AA$27:AA$659,'7.  Persistence Report'!$D$27:$D$659,$B846,'7.  Persistence Report'!$H$27:$H$659,$O$767,'7.  Persistence Report'!$J$27:$J$659,"Adjustment")</f>
        <v>0</v>
      </c>
      <c r="W847" s="295">
        <f>SUMIFS('7.  Persistence Report'!AB$27:AB$659,'7.  Persistence Report'!$D$27:$D$659,$B846,'7.  Persistence Report'!$H$27:$H$659,$O$767,'7.  Persistence Report'!$J$27:$J$659,"Adjustment")</f>
        <v>0</v>
      </c>
      <c r="X847" s="295">
        <f>SUMIFS('7.  Persistence Report'!AC$27:AC$659,'7.  Persistence Report'!$D$27:$D$659,$B846,'7.  Persistence Report'!$H$27:$H$659,$O$767,'7.  Persistence Report'!$J$27:$J$659,"Adjustment")</f>
        <v>0</v>
      </c>
      <c r="Y847" s="411">
        <f>Y846</f>
        <v>0.69666666666666666</v>
      </c>
      <c r="Z847" s="411">
        <f t="shared" ref="Z847" si="2518">Z846</f>
        <v>0</v>
      </c>
      <c r="AA847" s="411">
        <f t="shared" ref="AA847" si="2519">AA846</f>
        <v>0.19666666666666666</v>
      </c>
      <c r="AB847" s="411">
        <f t="shared" ref="AB847" si="2520">AB846</f>
        <v>0.10666666666666667</v>
      </c>
      <c r="AC847" s="411">
        <f t="shared" ref="AC847" si="2521">AC846</f>
        <v>0</v>
      </c>
      <c r="AD847" s="411">
        <f t="shared" ref="AD847" si="2522">AD846</f>
        <v>0</v>
      </c>
      <c r="AE847" s="411">
        <f t="shared" ref="AE847" si="2523">AE846</f>
        <v>0</v>
      </c>
      <c r="AF847" s="411">
        <f t="shared" ref="AF847" si="2524">AF846</f>
        <v>0</v>
      </c>
      <c r="AG847" s="411">
        <f t="shared" ref="AG847" si="2525">AG846</f>
        <v>0</v>
      </c>
      <c r="AH847" s="411">
        <f t="shared" ref="AH847" si="2526">AH846</f>
        <v>0</v>
      </c>
      <c r="AI847" s="411">
        <f t="shared" ref="AI847" si="2527">AI846</f>
        <v>0</v>
      </c>
      <c r="AJ847" s="411">
        <f t="shared" ref="AJ847" si="2528">AJ846</f>
        <v>0</v>
      </c>
      <c r="AK847" s="411">
        <f t="shared" ref="AK847" si="2529">AK846</f>
        <v>0</v>
      </c>
      <c r="AL847" s="411">
        <f t="shared" ref="AL847" si="2530">AL846</f>
        <v>0</v>
      </c>
      <c r="AM847" s="306"/>
    </row>
    <row r="848" spans="1:39" ht="15.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outlineLevel="1">
      <c r="A850" s="532">
        <v>25</v>
      </c>
      <c r="B850" s="428" t="s">
        <v>117</v>
      </c>
      <c r="C850" s="291" t="s">
        <v>25</v>
      </c>
      <c r="D850" s="295">
        <f>SUMIFS('7.  Persistence Report'!AY$27:AY$659,'7.  Persistence Report'!$D$27:$D$659,$B850,'7.  Persistence Report'!$H$27:$H$659,$D$767,'7.  Persistence Report'!$J$27:$J$659,"&lt;&gt;Adjustment")</f>
        <v>0</v>
      </c>
      <c r="E850" s="295">
        <f>SUMIFS('7.  Persistence Report'!AZ$27:AZ$659,'7.  Persistence Report'!$D$27:$D$659,$B850,'7.  Persistence Report'!$H$27:$H$659,$D$767,'7.  Persistence Report'!$J$27:$J$659,"&lt;&gt;Adjustment")</f>
        <v>0</v>
      </c>
      <c r="F850" s="295">
        <f>SUMIFS('7.  Persistence Report'!BA$27:BA$659,'7.  Persistence Report'!$D$27:$D$659,$B850,'7.  Persistence Report'!$H$27:$H$659,$D$767,'7.  Persistence Report'!$J$27:$J$659,"&lt;&gt;Adjustment")</f>
        <v>0</v>
      </c>
      <c r="G850" s="295">
        <f>SUMIFS('7.  Persistence Report'!BB$27:BB$659,'7.  Persistence Report'!$D$27:$D$659,$B850,'7.  Persistence Report'!$H$27:$H$659,$D$767,'7.  Persistence Report'!$J$27:$J$659,"&lt;&gt;Adjustment")</f>
        <v>0</v>
      </c>
      <c r="H850" s="295">
        <f>SUMIFS('7.  Persistence Report'!BC$27:BC$659,'7.  Persistence Report'!$D$27:$D$659,$B850,'7.  Persistence Report'!$H$27:$H$659,$D$767,'7.  Persistence Report'!$J$27:$J$659,"&lt;&gt;Adjustment")</f>
        <v>0</v>
      </c>
      <c r="I850" s="295">
        <f>SUMIFS('7.  Persistence Report'!BD$27:BD$659,'7.  Persistence Report'!$D$27:$D$659,$B850,'7.  Persistence Report'!$H$27:$H$659,$D$767,'7.  Persistence Report'!$J$27:$J$659,"&lt;&gt;Adjustment")</f>
        <v>0</v>
      </c>
      <c r="J850" s="295">
        <f>SUMIFS('7.  Persistence Report'!BE$27:BE$659,'7.  Persistence Report'!$D$27:$D$659,$B850,'7.  Persistence Report'!$H$27:$H$659,$D$767,'7.  Persistence Report'!$J$27:$J$659,"&lt;&gt;Adjustment")</f>
        <v>0</v>
      </c>
      <c r="K850" s="295">
        <f>SUMIFS('7.  Persistence Report'!BF$27:BF$659,'7.  Persistence Report'!$D$27:$D$659,$B850,'7.  Persistence Report'!$H$27:$H$659,$D$767,'7.  Persistence Report'!$J$27:$J$659,"&lt;&gt;Adjustment")</f>
        <v>0</v>
      </c>
      <c r="L850" s="295">
        <f>SUMIFS('7.  Persistence Report'!BG$27:BG$659,'7.  Persistence Report'!$D$27:$D$659,$B850,'7.  Persistence Report'!$H$27:$H$659,$D$767,'7.  Persistence Report'!$J$27:$J$659,"&lt;&gt;Adjustment")</f>
        <v>0</v>
      </c>
      <c r="M850" s="295">
        <f>SUMIFS('7.  Persistence Report'!BH$27:BH$659,'7.  Persistence Report'!$D$27:$D$659,$B850,'7.  Persistence Report'!$H$27:$H$659,$D$767,'7.  Persistence Report'!$J$27:$J$659,"&lt;&gt;Adjustment")</f>
        <v>0</v>
      </c>
      <c r="N850" s="295">
        <v>12</v>
      </c>
      <c r="O850" s="295">
        <f>SUMIFS('7.  Persistence Report'!T$27:T$659,'7.  Persistence Report'!$D$27:$D$659,$B850,'7.  Persistence Report'!$H$27:$H$659,$O$767,'7.  Persistence Report'!$J$27:$J$659,"&lt;&gt;Adjustment")</f>
        <v>0</v>
      </c>
      <c r="P850" s="295">
        <f>SUMIFS('7.  Persistence Report'!U$27:U$659,'7.  Persistence Report'!$D$27:$D$659,$B850,'7.  Persistence Report'!$H$27:$H$659,$O$767,'7.  Persistence Report'!$J$27:$J$659,"&lt;&gt;Adjustment")</f>
        <v>0</v>
      </c>
      <c r="Q850" s="295">
        <f>SUMIFS('7.  Persistence Report'!V$27:V$659,'7.  Persistence Report'!$D$27:$D$659,$B850,'7.  Persistence Report'!$H$27:$H$659,$O$767,'7.  Persistence Report'!$J$27:$J$659,"&lt;&gt;Adjustment")</f>
        <v>0</v>
      </c>
      <c r="R850" s="295">
        <f>SUMIFS('7.  Persistence Report'!W$27:W$659,'7.  Persistence Report'!$D$27:$D$659,$B850,'7.  Persistence Report'!$H$27:$H$659,$O$767,'7.  Persistence Report'!$J$27:$J$659,"&lt;&gt;Adjustment")</f>
        <v>0</v>
      </c>
      <c r="S850" s="295">
        <f>SUMIFS('7.  Persistence Report'!X$27:X$659,'7.  Persistence Report'!$D$27:$D$659,$B850,'7.  Persistence Report'!$H$27:$H$659,$O$767,'7.  Persistence Report'!$J$27:$J$659,"&lt;&gt;Adjustment")</f>
        <v>0</v>
      </c>
      <c r="T850" s="295">
        <f>SUMIFS('7.  Persistence Report'!Y$27:Y$659,'7.  Persistence Report'!$D$27:$D$659,$B850,'7.  Persistence Report'!$H$27:$H$659,$O$767,'7.  Persistence Report'!$J$27:$J$659,"&lt;&gt;Adjustment")</f>
        <v>0</v>
      </c>
      <c r="U850" s="295">
        <f>SUMIFS('7.  Persistence Report'!Z$27:Z$659,'7.  Persistence Report'!$D$27:$D$659,$B850,'7.  Persistence Report'!$H$27:$H$659,$O$767,'7.  Persistence Report'!$J$27:$J$659,"&lt;&gt;Adjustment")</f>
        <v>0</v>
      </c>
      <c r="V850" s="295">
        <f>SUMIFS('7.  Persistence Report'!AA$27:AA$659,'7.  Persistence Report'!$D$27:$D$659,$B850,'7.  Persistence Report'!$H$27:$H$659,$O$767,'7.  Persistence Report'!$J$27:$J$659,"&lt;&gt;Adjustment")</f>
        <v>0</v>
      </c>
      <c r="W850" s="295">
        <f>SUMIFS('7.  Persistence Report'!AB$27:AB$659,'7.  Persistence Report'!$D$27:$D$659,$B850,'7.  Persistence Report'!$H$27:$H$659,$O$767,'7.  Persistence Report'!$J$27:$J$659,"&lt;&gt;Adjustment")</f>
        <v>0</v>
      </c>
      <c r="X850" s="295">
        <f>SUMIFS('7.  Persistence Report'!AC$27:AC$659,'7.  Persistence Report'!$D$27:$D$659,$B850,'7.  Persistence Report'!$H$27:$H$659,$O$767,'7.  Persistence Report'!$J$27:$J$659,"&lt;&gt;Adjustment")</f>
        <v>0</v>
      </c>
      <c r="Y850" s="415">
        <f>VLOOKUP(B850,'3-a.  Rate Class Allocations'!$B$20:$BW$989,52,FALSE)</f>
        <v>0</v>
      </c>
      <c r="Z850" s="415">
        <f>VLOOKUP(B850,'3-a.  Rate Class Allocations'!$B$20:$BW$989,54,FALSE)</f>
        <v>0</v>
      </c>
      <c r="AA850" s="415">
        <f>VLOOKUP(B850,'3-a.  Rate Class Allocations'!$B$20:$BW$989,56,FALSE)</f>
        <v>9.2457420924574207E-2</v>
      </c>
      <c r="AB850" s="415">
        <f>VLOOKUP(B850,'3-a.  Rate Class Allocations'!$B$20:$BW$989,57,FALSE)</f>
        <v>0.68978102189781021</v>
      </c>
      <c r="AC850" s="415">
        <f>VLOOKUP(B850,'3-a.  Rate Class Allocations'!$B$20:$BW$989,59,FALSE)</f>
        <v>0.17274939172749393</v>
      </c>
      <c r="AD850" s="415">
        <f>VLOOKUP(B850,'3-a.  Rate Class Allocations'!$B$20:$BW$989,61,FALSE)</f>
        <v>4.5012165450121655E-2</v>
      </c>
      <c r="AE850" s="415"/>
      <c r="AF850" s="415"/>
      <c r="AG850" s="415"/>
      <c r="AH850" s="415"/>
      <c r="AI850" s="415"/>
      <c r="AJ850" s="415"/>
      <c r="AK850" s="415"/>
      <c r="AL850" s="415"/>
      <c r="AM850" s="296">
        <f>SUM(Y850:AL850)</f>
        <v>1</v>
      </c>
    </row>
    <row r="851" spans="1:39" ht="15.5" outlineLevel="1">
      <c r="A851" s="532"/>
      <c r="B851" s="294" t="s">
        <v>342</v>
      </c>
      <c r="C851" s="340" t="s">
        <v>862</v>
      </c>
      <c r="D851" s="295">
        <f>SUMIFS('7.  Persistence Report'!AY$27:AY$659,'7.  Persistence Report'!$D$27:$D$659,$B850,'7.  Persistence Report'!$H$27:$H$659,$D$767,'7.  Persistence Report'!$J$27:$J$659,"Adjustment")</f>
        <v>0</v>
      </c>
      <c r="E851" s="295">
        <f>SUMIFS('7.  Persistence Report'!AZ$27:AZ$659,'7.  Persistence Report'!$D$27:$D$659,$B850,'7.  Persistence Report'!$H$27:$H$659,$D$767,'7.  Persistence Report'!$J$27:$J$659,"Adjustment")</f>
        <v>0</v>
      </c>
      <c r="F851" s="295">
        <f>SUMIFS('7.  Persistence Report'!BA$27:BA$659,'7.  Persistence Report'!$D$27:$D$659,$B850,'7.  Persistence Report'!$H$27:$H$659,$D$767,'7.  Persistence Report'!$J$27:$J$659,"Adjustment")</f>
        <v>0</v>
      </c>
      <c r="G851" s="295">
        <f>SUMIFS('7.  Persistence Report'!BB$27:BB$659,'7.  Persistence Report'!$D$27:$D$659,$B850,'7.  Persistence Report'!$H$27:$H$659,$D$767,'7.  Persistence Report'!$J$27:$J$659,"Adjustment")</f>
        <v>0</v>
      </c>
      <c r="H851" s="295">
        <f>SUMIFS('7.  Persistence Report'!BC$27:BC$659,'7.  Persistence Report'!$D$27:$D$659,$B850,'7.  Persistence Report'!$H$27:$H$659,$D$767,'7.  Persistence Report'!$J$27:$J$659,"Adjustment")</f>
        <v>0</v>
      </c>
      <c r="I851" s="295">
        <f>SUMIFS('7.  Persistence Report'!BD$27:BD$659,'7.  Persistence Report'!$D$27:$D$659,$B850,'7.  Persistence Report'!$H$27:$H$659,$D$767,'7.  Persistence Report'!$J$27:$J$659,"Adjustment")</f>
        <v>0</v>
      </c>
      <c r="J851" s="295">
        <f>SUMIFS('7.  Persistence Report'!BE$27:BE$659,'7.  Persistence Report'!$D$27:$D$659,$B850,'7.  Persistence Report'!$H$27:$H$659,$D$767,'7.  Persistence Report'!$J$27:$J$659,"Adjustment")</f>
        <v>0</v>
      </c>
      <c r="K851" s="295">
        <f>SUMIFS('7.  Persistence Report'!BF$27:BF$659,'7.  Persistence Report'!$D$27:$D$659,$B850,'7.  Persistence Report'!$H$27:$H$659,$D$767,'7.  Persistence Report'!$J$27:$J$659,"Adjustment")</f>
        <v>0</v>
      </c>
      <c r="L851" s="295">
        <f>SUMIFS('7.  Persistence Report'!BG$27:BG$659,'7.  Persistence Report'!$D$27:$D$659,$B850,'7.  Persistence Report'!$H$27:$H$659,$D$767,'7.  Persistence Report'!$J$27:$J$659,"Adjustment")</f>
        <v>0</v>
      </c>
      <c r="M851" s="295">
        <f>SUMIFS('7.  Persistence Report'!BH$27:BH$659,'7.  Persistence Report'!$D$27:$D$659,$B850,'7.  Persistence Report'!$H$27:$H$659,$D$767,'7.  Persistence Report'!$J$27:$J$659,"Adjustment")</f>
        <v>0</v>
      </c>
      <c r="N851" s="295">
        <f>N850</f>
        <v>12</v>
      </c>
      <c r="O851" s="295">
        <f>SUMIFS('7.  Persistence Report'!T$27:T$659,'7.  Persistence Report'!$D$27:$D$659,$B850,'7.  Persistence Report'!$H$27:$H$659,$O$767,'7.  Persistence Report'!$J$27:$J$659,"Adjustment")</f>
        <v>0</v>
      </c>
      <c r="P851" s="295">
        <f>SUMIFS('7.  Persistence Report'!U$27:U$659,'7.  Persistence Report'!$D$27:$D$659,$B850,'7.  Persistence Report'!$H$27:$H$659,$O$767,'7.  Persistence Report'!$J$27:$J$659,"Adjustment")</f>
        <v>0</v>
      </c>
      <c r="Q851" s="295">
        <f>SUMIFS('7.  Persistence Report'!V$27:V$659,'7.  Persistence Report'!$D$27:$D$659,$B850,'7.  Persistence Report'!$H$27:$H$659,$O$767,'7.  Persistence Report'!$J$27:$J$659,"Adjustment")</f>
        <v>0</v>
      </c>
      <c r="R851" s="295">
        <f>SUMIFS('7.  Persistence Report'!W$27:W$659,'7.  Persistence Report'!$D$27:$D$659,$B850,'7.  Persistence Report'!$H$27:$H$659,$O$767,'7.  Persistence Report'!$J$27:$J$659,"Adjustment")</f>
        <v>0</v>
      </c>
      <c r="S851" s="295">
        <f>SUMIFS('7.  Persistence Report'!X$27:X$659,'7.  Persistence Report'!$D$27:$D$659,$B850,'7.  Persistence Report'!$H$27:$H$659,$O$767,'7.  Persistence Report'!$J$27:$J$659,"Adjustment")</f>
        <v>0</v>
      </c>
      <c r="T851" s="295">
        <f>SUMIFS('7.  Persistence Report'!Y$27:Y$659,'7.  Persistence Report'!$D$27:$D$659,$B850,'7.  Persistence Report'!$H$27:$H$659,$O$767,'7.  Persistence Report'!$J$27:$J$659,"Adjustment")</f>
        <v>0</v>
      </c>
      <c r="U851" s="295">
        <f>SUMIFS('7.  Persistence Report'!Z$27:Z$659,'7.  Persistence Report'!$D$27:$D$659,$B850,'7.  Persistence Report'!$H$27:$H$659,$O$767,'7.  Persistence Report'!$J$27:$J$659,"Adjustment")</f>
        <v>0</v>
      </c>
      <c r="V851" s="295">
        <f>SUMIFS('7.  Persistence Report'!AA$27:AA$659,'7.  Persistence Report'!$D$27:$D$659,$B850,'7.  Persistence Report'!$H$27:$H$659,$O$767,'7.  Persistence Report'!$J$27:$J$659,"Adjustment")</f>
        <v>0</v>
      </c>
      <c r="W851" s="295">
        <f>SUMIFS('7.  Persistence Report'!AB$27:AB$659,'7.  Persistence Report'!$D$27:$D$659,$B850,'7.  Persistence Report'!$H$27:$H$659,$O$767,'7.  Persistence Report'!$J$27:$J$659,"Adjustment")</f>
        <v>0</v>
      </c>
      <c r="X851" s="295">
        <f>SUMIFS('7.  Persistence Report'!AC$27:AC$659,'7.  Persistence Report'!$D$27:$D$659,$B850,'7.  Persistence Report'!$H$27:$H$659,$O$767,'7.  Persistence Report'!$J$27:$J$659,"Adjustment")</f>
        <v>0</v>
      </c>
      <c r="Y851" s="411">
        <f>Y850</f>
        <v>0</v>
      </c>
      <c r="Z851" s="411">
        <f t="shared" ref="Z851" si="2531">Z850</f>
        <v>0</v>
      </c>
      <c r="AA851" s="411">
        <f t="shared" ref="AA851" si="2532">AA850</f>
        <v>9.2457420924574207E-2</v>
      </c>
      <c r="AB851" s="411">
        <f t="shared" ref="AB851" si="2533">AB850</f>
        <v>0.68978102189781021</v>
      </c>
      <c r="AC851" s="411">
        <f t="shared" ref="AC851" si="2534">AC850</f>
        <v>0.17274939172749393</v>
      </c>
      <c r="AD851" s="411">
        <f t="shared" ref="AD851" si="2535">AD850</f>
        <v>4.5012165450121655E-2</v>
      </c>
      <c r="AE851" s="411">
        <f t="shared" ref="AE851" si="2536">AE850</f>
        <v>0</v>
      </c>
      <c r="AF851" s="411">
        <f t="shared" ref="AF851" si="2537">AF850</f>
        <v>0</v>
      </c>
      <c r="AG851" s="411">
        <f t="shared" ref="AG851" si="2538">AG850</f>
        <v>0</v>
      </c>
      <c r="AH851" s="411">
        <f t="shared" ref="AH851" si="2539">AH850</f>
        <v>0</v>
      </c>
      <c r="AI851" s="411">
        <f t="shared" ref="AI851" si="2540">AI850</f>
        <v>0</v>
      </c>
      <c r="AJ851" s="411">
        <f t="shared" ref="AJ851" si="2541">AJ850</f>
        <v>0</v>
      </c>
      <c r="AK851" s="411">
        <f t="shared" ref="AK851" si="2542">AK850</f>
        <v>0</v>
      </c>
      <c r="AL851" s="411">
        <f t="shared" ref="AL851" si="2543">AL850</f>
        <v>0</v>
      </c>
      <c r="AM851" s="306"/>
    </row>
    <row r="852" spans="1:39" ht="15.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outlineLevel="1">
      <c r="A853" s="532">
        <v>26</v>
      </c>
      <c r="B853" s="428" t="s">
        <v>118</v>
      </c>
      <c r="C853" s="291" t="s">
        <v>25</v>
      </c>
      <c r="D853" s="295">
        <f>SUMIFS('7.  Persistence Report'!AY$27:AY$659,'7.  Persistence Report'!$D$27:$D$659,$B853,'7.  Persistence Report'!$H$27:$H$659,$D$767,'7.  Persistence Report'!$J$27:$J$659,"&lt;&gt;Adjustment")</f>
        <v>0</v>
      </c>
      <c r="E853" s="295">
        <f>SUMIFS('7.  Persistence Report'!AZ$27:AZ$659,'7.  Persistence Report'!$D$27:$D$659,$B853,'7.  Persistence Report'!$H$27:$H$659,$D$767,'7.  Persistence Report'!$J$27:$J$659,"&lt;&gt;Adjustment")</f>
        <v>0</v>
      </c>
      <c r="F853" s="295">
        <f>SUMIFS('7.  Persistence Report'!BA$27:BA$659,'7.  Persistence Report'!$D$27:$D$659,$B853,'7.  Persistence Report'!$H$27:$H$659,$D$767,'7.  Persistence Report'!$J$27:$J$659,"&lt;&gt;Adjustment")</f>
        <v>0</v>
      </c>
      <c r="G853" s="295">
        <f>SUMIFS('7.  Persistence Report'!BB$27:BB$659,'7.  Persistence Report'!$D$27:$D$659,$B853,'7.  Persistence Report'!$H$27:$H$659,$D$767,'7.  Persistence Report'!$J$27:$J$659,"&lt;&gt;Adjustment")</f>
        <v>0</v>
      </c>
      <c r="H853" s="295">
        <f>SUMIFS('7.  Persistence Report'!BC$27:BC$659,'7.  Persistence Report'!$D$27:$D$659,$B853,'7.  Persistence Report'!$H$27:$H$659,$D$767,'7.  Persistence Report'!$J$27:$J$659,"&lt;&gt;Adjustment")</f>
        <v>0</v>
      </c>
      <c r="I853" s="295">
        <f>SUMIFS('7.  Persistence Report'!BD$27:BD$659,'7.  Persistence Report'!$D$27:$D$659,$B853,'7.  Persistence Report'!$H$27:$H$659,$D$767,'7.  Persistence Report'!$J$27:$J$659,"&lt;&gt;Adjustment")</f>
        <v>0</v>
      </c>
      <c r="J853" s="295">
        <f>SUMIFS('7.  Persistence Report'!BE$27:BE$659,'7.  Persistence Report'!$D$27:$D$659,$B853,'7.  Persistence Report'!$H$27:$H$659,$D$767,'7.  Persistence Report'!$J$27:$J$659,"&lt;&gt;Adjustment")</f>
        <v>0</v>
      </c>
      <c r="K853" s="295">
        <f>SUMIFS('7.  Persistence Report'!BF$27:BF$659,'7.  Persistence Report'!$D$27:$D$659,$B853,'7.  Persistence Report'!$H$27:$H$659,$D$767,'7.  Persistence Report'!$J$27:$J$659,"&lt;&gt;Adjustment")</f>
        <v>0</v>
      </c>
      <c r="L853" s="295">
        <f>SUMIFS('7.  Persistence Report'!BG$27:BG$659,'7.  Persistence Report'!$D$27:$D$659,$B853,'7.  Persistence Report'!$H$27:$H$659,$D$767,'7.  Persistence Report'!$J$27:$J$659,"&lt;&gt;Adjustment")</f>
        <v>0</v>
      </c>
      <c r="M853" s="295">
        <f>SUMIFS('7.  Persistence Report'!BH$27:BH$659,'7.  Persistence Report'!$D$27:$D$659,$B853,'7.  Persistence Report'!$H$27:$H$659,$D$767,'7.  Persistence Report'!$J$27:$J$659,"&lt;&gt;Adjustment")</f>
        <v>0</v>
      </c>
      <c r="N853" s="295">
        <v>12</v>
      </c>
      <c r="O853" s="295">
        <f>SUMIFS('7.  Persistence Report'!T$27:T$659,'7.  Persistence Report'!$D$27:$D$659,$B853,'7.  Persistence Report'!$H$27:$H$659,$O$767,'7.  Persistence Report'!$J$27:$J$659,"&lt;&gt;Adjustment")</f>
        <v>0</v>
      </c>
      <c r="P853" s="295">
        <f>SUMIFS('7.  Persistence Report'!U$27:U$659,'7.  Persistence Report'!$D$27:$D$659,$B853,'7.  Persistence Report'!$H$27:$H$659,$O$767,'7.  Persistence Report'!$J$27:$J$659,"&lt;&gt;Adjustment")</f>
        <v>0</v>
      </c>
      <c r="Q853" s="295">
        <f>SUMIFS('7.  Persistence Report'!V$27:V$659,'7.  Persistence Report'!$D$27:$D$659,$B853,'7.  Persistence Report'!$H$27:$H$659,$O$767,'7.  Persistence Report'!$J$27:$J$659,"&lt;&gt;Adjustment")</f>
        <v>0</v>
      </c>
      <c r="R853" s="295">
        <f>SUMIFS('7.  Persistence Report'!W$27:W$659,'7.  Persistence Report'!$D$27:$D$659,$B853,'7.  Persistence Report'!$H$27:$H$659,$O$767,'7.  Persistence Report'!$J$27:$J$659,"&lt;&gt;Adjustment")</f>
        <v>0</v>
      </c>
      <c r="S853" s="295">
        <f>SUMIFS('7.  Persistence Report'!X$27:X$659,'7.  Persistence Report'!$D$27:$D$659,$B853,'7.  Persistence Report'!$H$27:$H$659,$O$767,'7.  Persistence Report'!$J$27:$J$659,"&lt;&gt;Adjustment")</f>
        <v>0</v>
      </c>
      <c r="T853" s="295">
        <f>SUMIFS('7.  Persistence Report'!Y$27:Y$659,'7.  Persistence Report'!$D$27:$D$659,$B853,'7.  Persistence Report'!$H$27:$H$659,$O$767,'7.  Persistence Report'!$J$27:$J$659,"&lt;&gt;Adjustment")</f>
        <v>0</v>
      </c>
      <c r="U853" s="295">
        <f>SUMIFS('7.  Persistence Report'!Z$27:Z$659,'7.  Persistence Report'!$D$27:$D$659,$B853,'7.  Persistence Report'!$H$27:$H$659,$O$767,'7.  Persistence Report'!$J$27:$J$659,"&lt;&gt;Adjustment")</f>
        <v>0</v>
      </c>
      <c r="V853" s="295">
        <f>SUMIFS('7.  Persistence Report'!AA$27:AA$659,'7.  Persistence Report'!$D$27:$D$659,$B853,'7.  Persistence Report'!$H$27:$H$659,$O$767,'7.  Persistence Report'!$J$27:$J$659,"&lt;&gt;Adjustment")</f>
        <v>0</v>
      </c>
      <c r="W853" s="295">
        <f>SUMIFS('7.  Persistence Report'!AB$27:AB$659,'7.  Persistence Report'!$D$27:$D$659,$B853,'7.  Persistence Report'!$H$27:$H$659,$O$767,'7.  Persistence Report'!$J$27:$J$659,"&lt;&gt;Adjustment")</f>
        <v>0</v>
      </c>
      <c r="X853" s="295">
        <f>SUMIFS('7.  Persistence Report'!AC$27:AC$659,'7.  Persistence Report'!$D$27:$D$659,$B853,'7.  Persistence Report'!$H$27:$H$659,$O$767,'7.  Persistence Report'!$J$27:$J$659,"&lt;&gt;Adjustment")</f>
        <v>0</v>
      </c>
      <c r="Y853" s="415">
        <f>VLOOKUP(B853,'3-a.  Rate Class Allocations'!$B$20:$BW$989,52,FALSE)</f>
        <v>0</v>
      </c>
      <c r="Z853" s="415">
        <f>VLOOKUP(B853,'3-a.  Rate Class Allocations'!$B$20:$BW$989,54,FALSE)</f>
        <v>0</v>
      </c>
      <c r="AA853" s="415">
        <f>VLOOKUP(B853,'3-a.  Rate Class Allocations'!$B$20:$BW$989,56,FALSE)</f>
        <v>7.4338353884478583E-2</v>
      </c>
      <c r="AB853" s="415">
        <f>VLOOKUP(B853,'3-a.  Rate Class Allocations'!$B$20:$BW$989,57,FALSE)</f>
        <v>0.61816437481961117</v>
      </c>
      <c r="AC853" s="415">
        <f>VLOOKUP(B853,'3-a.  Rate Class Allocations'!$B$20:$BW$989,59,FALSE)</f>
        <v>0.18309772550877837</v>
      </c>
      <c r="AD853" s="415">
        <f>VLOOKUP(B853,'3-a.  Rate Class Allocations'!$B$20:$BW$989,61,FALSE)</f>
        <v>0.11799819031349645</v>
      </c>
      <c r="AE853" s="415"/>
      <c r="AF853" s="415"/>
      <c r="AG853" s="415"/>
      <c r="AH853" s="415"/>
      <c r="AI853" s="415"/>
      <c r="AJ853" s="415"/>
      <c r="AK853" s="415"/>
      <c r="AL853" s="415"/>
      <c r="AM853" s="296">
        <f>SUM(Y853:AL853)</f>
        <v>0.99359864452636459</v>
      </c>
    </row>
    <row r="854" spans="1:39" ht="15.5" outlineLevel="1">
      <c r="A854" s="532"/>
      <c r="B854" s="294" t="s">
        <v>342</v>
      </c>
      <c r="C854" s="340" t="s">
        <v>862</v>
      </c>
      <c r="D854" s="295">
        <f>SUMIFS('7.  Persistence Report'!AY$27:AY$659,'7.  Persistence Report'!$D$27:$D$659,$B853,'7.  Persistence Report'!$H$27:$H$659,$D$767,'7.  Persistence Report'!$J$27:$J$659,"Adjustment")</f>
        <v>63390763.77771043</v>
      </c>
      <c r="E854" s="295">
        <f>SUMIFS('7.  Persistence Report'!AZ$27:AZ$659,'7.  Persistence Report'!$D$27:$D$659,$B853,'7.  Persistence Report'!$H$27:$H$659,$D$767,'7.  Persistence Report'!$J$27:$J$659,"Adjustment")</f>
        <v>63614043.743789509</v>
      </c>
      <c r="F854" s="295">
        <f>SUMIFS('7.  Persistence Report'!BA$27:BA$659,'7.  Persistence Report'!$D$27:$D$659,$B853,'7.  Persistence Report'!$H$27:$H$659,$D$767,'7.  Persistence Report'!$J$27:$J$659,"Adjustment")</f>
        <v>63614043.743789509</v>
      </c>
      <c r="G854" s="295">
        <f>SUMIFS('7.  Persistence Report'!BB$27:BB$659,'7.  Persistence Report'!$D$27:$D$659,$B853,'7.  Persistence Report'!$H$27:$H$659,$D$767,'7.  Persistence Report'!$J$27:$J$659,"Adjustment")</f>
        <v>63614043.743789509</v>
      </c>
      <c r="H854" s="295">
        <f>SUMIFS('7.  Persistence Report'!BC$27:BC$659,'7.  Persistence Report'!$D$27:$D$659,$B853,'7.  Persistence Report'!$H$27:$H$659,$D$767,'7.  Persistence Report'!$J$27:$J$659,"Adjustment")</f>
        <v>63614043.743789509</v>
      </c>
      <c r="I854" s="295">
        <f>SUMIFS('7.  Persistence Report'!BD$27:BD$659,'7.  Persistence Report'!$D$27:$D$659,$B853,'7.  Persistence Report'!$H$27:$H$659,$D$767,'7.  Persistence Report'!$J$27:$J$659,"Adjustment")</f>
        <v>60175093.1762238</v>
      </c>
      <c r="J854" s="295">
        <f>SUMIFS('7.  Persistence Report'!BE$27:BE$659,'7.  Persistence Report'!$D$27:$D$659,$B853,'7.  Persistence Report'!$H$27:$H$659,$D$767,'7.  Persistence Report'!$J$27:$J$659,"Adjustment")</f>
        <v>60175093.1762238</v>
      </c>
      <c r="K854" s="295">
        <f>SUMIFS('7.  Persistence Report'!BF$27:BF$659,'7.  Persistence Report'!$D$27:$D$659,$B853,'7.  Persistence Report'!$H$27:$H$659,$D$767,'7.  Persistence Report'!$J$27:$J$659,"Adjustment")</f>
        <v>60175093.1762238</v>
      </c>
      <c r="L854" s="295">
        <f>SUMIFS('7.  Persistence Report'!BG$27:BG$659,'7.  Persistence Report'!$D$27:$D$659,$B853,'7.  Persistence Report'!$H$27:$H$659,$D$767,'7.  Persistence Report'!$J$27:$J$659,"Adjustment")</f>
        <v>59894727.187486768</v>
      </c>
      <c r="M854" s="295">
        <f>SUMIFS('7.  Persistence Report'!BH$27:BH$659,'7.  Persistence Report'!$D$27:$D$659,$B853,'7.  Persistence Report'!$H$27:$H$659,$D$767,'7.  Persistence Report'!$J$27:$J$659,"Adjustment")</f>
        <v>59894727.187486768</v>
      </c>
      <c r="N854" s="295">
        <f>N853</f>
        <v>12</v>
      </c>
      <c r="O854" s="295">
        <f>SUMIFS('7.  Persistence Report'!T$27:T$659,'7.  Persistence Report'!$D$27:$D$659,$B853,'7.  Persistence Report'!$H$27:$H$659,$O$767,'7.  Persistence Report'!$J$27:$J$659,"Adjustment")</f>
        <v>9033.9627397064305</v>
      </c>
      <c r="P854" s="295">
        <f>SUMIFS('7.  Persistence Report'!U$27:U$659,'7.  Persistence Report'!$D$27:$D$659,$B853,'7.  Persistence Report'!$H$27:$H$659,$O$767,'7.  Persistence Report'!$J$27:$J$659,"Adjustment")</f>
        <v>9080.1919733424565</v>
      </c>
      <c r="Q854" s="295">
        <f>SUMIFS('7.  Persistence Report'!V$27:V$659,'7.  Persistence Report'!$D$27:$D$659,$B853,'7.  Persistence Report'!$H$27:$H$659,$O$767,'7.  Persistence Report'!$J$27:$J$659,"Adjustment")</f>
        <v>9080.1919733424565</v>
      </c>
      <c r="R854" s="295">
        <f>SUMIFS('7.  Persistence Report'!W$27:W$659,'7.  Persistence Report'!$D$27:$D$659,$B853,'7.  Persistence Report'!$H$27:$H$659,$O$767,'7.  Persistence Report'!$J$27:$J$659,"Adjustment")</f>
        <v>9080.1919733424565</v>
      </c>
      <c r="S854" s="295">
        <f>SUMIFS('7.  Persistence Report'!X$27:X$659,'7.  Persistence Report'!$D$27:$D$659,$B853,'7.  Persistence Report'!$H$27:$H$659,$O$767,'7.  Persistence Report'!$J$27:$J$659,"Adjustment")</f>
        <v>9080.1919733424565</v>
      </c>
      <c r="T854" s="295">
        <f>SUMIFS('7.  Persistence Report'!Y$27:Y$659,'7.  Persistence Report'!$D$27:$D$659,$B853,'7.  Persistence Report'!$H$27:$H$659,$O$767,'7.  Persistence Report'!$J$27:$J$659,"Adjustment")</f>
        <v>8536.9984781191706</v>
      </c>
      <c r="U854" s="295">
        <f>SUMIFS('7.  Persistence Report'!Z$27:Z$659,'7.  Persistence Report'!$D$27:$D$659,$B853,'7.  Persistence Report'!$H$27:$H$659,$O$767,'7.  Persistence Report'!$J$27:$J$659,"Adjustment")</f>
        <v>8536.9984781191706</v>
      </c>
      <c r="V854" s="295">
        <f>SUMIFS('7.  Persistence Report'!AA$27:AA$659,'7.  Persistence Report'!$D$27:$D$659,$B853,'7.  Persistence Report'!$H$27:$H$659,$O$767,'7.  Persistence Report'!$J$27:$J$659,"Adjustment")</f>
        <v>8536.9984781191706</v>
      </c>
      <c r="W854" s="295">
        <f>SUMIFS('7.  Persistence Report'!AB$27:AB$659,'7.  Persistence Report'!$D$27:$D$659,$B853,'7.  Persistence Report'!$H$27:$H$659,$O$767,'7.  Persistence Report'!$J$27:$J$659,"Adjustment")</f>
        <v>8532.2899450636487</v>
      </c>
      <c r="X854" s="295">
        <f>SUMIFS('7.  Persistence Report'!AC$27:AC$659,'7.  Persistence Report'!$D$27:$D$659,$B853,'7.  Persistence Report'!$H$27:$H$659,$O$767,'7.  Persistence Report'!$J$27:$J$659,"Adjustment")</f>
        <v>8532.2899450636487</v>
      </c>
      <c r="Y854" s="411">
        <f>Y853</f>
        <v>0</v>
      </c>
      <c r="Z854" s="411">
        <f t="shared" ref="Z854" si="2544">Z853</f>
        <v>0</v>
      </c>
      <c r="AA854" s="411">
        <f t="shared" ref="AA854" si="2545">AA853</f>
        <v>7.4338353884478583E-2</v>
      </c>
      <c r="AB854" s="411">
        <f t="shared" ref="AB854" si="2546">AB853</f>
        <v>0.61816437481961117</v>
      </c>
      <c r="AC854" s="411">
        <f t="shared" ref="AC854" si="2547">AC853</f>
        <v>0.18309772550877837</v>
      </c>
      <c r="AD854" s="411">
        <f t="shared" ref="AD854" si="2548">AD853</f>
        <v>0.11799819031349645</v>
      </c>
      <c r="AE854" s="411">
        <f t="shared" ref="AE854" si="2549">AE853</f>
        <v>0</v>
      </c>
      <c r="AF854" s="411">
        <f t="shared" ref="AF854" si="2550">AF853</f>
        <v>0</v>
      </c>
      <c r="AG854" s="411">
        <f t="shared" ref="AG854" si="2551">AG853</f>
        <v>0</v>
      </c>
      <c r="AH854" s="411">
        <f t="shared" ref="AH854" si="2552">AH853</f>
        <v>0</v>
      </c>
      <c r="AI854" s="411">
        <f t="shared" ref="AI854" si="2553">AI853</f>
        <v>0</v>
      </c>
      <c r="AJ854" s="411">
        <f t="shared" ref="AJ854" si="2554">AJ853</f>
        <v>0</v>
      </c>
      <c r="AK854" s="411">
        <f t="shared" ref="AK854" si="2555">AK853</f>
        <v>0</v>
      </c>
      <c r="AL854" s="411">
        <f t="shared" ref="AL854" si="2556">AL853</f>
        <v>0</v>
      </c>
      <c r="AM854" s="306"/>
    </row>
    <row r="855" spans="1:39" ht="15.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outlineLevel="1">
      <c r="A856" s="532">
        <v>27</v>
      </c>
      <c r="B856" s="428" t="s">
        <v>119</v>
      </c>
      <c r="C856" s="291" t="s">
        <v>25</v>
      </c>
      <c r="D856" s="295">
        <f>SUMIFS('7.  Persistence Report'!AY$27:AY$659,'7.  Persistence Report'!$D$27:$D$659,$B856,'7.  Persistence Report'!$H$27:$H$659,$D$767,'7.  Persistence Report'!$J$27:$J$659,"&lt;&gt;Adjustment")</f>
        <v>0</v>
      </c>
      <c r="E856" s="295">
        <f>SUMIFS('7.  Persistence Report'!AZ$27:AZ$659,'7.  Persistence Report'!$D$27:$D$659,$B856,'7.  Persistence Report'!$H$27:$H$659,$D$767,'7.  Persistence Report'!$J$27:$J$659,"&lt;&gt;Adjustment")</f>
        <v>0</v>
      </c>
      <c r="F856" s="295">
        <f>SUMIFS('7.  Persistence Report'!BA$27:BA$659,'7.  Persistence Report'!$D$27:$D$659,$B856,'7.  Persistence Report'!$H$27:$H$659,$D$767,'7.  Persistence Report'!$J$27:$J$659,"&lt;&gt;Adjustment")</f>
        <v>0</v>
      </c>
      <c r="G856" s="295">
        <f>SUMIFS('7.  Persistence Report'!BB$27:BB$659,'7.  Persistence Report'!$D$27:$D$659,$B856,'7.  Persistence Report'!$H$27:$H$659,$D$767,'7.  Persistence Report'!$J$27:$J$659,"&lt;&gt;Adjustment")</f>
        <v>0</v>
      </c>
      <c r="H856" s="295">
        <f>SUMIFS('7.  Persistence Report'!BC$27:BC$659,'7.  Persistence Report'!$D$27:$D$659,$B856,'7.  Persistence Report'!$H$27:$H$659,$D$767,'7.  Persistence Report'!$J$27:$J$659,"&lt;&gt;Adjustment")</f>
        <v>0</v>
      </c>
      <c r="I856" s="295">
        <f>SUMIFS('7.  Persistence Report'!BD$27:BD$659,'7.  Persistence Report'!$D$27:$D$659,$B856,'7.  Persistence Report'!$H$27:$H$659,$D$767,'7.  Persistence Report'!$J$27:$J$659,"&lt;&gt;Adjustment")</f>
        <v>0</v>
      </c>
      <c r="J856" s="295">
        <f>SUMIFS('7.  Persistence Report'!BE$27:BE$659,'7.  Persistence Report'!$D$27:$D$659,$B856,'7.  Persistence Report'!$H$27:$H$659,$D$767,'7.  Persistence Report'!$J$27:$J$659,"&lt;&gt;Adjustment")</f>
        <v>0</v>
      </c>
      <c r="K856" s="295">
        <f>SUMIFS('7.  Persistence Report'!BF$27:BF$659,'7.  Persistence Report'!$D$27:$D$659,$B856,'7.  Persistence Report'!$H$27:$H$659,$D$767,'7.  Persistence Report'!$J$27:$J$659,"&lt;&gt;Adjustment")</f>
        <v>0</v>
      </c>
      <c r="L856" s="295">
        <f>SUMIFS('7.  Persistence Report'!BG$27:BG$659,'7.  Persistence Report'!$D$27:$D$659,$B856,'7.  Persistence Report'!$H$27:$H$659,$D$767,'7.  Persistence Report'!$J$27:$J$659,"&lt;&gt;Adjustment")</f>
        <v>0</v>
      </c>
      <c r="M856" s="295">
        <f>SUMIFS('7.  Persistence Report'!BH$27:BH$659,'7.  Persistence Report'!$D$27:$D$659,$B856,'7.  Persistence Report'!$H$27:$H$659,$D$767,'7.  Persistence Report'!$J$27:$J$659,"&lt;&gt;Adjustment")</f>
        <v>0</v>
      </c>
      <c r="N856" s="295">
        <v>12</v>
      </c>
      <c r="O856" s="295">
        <f>SUMIFS('7.  Persistence Report'!T$27:T$659,'7.  Persistence Report'!$D$27:$D$659,$B856,'7.  Persistence Report'!$H$27:$H$659,$O$767,'7.  Persistence Report'!$J$27:$J$659,"&lt;&gt;Adjustment")</f>
        <v>0</v>
      </c>
      <c r="P856" s="295">
        <f>SUMIFS('7.  Persistence Report'!U$27:U$659,'7.  Persistence Report'!$D$27:$D$659,$B856,'7.  Persistence Report'!$H$27:$H$659,$O$767,'7.  Persistence Report'!$J$27:$J$659,"&lt;&gt;Adjustment")</f>
        <v>0</v>
      </c>
      <c r="Q856" s="295">
        <f>SUMIFS('7.  Persistence Report'!V$27:V$659,'7.  Persistence Report'!$D$27:$D$659,$B856,'7.  Persistence Report'!$H$27:$H$659,$O$767,'7.  Persistence Report'!$J$27:$J$659,"&lt;&gt;Adjustment")</f>
        <v>0</v>
      </c>
      <c r="R856" s="295">
        <f>SUMIFS('7.  Persistence Report'!W$27:W$659,'7.  Persistence Report'!$D$27:$D$659,$B856,'7.  Persistence Report'!$H$27:$H$659,$O$767,'7.  Persistence Report'!$J$27:$J$659,"&lt;&gt;Adjustment")</f>
        <v>0</v>
      </c>
      <c r="S856" s="295">
        <f>SUMIFS('7.  Persistence Report'!X$27:X$659,'7.  Persistence Report'!$D$27:$D$659,$B856,'7.  Persistence Report'!$H$27:$H$659,$O$767,'7.  Persistence Report'!$J$27:$J$659,"&lt;&gt;Adjustment")</f>
        <v>0</v>
      </c>
      <c r="T856" s="295">
        <f>SUMIFS('7.  Persistence Report'!Y$27:Y$659,'7.  Persistence Report'!$D$27:$D$659,$B856,'7.  Persistence Report'!$H$27:$H$659,$O$767,'7.  Persistence Report'!$J$27:$J$659,"&lt;&gt;Adjustment")</f>
        <v>0</v>
      </c>
      <c r="U856" s="295">
        <f>SUMIFS('7.  Persistence Report'!Z$27:Z$659,'7.  Persistence Report'!$D$27:$D$659,$B856,'7.  Persistence Report'!$H$27:$H$659,$O$767,'7.  Persistence Report'!$J$27:$J$659,"&lt;&gt;Adjustment")</f>
        <v>0</v>
      </c>
      <c r="V856" s="295">
        <f>SUMIFS('7.  Persistence Report'!AA$27:AA$659,'7.  Persistence Report'!$D$27:$D$659,$B856,'7.  Persistence Report'!$H$27:$H$659,$O$767,'7.  Persistence Report'!$J$27:$J$659,"&lt;&gt;Adjustment")</f>
        <v>0</v>
      </c>
      <c r="W856" s="295">
        <f>SUMIFS('7.  Persistence Report'!AB$27:AB$659,'7.  Persistence Report'!$D$27:$D$659,$B856,'7.  Persistence Report'!$H$27:$H$659,$O$767,'7.  Persistence Report'!$J$27:$J$659,"&lt;&gt;Adjustment")</f>
        <v>0</v>
      </c>
      <c r="X856" s="295">
        <f>SUMIFS('7.  Persistence Report'!AC$27:AC$659,'7.  Persistence Report'!$D$27:$D$659,$B856,'7.  Persistence Report'!$H$27:$H$659,$O$767,'7.  Persistence Report'!$J$27:$J$659,"&lt;&gt;Adjustment")</f>
        <v>0</v>
      </c>
      <c r="Y856" s="415">
        <f>VLOOKUP(B856,'3-a.  Rate Class Allocations'!$B$20:$BW$989,52,FALSE)</f>
        <v>0</v>
      </c>
      <c r="Z856" s="415">
        <f>VLOOKUP(B856,'3-a.  Rate Class Allocations'!$B$20:$BW$989,54,FALSE)</f>
        <v>0</v>
      </c>
      <c r="AA856" s="415">
        <f>VLOOKUP(B856,'3-a.  Rate Class Allocations'!$B$20:$BW$989,56,FALSE)</f>
        <v>0.92021658990420974</v>
      </c>
      <c r="AB856" s="415">
        <f>VLOOKUP(B856,'3-a.  Rate Class Allocations'!$B$20:$BW$989,57,FALSE)</f>
        <v>6.6147970517793669E-2</v>
      </c>
      <c r="AC856" s="415">
        <f>VLOOKUP(B856,'3-a.  Rate Class Allocations'!$B$20:$BW$989,59,FALSE)</f>
        <v>3.8304899218835689E-3</v>
      </c>
      <c r="AD856" s="415">
        <f>VLOOKUP(B856,'3-a.  Rate Class Allocations'!$B$20:$BW$989,61,FALSE)</f>
        <v>4.3946772346358911E-3</v>
      </c>
      <c r="AE856" s="415"/>
      <c r="AF856" s="415"/>
      <c r="AG856" s="415"/>
      <c r="AH856" s="415"/>
      <c r="AI856" s="415"/>
      <c r="AJ856" s="415"/>
      <c r="AK856" s="415"/>
      <c r="AL856" s="415"/>
      <c r="AM856" s="296">
        <f>SUM(Y856:AL856)</f>
        <v>0.99458972757852293</v>
      </c>
    </row>
    <row r="857" spans="1:39" ht="15.5" outlineLevel="1">
      <c r="A857" s="532"/>
      <c r="B857" s="294" t="s">
        <v>342</v>
      </c>
      <c r="C857" s="340" t="s">
        <v>862</v>
      </c>
      <c r="D857" s="295">
        <f>SUMIFS('7.  Persistence Report'!AY$27:AY$659,'7.  Persistence Report'!$D$27:$D$659,$B856,'7.  Persistence Report'!$H$27:$H$659,$D$767,'7.  Persistence Report'!$J$27:$J$659,"Adjustment")</f>
        <v>5248258.5854345784</v>
      </c>
      <c r="E857" s="295">
        <f>SUMIFS('7.  Persistence Report'!AZ$27:AZ$659,'7.  Persistence Report'!$D$27:$D$659,$B856,'7.  Persistence Report'!$H$27:$H$659,$D$767,'7.  Persistence Report'!$J$27:$J$659,"Adjustment")</f>
        <v>5248258.5854345784</v>
      </c>
      <c r="F857" s="295">
        <f>SUMIFS('7.  Persistence Report'!BA$27:BA$659,'7.  Persistence Report'!$D$27:$D$659,$B856,'7.  Persistence Report'!$H$27:$H$659,$D$767,'7.  Persistence Report'!$J$27:$J$659,"Adjustment")</f>
        <v>5047510.8645587498</v>
      </c>
      <c r="G857" s="295">
        <f>SUMIFS('7.  Persistence Report'!BB$27:BB$659,'7.  Persistence Report'!$D$27:$D$659,$B856,'7.  Persistence Report'!$H$27:$H$659,$D$767,'7.  Persistence Report'!$J$27:$J$659,"Adjustment")</f>
        <v>5000974.2570500448</v>
      </c>
      <c r="H857" s="295">
        <f>SUMIFS('7.  Persistence Report'!BC$27:BC$659,'7.  Persistence Report'!$D$27:$D$659,$B856,'7.  Persistence Report'!$H$27:$H$659,$D$767,'7.  Persistence Report'!$J$27:$J$659,"Adjustment")</f>
        <v>4424700.4836803181</v>
      </c>
      <c r="I857" s="295">
        <f>SUMIFS('7.  Persistence Report'!BD$27:BD$659,'7.  Persistence Report'!$D$27:$D$659,$B856,'7.  Persistence Report'!$H$27:$H$659,$D$767,'7.  Persistence Report'!$J$27:$J$659,"Adjustment")</f>
        <v>3556922.1209017816</v>
      </c>
      <c r="J857" s="295">
        <f>SUMIFS('7.  Persistence Report'!BE$27:BE$659,'7.  Persistence Report'!$D$27:$D$659,$B856,'7.  Persistence Report'!$H$27:$H$659,$D$767,'7.  Persistence Report'!$J$27:$J$659,"Adjustment")</f>
        <v>2934756.5982248215</v>
      </c>
      <c r="K857" s="295">
        <f>SUMIFS('7.  Persistence Report'!BF$27:BF$659,'7.  Persistence Report'!$D$27:$D$659,$B856,'7.  Persistence Report'!$H$27:$H$659,$D$767,'7.  Persistence Report'!$J$27:$J$659,"Adjustment")</f>
        <v>1979103.4478935034</v>
      </c>
      <c r="L857" s="295">
        <f>SUMIFS('7.  Persistence Report'!BG$27:BG$659,'7.  Persistence Report'!$D$27:$D$659,$B856,'7.  Persistence Report'!$H$27:$H$659,$D$767,'7.  Persistence Report'!$J$27:$J$659,"Adjustment")</f>
        <v>1462078.4943998503</v>
      </c>
      <c r="M857" s="295">
        <f>SUMIFS('7.  Persistence Report'!BH$27:BH$659,'7.  Persistence Report'!$D$27:$D$659,$B856,'7.  Persistence Report'!$H$27:$H$659,$D$767,'7.  Persistence Report'!$J$27:$J$659,"Adjustment")</f>
        <v>969424.6313087733</v>
      </c>
      <c r="N857" s="295">
        <f>N856</f>
        <v>12</v>
      </c>
      <c r="O857" s="295">
        <f>SUMIFS('7.  Persistence Report'!T$27:T$659,'7.  Persistence Report'!$D$27:$D$659,$B856,'7.  Persistence Report'!$H$27:$H$659,$O$767,'7.  Persistence Report'!$J$27:$J$659,"Adjustment")</f>
        <v>1031.8364919743219</v>
      </c>
      <c r="P857" s="295">
        <f>SUMIFS('7.  Persistence Report'!U$27:U$659,'7.  Persistence Report'!$D$27:$D$659,$B856,'7.  Persistence Report'!$H$27:$H$659,$O$767,'7.  Persistence Report'!$J$27:$J$659,"Adjustment")</f>
        <v>1031.8364919743219</v>
      </c>
      <c r="Q857" s="295">
        <f>SUMIFS('7.  Persistence Report'!V$27:V$659,'7.  Persistence Report'!$D$27:$D$659,$B856,'7.  Persistence Report'!$H$27:$H$659,$O$767,'7.  Persistence Report'!$J$27:$J$659,"Adjustment")</f>
        <v>1014.9211396468741</v>
      </c>
      <c r="R857" s="295">
        <f>SUMIFS('7.  Persistence Report'!W$27:W$659,'7.  Persistence Report'!$D$27:$D$659,$B856,'7.  Persistence Report'!$H$27:$H$659,$O$767,'7.  Persistence Report'!$J$27:$J$659,"Adjustment")</f>
        <v>1010.4697311396509</v>
      </c>
      <c r="S857" s="295">
        <f>SUMIFS('7.  Persistence Report'!X$27:X$659,'7.  Persistence Report'!$D$27:$D$659,$B856,'7.  Persistence Report'!$H$27:$H$659,$O$767,'7.  Persistence Report'!$J$27:$J$659,"Adjustment")</f>
        <v>936.57634991974692</v>
      </c>
      <c r="T857" s="295">
        <f>SUMIFS('7.  Persistence Report'!Y$27:Y$659,'7.  Persistence Report'!$D$27:$D$659,$B856,'7.  Persistence Report'!$H$27:$H$659,$O$767,'7.  Persistence Report'!$J$27:$J$659,"Adjustment")</f>
        <v>806.5952215088314</v>
      </c>
      <c r="U857" s="295">
        <f>SUMIFS('7.  Persistence Report'!Z$27:Z$659,'7.  Persistence Report'!$D$27:$D$659,$B856,'7.  Persistence Report'!$H$27:$H$659,$O$767,'7.  Persistence Report'!$J$27:$J$659,"Adjustment")</f>
        <v>695.3100088282531</v>
      </c>
      <c r="V857" s="295">
        <f>SUMIFS('7.  Persistence Report'!AA$27:AA$659,'7.  Persistence Report'!$D$27:$D$659,$B856,'7.  Persistence Report'!$H$27:$H$659,$O$767,'7.  Persistence Report'!$J$27:$J$659,"Adjustment")</f>
        <v>500.33831621187994</v>
      </c>
      <c r="W857" s="295">
        <f>SUMIFS('7.  Persistence Report'!AB$27:AB$659,'7.  Persistence Report'!$D$27:$D$659,$B856,'7.  Persistence Report'!$H$27:$H$659,$O$767,'7.  Persistence Report'!$J$27:$J$659,"Adjustment")</f>
        <v>382.82113162118929</v>
      </c>
      <c r="X857" s="295">
        <f>SUMIFS('7.  Persistence Report'!AC$27:AC$659,'7.  Persistence Report'!$D$27:$D$659,$B856,'7.  Persistence Report'!$H$27:$H$659,$O$767,'7.  Persistence Report'!$J$27:$J$659,"Adjustment")</f>
        <v>259.07197512038624</v>
      </c>
      <c r="Y857" s="411">
        <f>Y856</f>
        <v>0</v>
      </c>
      <c r="Z857" s="411">
        <f t="shared" ref="Z857" si="2557">Z856</f>
        <v>0</v>
      </c>
      <c r="AA857" s="411">
        <f t="shared" ref="AA857" si="2558">AA856</f>
        <v>0.92021658990420974</v>
      </c>
      <c r="AB857" s="411">
        <f t="shared" ref="AB857" si="2559">AB856</f>
        <v>6.6147970517793669E-2</v>
      </c>
      <c r="AC857" s="411">
        <f t="shared" ref="AC857" si="2560">AC856</f>
        <v>3.8304899218835689E-3</v>
      </c>
      <c r="AD857" s="411">
        <f t="shared" ref="AD857" si="2561">AD856</f>
        <v>4.3946772346358911E-3</v>
      </c>
      <c r="AE857" s="411">
        <f t="shared" ref="AE857" si="2562">AE856</f>
        <v>0</v>
      </c>
      <c r="AF857" s="411">
        <f t="shared" ref="AF857" si="2563">AF856</f>
        <v>0</v>
      </c>
      <c r="AG857" s="411">
        <f t="shared" ref="AG857" si="2564">AG856</f>
        <v>0</v>
      </c>
      <c r="AH857" s="411">
        <f t="shared" ref="AH857" si="2565">AH856</f>
        <v>0</v>
      </c>
      <c r="AI857" s="411">
        <f t="shared" ref="AI857" si="2566">AI856</f>
        <v>0</v>
      </c>
      <c r="AJ857" s="411">
        <f t="shared" ref="AJ857" si="2567">AJ856</f>
        <v>0</v>
      </c>
      <c r="AK857" s="411">
        <f t="shared" ref="AK857" si="2568">AK856</f>
        <v>0</v>
      </c>
      <c r="AL857" s="411">
        <f t="shared" ref="AL857" si="2569">AL856</f>
        <v>0</v>
      </c>
      <c r="AM857" s="306"/>
    </row>
    <row r="858" spans="1:39" ht="15.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outlineLevel="1">
      <c r="A859" s="532">
        <v>28</v>
      </c>
      <c r="B859" s="428" t="s">
        <v>120</v>
      </c>
      <c r="C859" s="291" t="s">
        <v>25</v>
      </c>
      <c r="D859" s="295">
        <f>SUMIFS('7.  Persistence Report'!AY$27:AY$659,'7.  Persistence Report'!$D$27:$D$659,$B859,'7.  Persistence Report'!$H$27:$H$659,$D$767,'7.  Persistence Report'!$J$27:$J$659,"&lt;&gt;Adjustment")</f>
        <v>0</v>
      </c>
      <c r="E859" s="295">
        <f>SUMIFS('7.  Persistence Report'!AZ$27:AZ$659,'7.  Persistence Report'!$D$27:$D$659,$B859,'7.  Persistence Report'!$H$27:$H$659,$D$767,'7.  Persistence Report'!$J$27:$J$659,"&lt;&gt;Adjustment")</f>
        <v>0</v>
      </c>
      <c r="F859" s="295">
        <f>SUMIFS('7.  Persistence Report'!BA$27:BA$659,'7.  Persistence Report'!$D$27:$D$659,$B859,'7.  Persistence Report'!$H$27:$H$659,$D$767,'7.  Persistence Report'!$J$27:$J$659,"&lt;&gt;Adjustment")</f>
        <v>0</v>
      </c>
      <c r="G859" s="295">
        <f>SUMIFS('7.  Persistence Report'!BB$27:BB$659,'7.  Persistence Report'!$D$27:$D$659,$B859,'7.  Persistence Report'!$H$27:$H$659,$D$767,'7.  Persistence Report'!$J$27:$J$659,"&lt;&gt;Adjustment")</f>
        <v>0</v>
      </c>
      <c r="H859" s="295">
        <f>SUMIFS('7.  Persistence Report'!BC$27:BC$659,'7.  Persistence Report'!$D$27:$D$659,$B859,'7.  Persistence Report'!$H$27:$H$659,$D$767,'7.  Persistence Report'!$J$27:$J$659,"&lt;&gt;Adjustment")</f>
        <v>0</v>
      </c>
      <c r="I859" s="295">
        <f>SUMIFS('7.  Persistence Report'!BD$27:BD$659,'7.  Persistence Report'!$D$27:$D$659,$B859,'7.  Persistence Report'!$H$27:$H$659,$D$767,'7.  Persistence Report'!$J$27:$J$659,"&lt;&gt;Adjustment")</f>
        <v>0</v>
      </c>
      <c r="J859" s="295">
        <f>SUMIFS('7.  Persistence Report'!BE$27:BE$659,'7.  Persistence Report'!$D$27:$D$659,$B859,'7.  Persistence Report'!$H$27:$H$659,$D$767,'7.  Persistence Report'!$J$27:$J$659,"&lt;&gt;Adjustment")</f>
        <v>0</v>
      </c>
      <c r="K859" s="295">
        <f>SUMIFS('7.  Persistence Report'!BF$27:BF$659,'7.  Persistence Report'!$D$27:$D$659,$B859,'7.  Persistence Report'!$H$27:$H$659,$D$767,'7.  Persistence Report'!$J$27:$J$659,"&lt;&gt;Adjustment")</f>
        <v>0</v>
      </c>
      <c r="L859" s="295">
        <f>SUMIFS('7.  Persistence Report'!BG$27:BG$659,'7.  Persistence Report'!$D$27:$D$659,$B859,'7.  Persistence Report'!$H$27:$H$659,$D$767,'7.  Persistence Report'!$J$27:$J$659,"&lt;&gt;Adjustment")</f>
        <v>0</v>
      </c>
      <c r="M859" s="295">
        <f>SUMIFS('7.  Persistence Report'!BH$27:BH$659,'7.  Persistence Report'!$D$27:$D$659,$B859,'7.  Persistence Report'!$H$27:$H$659,$D$767,'7.  Persistence Report'!$J$27:$J$659,"&lt;&gt;Adjustment")</f>
        <v>0</v>
      </c>
      <c r="N859" s="295">
        <v>12</v>
      </c>
      <c r="O859" s="295">
        <f>SUMIFS('7.  Persistence Report'!T$27:T$659,'7.  Persistence Report'!$D$27:$D$659,$B859,'7.  Persistence Report'!$H$27:$H$659,$O$767,'7.  Persistence Report'!$J$27:$J$659,"&lt;&gt;Adjustment")</f>
        <v>0</v>
      </c>
      <c r="P859" s="295">
        <f>SUMIFS('7.  Persistence Report'!U$27:U$659,'7.  Persistence Report'!$D$27:$D$659,$B859,'7.  Persistence Report'!$H$27:$H$659,$O$767,'7.  Persistence Report'!$J$27:$J$659,"&lt;&gt;Adjustment")</f>
        <v>0</v>
      </c>
      <c r="Q859" s="295">
        <f>SUMIFS('7.  Persistence Report'!V$27:V$659,'7.  Persistence Report'!$D$27:$D$659,$B859,'7.  Persistence Report'!$H$27:$H$659,$O$767,'7.  Persistence Report'!$J$27:$J$659,"&lt;&gt;Adjustment")</f>
        <v>0</v>
      </c>
      <c r="R859" s="295">
        <f>SUMIFS('7.  Persistence Report'!W$27:W$659,'7.  Persistence Report'!$D$27:$D$659,$B859,'7.  Persistence Report'!$H$27:$H$659,$O$767,'7.  Persistence Report'!$J$27:$J$659,"&lt;&gt;Adjustment")</f>
        <v>0</v>
      </c>
      <c r="S859" s="295">
        <f>SUMIFS('7.  Persistence Report'!X$27:X$659,'7.  Persistence Report'!$D$27:$D$659,$B859,'7.  Persistence Report'!$H$27:$H$659,$O$767,'7.  Persistence Report'!$J$27:$J$659,"&lt;&gt;Adjustment")</f>
        <v>0</v>
      </c>
      <c r="T859" s="295">
        <f>SUMIFS('7.  Persistence Report'!Y$27:Y$659,'7.  Persistence Report'!$D$27:$D$659,$B859,'7.  Persistence Report'!$H$27:$H$659,$O$767,'7.  Persistence Report'!$J$27:$J$659,"&lt;&gt;Adjustment")</f>
        <v>0</v>
      </c>
      <c r="U859" s="295">
        <f>SUMIFS('7.  Persistence Report'!Z$27:Z$659,'7.  Persistence Report'!$D$27:$D$659,$B859,'7.  Persistence Report'!$H$27:$H$659,$O$767,'7.  Persistence Report'!$J$27:$J$659,"&lt;&gt;Adjustment")</f>
        <v>0</v>
      </c>
      <c r="V859" s="295">
        <f>SUMIFS('7.  Persistence Report'!AA$27:AA$659,'7.  Persistence Report'!$D$27:$D$659,$B859,'7.  Persistence Report'!$H$27:$H$659,$O$767,'7.  Persistence Report'!$J$27:$J$659,"&lt;&gt;Adjustment")</f>
        <v>0</v>
      </c>
      <c r="W859" s="295">
        <f>SUMIFS('7.  Persistence Report'!AB$27:AB$659,'7.  Persistence Report'!$D$27:$D$659,$B859,'7.  Persistence Report'!$H$27:$H$659,$O$767,'7.  Persistence Report'!$J$27:$J$659,"&lt;&gt;Adjustment")</f>
        <v>0</v>
      </c>
      <c r="X859" s="295">
        <f>SUMIFS('7.  Persistence Report'!AC$27:AC$659,'7.  Persistence Report'!$D$27:$D$659,$B859,'7.  Persistence Report'!$H$27:$H$659,$O$767,'7.  Persistence Report'!$J$27:$J$659,"&lt;&gt;Adjustment")</f>
        <v>0</v>
      </c>
      <c r="Y859" s="415">
        <f>VLOOKUP(B859,'3-a.  Rate Class Allocations'!$B$20:$BW$989,52,FALSE)</f>
        <v>0</v>
      </c>
      <c r="Z859" s="415">
        <f>VLOOKUP(B859,'3-a.  Rate Class Allocations'!$B$20:$BW$989,54,FALSE)</f>
        <v>0</v>
      </c>
      <c r="AA859" s="415">
        <f>VLOOKUP(B859,'3-a.  Rate Class Allocations'!$B$20:$BW$989,56,FALSE)</f>
        <v>8.9297173379666115E-3</v>
      </c>
      <c r="AB859" s="415">
        <f>VLOOKUP(B859,'3-a.  Rate Class Allocations'!$B$20:$BW$989,57,FALSE)</f>
        <v>0.47861243619982291</v>
      </c>
      <c r="AC859" s="415">
        <f>VLOOKUP(B859,'3-a.  Rate Class Allocations'!$B$20:$BW$989,59,FALSE)</f>
        <v>0.15893379443892505</v>
      </c>
      <c r="AD859" s="415">
        <f>VLOOKUP(B859,'3-a.  Rate Class Allocations'!$B$20:$BW$989,61,FALSE)</f>
        <v>0.35292374820196643</v>
      </c>
      <c r="AE859" s="415"/>
      <c r="AF859" s="415"/>
      <c r="AG859" s="415"/>
      <c r="AH859" s="415"/>
      <c r="AI859" s="415"/>
      <c r="AJ859" s="415"/>
      <c r="AK859" s="415"/>
      <c r="AL859" s="415"/>
      <c r="AM859" s="296">
        <f>SUM(Y859:AL859)</f>
        <v>0.99939969617868107</v>
      </c>
    </row>
    <row r="860" spans="1:39" ht="15.5" outlineLevel="1">
      <c r="A860" s="532"/>
      <c r="B860" s="294" t="s">
        <v>342</v>
      </c>
      <c r="C860" s="340" t="s">
        <v>862</v>
      </c>
      <c r="D860" s="295">
        <f>SUMIFS('7.  Persistence Report'!AY$27:AY$659,'7.  Persistence Report'!$D$27:$D$659,$B859,'7.  Persistence Report'!$H$27:$H$659,$D$767,'7.  Persistence Report'!$J$27:$J$659,"Adjustment")</f>
        <v>5836463.7302692076</v>
      </c>
      <c r="E860" s="295">
        <f>SUMIFS('7.  Persistence Report'!AZ$27:AZ$659,'7.  Persistence Report'!$D$27:$D$659,$B859,'7.  Persistence Report'!$H$27:$H$659,$D$767,'7.  Persistence Report'!$J$27:$J$659,"Adjustment")</f>
        <v>5836463.7302692076</v>
      </c>
      <c r="F860" s="295">
        <f>SUMIFS('7.  Persistence Report'!BA$27:BA$659,'7.  Persistence Report'!$D$27:$D$659,$B859,'7.  Persistence Report'!$H$27:$H$659,$D$767,'7.  Persistence Report'!$J$27:$J$659,"Adjustment")</f>
        <v>5836463.7302692076</v>
      </c>
      <c r="G860" s="295">
        <f>SUMIFS('7.  Persistence Report'!BB$27:BB$659,'7.  Persistence Report'!$D$27:$D$659,$B859,'7.  Persistence Report'!$H$27:$H$659,$D$767,'7.  Persistence Report'!$J$27:$J$659,"Adjustment")</f>
        <v>5836463.7302692076</v>
      </c>
      <c r="H860" s="295">
        <f>SUMIFS('7.  Persistence Report'!BC$27:BC$659,'7.  Persistence Report'!$D$27:$D$659,$B859,'7.  Persistence Report'!$H$27:$H$659,$D$767,'7.  Persistence Report'!$J$27:$J$659,"Adjustment")</f>
        <v>5836463.7302692076</v>
      </c>
      <c r="I860" s="295">
        <f>SUMIFS('7.  Persistence Report'!BD$27:BD$659,'7.  Persistence Report'!$D$27:$D$659,$B859,'7.  Persistence Report'!$H$27:$H$659,$D$767,'7.  Persistence Report'!$J$27:$J$659,"Adjustment")</f>
        <v>5836463.7302692076</v>
      </c>
      <c r="J860" s="295">
        <f>SUMIFS('7.  Persistence Report'!BE$27:BE$659,'7.  Persistence Report'!$D$27:$D$659,$B859,'7.  Persistence Report'!$H$27:$H$659,$D$767,'7.  Persistence Report'!$J$27:$J$659,"Adjustment")</f>
        <v>5836463.7302692076</v>
      </c>
      <c r="K860" s="295">
        <f>SUMIFS('7.  Persistence Report'!BF$27:BF$659,'7.  Persistence Report'!$D$27:$D$659,$B859,'7.  Persistence Report'!$H$27:$H$659,$D$767,'7.  Persistence Report'!$J$27:$J$659,"Adjustment")</f>
        <v>5836463.7302692076</v>
      </c>
      <c r="L860" s="295">
        <f>SUMIFS('7.  Persistence Report'!BG$27:BG$659,'7.  Persistence Report'!$D$27:$D$659,$B859,'7.  Persistence Report'!$H$27:$H$659,$D$767,'7.  Persistence Report'!$J$27:$J$659,"Adjustment")</f>
        <v>5836463.7302692076</v>
      </c>
      <c r="M860" s="295">
        <f>SUMIFS('7.  Persistence Report'!BH$27:BH$659,'7.  Persistence Report'!$D$27:$D$659,$B859,'7.  Persistence Report'!$H$27:$H$659,$D$767,'7.  Persistence Report'!$J$27:$J$659,"Adjustment")</f>
        <v>5836463.7302692076</v>
      </c>
      <c r="N860" s="295">
        <f>N859</f>
        <v>12</v>
      </c>
      <c r="O860" s="295">
        <f>SUMIFS('7.  Persistence Report'!T$27:T$659,'7.  Persistence Report'!$D$27:$D$659,$B859,'7.  Persistence Report'!$H$27:$H$659,$O$767,'7.  Persistence Report'!$J$27:$J$659,"Adjustment")</f>
        <v>1921.1950207468883</v>
      </c>
      <c r="P860" s="295">
        <f>SUMIFS('7.  Persistence Report'!U$27:U$659,'7.  Persistence Report'!$D$27:$D$659,$B859,'7.  Persistence Report'!$H$27:$H$659,$O$767,'7.  Persistence Report'!$J$27:$J$659,"Adjustment")</f>
        <v>1921.1950207468883</v>
      </c>
      <c r="Q860" s="295">
        <f>SUMIFS('7.  Persistence Report'!V$27:V$659,'7.  Persistence Report'!$D$27:$D$659,$B859,'7.  Persistence Report'!$H$27:$H$659,$O$767,'7.  Persistence Report'!$J$27:$J$659,"Adjustment")</f>
        <v>1921.1950207468883</v>
      </c>
      <c r="R860" s="295">
        <f>SUMIFS('7.  Persistence Report'!W$27:W$659,'7.  Persistence Report'!$D$27:$D$659,$B859,'7.  Persistence Report'!$H$27:$H$659,$O$767,'7.  Persistence Report'!$J$27:$J$659,"Adjustment")</f>
        <v>1921.1950207468883</v>
      </c>
      <c r="S860" s="295">
        <f>SUMIFS('7.  Persistence Report'!X$27:X$659,'7.  Persistence Report'!$D$27:$D$659,$B859,'7.  Persistence Report'!$H$27:$H$659,$O$767,'7.  Persistence Report'!$J$27:$J$659,"Adjustment")</f>
        <v>1921.1950207468883</v>
      </c>
      <c r="T860" s="295">
        <f>SUMIFS('7.  Persistence Report'!Y$27:Y$659,'7.  Persistence Report'!$D$27:$D$659,$B859,'7.  Persistence Report'!$H$27:$H$659,$O$767,'7.  Persistence Report'!$J$27:$J$659,"Adjustment")</f>
        <v>1921.1950207468883</v>
      </c>
      <c r="U860" s="295">
        <f>SUMIFS('7.  Persistence Report'!Z$27:Z$659,'7.  Persistence Report'!$D$27:$D$659,$B859,'7.  Persistence Report'!$H$27:$H$659,$O$767,'7.  Persistence Report'!$J$27:$J$659,"Adjustment")</f>
        <v>1921.1950207468883</v>
      </c>
      <c r="V860" s="295">
        <f>SUMIFS('7.  Persistence Report'!AA$27:AA$659,'7.  Persistence Report'!$D$27:$D$659,$B859,'7.  Persistence Report'!$H$27:$H$659,$O$767,'7.  Persistence Report'!$J$27:$J$659,"Adjustment")</f>
        <v>1921.1950207468883</v>
      </c>
      <c r="W860" s="295">
        <f>SUMIFS('7.  Persistence Report'!AB$27:AB$659,'7.  Persistence Report'!$D$27:$D$659,$B859,'7.  Persistence Report'!$H$27:$H$659,$O$767,'7.  Persistence Report'!$J$27:$J$659,"Adjustment")</f>
        <v>1921.1950207468883</v>
      </c>
      <c r="X860" s="295">
        <f>SUMIFS('7.  Persistence Report'!AC$27:AC$659,'7.  Persistence Report'!$D$27:$D$659,$B859,'7.  Persistence Report'!$H$27:$H$659,$O$767,'7.  Persistence Report'!$J$27:$J$659,"Adjustment")</f>
        <v>1921.1950207468883</v>
      </c>
      <c r="Y860" s="411">
        <f>Y859</f>
        <v>0</v>
      </c>
      <c r="Z860" s="411">
        <f t="shared" ref="Z860" si="2570">Z859</f>
        <v>0</v>
      </c>
      <c r="AA860" s="411">
        <f t="shared" ref="AA860" si="2571">AA859</f>
        <v>8.9297173379666115E-3</v>
      </c>
      <c r="AB860" s="411">
        <f t="shared" ref="AB860" si="2572">AB859</f>
        <v>0.47861243619982291</v>
      </c>
      <c r="AC860" s="411">
        <f t="shared" ref="AC860" si="2573">AC859</f>
        <v>0.15893379443892505</v>
      </c>
      <c r="AD860" s="411">
        <f t="shared" ref="AD860" si="2574">AD859</f>
        <v>0.35292374820196643</v>
      </c>
      <c r="AE860" s="411">
        <f t="shared" ref="AE860" si="2575">AE859</f>
        <v>0</v>
      </c>
      <c r="AF860" s="411">
        <f t="shared" ref="AF860" si="2576">AF859</f>
        <v>0</v>
      </c>
      <c r="AG860" s="411">
        <f t="shared" ref="AG860" si="2577">AG859</f>
        <v>0</v>
      </c>
      <c r="AH860" s="411">
        <f t="shared" ref="AH860" si="2578">AH859</f>
        <v>0</v>
      </c>
      <c r="AI860" s="411">
        <f t="shared" ref="AI860" si="2579">AI859</f>
        <v>0</v>
      </c>
      <c r="AJ860" s="411">
        <f t="shared" ref="AJ860" si="2580">AJ859</f>
        <v>0</v>
      </c>
      <c r="AK860" s="411">
        <f t="shared" ref="AK860" si="2581">AK859</f>
        <v>0</v>
      </c>
      <c r="AL860" s="411">
        <f t="shared" ref="AL860" si="2582">AL859</f>
        <v>0</v>
      </c>
      <c r="AM860" s="306"/>
    </row>
    <row r="861" spans="1:39" ht="15.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outlineLevel="1">
      <c r="A862" s="532">
        <v>29</v>
      </c>
      <c r="B862" s="428" t="s">
        <v>121</v>
      </c>
      <c r="C862" s="291" t="s">
        <v>25</v>
      </c>
      <c r="D862" s="295">
        <f>SUMIFS('7.  Persistence Report'!AY$27:AY$659,'7.  Persistence Report'!$D$27:$D$659,$B862,'7.  Persistence Report'!$H$27:$H$659,$D$767,'7.  Persistence Report'!$J$27:$J$659,"&lt;&gt;Adjustment")</f>
        <v>0</v>
      </c>
      <c r="E862" s="295">
        <f>SUMIFS('7.  Persistence Report'!AZ$27:AZ$659,'7.  Persistence Report'!$D$27:$D$659,$B862,'7.  Persistence Report'!$H$27:$H$659,$D$767,'7.  Persistence Report'!$J$27:$J$659,"&lt;&gt;Adjustment")</f>
        <v>0</v>
      </c>
      <c r="F862" s="295">
        <f>SUMIFS('7.  Persistence Report'!BA$27:BA$659,'7.  Persistence Report'!$D$27:$D$659,$B862,'7.  Persistence Report'!$H$27:$H$659,$D$767,'7.  Persistence Report'!$J$27:$J$659,"&lt;&gt;Adjustment")</f>
        <v>0</v>
      </c>
      <c r="G862" s="295">
        <f>SUMIFS('7.  Persistence Report'!BB$27:BB$659,'7.  Persistence Report'!$D$27:$D$659,$B862,'7.  Persistence Report'!$H$27:$H$659,$D$767,'7.  Persistence Report'!$J$27:$J$659,"&lt;&gt;Adjustment")</f>
        <v>0</v>
      </c>
      <c r="H862" s="295">
        <f>SUMIFS('7.  Persistence Report'!BC$27:BC$659,'7.  Persistence Report'!$D$27:$D$659,$B862,'7.  Persistence Report'!$H$27:$H$659,$D$767,'7.  Persistence Report'!$J$27:$J$659,"&lt;&gt;Adjustment")</f>
        <v>0</v>
      </c>
      <c r="I862" s="295">
        <f>SUMIFS('7.  Persistence Report'!BD$27:BD$659,'7.  Persistence Report'!$D$27:$D$659,$B862,'7.  Persistence Report'!$H$27:$H$659,$D$767,'7.  Persistence Report'!$J$27:$J$659,"&lt;&gt;Adjustment")</f>
        <v>0</v>
      </c>
      <c r="J862" s="295">
        <f>SUMIFS('7.  Persistence Report'!BE$27:BE$659,'7.  Persistence Report'!$D$27:$D$659,$B862,'7.  Persistence Report'!$H$27:$H$659,$D$767,'7.  Persistence Report'!$J$27:$J$659,"&lt;&gt;Adjustment")</f>
        <v>0</v>
      </c>
      <c r="K862" s="295">
        <f>SUMIFS('7.  Persistence Report'!BF$27:BF$659,'7.  Persistence Report'!$D$27:$D$659,$B862,'7.  Persistence Report'!$H$27:$H$659,$D$767,'7.  Persistence Report'!$J$27:$J$659,"&lt;&gt;Adjustment")</f>
        <v>0</v>
      </c>
      <c r="L862" s="295">
        <f>SUMIFS('7.  Persistence Report'!BG$27:BG$659,'7.  Persistence Report'!$D$27:$D$659,$B862,'7.  Persistence Report'!$H$27:$H$659,$D$767,'7.  Persistence Report'!$J$27:$J$659,"&lt;&gt;Adjustment")</f>
        <v>0</v>
      </c>
      <c r="M862" s="295">
        <f>SUMIFS('7.  Persistence Report'!BH$27:BH$659,'7.  Persistence Report'!$D$27:$D$659,$B862,'7.  Persistence Report'!$H$27:$H$659,$D$767,'7.  Persistence Report'!$J$27:$J$659,"&lt;&gt;Adjustment")</f>
        <v>0</v>
      </c>
      <c r="N862" s="295">
        <v>3</v>
      </c>
      <c r="O862" s="295">
        <f>SUMIFS('7.  Persistence Report'!T$27:T$659,'7.  Persistence Report'!$D$27:$D$659,$B862,'7.  Persistence Report'!$H$27:$H$659,$O$767,'7.  Persistence Report'!$J$27:$J$659,"&lt;&gt;Adjustment")</f>
        <v>0</v>
      </c>
      <c r="P862" s="295">
        <f>SUMIFS('7.  Persistence Report'!U$27:U$659,'7.  Persistence Report'!$D$27:$D$659,$B862,'7.  Persistence Report'!$H$27:$H$659,$O$767,'7.  Persistence Report'!$J$27:$J$659,"&lt;&gt;Adjustment")</f>
        <v>0</v>
      </c>
      <c r="Q862" s="295">
        <f>SUMIFS('7.  Persistence Report'!V$27:V$659,'7.  Persistence Report'!$D$27:$D$659,$B862,'7.  Persistence Report'!$H$27:$H$659,$O$767,'7.  Persistence Report'!$J$27:$J$659,"&lt;&gt;Adjustment")</f>
        <v>0</v>
      </c>
      <c r="R862" s="295">
        <f>SUMIFS('7.  Persistence Report'!W$27:W$659,'7.  Persistence Report'!$D$27:$D$659,$B862,'7.  Persistence Report'!$H$27:$H$659,$O$767,'7.  Persistence Report'!$J$27:$J$659,"&lt;&gt;Adjustment")</f>
        <v>0</v>
      </c>
      <c r="S862" s="295">
        <f>SUMIFS('7.  Persistence Report'!X$27:X$659,'7.  Persistence Report'!$D$27:$D$659,$B862,'7.  Persistence Report'!$H$27:$H$659,$O$767,'7.  Persistence Report'!$J$27:$J$659,"&lt;&gt;Adjustment")</f>
        <v>0</v>
      </c>
      <c r="T862" s="295">
        <f>SUMIFS('7.  Persistence Report'!Y$27:Y$659,'7.  Persistence Report'!$D$27:$D$659,$B862,'7.  Persistence Report'!$H$27:$H$659,$O$767,'7.  Persistence Report'!$J$27:$J$659,"&lt;&gt;Adjustment")</f>
        <v>0</v>
      </c>
      <c r="U862" s="295">
        <f>SUMIFS('7.  Persistence Report'!Z$27:Z$659,'7.  Persistence Report'!$D$27:$D$659,$B862,'7.  Persistence Report'!$H$27:$H$659,$O$767,'7.  Persistence Report'!$J$27:$J$659,"&lt;&gt;Adjustment")</f>
        <v>0</v>
      </c>
      <c r="V862" s="295">
        <f>SUMIFS('7.  Persistence Report'!AA$27:AA$659,'7.  Persistence Report'!$D$27:$D$659,$B862,'7.  Persistence Report'!$H$27:$H$659,$O$767,'7.  Persistence Report'!$J$27:$J$659,"&lt;&gt;Adjustment")</f>
        <v>0</v>
      </c>
      <c r="W862" s="295">
        <f>SUMIFS('7.  Persistence Report'!AB$27:AB$659,'7.  Persistence Report'!$D$27:$D$659,$B862,'7.  Persistence Report'!$H$27:$H$659,$O$767,'7.  Persistence Report'!$J$27:$J$659,"&lt;&gt;Adjustment")</f>
        <v>0</v>
      </c>
      <c r="X862" s="295">
        <f>SUMIFS('7.  Persistence Report'!AC$27:AC$659,'7.  Persistence Report'!$D$27:$D$659,$B862,'7.  Persistence Report'!$H$27:$H$659,$O$767,'7.  Persistence Report'!$J$27:$J$659,"&lt;&gt;Adjustment")</f>
        <v>0</v>
      </c>
      <c r="Y862" s="415">
        <f>VLOOKUP(B862,'3-a.  Rate Class Allocations'!$B$20:$BW$989,52,FALSE)</f>
        <v>0</v>
      </c>
      <c r="Z862" s="415">
        <f>VLOOKUP(B862,'3-a.  Rate Class Allocations'!$B$20:$BW$989,54,FALSE)</f>
        <v>0</v>
      </c>
      <c r="AA862" s="415">
        <f>VLOOKUP(B862,'3-a.  Rate Class Allocations'!$B$20:$BW$989,56,FALSE)</f>
        <v>0</v>
      </c>
      <c r="AB862" s="415">
        <f>VLOOKUP(B862,'3-a.  Rate Class Allocations'!$B$20:$BW$989,57,FALSE)</f>
        <v>0.16826917605120376</v>
      </c>
      <c r="AC862" s="415">
        <f>VLOOKUP(B862,'3-a.  Rate Class Allocations'!$B$20:$BW$989,59,FALSE)</f>
        <v>0.83173082394879627</v>
      </c>
      <c r="AD862" s="415">
        <f>VLOOKUP(B862,'3-a.  Rate Class Allocations'!$B$20:$BW$989,61,FALSE)</f>
        <v>0</v>
      </c>
      <c r="AE862" s="415"/>
      <c r="AF862" s="415"/>
      <c r="AG862" s="415"/>
      <c r="AH862" s="415"/>
      <c r="AI862" s="415"/>
      <c r="AJ862" s="415"/>
      <c r="AK862" s="415"/>
      <c r="AL862" s="415"/>
      <c r="AM862" s="296">
        <f>SUM(Y862:AL862)</f>
        <v>1</v>
      </c>
    </row>
    <row r="863" spans="1:39" ht="15.5" outlineLevel="1">
      <c r="A863" s="532"/>
      <c r="B863" s="294" t="s">
        <v>342</v>
      </c>
      <c r="C863" s="340" t="s">
        <v>862</v>
      </c>
      <c r="D863" s="295">
        <f>SUMIFS('7.  Persistence Report'!AY$27:AY$659,'7.  Persistence Report'!$D$27:$D$659,$B862,'7.  Persistence Report'!$H$27:$H$659,$D$767,'7.  Persistence Report'!$J$27:$J$659,"Adjustment")</f>
        <v>37420.864578834306</v>
      </c>
      <c r="E863" s="295">
        <f>SUMIFS('7.  Persistence Report'!AZ$27:AZ$659,'7.  Persistence Report'!$D$27:$D$659,$B862,'7.  Persistence Report'!$H$27:$H$659,$D$767,'7.  Persistence Report'!$J$27:$J$659,"Adjustment")</f>
        <v>37420.864578834306</v>
      </c>
      <c r="F863" s="295">
        <f>SUMIFS('7.  Persistence Report'!BA$27:BA$659,'7.  Persistence Report'!$D$27:$D$659,$B862,'7.  Persistence Report'!$H$27:$H$659,$D$767,'7.  Persistence Report'!$J$27:$J$659,"Adjustment")</f>
        <v>37420.864578834306</v>
      </c>
      <c r="G863" s="295">
        <f>SUMIFS('7.  Persistence Report'!BB$27:BB$659,'7.  Persistence Report'!$D$27:$D$659,$B862,'7.  Persistence Report'!$H$27:$H$659,$D$767,'7.  Persistence Report'!$J$27:$J$659,"Adjustment")</f>
        <v>37420.864578834306</v>
      </c>
      <c r="H863" s="295">
        <f>SUMIFS('7.  Persistence Report'!BC$27:BC$659,'7.  Persistence Report'!$D$27:$D$659,$B862,'7.  Persistence Report'!$H$27:$H$659,$D$767,'7.  Persistence Report'!$J$27:$J$659,"Adjustment")</f>
        <v>37420.864578834306</v>
      </c>
      <c r="I863" s="295">
        <f>SUMIFS('7.  Persistence Report'!BD$27:BD$659,'7.  Persistence Report'!$D$27:$D$659,$B862,'7.  Persistence Report'!$H$27:$H$659,$D$767,'7.  Persistence Report'!$J$27:$J$659,"Adjustment")</f>
        <v>0</v>
      </c>
      <c r="J863" s="295">
        <f>SUMIFS('7.  Persistence Report'!BE$27:BE$659,'7.  Persistence Report'!$D$27:$D$659,$B862,'7.  Persistence Report'!$H$27:$H$659,$D$767,'7.  Persistence Report'!$J$27:$J$659,"Adjustment")</f>
        <v>0</v>
      </c>
      <c r="K863" s="295">
        <f>SUMIFS('7.  Persistence Report'!BF$27:BF$659,'7.  Persistence Report'!$D$27:$D$659,$B862,'7.  Persistence Report'!$H$27:$H$659,$D$767,'7.  Persistence Report'!$J$27:$J$659,"Adjustment")</f>
        <v>0</v>
      </c>
      <c r="L863" s="295">
        <f>SUMIFS('7.  Persistence Report'!BG$27:BG$659,'7.  Persistence Report'!$D$27:$D$659,$B862,'7.  Persistence Report'!$H$27:$H$659,$D$767,'7.  Persistence Report'!$J$27:$J$659,"Adjustment")</f>
        <v>0</v>
      </c>
      <c r="M863" s="295">
        <f>SUMIFS('7.  Persistence Report'!BH$27:BH$659,'7.  Persistence Report'!$D$27:$D$659,$B862,'7.  Persistence Report'!$H$27:$H$659,$D$767,'7.  Persistence Report'!$J$27:$J$659,"Adjustment")</f>
        <v>0</v>
      </c>
      <c r="N863" s="295">
        <f>N862</f>
        <v>3</v>
      </c>
      <c r="O863" s="295">
        <f>SUMIFS('7.  Persistence Report'!T$27:T$659,'7.  Persistence Report'!$D$27:$D$659,$B862,'7.  Persistence Report'!$H$27:$H$659,$O$767,'7.  Persistence Report'!$J$27:$J$659,"Adjustment")</f>
        <v>17.063716814159278</v>
      </c>
      <c r="P863" s="295">
        <f>SUMIFS('7.  Persistence Report'!U$27:U$659,'7.  Persistence Report'!$D$27:$D$659,$B862,'7.  Persistence Report'!$H$27:$H$659,$O$767,'7.  Persistence Report'!$J$27:$J$659,"Adjustment")</f>
        <v>17.063716814159278</v>
      </c>
      <c r="Q863" s="295">
        <f>SUMIFS('7.  Persistence Report'!V$27:V$659,'7.  Persistence Report'!$D$27:$D$659,$B862,'7.  Persistence Report'!$H$27:$H$659,$O$767,'7.  Persistence Report'!$J$27:$J$659,"Adjustment")</f>
        <v>17.063716814159278</v>
      </c>
      <c r="R863" s="295">
        <f>SUMIFS('7.  Persistence Report'!W$27:W$659,'7.  Persistence Report'!$D$27:$D$659,$B862,'7.  Persistence Report'!$H$27:$H$659,$O$767,'7.  Persistence Report'!$J$27:$J$659,"Adjustment")</f>
        <v>17.063716814159278</v>
      </c>
      <c r="S863" s="295">
        <f>SUMIFS('7.  Persistence Report'!X$27:X$659,'7.  Persistence Report'!$D$27:$D$659,$B862,'7.  Persistence Report'!$H$27:$H$659,$O$767,'7.  Persistence Report'!$J$27:$J$659,"Adjustment")</f>
        <v>17.063716814159278</v>
      </c>
      <c r="T863" s="295">
        <f>SUMIFS('7.  Persistence Report'!Y$27:Y$659,'7.  Persistence Report'!$D$27:$D$659,$B862,'7.  Persistence Report'!$H$27:$H$659,$O$767,'7.  Persistence Report'!$J$27:$J$659,"Adjustment")</f>
        <v>0</v>
      </c>
      <c r="U863" s="295">
        <f>SUMIFS('7.  Persistence Report'!Z$27:Z$659,'7.  Persistence Report'!$D$27:$D$659,$B862,'7.  Persistence Report'!$H$27:$H$659,$O$767,'7.  Persistence Report'!$J$27:$J$659,"Adjustment")</f>
        <v>0</v>
      </c>
      <c r="V863" s="295">
        <f>SUMIFS('7.  Persistence Report'!AA$27:AA$659,'7.  Persistence Report'!$D$27:$D$659,$B862,'7.  Persistence Report'!$H$27:$H$659,$O$767,'7.  Persistence Report'!$J$27:$J$659,"Adjustment")</f>
        <v>0</v>
      </c>
      <c r="W863" s="295">
        <f>SUMIFS('7.  Persistence Report'!AB$27:AB$659,'7.  Persistence Report'!$D$27:$D$659,$B862,'7.  Persistence Report'!$H$27:$H$659,$O$767,'7.  Persistence Report'!$J$27:$J$659,"Adjustment")</f>
        <v>0</v>
      </c>
      <c r="X863" s="295">
        <f>SUMIFS('7.  Persistence Report'!AC$27:AC$659,'7.  Persistence Report'!$D$27:$D$659,$B862,'7.  Persistence Report'!$H$27:$H$659,$O$767,'7.  Persistence Report'!$J$27:$J$659,"Adjustment")</f>
        <v>0</v>
      </c>
      <c r="Y863" s="411">
        <f>Y862</f>
        <v>0</v>
      </c>
      <c r="Z863" s="411">
        <f t="shared" ref="Z863" si="2583">Z862</f>
        <v>0</v>
      </c>
      <c r="AA863" s="411">
        <f t="shared" ref="AA863" si="2584">AA862</f>
        <v>0</v>
      </c>
      <c r="AB863" s="411">
        <f t="shared" ref="AB863" si="2585">AB862</f>
        <v>0.16826917605120376</v>
      </c>
      <c r="AC863" s="411">
        <f t="shared" ref="AC863" si="2586">AC862</f>
        <v>0.83173082394879627</v>
      </c>
      <c r="AD863" s="411">
        <f t="shared" ref="AD863" si="2587">AD862</f>
        <v>0</v>
      </c>
      <c r="AE863" s="411">
        <f t="shared" ref="AE863" si="2588">AE862</f>
        <v>0</v>
      </c>
      <c r="AF863" s="411">
        <f t="shared" ref="AF863" si="2589">AF862</f>
        <v>0</v>
      </c>
      <c r="AG863" s="411">
        <f t="shared" ref="AG863" si="2590">AG862</f>
        <v>0</v>
      </c>
      <c r="AH863" s="411">
        <f t="shared" ref="AH863" si="2591">AH862</f>
        <v>0</v>
      </c>
      <c r="AI863" s="411">
        <f t="shared" ref="AI863" si="2592">AI862</f>
        <v>0</v>
      </c>
      <c r="AJ863" s="411">
        <f t="shared" ref="AJ863" si="2593">AJ862</f>
        <v>0</v>
      </c>
      <c r="AK863" s="411">
        <f t="shared" ref="AK863" si="2594">AK862</f>
        <v>0</v>
      </c>
      <c r="AL863" s="411">
        <f t="shared" ref="AL863" si="2595">AL862</f>
        <v>0</v>
      </c>
      <c r="AM863" s="306"/>
    </row>
    <row r="864" spans="1:39" ht="15.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outlineLevel="1">
      <c r="A865" s="532">
        <v>30</v>
      </c>
      <c r="B865" s="428" t="s">
        <v>122</v>
      </c>
      <c r="C865" s="291" t="s">
        <v>25</v>
      </c>
      <c r="D865" s="295">
        <f>SUMIFS('7.  Persistence Report'!AY$27:AY$659,'7.  Persistence Report'!$D$27:$D$659,$B865,'7.  Persistence Report'!$H$27:$H$659,$D$767,'7.  Persistence Report'!$J$27:$J$659,"&lt;&gt;Adjustment")</f>
        <v>0</v>
      </c>
      <c r="E865" s="295">
        <f>SUMIFS('7.  Persistence Report'!AZ$27:AZ$659,'7.  Persistence Report'!$D$27:$D$659,$B865,'7.  Persistence Report'!$H$27:$H$659,$D$767,'7.  Persistence Report'!$J$27:$J$659,"&lt;&gt;Adjustment")</f>
        <v>0</v>
      </c>
      <c r="F865" s="295">
        <f>SUMIFS('7.  Persistence Report'!BA$27:BA$659,'7.  Persistence Report'!$D$27:$D$659,$B865,'7.  Persistence Report'!$H$27:$H$659,$D$767,'7.  Persistence Report'!$J$27:$J$659,"&lt;&gt;Adjustment")</f>
        <v>0</v>
      </c>
      <c r="G865" s="295">
        <f>SUMIFS('7.  Persistence Report'!BB$27:BB$659,'7.  Persistence Report'!$D$27:$D$659,$B865,'7.  Persistence Report'!$H$27:$H$659,$D$767,'7.  Persistence Report'!$J$27:$J$659,"&lt;&gt;Adjustment")</f>
        <v>0</v>
      </c>
      <c r="H865" s="295">
        <f>SUMIFS('7.  Persistence Report'!BC$27:BC$659,'7.  Persistence Report'!$D$27:$D$659,$B865,'7.  Persistence Report'!$H$27:$H$659,$D$767,'7.  Persistence Report'!$J$27:$J$659,"&lt;&gt;Adjustment")</f>
        <v>0</v>
      </c>
      <c r="I865" s="295">
        <f>SUMIFS('7.  Persistence Report'!BD$27:BD$659,'7.  Persistence Report'!$D$27:$D$659,$B865,'7.  Persistence Report'!$H$27:$H$659,$D$767,'7.  Persistence Report'!$J$27:$J$659,"&lt;&gt;Adjustment")</f>
        <v>0</v>
      </c>
      <c r="J865" s="295">
        <f>SUMIFS('7.  Persistence Report'!BE$27:BE$659,'7.  Persistence Report'!$D$27:$D$659,$B865,'7.  Persistence Report'!$H$27:$H$659,$D$767,'7.  Persistence Report'!$J$27:$J$659,"&lt;&gt;Adjustment")</f>
        <v>0</v>
      </c>
      <c r="K865" s="295">
        <f>SUMIFS('7.  Persistence Report'!BF$27:BF$659,'7.  Persistence Report'!$D$27:$D$659,$B865,'7.  Persistence Report'!$H$27:$H$659,$D$767,'7.  Persistence Report'!$J$27:$J$659,"&lt;&gt;Adjustment")</f>
        <v>0</v>
      </c>
      <c r="L865" s="295">
        <f>SUMIFS('7.  Persistence Report'!BG$27:BG$659,'7.  Persistence Report'!$D$27:$D$659,$B865,'7.  Persistence Report'!$H$27:$H$659,$D$767,'7.  Persistence Report'!$J$27:$J$659,"&lt;&gt;Adjustment")</f>
        <v>0</v>
      </c>
      <c r="M865" s="295">
        <f>SUMIFS('7.  Persistence Report'!BH$27:BH$659,'7.  Persistence Report'!$D$27:$D$659,$B865,'7.  Persistence Report'!$H$27:$H$659,$D$767,'7.  Persistence Report'!$J$27:$J$659,"&lt;&gt;Adjustment")</f>
        <v>0</v>
      </c>
      <c r="N865" s="295">
        <v>12</v>
      </c>
      <c r="O865" s="295">
        <f>SUMIFS('7.  Persistence Report'!T$27:T$659,'7.  Persistence Report'!$D$27:$D$659,$B865,'7.  Persistence Report'!$H$27:$H$659,$O$767,'7.  Persistence Report'!$J$27:$J$659,"&lt;&gt;Adjustment")</f>
        <v>0</v>
      </c>
      <c r="P865" s="295">
        <f>SUMIFS('7.  Persistence Report'!U$27:U$659,'7.  Persistence Report'!$D$27:$D$659,$B865,'7.  Persistence Report'!$H$27:$H$659,$O$767,'7.  Persistence Report'!$J$27:$J$659,"&lt;&gt;Adjustment")</f>
        <v>0</v>
      </c>
      <c r="Q865" s="295">
        <f>SUMIFS('7.  Persistence Report'!V$27:V$659,'7.  Persistence Report'!$D$27:$D$659,$B865,'7.  Persistence Report'!$H$27:$H$659,$O$767,'7.  Persistence Report'!$J$27:$J$659,"&lt;&gt;Adjustment")</f>
        <v>0</v>
      </c>
      <c r="R865" s="295">
        <f>SUMIFS('7.  Persistence Report'!W$27:W$659,'7.  Persistence Report'!$D$27:$D$659,$B865,'7.  Persistence Report'!$H$27:$H$659,$O$767,'7.  Persistence Report'!$J$27:$J$659,"&lt;&gt;Adjustment")</f>
        <v>0</v>
      </c>
      <c r="S865" s="295">
        <f>SUMIFS('7.  Persistence Report'!X$27:X$659,'7.  Persistence Report'!$D$27:$D$659,$B865,'7.  Persistence Report'!$H$27:$H$659,$O$767,'7.  Persistence Report'!$J$27:$J$659,"&lt;&gt;Adjustment")</f>
        <v>0</v>
      </c>
      <c r="T865" s="295">
        <f>SUMIFS('7.  Persistence Report'!Y$27:Y$659,'7.  Persistence Report'!$D$27:$D$659,$B865,'7.  Persistence Report'!$H$27:$H$659,$O$767,'7.  Persistence Report'!$J$27:$J$659,"&lt;&gt;Adjustment")</f>
        <v>0</v>
      </c>
      <c r="U865" s="295">
        <f>SUMIFS('7.  Persistence Report'!Z$27:Z$659,'7.  Persistence Report'!$D$27:$D$659,$B865,'7.  Persistence Report'!$H$27:$H$659,$O$767,'7.  Persistence Report'!$J$27:$J$659,"&lt;&gt;Adjustment")</f>
        <v>0</v>
      </c>
      <c r="V865" s="295">
        <f>SUMIFS('7.  Persistence Report'!AA$27:AA$659,'7.  Persistence Report'!$D$27:$D$659,$B865,'7.  Persistence Report'!$H$27:$H$659,$O$767,'7.  Persistence Report'!$J$27:$J$659,"&lt;&gt;Adjustment")</f>
        <v>0</v>
      </c>
      <c r="W865" s="295">
        <f>SUMIFS('7.  Persistence Report'!AB$27:AB$659,'7.  Persistence Report'!$D$27:$D$659,$B865,'7.  Persistence Report'!$H$27:$H$659,$O$767,'7.  Persistence Report'!$J$27:$J$659,"&lt;&gt;Adjustment")</f>
        <v>0</v>
      </c>
      <c r="X865" s="295">
        <f>SUMIFS('7.  Persistence Report'!AC$27:AC$659,'7.  Persistence Report'!$D$27:$D$659,$B865,'7.  Persistence Report'!$H$27:$H$659,$O$767,'7.  Persistence Report'!$J$27:$J$659,"&lt;&gt;Adjustment")</f>
        <v>0</v>
      </c>
      <c r="Y865" s="415">
        <f>VLOOKUP(B865,'3-a.  Rate Class Allocations'!$B$20:$BW$989,52,FALSE)</f>
        <v>0</v>
      </c>
      <c r="Z865" s="415">
        <f>VLOOKUP(B865,'3-a.  Rate Class Allocations'!$B$20:$BW$989,54,FALSE)</f>
        <v>0</v>
      </c>
      <c r="AA865" s="415">
        <f>VLOOKUP(B865,'3-a.  Rate Class Allocations'!$B$20:$BW$989,56,FALSE)</f>
        <v>0</v>
      </c>
      <c r="AB865" s="415">
        <f>VLOOKUP(B865,'3-a.  Rate Class Allocations'!$B$20:$BW$989,57,FALSE)</f>
        <v>1</v>
      </c>
      <c r="AC865" s="415">
        <f>VLOOKUP(B865,'3-a.  Rate Class Allocations'!$B$20:$BW$989,59,FALSE)</f>
        <v>0</v>
      </c>
      <c r="AD865" s="415">
        <f>VLOOKUP(B865,'3-a.  Rate Class Allocations'!$B$20:$BW$989,61,FALSE)</f>
        <v>0</v>
      </c>
      <c r="AE865" s="415"/>
      <c r="AF865" s="415"/>
      <c r="AG865" s="415"/>
      <c r="AH865" s="415"/>
      <c r="AI865" s="415"/>
      <c r="AJ865" s="415"/>
      <c r="AK865" s="415"/>
      <c r="AL865" s="415"/>
      <c r="AM865" s="296">
        <f>SUM(Y865:AL865)</f>
        <v>1</v>
      </c>
    </row>
    <row r="866" spans="1:39" ht="15.5" outlineLevel="1">
      <c r="A866" s="532"/>
      <c r="B866" s="294" t="s">
        <v>342</v>
      </c>
      <c r="C866" s="340" t="s">
        <v>862</v>
      </c>
      <c r="D866" s="295">
        <f>SUMIFS('7.  Persistence Report'!AY$27:AY$659,'7.  Persistence Report'!$D$27:$D$659,$B865,'7.  Persistence Report'!$H$27:$H$659,$D$767,'7.  Persistence Report'!$J$27:$J$659,"Adjustment")</f>
        <v>1715380.5501210953</v>
      </c>
      <c r="E866" s="295">
        <f>SUMIFS('7.  Persistence Report'!AZ$27:AZ$659,'7.  Persistence Report'!$D$27:$D$659,$B865,'7.  Persistence Report'!$H$27:$H$659,$D$767,'7.  Persistence Report'!$J$27:$J$659,"Adjustment")</f>
        <v>1715380.5501210953</v>
      </c>
      <c r="F866" s="295">
        <f>SUMIFS('7.  Persistence Report'!BA$27:BA$659,'7.  Persistence Report'!$D$27:$D$659,$B865,'7.  Persistence Report'!$H$27:$H$659,$D$767,'7.  Persistence Report'!$J$27:$J$659,"Adjustment")</f>
        <v>1715380.5501210953</v>
      </c>
      <c r="G866" s="295">
        <f>SUMIFS('7.  Persistence Report'!BB$27:BB$659,'7.  Persistence Report'!$D$27:$D$659,$B865,'7.  Persistence Report'!$H$27:$H$659,$D$767,'7.  Persistence Report'!$J$27:$J$659,"Adjustment")</f>
        <v>1715380.5501210953</v>
      </c>
      <c r="H866" s="295">
        <f>SUMIFS('7.  Persistence Report'!BC$27:BC$659,'7.  Persistence Report'!$D$27:$D$659,$B865,'7.  Persistence Report'!$H$27:$H$659,$D$767,'7.  Persistence Report'!$J$27:$J$659,"Adjustment")</f>
        <v>1715380.5501210953</v>
      </c>
      <c r="I866" s="295">
        <f>SUMIFS('7.  Persistence Report'!BD$27:BD$659,'7.  Persistence Report'!$D$27:$D$659,$B865,'7.  Persistence Report'!$H$27:$H$659,$D$767,'7.  Persistence Report'!$J$27:$J$659,"Adjustment")</f>
        <v>1715380.5501210953</v>
      </c>
      <c r="J866" s="295">
        <f>SUMIFS('7.  Persistence Report'!BE$27:BE$659,'7.  Persistence Report'!$D$27:$D$659,$B865,'7.  Persistence Report'!$H$27:$H$659,$D$767,'7.  Persistence Report'!$J$27:$J$659,"Adjustment")</f>
        <v>1715380.5501210953</v>
      </c>
      <c r="K866" s="295">
        <f>SUMIFS('7.  Persistence Report'!BF$27:BF$659,'7.  Persistence Report'!$D$27:$D$659,$B865,'7.  Persistence Report'!$H$27:$H$659,$D$767,'7.  Persistence Report'!$J$27:$J$659,"Adjustment")</f>
        <v>1715380.5501210953</v>
      </c>
      <c r="L866" s="295">
        <f>SUMIFS('7.  Persistence Report'!BG$27:BG$659,'7.  Persistence Report'!$D$27:$D$659,$B865,'7.  Persistence Report'!$H$27:$H$659,$D$767,'7.  Persistence Report'!$J$27:$J$659,"Adjustment")</f>
        <v>1715380.5501210953</v>
      </c>
      <c r="M866" s="295">
        <f>SUMIFS('7.  Persistence Report'!BH$27:BH$659,'7.  Persistence Report'!$D$27:$D$659,$B865,'7.  Persistence Report'!$H$27:$H$659,$D$767,'7.  Persistence Report'!$J$27:$J$659,"Adjustment")</f>
        <v>1715380.5501210953</v>
      </c>
      <c r="N866" s="295">
        <f>N865</f>
        <v>12</v>
      </c>
      <c r="O866" s="295">
        <f>SUMIFS('7.  Persistence Report'!T$27:T$659,'7.  Persistence Report'!$D$27:$D$659,$B865,'7.  Persistence Report'!$H$27:$H$659,$O$767,'7.  Persistence Report'!$J$27:$J$659,"Adjustment")</f>
        <v>153.30413625304138</v>
      </c>
      <c r="P866" s="295">
        <f>SUMIFS('7.  Persistence Report'!U$27:U$659,'7.  Persistence Report'!$D$27:$D$659,$B865,'7.  Persistence Report'!$H$27:$H$659,$O$767,'7.  Persistence Report'!$J$27:$J$659,"Adjustment")</f>
        <v>153.30413625304138</v>
      </c>
      <c r="Q866" s="295">
        <f>SUMIFS('7.  Persistence Report'!V$27:V$659,'7.  Persistence Report'!$D$27:$D$659,$B865,'7.  Persistence Report'!$H$27:$H$659,$O$767,'7.  Persistence Report'!$J$27:$J$659,"Adjustment")</f>
        <v>153.30413625304138</v>
      </c>
      <c r="R866" s="295">
        <f>SUMIFS('7.  Persistence Report'!W$27:W$659,'7.  Persistence Report'!$D$27:$D$659,$B865,'7.  Persistence Report'!$H$27:$H$659,$O$767,'7.  Persistence Report'!$J$27:$J$659,"Adjustment")</f>
        <v>153.30413625304138</v>
      </c>
      <c r="S866" s="295">
        <f>SUMIFS('7.  Persistence Report'!X$27:X$659,'7.  Persistence Report'!$D$27:$D$659,$B865,'7.  Persistence Report'!$H$27:$H$659,$O$767,'7.  Persistence Report'!$J$27:$J$659,"Adjustment")</f>
        <v>153.30413625304138</v>
      </c>
      <c r="T866" s="295">
        <f>SUMIFS('7.  Persistence Report'!Y$27:Y$659,'7.  Persistence Report'!$D$27:$D$659,$B865,'7.  Persistence Report'!$H$27:$H$659,$O$767,'7.  Persistence Report'!$J$27:$J$659,"Adjustment")</f>
        <v>153.30413625304138</v>
      </c>
      <c r="U866" s="295">
        <f>SUMIFS('7.  Persistence Report'!Z$27:Z$659,'7.  Persistence Report'!$D$27:$D$659,$B865,'7.  Persistence Report'!$H$27:$H$659,$O$767,'7.  Persistence Report'!$J$27:$J$659,"Adjustment")</f>
        <v>153.30413625304138</v>
      </c>
      <c r="V866" s="295">
        <f>SUMIFS('7.  Persistence Report'!AA$27:AA$659,'7.  Persistence Report'!$D$27:$D$659,$B865,'7.  Persistence Report'!$H$27:$H$659,$O$767,'7.  Persistence Report'!$J$27:$J$659,"Adjustment")</f>
        <v>153.30413625304138</v>
      </c>
      <c r="W866" s="295">
        <f>SUMIFS('7.  Persistence Report'!AB$27:AB$659,'7.  Persistence Report'!$D$27:$D$659,$B865,'7.  Persistence Report'!$H$27:$H$659,$O$767,'7.  Persistence Report'!$J$27:$J$659,"Adjustment")</f>
        <v>153.30413625304138</v>
      </c>
      <c r="X866" s="295">
        <f>SUMIFS('7.  Persistence Report'!AC$27:AC$659,'7.  Persistence Report'!$D$27:$D$659,$B865,'7.  Persistence Report'!$H$27:$H$659,$O$767,'7.  Persistence Report'!$J$27:$J$659,"Adjustment")</f>
        <v>153.30413625304138</v>
      </c>
      <c r="Y866" s="411">
        <f>Y865</f>
        <v>0</v>
      </c>
      <c r="Z866" s="411">
        <f t="shared" ref="Z866" si="2596">Z865</f>
        <v>0</v>
      </c>
      <c r="AA866" s="411">
        <f t="shared" ref="AA866" si="2597">AA865</f>
        <v>0</v>
      </c>
      <c r="AB866" s="411">
        <f t="shared" ref="AB866" si="2598">AB865</f>
        <v>1</v>
      </c>
      <c r="AC866" s="411">
        <f t="shared" ref="AC866" si="2599">AC865</f>
        <v>0</v>
      </c>
      <c r="AD866" s="411">
        <f t="shared" ref="AD866" si="2600">AD865</f>
        <v>0</v>
      </c>
      <c r="AE866" s="411">
        <f t="shared" ref="AE866" si="2601">AE865</f>
        <v>0</v>
      </c>
      <c r="AF866" s="411">
        <f t="shared" ref="AF866" si="2602">AF865</f>
        <v>0</v>
      </c>
      <c r="AG866" s="411">
        <f t="shared" ref="AG866" si="2603">AG865</f>
        <v>0</v>
      </c>
      <c r="AH866" s="411">
        <f t="shared" ref="AH866" si="2604">AH865</f>
        <v>0</v>
      </c>
      <c r="AI866" s="411">
        <f t="shared" ref="AI866" si="2605">AI865</f>
        <v>0</v>
      </c>
      <c r="AJ866" s="411">
        <f t="shared" ref="AJ866" si="2606">AJ865</f>
        <v>0</v>
      </c>
      <c r="AK866" s="411">
        <f t="shared" ref="AK866" si="2607">AK865</f>
        <v>0</v>
      </c>
      <c r="AL866" s="411">
        <f t="shared" ref="AL866" si="2608">AL865</f>
        <v>0</v>
      </c>
      <c r="AM866" s="306"/>
    </row>
    <row r="867" spans="1:39" ht="15.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outlineLevel="1">
      <c r="A868" s="532">
        <v>31</v>
      </c>
      <c r="B868" s="428" t="s">
        <v>123</v>
      </c>
      <c r="C868" s="291" t="s">
        <v>25</v>
      </c>
      <c r="D868" s="295">
        <f>SUMIFS('7.  Persistence Report'!AY$27:AY$659,'7.  Persistence Report'!$D$27:$D$659,$B868,'7.  Persistence Report'!$H$27:$H$659,$D$767,'7.  Persistence Report'!$J$27:$J$659,"&lt;&gt;Adjustment")</f>
        <v>0</v>
      </c>
      <c r="E868" s="295">
        <f>SUMIFS('7.  Persistence Report'!AZ$27:AZ$659,'7.  Persistence Report'!$D$27:$D$659,$B868,'7.  Persistence Report'!$H$27:$H$659,$D$767,'7.  Persistence Report'!$J$27:$J$659,"&lt;&gt;Adjustment")</f>
        <v>0</v>
      </c>
      <c r="F868" s="295">
        <f>SUMIFS('7.  Persistence Report'!BA$27:BA$659,'7.  Persistence Report'!$D$27:$D$659,$B868,'7.  Persistence Report'!$H$27:$H$659,$D$767,'7.  Persistence Report'!$J$27:$J$659,"&lt;&gt;Adjustment")</f>
        <v>0</v>
      </c>
      <c r="G868" s="295">
        <f>SUMIFS('7.  Persistence Report'!BB$27:BB$659,'7.  Persistence Report'!$D$27:$D$659,$B868,'7.  Persistence Report'!$H$27:$H$659,$D$767,'7.  Persistence Report'!$J$27:$J$659,"&lt;&gt;Adjustment")</f>
        <v>0</v>
      </c>
      <c r="H868" s="295">
        <f>SUMIFS('7.  Persistence Report'!BC$27:BC$659,'7.  Persistence Report'!$D$27:$D$659,$B868,'7.  Persistence Report'!$H$27:$H$659,$D$767,'7.  Persistence Report'!$J$27:$J$659,"&lt;&gt;Adjustment")</f>
        <v>0</v>
      </c>
      <c r="I868" s="295">
        <f>SUMIFS('7.  Persistence Report'!BD$27:BD$659,'7.  Persistence Report'!$D$27:$D$659,$B868,'7.  Persistence Report'!$H$27:$H$659,$D$767,'7.  Persistence Report'!$J$27:$J$659,"&lt;&gt;Adjustment")</f>
        <v>0</v>
      </c>
      <c r="J868" s="295">
        <f>SUMIFS('7.  Persistence Report'!BE$27:BE$659,'7.  Persistence Report'!$D$27:$D$659,$B868,'7.  Persistence Report'!$H$27:$H$659,$D$767,'7.  Persistence Report'!$J$27:$J$659,"&lt;&gt;Adjustment")</f>
        <v>0</v>
      </c>
      <c r="K868" s="295">
        <f>SUMIFS('7.  Persistence Report'!BF$27:BF$659,'7.  Persistence Report'!$D$27:$D$659,$B868,'7.  Persistence Report'!$H$27:$H$659,$D$767,'7.  Persistence Report'!$J$27:$J$659,"&lt;&gt;Adjustment")</f>
        <v>0</v>
      </c>
      <c r="L868" s="295">
        <f>SUMIFS('7.  Persistence Report'!BG$27:BG$659,'7.  Persistence Report'!$D$27:$D$659,$B868,'7.  Persistence Report'!$H$27:$H$659,$D$767,'7.  Persistence Report'!$J$27:$J$659,"&lt;&gt;Adjustment")</f>
        <v>0</v>
      </c>
      <c r="M868" s="295">
        <f>SUMIFS('7.  Persistence Report'!BH$27:BH$659,'7.  Persistence Report'!$D$27:$D$659,$B868,'7.  Persistence Report'!$H$27:$H$659,$D$767,'7.  Persistence Report'!$J$27:$J$659,"&lt;&gt;Adjustment")</f>
        <v>0</v>
      </c>
      <c r="N868" s="295">
        <v>12</v>
      </c>
      <c r="O868" s="295">
        <f>SUMIFS('7.  Persistence Report'!T$27:T$659,'7.  Persistence Report'!$D$27:$D$659,$B868,'7.  Persistence Report'!$H$27:$H$659,$O$767,'7.  Persistence Report'!$J$27:$J$659,"&lt;&gt;Adjustment")</f>
        <v>0</v>
      </c>
      <c r="P868" s="295">
        <f>SUMIFS('7.  Persistence Report'!U$27:U$659,'7.  Persistence Report'!$D$27:$D$659,$B868,'7.  Persistence Report'!$H$27:$H$659,$O$767,'7.  Persistence Report'!$J$27:$J$659,"&lt;&gt;Adjustment")</f>
        <v>0</v>
      </c>
      <c r="Q868" s="295">
        <f>SUMIFS('7.  Persistence Report'!V$27:V$659,'7.  Persistence Report'!$D$27:$D$659,$B868,'7.  Persistence Report'!$H$27:$H$659,$O$767,'7.  Persistence Report'!$J$27:$J$659,"&lt;&gt;Adjustment")</f>
        <v>0</v>
      </c>
      <c r="R868" s="295">
        <f>SUMIFS('7.  Persistence Report'!W$27:W$659,'7.  Persistence Report'!$D$27:$D$659,$B868,'7.  Persistence Report'!$H$27:$H$659,$O$767,'7.  Persistence Report'!$J$27:$J$659,"&lt;&gt;Adjustment")</f>
        <v>0</v>
      </c>
      <c r="S868" s="295">
        <f>SUMIFS('7.  Persistence Report'!X$27:X$659,'7.  Persistence Report'!$D$27:$D$659,$B868,'7.  Persistence Report'!$H$27:$H$659,$O$767,'7.  Persistence Report'!$J$27:$J$659,"&lt;&gt;Adjustment")</f>
        <v>0</v>
      </c>
      <c r="T868" s="295">
        <f>SUMIFS('7.  Persistence Report'!Y$27:Y$659,'7.  Persistence Report'!$D$27:$D$659,$B868,'7.  Persistence Report'!$H$27:$H$659,$O$767,'7.  Persistence Report'!$J$27:$J$659,"&lt;&gt;Adjustment")</f>
        <v>0</v>
      </c>
      <c r="U868" s="295">
        <f>SUMIFS('7.  Persistence Report'!Z$27:Z$659,'7.  Persistence Report'!$D$27:$D$659,$B868,'7.  Persistence Report'!$H$27:$H$659,$O$767,'7.  Persistence Report'!$J$27:$J$659,"&lt;&gt;Adjustment")</f>
        <v>0</v>
      </c>
      <c r="V868" s="295">
        <f>SUMIFS('7.  Persistence Report'!AA$27:AA$659,'7.  Persistence Report'!$D$27:$D$659,$B868,'7.  Persistence Report'!$H$27:$H$659,$O$767,'7.  Persistence Report'!$J$27:$J$659,"&lt;&gt;Adjustment")</f>
        <v>0</v>
      </c>
      <c r="W868" s="295">
        <f>SUMIFS('7.  Persistence Report'!AB$27:AB$659,'7.  Persistence Report'!$D$27:$D$659,$B868,'7.  Persistence Report'!$H$27:$H$659,$O$767,'7.  Persistence Report'!$J$27:$J$659,"&lt;&gt;Adjustment")</f>
        <v>0</v>
      </c>
      <c r="X868" s="295">
        <f>SUMIFS('7.  Persistence Report'!AC$27:AC$659,'7.  Persistence Report'!$D$27:$D$659,$B868,'7.  Persistence Report'!$H$27:$H$659,$O$767,'7.  Persistence Report'!$J$27:$J$659,"&lt;&gt;Adjustment")</f>
        <v>0</v>
      </c>
      <c r="Y868" s="415">
        <f>VLOOKUP(B868,'3-a.  Rate Class Allocations'!$B$20:$BW$989,52,FALSE)</f>
        <v>0</v>
      </c>
      <c r="Z868" s="415">
        <f>VLOOKUP(B868,'3-a.  Rate Class Allocations'!$B$20:$BW$989,54,FALSE)</f>
        <v>0</v>
      </c>
      <c r="AA868" s="415">
        <f>VLOOKUP(B868,'3-a.  Rate Class Allocations'!$B$20:$BW$989,56,FALSE)</f>
        <v>0</v>
      </c>
      <c r="AB868" s="415">
        <f>VLOOKUP(B868,'3-a.  Rate Class Allocations'!$B$20:$BW$989,57,FALSE)</f>
        <v>0</v>
      </c>
      <c r="AC868" s="415">
        <f>VLOOKUP(B868,'3-a.  Rate Class Allocations'!$B$20:$BW$989,59,FALSE)</f>
        <v>0</v>
      </c>
      <c r="AD868" s="415">
        <f>VLOOKUP(B868,'3-a.  Rate Class Allocations'!$B$20:$BW$989,61,FALSE)</f>
        <v>0</v>
      </c>
      <c r="AE868" s="415"/>
      <c r="AF868" s="415"/>
      <c r="AG868" s="415"/>
      <c r="AH868" s="415"/>
      <c r="AI868" s="415"/>
      <c r="AJ868" s="415"/>
      <c r="AK868" s="415"/>
      <c r="AL868" s="415"/>
      <c r="AM868" s="296">
        <f>SUM(Y868:AL868)</f>
        <v>0</v>
      </c>
    </row>
    <row r="869" spans="1:39" ht="15.5" outlineLevel="1">
      <c r="A869" s="532"/>
      <c r="B869" s="294" t="s">
        <v>342</v>
      </c>
      <c r="C869" s="340" t="s">
        <v>862</v>
      </c>
      <c r="D869" s="295">
        <f>SUMIFS('7.  Persistence Report'!AY$27:AY$659,'7.  Persistence Report'!$D$27:$D$659,$B868,'7.  Persistence Report'!$H$27:$H$659,$D$767,'7.  Persistence Report'!$J$27:$J$659,"Adjustment")</f>
        <v>0</v>
      </c>
      <c r="E869" s="295">
        <f>SUMIFS('7.  Persistence Report'!AZ$27:AZ$659,'7.  Persistence Report'!$D$27:$D$659,$B868,'7.  Persistence Report'!$H$27:$H$659,$D$767,'7.  Persistence Report'!$J$27:$J$659,"Adjustment")</f>
        <v>0</v>
      </c>
      <c r="F869" s="295">
        <f>SUMIFS('7.  Persistence Report'!BA$27:BA$659,'7.  Persistence Report'!$D$27:$D$659,$B868,'7.  Persistence Report'!$H$27:$H$659,$D$767,'7.  Persistence Report'!$J$27:$J$659,"Adjustment")</f>
        <v>0</v>
      </c>
      <c r="G869" s="295">
        <f>SUMIFS('7.  Persistence Report'!BB$27:BB$659,'7.  Persistence Report'!$D$27:$D$659,$B868,'7.  Persistence Report'!$H$27:$H$659,$D$767,'7.  Persistence Report'!$J$27:$J$659,"Adjustment")</f>
        <v>0</v>
      </c>
      <c r="H869" s="295">
        <f>SUMIFS('7.  Persistence Report'!BC$27:BC$659,'7.  Persistence Report'!$D$27:$D$659,$B868,'7.  Persistence Report'!$H$27:$H$659,$D$767,'7.  Persistence Report'!$J$27:$J$659,"Adjustment")</f>
        <v>0</v>
      </c>
      <c r="I869" s="295">
        <f>SUMIFS('7.  Persistence Report'!BD$27:BD$659,'7.  Persistence Report'!$D$27:$D$659,$B868,'7.  Persistence Report'!$H$27:$H$659,$D$767,'7.  Persistence Report'!$J$27:$J$659,"Adjustment")</f>
        <v>0</v>
      </c>
      <c r="J869" s="295">
        <f>SUMIFS('7.  Persistence Report'!BE$27:BE$659,'7.  Persistence Report'!$D$27:$D$659,$B868,'7.  Persistence Report'!$H$27:$H$659,$D$767,'7.  Persistence Report'!$J$27:$J$659,"Adjustment")</f>
        <v>0</v>
      </c>
      <c r="K869" s="295">
        <f>SUMIFS('7.  Persistence Report'!BF$27:BF$659,'7.  Persistence Report'!$D$27:$D$659,$B868,'7.  Persistence Report'!$H$27:$H$659,$D$767,'7.  Persistence Report'!$J$27:$J$659,"Adjustment")</f>
        <v>0</v>
      </c>
      <c r="L869" s="295">
        <f>SUMIFS('7.  Persistence Report'!BG$27:BG$659,'7.  Persistence Report'!$D$27:$D$659,$B868,'7.  Persistence Report'!$H$27:$H$659,$D$767,'7.  Persistence Report'!$J$27:$J$659,"Adjustment")</f>
        <v>0</v>
      </c>
      <c r="M869" s="295">
        <f>SUMIFS('7.  Persistence Report'!BH$27:BH$659,'7.  Persistence Report'!$D$27:$D$659,$B868,'7.  Persistence Report'!$H$27:$H$659,$D$767,'7.  Persistence Report'!$J$27:$J$659,"Adjustment")</f>
        <v>0</v>
      </c>
      <c r="N869" s="295">
        <f>N868</f>
        <v>12</v>
      </c>
      <c r="O869" s="295">
        <f>SUMIFS('7.  Persistence Report'!T$27:T$659,'7.  Persistence Report'!$D$27:$D$659,$B868,'7.  Persistence Report'!$H$27:$H$659,$O$767,'7.  Persistence Report'!$J$27:$J$659,"Adjustment")</f>
        <v>0</v>
      </c>
      <c r="P869" s="295">
        <f>SUMIFS('7.  Persistence Report'!U$27:U$659,'7.  Persistence Report'!$D$27:$D$659,$B868,'7.  Persistence Report'!$H$27:$H$659,$O$767,'7.  Persistence Report'!$J$27:$J$659,"Adjustment")</f>
        <v>0</v>
      </c>
      <c r="Q869" s="295">
        <f>SUMIFS('7.  Persistence Report'!V$27:V$659,'7.  Persistence Report'!$D$27:$D$659,$B868,'7.  Persistence Report'!$H$27:$H$659,$O$767,'7.  Persistence Report'!$J$27:$J$659,"Adjustment")</f>
        <v>0</v>
      </c>
      <c r="R869" s="295">
        <f>SUMIFS('7.  Persistence Report'!W$27:W$659,'7.  Persistence Report'!$D$27:$D$659,$B868,'7.  Persistence Report'!$H$27:$H$659,$O$767,'7.  Persistence Report'!$J$27:$J$659,"Adjustment")</f>
        <v>0</v>
      </c>
      <c r="S869" s="295">
        <f>SUMIFS('7.  Persistence Report'!X$27:X$659,'7.  Persistence Report'!$D$27:$D$659,$B868,'7.  Persistence Report'!$H$27:$H$659,$O$767,'7.  Persistence Report'!$J$27:$J$659,"Adjustment")</f>
        <v>0</v>
      </c>
      <c r="T869" s="295">
        <f>SUMIFS('7.  Persistence Report'!Y$27:Y$659,'7.  Persistence Report'!$D$27:$D$659,$B868,'7.  Persistence Report'!$H$27:$H$659,$O$767,'7.  Persistence Report'!$J$27:$J$659,"Adjustment")</f>
        <v>0</v>
      </c>
      <c r="U869" s="295">
        <f>SUMIFS('7.  Persistence Report'!Z$27:Z$659,'7.  Persistence Report'!$D$27:$D$659,$B868,'7.  Persistence Report'!$H$27:$H$659,$O$767,'7.  Persistence Report'!$J$27:$J$659,"Adjustment")</f>
        <v>0</v>
      </c>
      <c r="V869" s="295">
        <f>SUMIFS('7.  Persistence Report'!AA$27:AA$659,'7.  Persistence Report'!$D$27:$D$659,$B868,'7.  Persistence Report'!$H$27:$H$659,$O$767,'7.  Persistence Report'!$J$27:$J$659,"Adjustment")</f>
        <v>0</v>
      </c>
      <c r="W869" s="295">
        <f>SUMIFS('7.  Persistence Report'!AB$27:AB$659,'7.  Persistence Report'!$D$27:$D$659,$B868,'7.  Persistence Report'!$H$27:$H$659,$O$767,'7.  Persistence Report'!$J$27:$J$659,"Adjustment")</f>
        <v>0</v>
      </c>
      <c r="X869" s="295">
        <f>SUMIFS('7.  Persistence Report'!AC$27:AC$659,'7.  Persistence Report'!$D$27:$D$659,$B868,'7.  Persistence Report'!$H$27:$H$659,$O$767,'7.  Persistence Report'!$J$27:$J$659,"Adjustment")</f>
        <v>0</v>
      </c>
      <c r="Y869" s="411">
        <f>Y868</f>
        <v>0</v>
      </c>
      <c r="Z869" s="411">
        <f t="shared" ref="Z869" si="2609">Z868</f>
        <v>0</v>
      </c>
      <c r="AA869" s="411">
        <f t="shared" ref="AA869" si="2610">AA868</f>
        <v>0</v>
      </c>
      <c r="AB869" s="411">
        <f t="shared" ref="AB869" si="2611">AB868</f>
        <v>0</v>
      </c>
      <c r="AC869" s="411">
        <f t="shared" ref="AC869" si="2612">AC868</f>
        <v>0</v>
      </c>
      <c r="AD869" s="411">
        <f t="shared" ref="AD869" si="2613">AD868</f>
        <v>0</v>
      </c>
      <c r="AE869" s="411">
        <f t="shared" ref="AE869" si="2614">AE868</f>
        <v>0</v>
      </c>
      <c r="AF869" s="411">
        <f t="shared" ref="AF869" si="2615">AF868</f>
        <v>0</v>
      </c>
      <c r="AG869" s="411">
        <f t="shared" ref="AG869" si="2616">AG868</f>
        <v>0</v>
      </c>
      <c r="AH869" s="411">
        <f t="shared" ref="AH869" si="2617">AH868</f>
        <v>0</v>
      </c>
      <c r="AI869" s="411">
        <f t="shared" ref="AI869" si="2618">AI868</f>
        <v>0</v>
      </c>
      <c r="AJ869" s="411">
        <f t="shared" ref="AJ869" si="2619">AJ868</f>
        <v>0</v>
      </c>
      <c r="AK869" s="411">
        <f t="shared" ref="AK869" si="2620">AK868</f>
        <v>0</v>
      </c>
      <c r="AL869" s="411">
        <f t="shared" ref="AL869" si="2621">AL868</f>
        <v>0</v>
      </c>
      <c r="AM869" s="306"/>
    </row>
    <row r="870" spans="1:39" ht="15.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outlineLevel="1">
      <c r="A871" s="532">
        <v>32</v>
      </c>
      <c r="B871" s="428" t="s">
        <v>124</v>
      </c>
      <c r="C871" s="291" t="s">
        <v>25</v>
      </c>
      <c r="D871" s="295">
        <f>SUMIFS('7.  Persistence Report'!AY$27:AY$659,'7.  Persistence Report'!$D$27:$D$659,$B871,'7.  Persistence Report'!$H$27:$H$659,$D$767,'7.  Persistence Report'!$J$27:$J$659,"&lt;&gt;Adjustment")</f>
        <v>0</v>
      </c>
      <c r="E871" s="295">
        <f>SUMIFS('7.  Persistence Report'!AZ$27:AZ$659,'7.  Persistence Report'!$D$27:$D$659,$B871,'7.  Persistence Report'!$H$27:$H$659,$D$767,'7.  Persistence Report'!$J$27:$J$659,"&lt;&gt;Adjustment")</f>
        <v>0</v>
      </c>
      <c r="F871" s="295">
        <f>SUMIFS('7.  Persistence Report'!BA$27:BA$659,'7.  Persistence Report'!$D$27:$D$659,$B871,'7.  Persistence Report'!$H$27:$H$659,$D$767,'7.  Persistence Report'!$J$27:$J$659,"&lt;&gt;Adjustment")</f>
        <v>0</v>
      </c>
      <c r="G871" s="295">
        <f>SUMIFS('7.  Persistence Report'!BB$27:BB$659,'7.  Persistence Report'!$D$27:$D$659,$B871,'7.  Persistence Report'!$H$27:$H$659,$D$767,'7.  Persistence Report'!$J$27:$J$659,"&lt;&gt;Adjustment")</f>
        <v>0</v>
      </c>
      <c r="H871" s="295">
        <f>SUMIFS('7.  Persistence Report'!BC$27:BC$659,'7.  Persistence Report'!$D$27:$D$659,$B871,'7.  Persistence Report'!$H$27:$H$659,$D$767,'7.  Persistence Report'!$J$27:$J$659,"&lt;&gt;Adjustment")</f>
        <v>0</v>
      </c>
      <c r="I871" s="295">
        <f>SUMIFS('7.  Persistence Report'!BD$27:BD$659,'7.  Persistence Report'!$D$27:$D$659,$B871,'7.  Persistence Report'!$H$27:$H$659,$D$767,'7.  Persistence Report'!$J$27:$J$659,"&lt;&gt;Adjustment")</f>
        <v>0</v>
      </c>
      <c r="J871" s="295">
        <f>SUMIFS('7.  Persistence Report'!BE$27:BE$659,'7.  Persistence Report'!$D$27:$D$659,$B871,'7.  Persistence Report'!$H$27:$H$659,$D$767,'7.  Persistence Report'!$J$27:$J$659,"&lt;&gt;Adjustment")</f>
        <v>0</v>
      </c>
      <c r="K871" s="295">
        <f>SUMIFS('7.  Persistence Report'!BF$27:BF$659,'7.  Persistence Report'!$D$27:$D$659,$B871,'7.  Persistence Report'!$H$27:$H$659,$D$767,'7.  Persistence Report'!$J$27:$J$659,"&lt;&gt;Adjustment")</f>
        <v>0</v>
      </c>
      <c r="L871" s="295">
        <f>SUMIFS('7.  Persistence Report'!BG$27:BG$659,'7.  Persistence Report'!$D$27:$D$659,$B871,'7.  Persistence Report'!$H$27:$H$659,$D$767,'7.  Persistence Report'!$J$27:$J$659,"&lt;&gt;Adjustment")</f>
        <v>0</v>
      </c>
      <c r="M871" s="295">
        <f>SUMIFS('7.  Persistence Report'!BH$27:BH$659,'7.  Persistence Report'!$D$27:$D$659,$B871,'7.  Persistence Report'!$H$27:$H$659,$D$767,'7.  Persistence Report'!$J$27:$J$659,"&lt;&gt;Adjustment")</f>
        <v>0</v>
      </c>
      <c r="N871" s="295">
        <v>12</v>
      </c>
      <c r="O871" s="295">
        <f>SUMIFS('7.  Persistence Report'!T$27:T$659,'7.  Persistence Report'!$D$27:$D$659,$B871,'7.  Persistence Report'!$H$27:$H$659,$O$767,'7.  Persistence Report'!$J$27:$J$659,"&lt;&gt;Adjustment")</f>
        <v>0</v>
      </c>
      <c r="P871" s="295">
        <f>SUMIFS('7.  Persistence Report'!U$27:U$659,'7.  Persistence Report'!$D$27:$D$659,$B871,'7.  Persistence Report'!$H$27:$H$659,$O$767,'7.  Persistence Report'!$J$27:$J$659,"&lt;&gt;Adjustment")</f>
        <v>0</v>
      </c>
      <c r="Q871" s="295">
        <f>SUMIFS('7.  Persistence Report'!V$27:V$659,'7.  Persistence Report'!$D$27:$D$659,$B871,'7.  Persistence Report'!$H$27:$H$659,$O$767,'7.  Persistence Report'!$J$27:$J$659,"&lt;&gt;Adjustment")</f>
        <v>0</v>
      </c>
      <c r="R871" s="295">
        <f>SUMIFS('7.  Persistence Report'!W$27:W$659,'7.  Persistence Report'!$D$27:$D$659,$B871,'7.  Persistence Report'!$H$27:$H$659,$O$767,'7.  Persistence Report'!$J$27:$J$659,"&lt;&gt;Adjustment")</f>
        <v>0</v>
      </c>
      <c r="S871" s="295">
        <f>SUMIFS('7.  Persistence Report'!X$27:X$659,'7.  Persistence Report'!$D$27:$D$659,$B871,'7.  Persistence Report'!$H$27:$H$659,$O$767,'7.  Persistence Report'!$J$27:$J$659,"&lt;&gt;Adjustment")</f>
        <v>0</v>
      </c>
      <c r="T871" s="295">
        <f>SUMIFS('7.  Persistence Report'!Y$27:Y$659,'7.  Persistence Report'!$D$27:$D$659,$B871,'7.  Persistence Report'!$H$27:$H$659,$O$767,'7.  Persistence Report'!$J$27:$J$659,"&lt;&gt;Adjustment")</f>
        <v>0</v>
      </c>
      <c r="U871" s="295">
        <f>SUMIFS('7.  Persistence Report'!Z$27:Z$659,'7.  Persistence Report'!$D$27:$D$659,$B871,'7.  Persistence Report'!$H$27:$H$659,$O$767,'7.  Persistence Report'!$J$27:$J$659,"&lt;&gt;Adjustment")</f>
        <v>0</v>
      </c>
      <c r="V871" s="295">
        <f>SUMIFS('7.  Persistence Report'!AA$27:AA$659,'7.  Persistence Report'!$D$27:$D$659,$B871,'7.  Persistence Report'!$H$27:$H$659,$O$767,'7.  Persistence Report'!$J$27:$J$659,"&lt;&gt;Adjustment")</f>
        <v>0</v>
      </c>
      <c r="W871" s="295">
        <f>SUMIFS('7.  Persistence Report'!AB$27:AB$659,'7.  Persistence Report'!$D$27:$D$659,$B871,'7.  Persistence Report'!$H$27:$H$659,$O$767,'7.  Persistence Report'!$J$27:$J$659,"&lt;&gt;Adjustment")</f>
        <v>0</v>
      </c>
      <c r="X871" s="295">
        <f>SUMIFS('7.  Persistence Report'!AC$27:AC$659,'7.  Persistence Report'!$D$27:$D$659,$B871,'7.  Persistence Report'!$H$27:$H$659,$O$767,'7.  Persistence Report'!$J$27:$J$659,"&lt;&gt;Adjustment")</f>
        <v>0</v>
      </c>
      <c r="Y871" s="415">
        <f>VLOOKUP(B871,'3-a.  Rate Class Allocations'!$B$20:$BW$989,52,FALSE)</f>
        <v>0</v>
      </c>
      <c r="Z871" s="415">
        <f>VLOOKUP(B871,'3-a.  Rate Class Allocations'!$B$20:$BW$989,54,FALSE)</f>
        <v>0</v>
      </c>
      <c r="AA871" s="415">
        <f>VLOOKUP(B871,'3-a.  Rate Class Allocations'!$B$20:$BW$989,56,FALSE)</f>
        <v>1.0422056016421254E-2</v>
      </c>
      <c r="AB871" s="415">
        <f>VLOOKUP(B871,'3-a.  Rate Class Allocations'!$B$20:$BW$989,57,FALSE)</f>
        <v>0.22321279685040674</v>
      </c>
      <c r="AC871" s="415">
        <f>VLOOKUP(B871,'3-a.  Rate Class Allocations'!$B$20:$BW$989,59,FALSE)</f>
        <v>7.8800844338337353E-2</v>
      </c>
      <c r="AD871" s="415">
        <f>VLOOKUP(B871,'3-a.  Rate Class Allocations'!$B$20:$BW$989,61,FALSE)</f>
        <v>0.67182651206110544</v>
      </c>
      <c r="AE871" s="415"/>
      <c r="AF871" s="415"/>
      <c r="AG871" s="415"/>
      <c r="AH871" s="415"/>
      <c r="AI871" s="415"/>
      <c r="AJ871" s="415"/>
      <c r="AK871" s="415"/>
      <c r="AL871" s="415"/>
      <c r="AM871" s="296">
        <f>SUM(Y871:AL871)</f>
        <v>0.98426220926627073</v>
      </c>
    </row>
    <row r="872" spans="1:39" ht="15.5" outlineLevel="1">
      <c r="A872" s="532"/>
      <c r="B872" s="294" t="s">
        <v>342</v>
      </c>
      <c r="C872" s="340" t="s">
        <v>862</v>
      </c>
      <c r="D872" s="295">
        <f>SUMIFS('7.  Persistence Report'!AY$27:AY$659,'7.  Persistence Report'!$D$27:$D$659,$B871,'7.  Persistence Report'!$H$27:$H$659,$D$767,'7.  Persistence Report'!$J$27:$J$659,"Adjustment")</f>
        <v>0</v>
      </c>
      <c r="E872" s="295">
        <f>SUMIFS('7.  Persistence Report'!AZ$27:AZ$659,'7.  Persistence Report'!$D$27:$D$659,$B871,'7.  Persistence Report'!$H$27:$H$659,$D$767,'7.  Persistence Report'!$J$27:$J$659,"Adjustment")</f>
        <v>0</v>
      </c>
      <c r="F872" s="295">
        <f>SUMIFS('7.  Persistence Report'!BA$27:BA$659,'7.  Persistence Report'!$D$27:$D$659,$B871,'7.  Persistence Report'!$H$27:$H$659,$D$767,'7.  Persistence Report'!$J$27:$J$659,"Adjustment")</f>
        <v>0</v>
      </c>
      <c r="G872" s="295">
        <f>SUMIFS('7.  Persistence Report'!BB$27:BB$659,'7.  Persistence Report'!$D$27:$D$659,$B871,'7.  Persistence Report'!$H$27:$H$659,$D$767,'7.  Persistence Report'!$J$27:$J$659,"Adjustment")</f>
        <v>0</v>
      </c>
      <c r="H872" s="295">
        <f>SUMIFS('7.  Persistence Report'!BC$27:BC$659,'7.  Persistence Report'!$D$27:$D$659,$B871,'7.  Persistence Report'!$H$27:$H$659,$D$767,'7.  Persistence Report'!$J$27:$J$659,"Adjustment")</f>
        <v>0</v>
      </c>
      <c r="I872" s="295">
        <f>SUMIFS('7.  Persistence Report'!BD$27:BD$659,'7.  Persistence Report'!$D$27:$D$659,$B871,'7.  Persistence Report'!$H$27:$H$659,$D$767,'7.  Persistence Report'!$J$27:$J$659,"Adjustment")</f>
        <v>0</v>
      </c>
      <c r="J872" s="295">
        <f>SUMIFS('7.  Persistence Report'!BE$27:BE$659,'7.  Persistence Report'!$D$27:$D$659,$B871,'7.  Persistence Report'!$H$27:$H$659,$D$767,'7.  Persistence Report'!$J$27:$J$659,"Adjustment")</f>
        <v>0</v>
      </c>
      <c r="K872" s="295">
        <f>SUMIFS('7.  Persistence Report'!BF$27:BF$659,'7.  Persistence Report'!$D$27:$D$659,$B871,'7.  Persistence Report'!$H$27:$H$659,$D$767,'7.  Persistence Report'!$J$27:$J$659,"Adjustment")</f>
        <v>0</v>
      </c>
      <c r="L872" s="295">
        <f>SUMIFS('7.  Persistence Report'!BG$27:BG$659,'7.  Persistence Report'!$D$27:$D$659,$B871,'7.  Persistence Report'!$H$27:$H$659,$D$767,'7.  Persistence Report'!$J$27:$J$659,"Adjustment")</f>
        <v>0</v>
      </c>
      <c r="M872" s="295">
        <f>SUMIFS('7.  Persistence Report'!BH$27:BH$659,'7.  Persistence Report'!$D$27:$D$659,$B871,'7.  Persistence Report'!$H$27:$H$659,$D$767,'7.  Persistence Report'!$J$27:$J$659,"Adjustment")</f>
        <v>0</v>
      </c>
      <c r="N872" s="295">
        <f>N871</f>
        <v>12</v>
      </c>
      <c r="O872" s="295">
        <f>SUMIFS('7.  Persistence Report'!T$27:T$659,'7.  Persistence Report'!$D$27:$D$659,$B871,'7.  Persistence Report'!$H$27:$H$659,$O$767,'7.  Persistence Report'!$J$27:$J$659,"Adjustment")</f>
        <v>0</v>
      </c>
      <c r="P872" s="295">
        <f>SUMIFS('7.  Persistence Report'!U$27:U$659,'7.  Persistence Report'!$D$27:$D$659,$B871,'7.  Persistence Report'!$H$27:$H$659,$O$767,'7.  Persistence Report'!$J$27:$J$659,"Adjustment")</f>
        <v>0</v>
      </c>
      <c r="Q872" s="295">
        <f>SUMIFS('7.  Persistence Report'!V$27:V$659,'7.  Persistence Report'!$D$27:$D$659,$B871,'7.  Persistence Report'!$H$27:$H$659,$O$767,'7.  Persistence Report'!$J$27:$J$659,"Adjustment")</f>
        <v>0</v>
      </c>
      <c r="R872" s="295">
        <f>SUMIFS('7.  Persistence Report'!W$27:W$659,'7.  Persistence Report'!$D$27:$D$659,$B871,'7.  Persistence Report'!$H$27:$H$659,$O$767,'7.  Persistence Report'!$J$27:$J$659,"Adjustment")</f>
        <v>0</v>
      </c>
      <c r="S872" s="295">
        <f>SUMIFS('7.  Persistence Report'!X$27:X$659,'7.  Persistence Report'!$D$27:$D$659,$B871,'7.  Persistence Report'!$H$27:$H$659,$O$767,'7.  Persistence Report'!$J$27:$J$659,"Adjustment")</f>
        <v>0</v>
      </c>
      <c r="T872" s="295">
        <f>SUMIFS('7.  Persistence Report'!Y$27:Y$659,'7.  Persistence Report'!$D$27:$D$659,$B871,'7.  Persistence Report'!$H$27:$H$659,$O$767,'7.  Persistence Report'!$J$27:$J$659,"Adjustment")</f>
        <v>0</v>
      </c>
      <c r="U872" s="295">
        <f>SUMIFS('7.  Persistence Report'!Z$27:Z$659,'7.  Persistence Report'!$D$27:$D$659,$B871,'7.  Persistence Report'!$H$27:$H$659,$O$767,'7.  Persistence Report'!$J$27:$J$659,"Adjustment")</f>
        <v>0</v>
      </c>
      <c r="V872" s="295">
        <f>SUMIFS('7.  Persistence Report'!AA$27:AA$659,'7.  Persistence Report'!$D$27:$D$659,$B871,'7.  Persistence Report'!$H$27:$H$659,$O$767,'7.  Persistence Report'!$J$27:$J$659,"Adjustment")</f>
        <v>0</v>
      </c>
      <c r="W872" s="295">
        <f>SUMIFS('7.  Persistence Report'!AB$27:AB$659,'7.  Persistence Report'!$D$27:$D$659,$B871,'7.  Persistence Report'!$H$27:$H$659,$O$767,'7.  Persistence Report'!$J$27:$J$659,"Adjustment")</f>
        <v>0</v>
      </c>
      <c r="X872" s="295">
        <f>SUMIFS('7.  Persistence Report'!AC$27:AC$659,'7.  Persistence Report'!$D$27:$D$659,$B871,'7.  Persistence Report'!$H$27:$H$659,$O$767,'7.  Persistence Report'!$J$27:$J$659,"Adjustment")</f>
        <v>0</v>
      </c>
      <c r="Y872" s="411">
        <f>Y871</f>
        <v>0</v>
      </c>
      <c r="Z872" s="411">
        <f t="shared" ref="Z872" si="2622">Z871</f>
        <v>0</v>
      </c>
      <c r="AA872" s="411">
        <f t="shared" ref="AA872" si="2623">AA871</f>
        <v>1.0422056016421254E-2</v>
      </c>
      <c r="AB872" s="411">
        <f t="shared" ref="AB872" si="2624">AB871</f>
        <v>0.22321279685040674</v>
      </c>
      <c r="AC872" s="411">
        <f t="shared" ref="AC872" si="2625">AC871</f>
        <v>7.8800844338337353E-2</v>
      </c>
      <c r="AD872" s="411">
        <f t="shared" ref="AD872" si="2626">AD871</f>
        <v>0.67182651206110544</v>
      </c>
      <c r="AE872" s="411">
        <f t="shared" ref="AE872" si="2627">AE871</f>
        <v>0</v>
      </c>
      <c r="AF872" s="411">
        <f t="shared" ref="AF872" si="2628">AF871</f>
        <v>0</v>
      </c>
      <c r="AG872" s="411">
        <f t="shared" ref="AG872" si="2629">AG871</f>
        <v>0</v>
      </c>
      <c r="AH872" s="411">
        <f t="shared" ref="AH872" si="2630">AH871</f>
        <v>0</v>
      </c>
      <c r="AI872" s="411">
        <f t="shared" ref="AI872" si="2631">AI871</f>
        <v>0</v>
      </c>
      <c r="AJ872" s="411">
        <f t="shared" ref="AJ872" si="2632">AJ871</f>
        <v>0</v>
      </c>
      <c r="AK872" s="411">
        <f t="shared" ref="AK872" si="2633">AK871</f>
        <v>0</v>
      </c>
      <c r="AL872" s="411">
        <f>AL871</f>
        <v>0</v>
      </c>
      <c r="AM872" s="306"/>
    </row>
    <row r="873" spans="1:39" ht="15.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outlineLevel="1">
      <c r="A875" s="532">
        <v>33</v>
      </c>
      <c r="B875" s="428" t="s">
        <v>125</v>
      </c>
      <c r="C875" s="291" t="s">
        <v>25</v>
      </c>
      <c r="D875" s="295">
        <f>SUMIFS('7.  Persistence Report'!AY$27:AY$659,'7.  Persistence Report'!$D$27:$D$659,$B875,'7.  Persistence Report'!$H$27:$H$659,$D$767,'7.  Persistence Report'!$J$27:$J$659,"&lt;&gt;Adjustment")</f>
        <v>0</v>
      </c>
      <c r="E875" s="295">
        <f>SUMIFS('7.  Persistence Report'!AZ$27:AZ$659,'7.  Persistence Report'!$D$27:$D$659,$B875,'7.  Persistence Report'!$H$27:$H$659,$D$767,'7.  Persistence Report'!$J$27:$J$659,"&lt;&gt;Adjustment")</f>
        <v>0</v>
      </c>
      <c r="F875" s="295">
        <f>SUMIFS('7.  Persistence Report'!BA$27:BA$659,'7.  Persistence Report'!$D$27:$D$659,$B875,'7.  Persistence Report'!$H$27:$H$659,$D$767,'7.  Persistence Report'!$J$27:$J$659,"&lt;&gt;Adjustment")</f>
        <v>0</v>
      </c>
      <c r="G875" s="295">
        <f>SUMIFS('7.  Persistence Report'!BB$27:BB$659,'7.  Persistence Report'!$D$27:$D$659,$B875,'7.  Persistence Report'!$H$27:$H$659,$D$767,'7.  Persistence Report'!$J$27:$J$659,"&lt;&gt;Adjustment")</f>
        <v>0</v>
      </c>
      <c r="H875" s="295">
        <f>SUMIFS('7.  Persistence Report'!BC$27:BC$659,'7.  Persistence Report'!$D$27:$D$659,$B875,'7.  Persistence Report'!$H$27:$H$659,$D$767,'7.  Persistence Report'!$J$27:$J$659,"&lt;&gt;Adjustment")</f>
        <v>0</v>
      </c>
      <c r="I875" s="295">
        <f>SUMIFS('7.  Persistence Report'!BD$27:BD$659,'7.  Persistence Report'!$D$27:$D$659,$B875,'7.  Persistence Report'!$H$27:$H$659,$D$767,'7.  Persistence Report'!$J$27:$J$659,"&lt;&gt;Adjustment")</f>
        <v>0</v>
      </c>
      <c r="J875" s="295">
        <f>SUMIFS('7.  Persistence Report'!BE$27:BE$659,'7.  Persistence Report'!$D$27:$D$659,$B875,'7.  Persistence Report'!$H$27:$H$659,$D$767,'7.  Persistence Report'!$J$27:$J$659,"&lt;&gt;Adjustment")</f>
        <v>0</v>
      </c>
      <c r="K875" s="295">
        <f>SUMIFS('7.  Persistence Report'!BF$27:BF$659,'7.  Persistence Report'!$D$27:$D$659,$B875,'7.  Persistence Report'!$H$27:$H$659,$D$767,'7.  Persistence Report'!$J$27:$J$659,"&lt;&gt;Adjustment")</f>
        <v>0</v>
      </c>
      <c r="L875" s="295">
        <f>SUMIFS('7.  Persistence Report'!BG$27:BG$659,'7.  Persistence Report'!$D$27:$D$659,$B875,'7.  Persistence Report'!$H$27:$H$659,$D$767,'7.  Persistence Report'!$J$27:$J$659,"&lt;&gt;Adjustment")</f>
        <v>0</v>
      </c>
      <c r="M875" s="295">
        <f>SUMIFS('7.  Persistence Report'!BH$27:BH$659,'7.  Persistence Report'!$D$27:$D$659,$B875,'7.  Persistence Report'!$H$27:$H$659,$D$767,'7.  Persistence Report'!$J$27:$J$659,"&lt;&gt;Adjustment")</f>
        <v>0</v>
      </c>
      <c r="N875" s="295">
        <v>12</v>
      </c>
      <c r="O875" s="295">
        <f>SUMIFS('7.  Persistence Report'!T$27:T$659,'7.  Persistence Report'!$D$27:$D$659,$B875,'7.  Persistence Report'!$H$27:$H$659,$O$767,'7.  Persistence Report'!$J$27:$J$659,"&lt;&gt;Adjustment")</f>
        <v>0</v>
      </c>
      <c r="P875" s="295">
        <f>SUMIFS('7.  Persistence Report'!U$27:U$659,'7.  Persistence Report'!$D$27:$D$659,$B875,'7.  Persistence Report'!$H$27:$H$659,$O$767,'7.  Persistence Report'!$J$27:$J$659,"&lt;&gt;Adjustment")</f>
        <v>0</v>
      </c>
      <c r="Q875" s="295">
        <f>SUMIFS('7.  Persistence Report'!V$27:V$659,'7.  Persistence Report'!$D$27:$D$659,$B875,'7.  Persistence Report'!$H$27:$H$659,$O$767,'7.  Persistence Report'!$J$27:$J$659,"&lt;&gt;Adjustment")</f>
        <v>0</v>
      </c>
      <c r="R875" s="295">
        <f>SUMIFS('7.  Persistence Report'!W$27:W$659,'7.  Persistence Report'!$D$27:$D$659,$B875,'7.  Persistence Report'!$H$27:$H$659,$O$767,'7.  Persistence Report'!$J$27:$J$659,"&lt;&gt;Adjustment")</f>
        <v>0</v>
      </c>
      <c r="S875" s="295">
        <f>SUMIFS('7.  Persistence Report'!X$27:X$659,'7.  Persistence Report'!$D$27:$D$659,$B875,'7.  Persistence Report'!$H$27:$H$659,$O$767,'7.  Persistence Report'!$J$27:$J$659,"&lt;&gt;Adjustment")</f>
        <v>0</v>
      </c>
      <c r="T875" s="295">
        <f>SUMIFS('7.  Persistence Report'!Y$27:Y$659,'7.  Persistence Report'!$D$27:$D$659,$B875,'7.  Persistence Report'!$H$27:$H$659,$O$767,'7.  Persistence Report'!$J$27:$J$659,"&lt;&gt;Adjustment")</f>
        <v>0</v>
      </c>
      <c r="U875" s="295">
        <f>SUMIFS('7.  Persistence Report'!Z$27:Z$659,'7.  Persistence Report'!$D$27:$D$659,$B875,'7.  Persistence Report'!$H$27:$H$659,$O$767,'7.  Persistence Report'!$J$27:$J$659,"&lt;&gt;Adjustment")</f>
        <v>0</v>
      </c>
      <c r="V875" s="295">
        <f>SUMIFS('7.  Persistence Report'!AA$27:AA$659,'7.  Persistence Report'!$D$27:$D$659,$B875,'7.  Persistence Report'!$H$27:$H$659,$O$767,'7.  Persistence Report'!$J$27:$J$659,"&lt;&gt;Adjustment")</f>
        <v>0</v>
      </c>
      <c r="W875" s="295">
        <f>SUMIFS('7.  Persistence Report'!AB$27:AB$659,'7.  Persistence Report'!$D$27:$D$659,$B875,'7.  Persistence Report'!$H$27:$H$659,$O$767,'7.  Persistence Report'!$J$27:$J$659,"&lt;&gt;Adjustment")</f>
        <v>0</v>
      </c>
      <c r="X875" s="295">
        <f>SUMIFS('7.  Persistence Report'!AC$27:AC$659,'7.  Persistence Report'!$D$27:$D$659,$B875,'7.  Persistence Report'!$H$27:$H$659,$O$767,'7.  Persistence Report'!$J$27:$J$659,"&lt;&gt;Adjustment")</f>
        <v>0</v>
      </c>
      <c r="Y875" s="415">
        <f>VLOOKUP(B875,'3-a.  Rate Class Allocations'!$B$20:$BW$989,52,FALSE)</f>
        <v>0</v>
      </c>
      <c r="Z875" s="415">
        <f>VLOOKUP(B875,'3-a.  Rate Class Allocations'!$B$20:$BW$989,54,FALSE)</f>
        <v>0</v>
      </c>
      <c r="AA875" s="415">
        <f>VLOOKUP(B875,'3-a.  Rate Class Allocations'!$B$20:$BW$989,56,FALSE)</f>
        <v>0.74449527352864864</v>
      </c>
      <c r="AB875" s="415">
        <f>VLOOKUP(B875,'3-a.  Rate Class Allocations'!$B$20:$BW$989,57,FALSE)</f>
        <v>0.1926022440201185</v>
      </c>
      <c r="AC875" s="415">
        <f>VLOOKUP(B875,'3-a.  Rate Class Allocations'!$B$20:$BW$989,59,FALSE)</f>
        <v>4.5551787705682828E-2</v>
      </c>
      <c r="AD875" s="415">
        <f>VLOOKUP(B875,'3-a.  Rate Class Allocations'!$B$20:$BW$989,61,FALSE)</f>
        <v>1.6676528824051507E-2</v>
      </c>
      <c r="AE875" s="415"/>
      <c r="AF875" s="415"/>
      <c r="AG875" s="415"/>
      <c r="AH875" s="415"/>
      <c r="AI875" s="415"/>
      <c r="AJ875" s="415"/>
      <c r="AK875" s="415"/>
      <c r="AL875" s="415"/>
      <c r="AM875" s="296">
        <f>SUM(Y875:AL875)</f>
        <v>0.9993258340785014</v>
      </c>
    </row>
    <row r="876" spans="1:39" ht="15.5" outlineLevel="1">
      <c r="A876" s="532"/>
      <c r="B876" s="294" t="s">
        <v>342</v>
      </c>
      <c r="C876" s="340" t="s">
        <v>862</v>
      </c>
      <c r="D876" s="295">
        <f>SUMIFS('7.  Persistence Report'!AY$27:AY$659,'7.  Persistence Report'!$D$27:$D$659,$B875,'7.  Persistence Report'!$H$27:$H$659,$D$767,'7.  Persistence Report'!$J$27:$J$659,"Adjustment")</f>
        <v>3822390.1669992255</v>
      </c>
      <c r="E876" s="295">
        <f>SUMIFS('7.  Persistence Report'!AZ$27:AZ$659,'7.  Persistence Report'!$D$27:$D$659,$B875,'7.  Persistence Report'!$H$27:$H$659,$D$767,'7.  Persistence Report'!$J$27:$J$659,"Adjustment")</f>
        <v>3822390.1669992255</v>
      </c>
      <c r="F876" s="295">
        <f>SUMIFS('7.  Persistence Report'!BA$27:BA$659,'7.  Persistence Report'!$D$27:$D$659,$B875,'7.  Persistence Report'!$H$27:$H$659,$D$767,'7.  Persistence Report'!$J$27:$J$659,"Adjustment")</f>
        <v>3822390.1669992255</v>
      </c>
      <c r="G876" s="295">
        <f>SUMIFS('7.  Persistence Report'!BB$27:BB$659,'7.  Persistence Report'!$D$27:$D$659,$B875,'7.  Persistence Report'!$H$27:$H$659,$D$767,'7.  Persistence Report'!$J$27:$J$659,"Adjustment")</f>
        <v>3406727.1916831676</v>
      </c>
      <c r="H876" s="295">
        <f>SUMIFS('7.  Persistence Report'!BC$27:BC$659,'7.  Persistence Report'!$D$27:$D$659,$B875,'7.  Persistence Report'!$H$27:$H$659,$D$767,'7.  Persistence Report'!$J$27:$J$659,"Adjustment")</f>
        <v>3047226.1923160832</v>
      </c>
      <c r="I876" s="295">
        <f>SUMIFS('7.  Persistence Report'!BD$27:BD$659,'7.  Persistence Report'!$D$27:$D$659,$B875,'7.  Persistence Report'!$H$27:$H$659,$D$767,'7.  Persistence Report'!$J$27:$J$659,"Adjustment")</f>
        <v>2985474.4848878602</v>
      </c>
      <c r="J876" s="295">
        <f>SUMIFS('7.  Persistence Report'!BE$27:BE$659,'7.  Persistence Report'!$D$27:$D$659,$B875,'7.  Persistence Report'!$H$27:$H$659,$D$767,'7.  Persistence Report'!$J$27:$J$659,"Adjustment")</f>
        <v>2985474.4848878602</v>
      </c>
      <c r="K876" s="295">
        <f>SUMIFS('7.  Persistence Report'!BF$27:BF$659,'7.  Persistence Report'!$D$27:$D$659,$B875,'7.  Persistence Report'!$H$27:$H$659,$D$767,'7.  Persistence Report'!$J$27:$J$659,"Adjustment")</f>
        <v>2985474.4848878602</v>
      </c>
      <c r="L876" s="295">
        <f>SUMIFS('7.  Persistence Report'!BG$27:BG$659,'7.  Persistence Report'!$D$27:$D$659,$B875,'7.  Persistence Report'!$H$27:$H$659,$D$767,'7.  Persistence Report'!$J$27:$J$659,"Adjustment")</f>
        <v>2985474.4848878602</v>
      </c>
      <c r="M876" s="295">
        <f>SUMIFS('7.  Persistence Report'!BH$27:BH$659,'7.  Persistence Report'!$D$27:$D$659,$B875,'7.  Persistence Report'!$H$27:$H$659,$D$767,'7.  Persistence Report'!$J$27:$J$659,"Adjustment")</f>
        <v>2985474.4848878602</v>
      </c>
      <c r="N876" s="295">
        <f>N875</f>
        <v>12</v>
      </c>
      <c r="O876" s="295">
        <f>SUMIFS('7.  Persistence Report'!T$27:T$659,'7.  Persistence Report'!$D$27:$D$659,$B875,'7.  Persistence Report'!$H$27:$H$659,$O$767,'7.  Persistence Report'!$J$27:$J$659,"Adjustment")</f>
        <v>600.63501246883038</v>
      </c>
      <c r="P876" s="295">
        <f>SUMIFS('7.  Persistence Report'!U$27:U$659,'7.  Persistence Report'!$D$27:$D$659,$B875,'7.  Persistence Report'!$H$27:$H$659,$O$767,'7.  Persistence Report'!$J$27:$J$659,"Adjustment")</f>
        <v>600.63501246883038</v>
      </c>
      <c r="Q876" s="295">
        <f>SUMIFS('7.  Persistence Report'!V$27:V$659,'7.  Persistence Report'!$D$27:$D$659,$B875,'7.  Persistence Report'!$H$27:$H$659,$O$767,'7.  Persistence Report'!$J$27:$J$659,"Adjustment")</f>
        <v>600.63501246883038</v>
      </c>
      <c r="R876" s="295">
        <f>SUMIFS('7.  Persistence Report'!W$27:W$659,'7.  Persistence Report'!$D$27:$D$659,$B875,'7.  Persistence Report'!$H$27:$H$659,$O$767,'7.  Persistence Report'!$J$27:$J$659,"Adjustment")</f>
        <v>515.18902743142348</v>
      </c>
      <c r="S876" s="295">
        <f>SUMIFS('7.  Persistence Report'!X$27:X$659,'7.  Persistence Report'!$D$27:$D$659,$B875,'7.  Persistence Report'!$H$27:$H$659,$O$767,'7.  Persistence Report'!$J$27:$J$659,"Adjustment")</f>
        <v>441.05206982543814</v>
      </c>
      <c r="T876" s="295">
        <f>SUMIFS('7.  Persistence Report'!Y$27:Y$659,'7.  Persistence Report'!$D$27:$D$659,$B875,'7.  Persistence Report'!$H$27:$H$659,$O$767,'7.  Persistence Report'!$J$27:$J$659,"Adjustment")</f>
        <v>441.05206982543814</v>
      </c>
      <c r="U876" s="295">
        <f>SUMIFS('7.  Persistence Report'!Z$27:Z$659,'7.  Persistence Report'!$D$27:$D$659,$B875,'7.  Persistence Report'!$H$27:$H$659,$O$767,'7.  Persistence Report'!$J$27:$J$659,"Adjustment")</f>
        <v>441.05206982543814</v>
      </c>
      <c r="V876" s="295">
        <f>SUMIFS('7.  Persistence Report'!AA$27:AA$659,'7.  Persistence Report'!$D$27:$D$659,$B875,'7.  Persistence Report'!$H$27:$H$659,$O$767,'7.  Persistence Report'!$J$27:$J$659,"Adjustment")</f>
        <v>441.05206982543814</v>
      </c>
      <c r="W876" s="295">
        <f>SUMIFS('7.  Persistence Report'!AB$27:AB$659,'7.  Persistence Report'!$D$27:$D$659,$B875,'7.  Persistence Report'!$H$27:$H$659,$O$767,'7.  Persistence Report'!$J$27:$J$659,"Adjustment")</f>
        <v>441.05206982543814</v>
      </c>
      <c r="X876" s="295">
        <f>SUMIFS('7.  Persistence Report'!AC$27:AC$659,'7.  Persistence Report'!$D$27:$D$659,$B875,'7.  Persistence Report'!$H$27:$H$659,$O$767,'7.  Persistence Report'!$J$27:$J$659,"Adjustment")</f>
        <v>441.05206982543814</v>
      </c>
      <c r="Y876" s="411">
        <f>Y875</f>
        <v>0</v>
      </c>
      <c r="Z876" s="411">
        <f t="shared" ref="Z876" si="2634">Z875</f>
        <v>0</v>
      </c>
      <c r="AA876" s="411">
        <f t="shared" ref="AA876" si="2635">AA875</f>
        <v>0.74449527352864864</v>
      </c>
      <c r="AB876" s="411">
        <f t="shared" ref="AB876" si="2636">AB875</f>
        <v>0.1926022440201185</v>
      </c>
      <c r="AC876" s="411">
        <f t="shared" ref="AC876" si="2637">AC875</f>
        <v>4.5551787705682828E-2</v>
      </c>
      <c r="AD876" s="411">
        <f t="shared" ref="AD876" si="2638">AD875</f>
        <v>1.6676528824051507E-2</v>
      </c>
      <c r="AE876" s="411">
        <f t="shared" ref="AE876" si="2639">AE875</f>
        <v>0</v>
      </c>
      <c r="AF876" s="411">
        <f t="shared" ref="AF876" si="2640">AF875</f>
        <v>0</v>
      </c>
      <c r="AG876" s="411">
        <f t="shared" ref="AG876" si="2641">AG875</f>
        <v>0</v>
      </c>
      <c r="AH876" s="411">
        <f t="shared" ref="AH876" si="2642">AH875</f>
        <v>0</v>
      </c>
      <c r="AI876" s="411">
        <f t="shared" ref="AI876" si="2643">AI875</f>
        <v>0</v>
      </c>
      <c r="AJ876" s="411">
        <f t="shared" ref="AJ876" si="2644">AJ875</f>
        <v>0</v>
      </c>
      <c r="AK876" s="411">
        <f t="shared" ref="AK876" si="2645">AK875</f>
        <v>0</v>
      </c>
      <c r="AL876" s="411">
        <f t="shared" ref="AL876" si="2646">AL875</f>
        <v>0</v>
      </c>
      <c r="AM876" s="306"/>
    </row>
    <row r="877" spans="1:39" ht="15.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outlineLevel="1">
      <c r="A878" s="532">
        <v>34</v>
      </c>
      <c r="B878" s="428" t="s">
        <v>775</v>
      </c>
      <c r="C878" s="291" t="s">
        <v>25</v>
      </c>
      <c r="D878" s="295">
        <f>SUMIFS('7.  Persistence Report'!AY$27:AY$659,'7.  Persistence Report'!$D$27:$D$659,$B878,'7.  Persistence Report'!$H$27:$H$659,$D$767,'7.  Persistence Report'!$J$27:$J$659,"&lt;&gt;Adjustment")</f>
        <v>0</v>
      </c>
      <c r="E878" s="295">
        <f>SUMIFS('7.  Persistence Report'!AZ$27:AZ$659,'7.  Persistence Report'!$D$27:$D$659,$B878,'7.  Persistence Report'!$H$27:$H$659,$D$767,'7.  Persistence Report'!$J$27:$J$659,"&lt;&gt;Adjustment")</f>
        <v>0</v>
      </c>
      <c r="F878" s="295">
        <f>SUMIFS('7.  Persistence Report'!BA$27:BA$659,'7.  Persistence Report'!$D$27:$D$659,$B878,'7.  Persistence Report'!$H$27:$H$659,$D$767,'7.  Persistence Report'!$J$27:$J$659,"&lt;&gt;Adjustment")</f>
        <v>0</v>
      </c>
      <c r="G878" s="295">
        <f>SUMIFS('7.  Persistence Report'!BB$27:BB$659,'7.  Persistence Report'!$D$27:$D$659,$B878,'7.  Persistence Report'!$H$27:$H$659,$D$767,'7.  Persistence Report'!$J$27:$J$659,"&lt;&gt;Adjustment")</f>
        <v>0</v>
      </c>
      <c r="H878" s="295">
        <f>SUMIFS('7.  Persistence Report'!BC$27:BC$659,'7.  Persistence Report'!$D$27:$D$659,$B878,'7.  Persistence Report'!$H$27:$H$659,$D$767,'7.  Persistence Report'!$J$27:$J$659,"&lt;&gt;Adjustment")</f>
        <v>0</v>
      </c>
      <c r="I878" s="295">
        <f>SUMIFS('7.  Persistence Report'!BD$27:BD$659,'7.  Persistence Report'!$D$27:$D$659,$B878,'7.  Persistence Report'!$H$27:$H$659,$D$767,'7.  Persistence Report'!$J$27:$J$659,"&lt;&gt;Adjustment")</f>
        <v>0</v>
      </c>
      <c r="J878" s="295">
        <f>SUMIFS('7.  Persistence Report'!BE$27:BE$659,'7.  Persistence Report'!$D$27:$D$659,$B878,'7.  Persistence Report'!$H$27:$H$659,$D$767,'7.  Persistence Report'!$J$27:$J$659,"&lt;&gt;Adjustment")</f>
        <v>0</v>
      </c>
      <c r="K878" s="295">
        <f>SUMIFS('7.  Persistence Report'!BF$27:BF$659,'7.  Persistence Report'!$D$27:$D$659,$B878,'7.  Persistence Report'!$H$27:$H$659,$D$767,'7.  Persistence Report'!$J$27:$J$659,"&lt;&gt;Adjustment")</f>
        <v>0</v>
      </c>
      <c r="L878" s="295">
        <f>SUMIFS('7.  Persistence Report'!BG$27:BG$659,'7.  Persistence Report'!$D$27:$D$659,$B878,'7.  Persistence Report'!$H$27:$H$659,$D$767,'7.  Persistence Report'!$J$27:$J$659,"&lt;&gt;Adjustment")</f>
        <v>0</v>
      </c>
      <c r="M878" s="295">
        <f>SUMIFS('7.  Persistence Report'!BH$27:BH$659,'7.  Persistence Report'!$D$27:$D$659,$B878,'7.  Persistence Report'!$H$27:$H$659,$D$767,'7.  Persistence Report'!$J$27:$J$659,"&lt;&gt;Adjustment")</f>
        <v>0</v>
      </c>
      <c r="N878" s="295">
        <v>12</v>
      </c>
      <c r="O878" s="295">
        <f>SUMIFS('7.  Persistence Report'!T$27:T$659,'7.  Persistence Report'!$D$27:$D$659,$B878,'7.  Persistence Report'!$H$27:$H$659,$O$767,'7.  Persistence Report'!$J$27:$J$659,"&lt;&gt;Adjustment")</f>
        <v>0</v>
      </c>
      <c r="P878" s="295">
        <f>SUMIFS('7.  Persistence Report'!U$27:U$659,'7.  Persistence Report'!$D$27:$D$659,$B878,'7.  Persistence Report'!$H$27:$H$659,$O$767,'7.  Persistence Report'!$J$27:$J$659,"&lt;&gt;Adjustment")</f>
        <v>0</v>
      </c>
      <c r="Q878" s="295">
        <f>SUMIFS('7.  Persistence Report'!V$27:V$659,'7.  Persistence Report'!$D$27:$D$659,$B878,'7.  Persistence Report'!$H$27:$H$659,$O$767,'7.  Persistence Report'!$J$27:$J$659,"&lt;&gt;Adjustment")</f>
        <v>0</v>
      </c>
      <c r="R878" s="295">
        <f>SUMIFS('7.  Persistence Report'!W$27:W$659,'7.  Persistence Report'!$D$27:$D$659,$B878,'7.  Persistence Report'!$H$27:$H$659,$O$767,'7.  Persistence Report'!$J$27:$J$659,"&lt;&gt;Adjustment")</f>
        <v>0</v>
      </c>
      <c r="S878" s="295">
        <f>SUMIFS('7.  Persistence Report'!X$27:X$659,'7.  Persistence Report'!$D$27:$D$659,$B878,'7.  Persistence Report'!$H$27:$H$659,$O$767,'7.  Persistence Report'!$J$27:$J$659,"&lt;&gt;Adjustment")</f>
        <v>0</v>
      </c>
      <c r="T878" s="295">
        <f>SUMIFS('7.  Persistence Report'!Y$27:Y$659,'7.  Persistence Report'!$D$27:$D$659,$B878,'7.  Persistence Report'!$H$27:$H$659,$O$767,'7.  Persistence Report'!$J$27:$J$659,"&lt;&gt;Adjustment")</f>
        <v>0</v>
      </c>
      <c r="U878" s="295">
        <f>SUMIFS('7.  Persistence Report'!Z$27:Z$659,'7.  Persistence Report'!$D$27:$D$659,$B878,'7.  Persistence Report'!$H$27:$H$659,$O$767,'7.  Persistence Report'!$J$27:$J$659,"&lt;&gt;Adjustment")</f>
        <v>0</v>
      </c>
      <c r="V878" s="295">
        <f>SUMIFS('7.  Persistence Report'!AA$27:AA$659,'7.  Persistence Report'!$D$27:$D$659,$B878,'7.  Persistence Report'!$H$27:$H$659,$O$767,'7.  Persistence Report'!$J$27:$J$659,"&lt;&gt;Adjustment")</f>
        <v>0</v>
      </c>
      <c r="W878" s="295">
        <f>SUMIFS('7.  Persistence Report'!AB$27:AB$659,'7.  Persistence Report'!$D$27:$D$659,$B878,'7.  Persistence Report'!$H$27:$H$659,$O$767,'7.  Persistence Report'!$J$27:$J$659,"&lt;&gt;Adjustment")</f>
        <v>0</v>
      </c>
      <c r="X878" s="295">
        <f>SUMIFS('7.  Persistence Report'!AC$27:AC$659,'7.  Persistence Report'!$D$27:$D$659,$B878,'7.  Persistence Report'!$H$27:$H$659,$O$767,'7.  Persistence Report'!$J$27:$J$659,"&lt;&gt;Adjustment")</f>
        <v>0</v>
      </c>
      <c r="Y878" s="415">
        <f>VLOOKUP(B878,'3-a.  Rate Class Allocations'!$B$20:$BW$989,52,FALSE)</f>
        <v>0</v>
      </c>
      <c r="Z878" s="415">
        <f>VLOOKUP(B878,'3-a.  Rate Class Allocations'!$B$20:$BW$989,54,FALSE)</f>
        <v>0</v>
      </c>
      <c r="AA878" s="415">
        <f>VLOOKUP(B878,'3-a.  Rate Class Allocations'!$B$20:$BW$989,56,FALSE)</f>
        <v>3.2192180791624447E-2</v>
      </c>
      <c r="AB878" s="415">
        <f>VLOOKUP(B878,'3-a.  Rate Class Allocations'!$B$20:$BW$989,57,FALSE)</f>
        <v>0.77137870855148372</v>
      </c>
      <c r="AC878" s="415">
        <f>VLOOKUP(B878,'3-a.  Rate Class Allocations'!$B$20:$BW$989,59,FALSE)</f>
        <v>0.18008289703315888</v>
      </c>
      <c r="AD878" s="415">
        <f>VLOOKUP(B878,'3-a.  Rate Class Allocations'!$B$20:$BW$989,61,FALSE)</f>
        <v>0</v>
      </c>
      <c r="AE878" s="415"/>
      <c r="AF878" s="415"/>
      <c r="AG878" s="415"/>
      <c r="AH878" s="415"/>
      <c r="AI878" s="415"/>
      <c r="AJ878" s="415"/>
      <c r="AK878" s="415"/>
      <c r="AL878" s="415"/>
      <c r="AM878" s="296">
        <f>SUM(Y878:AL878)</f>
        <v>0.9836537863762671</v>
      </c>
    </row>
    <row r="879" spans="1:39" ht="15.5" outlineLevel="1">
      <c r="A879" s="532"/>
      <c r="B879" s="294" t="s">
        <v>342</v>
      </c>
      <c r="C879" s="340" t="s">
        <v>862</v>
      </c>
      <c r="D879" s="295">
        <f>SUMIFS('7.  Persistence Report'!AY$27:AY$659,'7.  Persistence Report'!$D$27:$D$659,$B878,'7.  Persistence Report'!$H$27:$H$659,$D$767,'7.  Persistence Report'!$J$27:$J$659,"Adjustment")</f>
        <v>2343728.2992488849</v>
      </c>
      <c r="E879" s="295">
        <f>SUMIFS('7.  Persistence Report'!AZ$27:AZ$659,'7.  Persistence Report'!$D$27:$D$659,$B878,'7.  Persistence Report'!$H$27:$H$659,$D$767,'7.  Persistence Report'!$J$27:$J$659,"Adjustment")</f>
        <v>2343728.2992488849</v>
      </c>
      <c r="F879" s="295">
        <f>SUMIFS('7.  Persistence Report'!BA$27:BA$659,'7.  Persistence Report'!$D$27:$D$659,$B878,'7.  Persistence Report'!$H$27:$H$659,$D$767,'7.  Persistence Report'!$J$27:$J$659,"Adjustment")</f>
        <v>2343728.2992488849</v>
      </c>
      <c r="G879" s="295">
        <f>SUMIFS('7.  Persistence Report'!BB$27:BB$659,'7.  Persistence Report'!$D$27:$D$659,$B878,'7.  Persistence Report'!$H$27:$H$659,$D$767,'7.  Persistence Report'!$J$27:$J$659,"Adjustment")</f>
        <v>2343728.2992488849</v>
      </c>
      <c r="H879" s="295">
        <f>SUMIFS('7.  Persistence Report'!BC$27:BC$659,'7.  Persistence Report'!$D$27:$D$659,$B878,'7.  Persistence Report'!$H$27:$H$659,$D$767,'7.  Persistence Report'!$J$27:$J$659,"Adjustment")</f>
        <v>2343728.2992488849</v>
      </c>
      <c r="I879" s="295">
        <f>SUMIFS('7.  Persistence Report'!BD$27:BD$659,'7.  Persistence Report'!$D$27:$D$659,$B878,'7.  Persistence Report'!$H$27:$H$659,$D$767,'7.  Persistence Report'!$J$27:$J$659,"Adjustment")</f>
        <v>2343728.2992488849</v>
      </c>
      <c r="J879" s="295">
        <f>SUMIFS('7.  Persistence Report'!BE$27:BE$659,'7.  Persistence Report'!$D$27:$D$659,$B878,'7.  Persistence Report'!$H$27:$H$659,$D$767,'7.  Persistence Report'!$J$27:$J$659,"Adjustment")</f>
        <v>2343728.2992488849</v>
      </c>
      <c r="K879" s="295">
        <f>SUMIFS('7.  Persistence Report'!BF$27:BF$659,'7.  Persistence Report'!$D$27:$D$659,$B878,'7.  Persistence Report'!$H$27:$H$659,$D$767,'7.  Persistence Report'!$J$27:$J$659,"Adjustment")</f>
        <v>2343728.2992488849</v>
      </c>
      <c r="L879" s="295">
        <f>SUMIFS('7.  Persistence Report'!BG$27:BG$659,'7.  Persistence Report'!$D$27:$D$659,$B878,'7.  Persistence Report'!$H$27:$H$659,$D$767,'7.  Persistence Report'!$J$27:$J$659,"Adjustment")</f>
        <v>2343728.2992488849</v>
      </c>
      <c r="M879" s="295">
        <f>SUMIFS('7.  Persistence Report'!BH$27:BH$659,'7.  Persistence Report'!$D$27:$D$659,$B878,'7.  Persistence Report'!$H$27:$H$659,$D$767,'7.  Persistence Report'!$J$27:$J$659,"Adjustment")</f>
        <v>2343728.2992488849</v>
      </c>
      <c r="N879" s="295">
        <f>N878</f>
        <v>12</v>
      </c>
      <c r="O879" s="295">
        <f>SUMIFS('7.  Persistence Report'!T$27:T$659,'7.  Persistence Report'!$D$27:$D$659,$B878,'7.  Persistence Report'!$H$27:$H$659,$O$767,'7.  Persistence Report'!$J$27:$J$659,"Adjustment")</f>
        <v>325.49439083232909</v>
      </c>
      <c r="P879" s="295">
        <f>SUMIFS('7.  Persistence Report'!U$27:U$659,'7.  Persistence Report'!$D$27:$D$659,$B878,'7.  Persistence Report'!$H$27:$H$659,$O$767,'7.  Persistence Report'!$J$27:$J$659,"Adjustment")</f>
        <v>325.49439083232909</v>
      </c>
      <c r="Q879" s="295">
        <f>SUMIFS('7.  Persistence Report'!V$27:V$659,'7.  Persistence Report'!$D$27:$D$659,$B878,'7.  Persistence Report'!$H$27:$H$659,$O$767,'7.  Persistence Report'!$J$27:$J$659,"Adjustment")</f>
        <v>325.49439083232909</v>
      </c>
      <c r="R879" s="295">
        <f>SUMIFS('7.  Persistence Report'!W$27:W$659,'7.  Persistence Report'!$D$27:$D$659,$B878,'7.  Persistence Report'!$H$27:$H$659,$O$767,'7.  Persistence Report'!$J$27:$J$659,"Adjustment")</f>
        <v>325.49439083232909</v>
      </c>
      <c r="S879" s="295">
        <f>SUMIFS('7.  Persistence Report'!X$27:X$659,'7.  Persistence Report'!$D$27:$D$659,$B878,'7.  Persistence Report'!$H$27:$H$659,$O$767,'7.  Persistence Report'!$J$27:$J$659,"Adjustment")</f>
        <v>325.49439083232909</v>
      </c>
      <c r="T879" s="295">
        <f>SUMIFS('7.  Persistence Report'!Y$27:Y$659,'7.  Persistence Report'!$D$27:$D$659,$B878,'7.  Persistence Report'!$H$27:$H$659,$O$767,'7.  Persistence Report'!$J$27:$J$659,"Adjustment")</f>
        <v>325.49439083232909</v>
      </c>
      <c r="U879" s="295">
        <f>SUMIFS('7.  Persistence Report'!Z$27:Z$659,'7.  Persistence Report'!$D$27:$D$659,$B878,'7.  Persistence Report'!$H$27:$H$659,$O$767,'7.  Persistence Report'!$J$27:$J$659,"Adjustment")</f>
        <v>325.49439083232909</v>
      </c>
      <c r="V879" s="295">
        <f>SUMIFS('7.  Persistence Report'!AA$27:AA$659,'7.  Persistence Report'!$D$27:$D$659,$B878,'7.  Persistence Report'!$H$27:$H$659,$O$767,'7.  Persistence Report'!$J$27:$J$659,"Adjustment")</f>
        <v>325.49439083232909</v>
      </c>
      <c r="W879" s="295">
        <f>SUMIFS('7.  Persistence Report'!AB$27:AB$659,'7.  Persistence Report'!$D$27:$D$659,$B878,'7.  Persistence Report'!$H$27:$H$659,$O$767,'7.  Persistence Report'!$J$27:$J$659,"Adjustment")</f>
        <v>325.49439083232909</v>
      </c>
      <c r="X879" s="295">
        <f>SUMIFS('7.  Persistence Report'!AC$27:AC$659,'7.  Persistence Report'!$D$27:$D$659,$B878,'7.  Persistence Report'!$H$27:$H$659,$O$767,'7.  Persistence Report'!$J$27:$J$659,"Adjustment")</f>
        <v>325.49439083232909</v>
      </c>
      <c r="Y879" s="411">
        <f>Y878</f>
        <v>0</v>
      </c>
      <c r="Z879" s="411">
        <f t="shared" ref="Z879" si="2647">Z878</f>
        <v>0</v>
      </c>
      <c r="AA879" s="411">
        <f t="shared" ref="AA879" si="2648">AA878</f>
        <v>3.2192180791624447E-2</v>
      </c>
      <c r="AB879" s="411">
        <f t="shared" ref="AB879" si="2649">AB878</f>
        <v>0.77137870855148372</v>
      </c>
      <c r="AC879" s="411">
        <f t="shared" ref="AC879" si="2650">AC878</f>
        <v>0.18008289703315888</v>
      </c>
      <c r="AD879" s="411">
        <f t="shared" ref="AD879" si="2651">AD878</f>
        <v>0</v>
      </c>
      <c r="AE879" s="411">
        <f t="shared" ref="AE879" si="2652">AE878</f>
        <v>0</v>
      </c>
      <c r="AF879" s="411">
        <f t="shared" ref="AF879" si="2653">AF878</f>
        <v>0</v>
      </c>
      <c r="AG879" s="411">
        <f t="shared" ref="AG879" si="2654">AG878</f>
        <v>0</v>
      </c>
      <c r="AH879" s="411">
        <f t="shared" ref="AH879" si="2655">AH878</f>
        <v>0</v>
      </c>
      <c r="AI879" s="411">
        <f t="shared" ref="AI879" si="2656">AI878</f>
        <v>0</v>
      </c>
      <c r="AJ879" s="411">
        <f t="shared" ref="AJ879" si="2657">AJ878</f>
        <v>0</v>
      </c>
      <c r="AK879" s="411">
        <f t="shared" ref="AK879" si="2658">AK878</f>
        <v>0</v>
      </c>
      <c r="AL879" s="411">
        <f t="shared" ref="AL879" si="2659">AL878</f>
        <v>0</v>
      </c>
      <c r="AM879" s="306"/>
    </row>
    <row r="880" spans="1:39" ht="15.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outlineLevel="1">
      <c r="A881" s="532">
        <v>35</v>
      </c>
      <c r="B881" s="428" t="s">
        <v>791</v>
      </c>
      <c r="C881" s="291" t="s">
        <v>25</v>
      </c>
      <c r="D881" s="295">
        <f>SUMIFS('7.  Persistence Report'!AY$27:AY$659,'7.  Persistence Report'!$D$27:$D$659,$B881,'7.  Persistence Report'!$H$27:$H$659,$D$767,'7.  Persistence Report'!$J$27:$J$659,"&lt;&gt;Adjustment")</f>
        <v>0</v>
      </c>
      <c r="E881" s="295">
        <f>SUMIFS('7.  Persistence Report'!AZ$27:AZ$659,'7.  Persistence Report'!$D$27:$D$659,$B881,'7.  Persistence Report'!$H$27:$H$659,$D$767,'7.  Persistence Report'!$J$27:$J$659,"&lt;&gt;Adjustment")</f>
        <v>0</v>
      </c>
      <c r="F881" s="295">
        <f>SUMIFS('7.  Persistence Report'!BA$27:BA$659,'7.  Persistence Report'!$D$27:$D$659,$B881,'7.  Persistence Report'!$H$27:$H$659,$D$767,'7.  Persistence Report'!$J$27:$J$659,"&lt;&gt;Adjustment")</f>
        <v>0</v>
      </c>
      <c r="G881" s="295">
        <f>SUMIFS('7.  Persistence Report'!BB$27:BB$659,'7.  Persistence Report'!$D$27:$D$659,$B881,'7.  Persistence Report'!$H$27:$H$659,$D$767,'7.  Persistence Report'!$J$27:$J$659,"&lt;&gt;Adjustment")</f>
        <v>0</v>
      </c>
      <c r="H881" s="295">
        <f>SUMIFS('7.  Persistence Report'!BC$27:BC$659,'7.  Persistence Report'!$D$27:$D$659,$B881,'7.  Persistence Report'!$H$27:$H$659,$D$767,'7.  Persistence Report'!$J$27:$J$659,"&lt;&gt;Adjustment")</f>
        <v>0</v>
      </c>
      <c r="I881" s="295">
        <f>SUMIFS('7.  Persistence Report'!BD$27:BD$659,'7.  Persistence Report'!$D$27:$D$659,$B881,'7.  Persistence Report'!$H$27:$H$659,$D$767,'7.  Persistence Report'!$J$27:$J$659,"&lt;&gt;Adjustment")</f>
        <v>0</v>
      </c>
      <c r="J881" s="295">
        <f>SUMIFS('7.  Persistence Report'!BE$27:BE$659,'7.  Persistence Report'!$D$27:$D$659,$B881,'7.  Persistence Report'!$H$27:$H$659,$D$767,'7.  Persistence Report'!$J$27:$J$659,"&lt;&gt;Adjustment")</f>
        <v>0</v>
      </c>
      <c r="K881" s="295">
        <f>SUMIFS('7.  Persistence Report'!BF$27:BF$659,'7.  Persistence Report'!$D$27:$D$659,$B881,'7.  Persistence Report'!$H$27:$H$659,$D$767,'7.  Persistence Report'!$J$27:$J$659,"&lt;&gt;Adjustment")</f>
        <v>0</v>
      </c>
      <c r="L881" s="295">
        <f>SUMIFS('7.  Persistence Report'!BG$27:BG$659,'7.  Persistence Report'!$D$27:$D$659,$B881,'7.  Persistence Report'!$H$27:$H$659,$D$767,'7.  Persistence Report'!$J$27:$J$659,"&lt;&gt;Adjustment")</f>
        <v>0</v>
      </c>
      <c r="M881" s="295">
        <f>SUMIFS('7.  Persistence Report'!BH$27:BH$659,'7.  Persistence Report'!$D$27:$D$659,$B881,'7.  Persistence Report'!$H$27:$H$659,$D$767,'7.  Persistence Report'!$J$27:$J$659,"&lt;&gt;Adjustment")</f>
        <v>0</v>
      </c>
      <c r="N881" s="295">
        <v>12</v>
      </c>
      <c r="O881" s="295">
        <f>SUMIFS('7.  Persistence Report'!T$27:T$659,'7.  Persistence Report'!$D$27:$D$659,$B881,'7.  Persistence Report'!$H$27:$H$659,$O$767,'7.  Persistence Report'!$J$27:$J$659,"&lt;&gt;Adjustment")</f>
        <v>0</v>
      </c>
      <c r="P881" s="295">
        <f>SUMIFS('7.  Persistence Report'!U$27:U$659,'7.  Persistence Report'!$D$27:$D$659,$B881,'7.  Persistence Report'!$H$27:$H$659,$O$767,'7.  Persistence Report'!$J$27:$J$659,"&lt;&gt;Adjustment")</f>
        <v>0</v>
      </c>
      <c r="Q881" s="295">
        <f>SUMIFS('7.  Persistence Report'!V$27:V$659,'7.  Persistence Report'!$D$27:$D$659,$B881,'7.  Persistence Report'!$H$27:$H$659,$O$767,'7.  Persistence Report'!$J$27:$J$659,"&lt;&gt;Adjustment")</f>
        <v>0</v>
      </c>
      <c r="R881" s="295">
        <f>SUMIFS('7.  Persistence Report'!W$27:W$659,'7.  Persistence Report'!$D$27:$D$659,$B881,'7.  Persistence Report'!$H$27:$H$659,$O$767,'7.  Persistence Report'!$J$27:$J$659,"&lt;&gt;Adjustment")</f>
        <v>0</v>
      </c>
      <c r="S881" s="295">
        <f>SUMIFS('7.  Persistence Report'!X$27:X$659,'7.  Persistence Report'!$D$27:$D$659,$B881,'7.  Persistence Report'!$H$27:$H$659,$O$767,'7.  Persistence Report'!$J$27:$J$659,"&lt;&gt;Adjustment")</f>
        <v>0</v>
      </c>
      <c r="T881" s="295">
        <f>SUMIFS('7.  Persistence Report'!Y$27:Y$659,'7.  Persistence Report'!$D$27:$D$659,$B881,'7.  Persistence Report'!$H$27:$H$659,$O$767,'7.  Persistence Report'!$J$27:$J$659,"&lt;&gt;Adjustment")</f>
        <v>0</v>
      </c>
      <c r="U881" s="295">
        <f>SUMIFS('7.  Persistence Report'!Z$27:Z$659,'7.  Persistence Report'!$D$27:$D$659,$B881,'7.  Persistence Report'!$H$27:$H$659,$O$767,'7.  Persistence Report'!$J$27:$J$659,"&lt;&gt;Adjustment")</f>
        <v>0</v>
      </c>
      <c r="V881" s="295">
        <f>SUMIFS('7.  Persistence Report'!AA$27:AA$659,'7.  Persistence Report'!$D$27:$D$659,$B881,'7.  Persistence Report'!$H$27:$H$659,$O$767,'7.  Persistence Report'!$J$27:$J$659,"&lt;&gt;Adjustment")</f>
        <v>0</v>
      </c>
      <c r="W881" s="295">
        <f>SUMIFS('7.  Persistence Report'!AB$27:AB$659,'7.  Persistence Report'!$D$27:$D$659,$B881,'7.  Persistence Report'!$H$27:$H$659,$O$767,'7.  Persistence Report'!$J$27:$J$659,"&lt;&gt;Adjustment")</f>
        <v>0</v>
      </c>
      <c r="X881" s="295">
        <f>SUMIFS('7.  Persistence Report'!AC$27:AC$659,'7.  Persistence Report'!$D$27:$D$659,$B881,'7.  Persistence Report'!$H$27:$H$659,$O$767,'7.  Persistence Report'!$J$27:$J$659,"&lt;&gt;Adjustment")</f>
        <v>0</v>
      </c>
      <c r="Y881" s="415">
        <f>VLOOKUP(B881,'3-a.  Rate Class Allocations'!$B$20:$BW$989,52,FALSE)</f>
        <v>0</v>
      </c>
      <c r="Z881" s="415">
        <f>VLOOKUP(B881,'3-a.  Rate Class Allocations'!$B$20:$BW$989,54,FALSE)</f>
        <v>0</v>
      </c>
      <c r="AA881" s="415">
        <f>VLOOKUP(B881,'3-a.  Rate Class Allocations'!$B$20:$BW$989,56,FALSE)</f>
        <v>0</v>
      </c>
      <c r="AB881" s="415">
        <f>VLOOKUP(B881,'3-a.  Rate Class Allocations'!$B$20:$BW$989,57,FALSE)</f>
        <v>0.11612088510294502</v>
      </c>
      <c r="AC881" s="415">
        <f>VLOOKUP(B881,'3-a.  Rate Class Allocations'!$B$20:$BW$989,59,FALSE)</f>
        <v>0.68129806427818973</v>
      </c>
      <c r="AD881" s="415">
        <f>VLOOKUP(B881,'3-a.  Rate Class Allocations'!$B$20:$BW$989,61,FALSE)</f>
        <v>0.20258105061886528</v>
      </c>
      <c r="AE881" s="415"/>
      <c r="AF881" s="415"/>
      <c r="AG881" s="415"/>
      <c r="AH881" s="415"/>
      <c r="AI881" s="415"/>
      <c r="AJ881" s="415"/>
      <c r="AK881" s="415"/>
      <c r="AL881" s="415"/>
      <c r="AM881" s="296">
        <f>SUM(Y881:AL881)</f>
        <v>1</v>
      </c>
    </row>
    <row r="882" spans="1:39" ht="15.5" outlineLevel="1">
      <c r="A882" s="532"/>
      <c r="B882" s="294" t="s">
        <v>342</v>
      </c>
      <c r="C882" s="340" t="s">
        <v>862</v>
      </c>
      <c r="D882" s="295">
        <f>SUMIFS('7.  Persistence Report'!AY$27:AY$659,'7.  Persistence Report'!$D$27:$D$659,$B881,'7.  Persistence Report'!$H$27:$H$659,$D$767,'7.  Persistence Report'!$J$27:$J$659,"Adjustment")</f>
        <v>3866618</v>
      </c>
      <c r="E882" s="295">
        <f>SUMIFS('7.  Persistence Report'!AZ$27:AZ$659,'7.  Persistence Report'!$D$27:$D$659,$B881,'7.  Persistence Report'!$H$27:$H$659,$D$767,'7.  Persistence Report'!$J$27:$J$659,"Adjustment")</f>
        <v>3866618</v>
      </c>
      <c r="F882" s="295">
        <f>SUMIFS('7.  Persistence Report'!BA$27:BA$659,'7.  Persistence Report'!$D$27:$D$659,$B881,'7.  Persistence Report'!$H$27:$H$659,$D$767,'7.  Persistence Report'!$J$27:$J$659,"Adjustment")</f>
        <v>3866618</v>
      </c>
      <c r="G882" s="295">
        <f>SUMIFS('7.  Persistence Report'!BB$27:BB$659,'7.  Persistence Report'!$D$27:$D$659,$B881,'7.  Persistence Report'!$H$27:$H$659,$D$767,'7.  Persistence Report'!$J$27:$J$659,"Adjustment")</f>
        <v>3866618</v>
      </c>
      <c r="H882" s="295">
        <f>SUMIFS('7.  Persistence Report'!BC$27:BC$659,'7.  Persistence Report'!$D$27:$D$659,$B881,'7.  Persistence Report'!$H$27:$H$659,$D$767,'7.  Persistence Report'!$J$27:$J$659,"Adjustment")</f>
        <v>3866618</v>
      </c>
      <c r="I882" s="295">
        <f>SUMIFS('7.  Persistence Report'!BD$27:BD$659,'7.  Persistence Report'!$D$27:$D$659,$B881,'7.  Persistence Report'!$H$27:$H$659,$D$767,'7.  Persistence Report'!$J$27:$J$659,"Adjustment")</f>
        <v>3866618</v>
      </c>
      <c r="J882" s="295">
        <f>SUMIFS('7.  Persistence Report'!BE$27:BE$659,'7.  Persistence Report'!$D$27:$D$659,$B881,'7.  Persistence Report'!$H$27:$H$659,$D$767,'7.  Persistence Report'!$J$27:$J$659,"Adjustment")</f>
        <v>3866618</v>
      </c>
      <c r="K882" s="295">
        <f>SUMIFS('7.  Persistence Report'!BF$27:BF$659,'7.  Persistence Report'!$D$27:$D$659,$B881,'7.  Persistence Report'!$H$27:$H$659,$D$767,'7.  Persistence Report'!$J$27:$J$659,"Adjustment")</f>
        <v>3866618</v>
      </c>
      <c r="L882" s="295">
        <f>SUMIFS('7.  Persistence Report'!BG$27:BG$659,'7.  Persistence Report'!$D$27:$D$659,$B881,'7.  Persistence Report'!$H$27:$H$659,$D$767,'7.  Persistence Report'!$J$27:$J$659,"Adjustment")</f>
        <v>3805145.2782456973</v>
      </c>
      <c r="M882" s="295">
        <f>SUMIFS('7.  Persistence Report'!BH$27:BH$659,'7.  Persistence Report'!$D$27:$D$659,$B881,'7.  Persistence Report'!$H$27:$H$659,$D$767,'7.  Persistence Report'!$J$27:$J$659,"Adjustment")</f>
        <v>3196871.7515833732</v>
      </c>
      <c r="N882" s="295">
        <f>N881</f>
        <v>12</v>
      </c>
      <c r="O882" s="295">
        <f>SUMIFS('7.  Persistence Report'!T$27:T$659,'7.  Persistence Report'!$D$27:$D$659,$B881,'7.  Persistence Report'!$H$27:$H$659,$O$767,'7.  Persistence Report'!$J$27:$J$659,"Adjustment")</f>
        <v>0</v>
      </c>
      <c r="P882" s="295">
        <f>SUMIFS('7.  Persistence Report'!U$27:U$659,'7.  Persistence Report'!$D$27:$D$659,$B881,'7.  Persistence Report'!$H$27:$H$659,$O$767,'7.  Persistence Report'!$J$27:$J$659,"Adjustment")</f>
        <v>0</v>
      </c>
      <c r="Q882" s="295">
        <f>SUMIFS('7.  Persistence Report'!V$27:V$659,'7.  Persistence Report'!$D$27:$D$659,$B881,'7.  Persistence Report'!$H$27:$H$659,$O$767,'7.  Persistence Report'!$J$27:$J$659,"Adjustment")</f>
        <v>0</v>
      </c>
      <c r="R882" s="295">
        <f>SUMIFS('7.  Persistence Report'!W$27:W$659,'7.  Persistence Report'!$D$27:$D$659,$B881,'7.  Persistence Report'!$H$27:$H$659,$O$767,'7.  Persistence Report'!$J$27:$J$659,"Adjustment")</f>
        <v>0</v>
      </c>
      <c r="S882" s="295">
        <f>SUMIFS('7.  Persistence Report'!X$27:X$659,'7.  Persistence Report'!$D$27:$D$659,$B881,'7.  Persistence Report'!$H$27:$H$659,$O$767,'7.  Persistence Report'!$J$27:$J$659,"Adjustment")</f>
        <v>0</v>
      </c>
      <c r="T882" s="295">
        <f>SUMIFS('7.  Persistence Report'!Y$27:Y$659,'7.  Persistence Report'!$D$27:$D$659,$B881,'7.  Persistence Report'!$H$27:$H$659,$O$767,'7.  Persistence Report'!$J$27:$J$659,"Adjustment")</f>
        <v>0</v>
      </c>
      <c r="U882" s="295">
        <f>SUMIFS('7.  Persistence Report'!Z$27:Z$659,'7.  Persistence Report'!$D$27:$D$659,$B881,'7.  Persistence Report'!$H$27:$H$659,$O$767,'7.  Persistence Report'!$J$27:$J$659,"Adjustment")</f>
        <v>0</v>
      </c>
      <c r="V882" s="295">
        <f>SUMIFS('7.  Persistence Report'!AA$27:AA$659,'7.  Persistence Report'!$D$27:$D$659,$B881,'7.  Persistence Report'!$H$27:$H$659,$O$767,'7.  Persistence Report'!$J$27:$J$659,"Adjustment")</f>
        <v>0</v>
      </c>
      <c r="W882" s="295">
        <f>SUMIFS('7.  Persistence Report'!AB$27:AB$659,'7.  Persistence Report'!$D$27:$D$659,$B881,'7.  Persistence Report'!$H$27:$H$659,$O$767,'7.  Persistence Report'!$J$27:$J$659,"Adjustment")</f>
        <v>0</v>
      </c>
      <c r="X882" s="295">
        <f>SUMIFS('7.  Persistence Report'!AC$27:AC$659,'7.  Persistence Report'!$D$27:$D$659,$B881,'7.  Persistence Report'!$H$27:$H$659,$O$767,'7.  Persistence Report'!$J$27:$J$659,"Adjustment")</f>
        <v>0</v>
      </c>
      <c r="Y882" s="411">
        <f>Y881</f>
        <v>0</v>
      </c>
      <c r="Z882" s="411">
        <f t="shared" ref="Z882" si="2660">Z881</f>
        <v>0</v>
      </c>
      <c r="AA882" s="411">
        <f t="shared" ref="AA882" si="2661">AA881</f>
        <v>0</v>
      </c>
      <c r="AB882" s="411">
        <f t="shared" ref="AB882" si="2662">AB881</f>
        <v>0.11612088510294502</v>
      </c>
      <c r="AC882" s="411">
        <f t="shared" ref="AC882" si="2663">AC881</f>
        <v>0.68129806427818973</v>
      </c>
      <c r="AD882" s="411">
        <f t="shared" ref="AD882" si="2664">AD881</f>
        <v>0.20258105061886528</v>
      </c>
      <c r="AE882" s="411">
        <f t="shared" ref="AE882" si="2665">AE881</f>
        <v>0</v>
      </c>
      <c r="AF882" s="411">
        <f t="shared" ref="AF882" si="2666">AF881</f>
        <v>0</v>
      </c>
      <c r="AG882" s="411">
        <f t="shared" ref="AG882" si="2667">AG881</f>
        <v>0</v>
      </c>
      <c r="AH882" s="411">
        <f t="shared" ref="AH882" si="2668">AH881</f>
        <v>0</v>
      </c>
      <c r="AI882" s="411">
        <f t="shared" ref="AI882" si="2669">AI881</f>
        <v>0</v>
      </c>
      <c r="AJ882" s="411">
        <f t="shared" ref="AJ882" si="2670">AJ881</f>
        <v>0</v>
      </c>
      <c r="AK882" s="411">
        <f t="shared" ref="AK882" si="2671">AK881</f>
        <v>0</v>
      </c>
      <c r="AL882" s="411">
        <f t="shared" ref="AL882" si="2672">AL881</f>
        <v>0</v>
      </c>
      <c r="AM882" s="306"/>
    </row>
    <row r="883" spans="1:39" ht="15.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15.5" outlineLevel="1">
      <c r="A885" s="532">
        <v>36</v>
      </c>
      <c r="B885" s="428" t="s">
        <v>792</v>
      </c>
      <c r="C885" s="291" t="s">
        <v>25</v>
      </c>
      <c r="D885" s="295">
        <f>SUMIFS('7.  Persistence Report'!AY$27:AY$659,'7.  Persistence Report'!$D$27:$D$659,$B885,'7.  Persistence Report'!$H$27:$H$659,$D$767,'7.  Persistence Report'!$J$27:$J$659,"&lt;&gt;Adjustment")</f>
        <v>0</v>
      </c>
      <c r="E885" s="295">
        <f>SUMIFS('7.  Persistence Report'!AZ$27:AZ$659,'7.  Persistence Report'!$D$27:$D$659,$B885,'7.  Persistence Report'!$H$27:$H$659,$D$767,'7.  Persistence Report'!$J$27:$J$659,"&lt;&gt;Adjustment")</f>
        <v>0</v>
      </c>
      <c r="F885" s="295">
        <f>SUMIFS('7.  Persistence Report'!BA$27:BA$659,'7.  Persistence Report'!$D$27:$D$659,$B885,'7.  Persistence Report'!$H$27:$H$659,$D$767,'7.  Persistence Report'!$J$27:$J$659,"&lt;&gt;Adjustment")</f>
        <v>0</v>
      </c>
      <c r="G885" s="295">
        <f>SUMIFS('7.  Persistence Report'!BB$27:BB$659,'7.  Persistence Report'!$D$27:$D$659,$B885,'7.  Persistence Report'!$H$27:$H$659,$D$767,'7.  Persistence Report'!$J$27:$J$659,"&lt;&gt;Adjustment")</f>
        <v>0</v>
      </c>
      <c r="H885" s="295">
        <f>SUMIFS('7.  Persistence Report'!BC$27:BC$659,'7.  Persistence Report'!$D$27:$D$659,$B885,'7.  Persistence Report'!$H$27:$H$659,$D$767,'7.  Persistence Report'!$J$27:$J$659,"&lt;&gt;Adjustment")</f>
        <v>0</v>
      </c>
      <c r="I885" s="295">
        <f>SUMIFS('7.  Persistence Report'!BD$27:BD$659,'7.  Persistence Report'!$D$27:$D$659,$B885,'7.  Persistence Report'!$H$27:$H$659,$D$767,'7.  Persistence Report'!$J$27:$J$659,"&lt;&gt;Adjustment")</f>
        <v>0</v>
      </c>
      <c r="J885" s="295">
        <f>SUMIFS('7.  Persistence Report'!BE$27:BE$659,'7.  Persistence Report'!$D$27:$D$659,$B885,'7.  Persistence Report'!$H$27:$H$659,$D$767,'7.  Persistence Report'!$J$27:$J$659,"&lt;&gt;Adjustment")</f>
        <v>0</v>
      </c>
      <c r="K885" s="295">
        <f>SUMIFS('7.  Persistence Report'!BF$27:BF$659,'7.  Persistence Report'!$D$27:$D$659,$B885,'7.  Persistence Report'!$H$27:$H$659,$D$767,'7.  Persistence Report'!$J$27:$J$659,"&lt;&gt;Adjustment")</f>
        <v>0</v>
      </c>
      <c r="L885" s="295">
        <f>SUMIFS('7.  Persistence Report'!BG$27:BG$659,'7.  Persistence Report'!$D$27:$D$659,$B885,'7.  Persistence Report'!$H$27:$H$659,$D$767,'7.  Persistence Report'!$J$27:$J$659,"&lt;&gt;Adjustment")</f>
        <v>0</v>
      </c>
      <c r="M885" s="295">
        <f>SUMIFS('7.  Persistence Report'!BH$27:BH$659,'7.  Persistence Report'!$D$27:$D$659,$B885,'7.  Persistence Report'!$H$27:$H$659,$D$767,'7.  Persistence Report'!$J$27:$J$659,"&lt;&gt;Adjustment")</f>
        <v>0</v>
      </c>
      <c r="N885" s="291"/>
      <c r="O885" s="295">
        <f>SUMIFS('7.  Persistence Report'!T$27:T$659,'7.  Persistence Report'!$D$27:$D$659,$B885,'7.  Persistence Report'!$H$27:$H$659,$O$767,'7.  Persistence Report'!$J$27:$J$659,"&lt;&gt;Adjustment")</f>
        <v>0</v>
      </c>
      <c r="P885" s="295">
        <f>SUMIFS('7.  Persistence Report'!U$27:U$659,'7.  Persistence Report'!$D$27:$D$659,$B885,'7.  Persistence Report'!$H$27:$H$659,$O$767,'7.  Persistence Report'!$J$27:$J$659,"&lt;&gt;Adjustment")</f>
        <v>0</v>
      </c>
      <c r="Q885" s="295">
        <f>SUMIFS('7.  Persistence Report'!V$27:V$659,'7.  Persistence Report'!$D$27:$D$659,$B885,'7.  Persistence Report'!$H$27:$H$659,$O$767,'7.  Persistence Report'!$J$27:$J$659,"&lt;&gt;Adjustment")</f>
        <v>0</v>
      </c>
      <c r="R885" s="295">
        <f>SUMIFS('7.  Persistence Report'!W$27:W$659,'7.  Persistence Report'!$D$27:$D$659,$B885,'7.  Persistence Report'!$H$27:$H$659,$O$767,'7.  Persistence Report'!$J$27:$J$659,"&lt;&gt;Adjustment")</f>
        <v>0</v>
      </c>
      <c r="S885" s="295">
        <f>SUMIFS('7.  Persistence Report'!X$27:X$659,'7.  Persistence Report'!$D$27:$D$659,$B885,'7.  Persistence Report'!$H$27:$H$659,$O$767,'7.  Persistence Report'!$J$27:$J$659,"&lt;&gt;Adjustment")</f>
        <v>0</v>
      </c>
      <c r="T885" s="295">
        <f>SUMIFS('7.  Persistence Report'!Y$27:Y$659,'7.  Persistence Report'!$D$27:$D$659,$B885,'7.  Persistence Report'!$H$27:$H$659,$O$767,'7.  Persistence Report'!$J$27:$J$659,"&lt;&gt;Adjustment")</f>
        <v>0</v>
      </c>
      <c r="U885" s="295">
        <f>SUMIFS('7.  Persistence Report'!Z$27:Z$659,'7.  Persistence Report'!$D$27:$D$659,$B885,'7.  Persistence Report'!$H$27:$H$659,$O$767,'7.  Persistence Report'!$J$27:$J$659,"&lt;&gt;Adjustment")</f>
        <v>0</v>
      </c>
      <c r="V885" s="295">
        <f>SUMIFS('7.  Persistence Report'!AA$27:AA$659,'7.  Persistence Report'!$D$27:$D$659,$B885,'7.  Persistence Report'!$H$27:$H$659,$O$767,'7.  Persistence Report'!$J$27:$J$659,"&lt;&gt;Adjustment")</f>
        <v>0</v>
      </c>
      <c r="W885" s="295">
        <f>SUMIFS('7.  Persistence Report'!AB$27:AB$659,'7.  Persistence Report'!$D$27:$D$659,$B885,'7.  Persistence Report'!$H$27:$H$659,$O$767,'7.  Persistence Report'!$J$27:$J$659,"&lt;&gt;Adjustment")</f>
        <v>0</v>
      </c>
      <c r="X885" s="295">
        <f>SUMIFS('7.  Persistence Report'!AC$27:AC$659,'7.  Persistence Report'!$D$27:$D$659,$B885,'7.  Persistence Report'!$H$27:$H$659,$O$767,'7.  Persistence Report'!$J$27:$J$659,"&lt;&gt;Adjustment")</f>
        <v>0</v>
      </c>
      <c r="Y885" s="415">
        <f>VLOOKUP(B885,'3-a.  Rate Class Allocations'!$B$20:$BW$989,52,FALSE)</f>
        <v>1</v>
      </c>
      <c r="Z885" s="415">
        <f>VLOOKUP(B885,'3-a.  Rate Class Allocations'!$B$20:$BW$989,54,FALSE)</f>
        <v>0</v>
      </c>
      <c r="AA885" s="415">
        <f>VLOOKUP(B885,'3-a.  Rate Class Allocations'!$B$20:$BW$989,56,FALSE)</f>
        <v>0</v>
      </c>
      <c r="AB885" s="415">
        <f>VLOOKUP(B885,'3-a.  Rate Class Allocations'!$B$20:$BW$989,57,FALSE)</f>
        <v>0</v>
      </c>
      <c r="AC885" s="415">
        <f>VLOOKUP(B885,'3-a.  Rate Class Allocations'!$B$20:$BW$989,59,FALSE)</f>
        <v>0</v>
      </c>
      <c r="AD885" s="415">
        <f>VLOOKUP(B885,'3-a.  Rate Class Allocations'!$B$20:$BW$989,61,FALSE)</f>
        <v>0</v>
      </c>
      <c r="AE885" s="415"/>
      <c r="AF885" s="415"/>
      <c r="AG885" s="415"/>
      <c r="AH885" s="415"/>
      <c r="AI885" s="415"/>
      <c r="AJ885" s="415"/>
      <c r="AK885" s="415"/>
      <c r="AL885" s="415"/>
      <c r="AM885" s="296">
        <f>SUM(Y885:AL885)</f>
        <v>1</v>
      </c>
    </row>
    <row r="886" spans="1:39" ht="15.5" outlineLevel="1">
      <c r="A886" s="532"/>
      <c r="B886" s="294" t="s">
        <v>342</v>
      </c>
      <c r="C886" s="340" t="s">
        <v>862</v>
      </c>
      <c r="D886" s="295">
        <f>SUMIFS('7.  Persistence Report'!AY$27:AY$659,'7.  Persistence Report'!$D$27:$D$659,$B885,'7.  Persistence Report'!$H$27:$H$659,$D$767,'7.  Persistence Report'!$J$27:$J$659,"Adjustment")</f>
        <v>0</v>
      </c>
      <c r="E886" s="295">
        <f>SUMIFS('7.  Persistence Report'!AZ$27:AZ$659,'7.  Persistence Report'!$D$27:$D$659,$B885,'7.  Persistence Report'!$H$27:$H$659,$D$767,'7.  Persistence Report'!$J$27:$J$659,"Adjustment")</f>
        <v>0</v>
      </c>
      <c r="F886" s="295">
        <f>SUMIFS('7.  Persistence Report'!BA$27:BA$659,'7.  Persistence Report'!$D$27:$D$659,$B885,'7.  Persistence Report'!$H$27:$H$659,$D$767,'7.  Persistence Report'!$J$27:$J$659,"Adjustment")</f>
        <v>0</v>
      </c>
      <c r="G886" s="295">
        <f>SUMIFS('7.  Persistence Report'!BB$27:BB$659,'7.  Persistence Report'!$D$27:$D$659,$B885,'7.  Persistence Report'!$H$27:$H$659,$D$767,'7.  Persistence Report'!$J$27:$J$659,"Adjustment")</f>
        <v>0</v>
      </c>
      <c r="H886" s="295">
        <f>SUMIFS('7.  Persistence Report'!BC$27:BC$659,'7.  Persistence Report'!$D$27:$D$659,$B885,'7.  Persistence Report'!$H$27:$H$659,$D$767,'7.  Persistence Report'!$J$27:$J$659,"Adjustment")</f>
        <v>0</v>
      </c>
      <c r="I886" s="295">
        <f>SUMIFS('7.  Persistence Report'!BD$27:BD$659,'7.  Persistence Report'!$D$27:$D$659,$B885,'7.  Persistence Report'!$H$27:$H$659,$D$767,'7.  Persistence Report'!$J$27:$J$659,"Adjustment")</f>
        <v>0</v>
      </c>
      <c r="J886" s="295">
        <f>SUMIFS('7.  Persistence Report'!BE$27:BE$659,'7.  Persistence Report'!$D$27:$D$659,$B885,'7.  Persistence Report'!$H$27:$H$659,$D$767,'7.  Persistence Report'!$J$27:$J$659,"Adjustment")</f>
        <v>0</v>
      </c>
      <c r="K886" s="295">
        <f>SUMIFS('7.  Persistence Report'!BF$27:BF$659,'7.  Persistence Report'!$D$27:$D$659,$B885,'7.  Persistence Report'!$H$27:$H$659,$D$767,'7.  Persistence Report'!$J$27:$J$659,"Adjustment")</f>
        <v>0</v>
      </c>
      <c r="L886" s="295">
        <f>SUMIFS('7.  Persistence Report'!BG$27:BG$659,'7.  Persistence Report'!$D$27:$D$659,$B885,'7.  Persistence Report'!$H$27:$H$659,$D$767,'7.  Persistence Report'!$J$27:$J$659,"Adjustment")</f>
        <v>0</v>
      </c>
      <c r="M886" s="295">
        <f>SUMIFS('7.  Persistence Report'!BH$27:BH$659,'7.  Persistence Report'!$D$27:$D$659,$B885,'7.  Persistence Report'!$H$27:$H$659,$D$767,'7.  Persistence Report'!$J$27:$J$659,"Adjustment")</f>
        <v>0</v>
      </c>
      <c r="N886" s="291"/>
      <c r="O886" s="295">
        <f>SUMIFS('7.  Persistence Report'!T$27:T$659,'7.  Persistence Report'!$D$27:$D$659,$B885,'7.  Persistence Report'!$H$27:$H$659,$O$767,'7.  Persistence Report'!$J$27:$J$659,"Adjustment")</f>
        <v>0</v>
      </c>
      <c r="P886" s="295">
        <f>SUMIFS('7.  Persistence Report'!U$27:U$659,'7.  Persistence Report'!$D$27:$D$659,$B885,'7.  Persistence Report'!$H$27:$H$659,$O$767,'7.  Persistence Report'!$J$27:$J$659,"Adjustment")</f>
        <v>0</v>
      </c>
      <c r="Q886" s="295">
        <f>SUMIFS('7.  Persistence Report'!V$27:V$659,'7.  Persistence Report'!$D$27:$D$659,$B885,'7.  Persistence Report'!$H$27:$H$659,$O$767,'7.  Persistence Report'!$J$27:$J$659,"Adjustment")</f>
        <v>0</v>
      </c>
      <c r="R886" s="295">
        <f>SUMIFS('7.  Persistence Report'!W$27:W$659,'7.  Persistence Report'!$D$27:$D$659,$B885,'7.  Persistence Report'!$H$27:$H$659,$O$767,'7.  Persistence Report'!$J$27:$J$659,"Adjustment")</f>
        <v>0</v>
      </c>
      <c r="S886" s="295">
        <f>SUMIFS('7.  Persistence Report'!X$27:X$659,'7.  Persistence Report'!$D$27:$D$659,$B885,'7.  Persistence Report'!$H$27:$H$659,$O$767,'7.  Persistence Report'!$J$27:$J$659,"Adjustment")</f>
        <v>0</v>
      </c>
      <c r="T886" s="295">
        <f>SUMIFS('7.  Persistence Report'!Y$27:Y$659,'7.  Persistence Report'!$D$27:$D$659,$B885,'7.  Persistence Report'!$H$27:$H$659,$O$767,'7.  Persistence Report'!$J$27:$J$659,"Adjustment")</f>
        <v>0</v>
      </c>
      <c r="U886" s="295">
        <f>SUMIFS('7.  Persistence Report'!Z$27:Z$659,'7.  Persistence Report'!$D$27:$D$659,$B885,'7.  Persistence Report'!$H$27:$H$659,$O$767,'7.  Persistence Report'!$J$27:$J$659,"Adjustment")</f>
        <v>0</v>
      </c>
      <c r="V886" s="295">
        <f>SUMIFS('7.  Persistence Report'!AA$27:AA$659,'7.  Persistence Report'!$D$27:$D$659,$B885,'7.  Persistence Report'!$H$27:$H$659,$O$767,'7.  Persistence Report'!$J$27:$J$659,"Adjustment")</f>
        <v>0</v>
      </c>
      <c r="W886" s="295">
        <f>SUMIFS('7.  Persistence Report'!AB$27:AB$659,'7.  Persistence Report'!$D$27:$D$659,$B885,'7.  Persistence Report'!$H$27:$H$659,$O$767,'7.  Persistence Report'!$J$27:$J$659,"Adjustment")</f>
        <v>0</v>
      </c>
      <c r="X886" s="295">
        <f>SUMIFS('7.  Persistence Report'!AC$27:AC$659,'7.  Persistence Report'!$D$27:$D$659,$B885,'7.  Persistence Report'!$H$27:$H$659,$O$767,'7.  Persistence Report'!$J$27:$J$659,"Adjustment")</f>
        <v>0</v>
      </c>
      <c r="Y886" s="411">
        <f>Y885</f>
        <v>1</v>
      </c>
      <c r="Z886" s="411">
        <f t="shared" ref="Z886" si="2673">Z885</f>
        <v>0</v>
      </c>
      <c r="AA886" s="411">
        <f t="shared" ref="AA886" si="2674">AA885</f>
        <v>0</v>
      </c>
      <c r="AB886" s="411">
        <f t="shared" ref="AB886" si="2675">AB885</f>
        <v>0</v>
      </c>
      <c r="AC886" s="411">
        <f t="shared" ref="AC886" si="2676">AC885</f>
        <v>0</v>
      </c>
      <c r="AD886" s="411">
        <f t="shared" ref="AD886" si="2677">AD885</f>
        <v>0</v>
      </c>
      <c r="AE886" s="411">
        <f t="shared" ref="AE886" si="2678">AE885</f>
        <v>0</v>
      </c>
      <c r="AF886" s="411">
        <f t="shared" ref="AF886" si="2679">AF885</f>
        <v>0</v>
      </c>
      <c r="AG886" s="411">
        <f t="shared" ref="AG886" si="2680">AG885</f>
        <v>0</v>
      </c>
      <c r="AH886" s="411">
        <f t="shared" ref="AH886" si="2681">AH885</f>
        <v>0</v>
      </c>
      <c r="AI886" s="411">
        <f t="shared" ref="AI886" si="2682">AI885</f>
        <v>0</v>
      </c>
      <c r="AJ886" s="411">
        <f t="shared" ref="AJ886" si="2683">AJ885</f>
        <v>0</v>
      </c>
      <c r="AK886" s="411">
        <f t="shared" ref="AK886" si="2684">AK885</f>
        <v>0</v>
      </c>
      <c r="AL886" s="411">
        <f t="shared" ref="AL886" si="2685">AL885</f>
        <v>0</v>
      </c>
      <c r="AM886" s="306"/>
    </row>
    <row r="887" spans="1:39" ht="15.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15.5" outlineLevel="1">
      <c r="A888" s="532">
        <v>37</v>
      </c>
      <c r="B888" s="428" t="s">
        <v>793</v>
      </c>
      <c r="C888" s="291" t="s">
        <v>25</v>
      </c>
      <c r="D888" s="295">
        <f>SUMIFS('7.  Persistence Report'!AY$27:AY$659,'7.  Persistence Report'!$D$27:$D$659,$B888,'7.  Persistence Report'!$H$27:$H$659,$D$767,'7.  Persistence Report'!$J$27:$J$659,"&lt;&gt;Adjustment")</f>
        <v>0</v>
      </c>
      <c r="E888" s="295">
        <f>SUMIFS('7.  Persistence Report'!AZ$27:AZ$659,'7.  Persistence Report'!$D$27:$D$659,$B888,'7.  Persistence Report'!$H$27:$H$659,$D$767,'7.  Persistence Report'!$J$27:$J$659,"&lt;&gt;Adjustment")</f>
        <v>0</v>
      </c>
      <c r="F888" s="295">
        <f>SUMIFS('7.  Persistence Report'!BA$27:BA$659,'7.  Persistence Report'!$D$27:$D$659,$B888,'7.  Persistence Report'!$H$27:$H$659,$D$767,'7.  Persistence Report'!$J$27:$J$659,"&lt;&gt;Adjustment")</f>
        <v>0</v>
      </c>
      <c r="G888" s="295">
        <f>SUMIFS('7.  Persistence Report'!BB$27:BB$659,'7.  Persistence Report'!$D$27:$D$659,$B888,'7.  Persistence Report'!$H$27:$H$659,$D$767,'7.  Persistence Report'!$J$27:$J$659,"&lt;&gt;Adjustment")</f>
        <v>0</v>
      </c>
      <c r="H888" s="295">
        <f>SUMIFS('7.  Persistence Report'!BC$27:BC$659,'7.  Persistence Report'!$D$27:$D$659,$B888,'7.  Persistence Report'!$H$27:$H$659,$D$767,'7.  Persistence Report'!$J$27:$J$659,"&lt;&gt;Adjustment")</f>
        <v>0</v>
      </c>
      <c r="I888" s="295">
        <f>SUMIFS('7.  Persistence Report'!BD$27:BD$659,'7.  Persistence Report'!$D$27:$D$659,$B888,'7.  Persistence Report'!$H$27:$H$659,$D$767,'7.  Persistence Report'!$J$27:$J$659,"&lt;&gt;Adjustment")</f>
        <v>0</v>
      </c>
      <c r="J888" s="295">
        <f>SUMIFS('7.  Persistence Report'!BE$27:BE$659,'7.  Persistence Report'!$D$27:$D$659,$B888,'7.  Persistence Report'!$H$27:$H$659,$D$767,'7.  Persistence Report'!$J$27:$J$659,"&lt;&gt;Adjustment")</f>
        <v>0</v>
      </c>
      <c r="K888" s="295">
        <f>SUMIFS('7.  Persistence Report'!BF$27:BF$659,'7.  Persistence Report'!$D$27:$D$659,$B888,'7.  Persistence Report'!$H$27:$H$659,$D$767,'7.  Persistence Report'!$J$27:$J$659,"&lt;&gt;Adjustment")</f>
        <v>0</v>
      </c>
      <c r="L888" s="295">
        <f>SUMIFS('7.  Persistence Report'!BG$27:BG$659,'7.  Persistence Report'!$D$27:$D$659,$B888,'7.  Persistence Report'!$H$27:$H$659,$D$767,'7.  Persistence Report'!$J$27:$J$659,"&lt;&gt;Adjustment")</f>
        <v>0</v>
      </c>
      <c r="M888" s="295">
        <f>SUMIFS('7.  Persistence Report'!BH$27:BH$659,'7.  Persistence Report'!$D$27:$D$659,$B888,'7.  Persistence Report'!$H$27:$H$659,$D$767,'7.  Persistence Report'!$J$27:$J$659,"&lt;&gt;Adjustment")</f>
        <v>0</v>
      </c>
      <c r="N888" s="295">
        <v>12</v>
      </c>
      <c r="O888" s="295">
        <f>SUMIFS('7.  Persistence Report'!T$27:T$659,'7.  Persistence Report'!$D$27:$D$659,$B888,'7.  Persistence Report'!$H$27:$H$659,$O$767,'7.  Persistence Report'!$J$27:$J$659,"&lt;&gt;Adjustment")</f>
        <v>0</v>
      </c>
      <c r="P888" s="295">
        <f>SUMIFS('7.  Persistence Report'!U$27:U$659,'7.  Persistence Report'!$D$27:$D$659,$B888,'7.  Persistence Report'!$H$27:$H$659,$O$767,'7.  Persistence Report'!$J$27:$J$659,"&lt;&gt;Adjustment")</f>
        <v>0</v>
      </c>
      <c r="Q888" s="295">
        <f>SUMIFS('7.  Persistence Report'!V$27:V$659,'7.  Persistence Report'!$D$27:$D$659,$B888,'7.  Persistence Report'!$H$27:$H$659,$O$767,'7.  Persistence Report'!$J$27:$J$659,"&lt;&gt;Adjustment")</f>
        <v>0</v>
      </c>
      <c r="R888" s="295">
        <f>SUMIFS('7.  Persistence Report'!W$27:W$659,'7.  Persistence Report'!$D$27:$D$659,$B888,'7.  Persistence Report'!$H$27:$H$659,$O$767,'7.  Persistence Report'!$J$27:$J$659,"&lt;&gt;Adjustment")</f>
        <v>0</v>
      </c>
      <c r="S888" s="295">
        <f>SUMIFS('7.  Persistence Report'!X$27:X$659,'7.  Persistence Report'!$D$27:$D$659,$B888,'7.  Persistence Report'!$H$27:$H$659,$O$767,'7.  Persistence Report'!$J$27:$J$659,"&lt;&gt;Adjustment")</f>
        <v>0</v>
      </c>
      <c r="T888" s="295">
        <f>SUMIFS('7.  Persistence Report'!Y$27:Y$659,'7.  Persistence Report'!$D$27:$D$659,$B888,'7.  Persistence Report'!$H$27:$H$659,$O$767,'7.  Persistence Report'!$J$27:$J$659,"&lt;&gt;Adjustment")</f>
        <v>0</v>
      </c>
      <c r="U888" s="295">
        <f>SUMIFS('7.  Persistence Report'!Z$27:Z$659,'7.  Persistence Report'!$D$27:$D$659,$B888,'7.  Persistence Report'!$H$27:$H$659,$O$767,'7.  Persistence Report'!$J$27:$J$659,"&lt;&gt;Adjustment")</f>
        <v>0</v>
      </c>
      <c r="V888" s="295">
        <f>SUMIFS('7.  Persistence Report'!AA$27:AA$659,'7.  Persistence Report'!$D$27:$D$659,$B888,'7.  Persistence Report'!$H$27:$H$659,$O$767,'7.  Persistence Report'!$J$27:$J$659,"&lt;&gt;Adjustment")</f>
        <v>0</v>
      </c>
      <c r="W888" s="295">
        <f>SUMIFS('7.  Persistence Report'!AB$27:AB$659,'7.  Persistence Report'!$D$27:$D$659,$B888,'7.  Persistence Report'!$H$27:$H$659,$O$767,'7.  Persistence Report'!$J$27:$J$659,"&lt;&gt;Adjustment")</f>
        <v>0</v>
      </c>
      <c r="X888" s="295">
        <f>SUMIFS('7.  Persistence Report'!AC$27:AC$659,'7.  Persistence Report'!$D$27:$D$659,$B888,'7.  Persistence Report'!$H$27:$H$659,$O$767,'7.  Persistence Report'!$J$27:$J$659,"&lt;&gt;Adjustment")</f>
        <v>0</v>
      </c>
      <c r="Y888" s="415">
        <f>VLOOKUP(B888,'3-a.  Rate Class Allocations'!$B$20:$BW$989,52,FALSE)</f>
        <v>0</v>
      </c>
      <c r="Z888" s="415">
        <f>VLOOKUP(B888,'3-a.  Rate Class Allocations'!$B$20:$BW$989,54,FALSE)</f>
        <v>0</v>
      </c>
      <c r="AA888" s="415">
        <f>VLOOKUP(B888,'3-a.  Rate Class Allocations'!$B$20:$BW$989,56,FALSE)</f>
        <v>0.60193525768339473</v>
      </c>
      <c r="AB888" s="415">
        <f>VLOOKUP(B888,'3-a.  Rate Class Allocations'!$B$20:$BW$989,57,FALSE)</f>
        <v>0.35050796380179006</v>
      </c>
      <c r="AC888" s="415">
        <f>VLOOKUP(B888,'3-a.  Rate Class Allocations'!$B$20:$BW$989,59,FALSE)</f>
        <v>2.9242096857606394E-2</v>
      </c>
      <c r="AD888" s="415">
        <f>VLOOKUP(B888,'3-a.  Rate Class Allocations'!$B$20:$BW$989,61,FALSE)</f>
        <v>3.4352535098200261E-3</v>
      </c>
      <c r="AE888" s="415"/>
      <c r="AF888" s="415"/>
      <c r="AG888" s="415"/>
      <c r="AH888" s="415"/>
      <c r="AI888" s="415"/>
      <c r="AJ888" s="415"/>
      <c r="AK888" s="415"/>
      <c r="AL888" s="415"/>
      <c r="AM888" s="296">
        <f>SUM(Y888:AL888)</f>
        <v>0.98512057185261115</v>
      </c>
    </row>
    <row r="889" spans="1:39" ht="15.5" outlineLevel="1">
      <c r="A889" s="532"/>
      <c r="B889" s="294" t="s">
        <v>342</v>
      </c>
      <c r="C889" s="340" t="s">
        <v>862</v>
      </c>
      <c r="D889" s="295">
        <f>SUMIFS('7.  Persistence Report'!AY$27:AY$659,'7.  Persistence Report'!$D$27:$D$659,$B888,'7.  Persistence Report'!$H$27:$H$659,$D$767,'7.  Persistence Report'!$J$27:$J$659,"Adjustment")</f>
        <v>1265639.7090443422</v>
      </c>
      <c r="E889" s="295">
        <f>SUMIFS('7.  Persistence Report'!AZ$27:AZ$659,'7.  Persistence Report'!$D$27:$D$659,$B888,'7.  Persistence Report'!$H$27:$H$659,$D$767,'7.  Persistence Report'!$J$27:$J$659,"Adjustment")</f>
        <v>1265639.7090443422</v>
      </c>
      <c r="F889" s="295">
        <f>SUMIFS('7.  Persistence Report'!BA$27:BA$659,'7.  Persistence Report'!$D$27:$D$659,$B888,'7.  Persistence Report'!$H$27:$H$659,$D$767,'7.  Persistence Report'!$J$27:$J$659,"Adjustment")</f>
        <v>1265639.7090443422</v>
      </c>
      <c r="G889" s="295">
        <f>SUMIFS('7.  Persistence Report'!BB$27:BB$659,'7.  Persistence Report'!$D$27:$D$659,$B888,'7.  Persistence Report'!$H$27:$H$659,$D$767,'7.  Persistence Report'!$J$27:$J$659,"Adjustment")</f>
        <v>1265639.7090443422</v>
      </c>
      <c r="H889" s="295">
        <f>SUMIFS('7.  Persistence Report'!BC$27:BC$659,'7.  Persistence Report'!$D$27:$D$659,$B888,'7.  Persistence Report'!$H$27:$H$659,$D$767,'7.  Persistence Report'!$J$27:$J$659,"Adjustment")</f>
        <v>1265639.7090443422</v>
      </c>
      <c r="I889" s="295">
        <f>SUMIFS('7.  Persistence Report'!BD$27:BD$659,'7.  Persistence Report'!$D$27:$D$659,$B888,'7.  Persistence Report'!$H$27:$H$659,$D$767,'7.  Persistence Report'!$J$27:$J$659,"Adjustment")</f>
        <v>1265639.7090443422</v>
      </c>
      <c r="J889" s="295">
        <f>SUMIFS('7.  Persistence Report'!BE$27:BE$659,'7.  Persistence Report'!$D$27:$D$659,$B888,'7.  Persistence Report'!$H$27:$H$659,$D$767,'7.  Persistence Report'!$J$27:$J$659,"Adjustment")</f>
        <v>1265639.7090443422</v>
      </c>
      <c r="K889" s="295">
        <f>SUMIFS('7.  Persistence Report'!BF$27:BF$659,'7.  Persistence Report'!$D$27:$D$659,$B888,'7.  Persistence Report'!$H$27:$H$659,$D$767,'7.  Persistence Report'!$J$27:$J$659,"Adjustment")</f>
        <v>1265639.7090443422</v>
      </c>
      <c r="L889" s="295">
        <f>SUMIFS('7.  Persistence Report'!BG$27:BG$659,'7.  Persistence Report'!$D$27:$D$659,$B888,'7.  Persistence Report'!$H$27:$H$659,$D$767,'7.  Persistence Report'!$J$27:$J$659,"Adjustment")</f>
        <v>1265639.7090443422</v>
      </c>
      <c r="M889" s="295">
        <f>SUMIFS('7.  Persistence Report'!BH$27:BH$659,'7.  Persistence Report'!$D$27:$D$659,$B888,'7.  Persistence Report'!$H$27:$H$659,$D$767,'7.  Persistence Report'!$J$27:$J$659,"Adjustment")</f>
        <v>1265639.7090443422</v>
      </c>
      <c r="N889" s="295">
        <f>N888</f>
        <v>12</v>
      </c>
      <c r="O889" s="295">
        <f>SUMIFS('7.  Persistence Report'!T$27:T$659,'7.  Persistence Report'!$D$27:$D$659,$B888,'7.  Persistence Report'!$H$27:$H$659,$O$767,'7.  Persistence Report'!$J$27:$J$659,"Adjustment")</f>
        <v>260.73032424485854</v>
      </c>
      <c r="P889" s="295">
        <f>SUMIFS('7.  Persistence Report'!U$27:U$659,'7.  Persistence Report'!$D$27:$D$659,$B888,'7.  Persistence Report'!$H$27:$H$659,$O$767,'7.  Persistence Report'!$J$27:$J$659,"Adjustment")</f>
        <v>260.73032424485854</v>
      </c>
      <c r="Q889" s="295">
        <f>SUMIFS('7.  Persistence Report'!V$27:V$659,'7.  Persistence Report'!$D$27:$D$659,$B888,'7.  Persistence Report'!$H$27:$H$659,$O$767,'7.  Persistence Report'!$J$27:$J$659,"Adjustment")</f>
        <v>260.73032424485854</v>
      </c>
      <c r="R889" s="295">
        <f>SUMIFS('7.  Persistence Report'!W$27:W$659,'7.  Persistence Report'!$D$27:$D$659,$B888,'7.  Persistence Report'!$H$27:$H$659,$O$767,'7.  Persistence Report'!$J$27:$J$659,"Adjustment")</f>
        <v>260.73032424485854</v>
      </c>
      <c r="S889" s="295">
        <f>SUMIFS('7.  Persistence Report'!X$27:X$659,'7.  Persistence Report'!$D$27:$D$659,$B888,'7.  Persistence Report'!$H$27:$H$659,$O$767,'7.  Persistence Report'!$J$27:$J$659,"Adjustment")</f>
        <v>260.73032424485854</v>
      </c>
      <c r="T889" s="295">
        <f>SUMIFS('7.  Persistence Report'!Y$27:Y$659,'7.  Persistence Report'!$D$27:$D$659,$B888,'7.  Persistence Report'!$H$27:$H$659,$O$767,'7.  Persistence Report'!$J$27:$J$659,"Adjustment")</f>
        <v>260.73032424485854</v>
      </c>
      <c r="U889" s="295">
        <f>SUMIFS('7.  Persistence Report'!Z$27:Z$659,'7.  Persistence Report'!$D$27:$D$659,$B888,'7.  Persistence Report'!$H$27:$H$659,$O$767,'7.  Persistence Report'!$J$27:$J$659,"Adjustment")</f>
        <v>260.73032424485854</v>
      </c>
      <c r="V889" s="295">
        <f>SUMIFS('7.  Persistence Report'!AA$27:AA$659,'7.  Persistence Report'!$D$27:$D$659,$B888,'7.  Persistence Report'!$H$27:$H$659,$O$767,'7.  Persistence Report'!$J$27:$J$659,"Adjustment")</f>
        <v>260.73032424485854</v>
      </c>
      <c r="W889" s="295">
        <f>SUMIFS('7.  Persistence Report'!AB$27:AB$659,'7.  Persistence Report'!$D$27:$D$659,$B888,'7.  Persistence Report'!$H$27:$H$659,$O$767,'7.  Persistence Report'!$J$27:$J$659,"Adjustment")</f>
        <v>260.73032424485854</v>
      </c>
      <c r="X889" s="295">
        <f>SUMIFS('7.  Persistence Report'!AC$27:AC$659,'7.  Persistence Report'!$D$27:$D$659,$B888,'7.  Persistence Report'!$H$27:$H$659,$O$767,'7.  Persistence Report'!$J$27:$J$659,"Adjustment")</f>
        <v>260.73032424485854</v>
      </c>
      <c r="Y889" s="411">
        <f>Y888</f>
        <v>0</v>
      </c>
      <c r="Z889" s="411">
        <f t="shared" ref="Z889" si="2686">Z888</f>
        <v>0</v>
      </c>
      <c r="AA889" s="411">
        <f t="shared" ref="AA889" si="2687">AA888</f>
        <v>0.60193525768339473</v>
      </c>
      <c r="AB889" s="411">
        <f t="shared" ref="AB889" si="2688">AB888</f>
        <v>0.35050796380179006</v>
      </c>
      <c r="AC889" s="411">
        <f t="shared" ref="AC889" si="2689">AC888</f>
        <v>2.9242096857606394E-2</v>
      </c>
      <c r="AD889" s="411">
        <f t="shared" ref="AD889" si="2690">AD888</f>
        <v>3.4352535098200261E-3</v>
      </c>
      <c r="AE889" s="411">
        <f t="shared" ref="AE889" si="2691">AE888</f>
        <v>0</v>
      </c>
      <c r="AF889" s="411">
        <f t="shared" ref="AF889" si="2692">AF888</f>
        <v>0</v>
      </c>
      <c r="AG889" s="411">
        <f t="shared" ref="AG889" si="2693">AG888</f>
        <v>0</v>
      </c>
      <c r="AH889" s="411">
        <f t="shared" ref="AH889" si="2694">AH888</f>
        <v>0</v>
      </c>
      <c r="AI889" s="411">
        <f t="shared" ref="AI889" si="2695">AI888</f>
        <v>0</v>
      </c>
      <c r="AJ889" s="411">
        <f t="shared" ref="AJ889" si="2696">AJ888</f>
        <v>0</v>
      </c>
      <c r="AK889" s="411">
        <f t="shared" ref="AK889" si="2697">AK888</f>
        <v>0</v>
      </c>
      <c r="AL889" s="411">
        <f t="shared" ref="AL889" si="2698">AL888</f>
        <v>0</v>
      </c>
      <c r="AM889" s="306"/>
    </row>
    <row r="890" spans="1:39" ht="15.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outlineLevel="1">
      <c r="A891" s="532">
        <v>38</v>
      </c>
      <c r="B891" s="428" t="s">
        <v>794</v>
      </c>
      <c r="C891" s="291" t="s">
        <v>25</v>
      </c>
      <c r="D891" s="295">
        <f>SUMIFS('7.  Persistence Report'!AY$27:AY$659,'7.  Persistence Report'!$D$27:$D$659,$B891,'7.  Persistence Report'!$H$27:$H$659,$D$767,'7.  Persistence Report'!$J$27:$J$659,"&lt;&gt;Adjustment")</f>
        <v>0</v>
      </c>
      <c r="E891" s="295">
        <f>SUMIFS('7.  Persistence Report'!AZ$27:AZ$659,'7.  Persistence Report'!$D$27:$D$659,$B891,'7.  Persistence Report'!$H$27:$H$659,$D$767,'7.  Persistence Report'!$J$27:$J$659,"&lt;&gt;Adjustment")</f>
        <v>0</v>
      </c>
      <c r="F891" s="295">
        <f>SUMIFS('7.  Persistence Report'!BA$27:BA$659,'7.  Persistence Report'!$D$27:$D$659,$B891,'7.  Persistence Report'!$H$27:$H$659,$D$767,'7.  Persistence Report'!$J$27:$J$659,"&lt;&gt;Adjustment")</f>
        <v>0</v>
      </c>
      <c r="G891" s="295">
        <f>SUMIFS('7.  Persistence Report'!BB$27:BB$659,'7.  Persistence Report'!$D$27:$D$659,$B891,'7.  Persistence Report'!$H$27:$H$659,$D$767,'7.  Persistence Report'!$J$27:$J$659,"&lt;&gt;Adjustment")</f>
        <v>0</v>
      </c>
      <c r="H891" s="295">
        <f>SUMIFS('7.  Persistence Report'!BC$27:BC$659,'7.  Persistence Report'!$D$27:$D$659,$B891,'7.  Persistence Report'!$H$27:$H$659,$D$767,'7.  Persistence Report'!$J$27:$J$659,"&lt;&gt;Adjustment")</f>
        <v>0</v>
      </c>
      <c r="I891" s="295">
        <f>SUMIFS('7.  Persistence Report'!BD$27:BD$659,'7.  Persistence Report'!$D$27:$D$659,$B891,'7.  Persistence Report'!$H$27:$H$659,$D$767,'7.  Persistence Report'!$J$27:$J$659,"&lt;&gt;Adjustment")</f>
        <v>0</v>
      </c>
      <c r="J891" s="295">
        <f>SUMIFS('7.  Persistence Report'!BE$27:BE$659,'7.  Persistence Report'!$D$27:$D$659,$B891,'7.  Persistence Report'!$H$27:$H$659,$D$767,'7.  Persistence Report'!$J$27:$J$659,"&lt;&gt;Adjustment")</f>
        <v>0</v>
      </c>
      <c r="K891" s="295">
        <f>SUMIFS('7.  Persistence Report'!BF$27:BF$659,'7.  Persistence Report'!$D$27:$D$659,$B891,'7.  Persistence Report'!$H$27:$H$659,$D$767,'7.  Persistence Report'!$J$27:$J$659,"&lt;&gt;Adjustment")</f>
        <v>0</v>
      </c>
      <c r="L891" s="295">
        <f>SUMIFS('7.  Persistence Report'!BG$27:BG$659,'7.  Persistence Report'!$D$27:$D$659,$B891,'7.  Persistence Report'!$H$27:$H$659,$D$767,'7.  Persistence Report'!$J$27:$J$659,"&lt;&gt;Adjustment")</f>
        <v>0</v>
      </c>
      <c r="M891" s="295">
        <f>SUMIFS('7.  Persistence Report'!BH$27:BH$659,'7.  Persistence Report'!$D$27:$D$659,$B891,'7.  Persistence Report'!$H$27:$H$659,$D$767,'7.  Persistence Report'!$J$27:$J$659,"&lt;&gt;Adjustment")</f>
        <v>0</v>
      </c>
      <c r="N891" s="291"/>
      <c r="O891" s="295">
        <f>SUMIFS('7.  Persistence Report'!T$27:T$659,'7.  Persistence Report'!$D$27:$D$659,$B891,'7.  Persistence Report'!$H$27:$H$659,$O$767,'7.  Persistence Report'!$J$27:$J$659,"&lt;&gt;Adjustment")</f>
        <v>0</v>
      </c>
      <c r="P891" s="295">
        <f>SUMIFS('7.  Persistence Report'!U$27:U$659,'7.  Persistence Report'!$D$27:$D$659,$B891,'7.  Persistence Report'!$H$27:$H$659,$O$767,'7.  Persistence Report'!$J$27:$J$659,"&lt;&gt;Adjustment")</f>
        <v>0</v>
      </c>
      <c r="Q891" s="295">
        <f>SUMIFS('7.  Persistence Report'!V$27:V$659,'7.  Persistence Report'!$D$27:$D$659,$B891,'7.  Persistence Report'!$H$27:$H$659,$O$767,'7.  Persistence Report'!$J$27:$J$659,"&lt;&gt;Adjustment")</f>
        <v>0</v>
      </c>
      <c r="R891" s="295">
        <f>SUMIFS('7.  Persistence Report'!W$27:W$659,'7.  Persistence Report'!$D$27:$D$659,$B891,'7.  Persistence Report'!$H$27:$H$659,$O$767,'7.  Persistence Report'!$J$27:$J$659,"&lt;&gt;Adjustment")</f>
        <v>0</v>
      </c>
      <c r="S891" s="295">
        <f>SUMIFS('7.  Persistence Report'!X$27:X$659,'7.  Persistence Report'!$D$27:$D$659,$B891,'7.  Persistence Report'!$H$27:$H$659,$O$767,'7.  Persistence Report'!$J$27:$J$659,"&lt;&gt;Adjustment")</f>
        <v>0</v>
      </c>
      <c r="T891" s="295">
        <f>SUMIFS('7.  Persistence Report'!Y$27:Y$659,'7.  Persistence Report'!$D$27:$D$659,$B891,'7.  Persistence Report'!$H$27:$H$659,$O$767,'7.  Persistence Report'!$J$27:$J$659,"&lt;&gt;Adjustment")</f>
        <v>0</v>
      </c>
      <c r="U891" s="295">
        <f>SUMIFS('7.  Persistence Report'!Z$27:Z$659,'7.  Persistence Report'!$D$27:$D$659,$B891,'7.  Persistence Report'!$H$27:$H$659,$O$767,'7.  Persistence Report'!$J$27:$J$659,"&lt;&gt;Adjustment")</f>
        <v>0</v>
      </c>
      <c r="V891" s="295">
        <f>SUMIFS('7.  Persistence Report'!AA$27:AA$659,'7.  Persistence Report'!$D$27:$D$659,$B891,'7.  Persistence Report'!$H$27:$H$659,$O$767,'7.  Persistence Report'!$J$27:$J$659,"&lt;&gt;Adjustment")</f>
        <v>0</v>
      </c>
      <c r="W891" s="295">
        <f>SUMIFS('7.  Persistence Report'!AB$27:AB$659,'7.  Persistence Report'!$D$27:$D$659,$B891,'7.  Persistence Report'!$H$27:$H$659,$O$767,'7.  Persistence Report'!$J$27:$J$659,"&lt;&gt;Adjustment")</f>
        <v>0</v>
      </c>
      <c r="X891" s="295">
        <f>SUMIFS('7.  Persistence Report'!AC$27:AC$659,'7.  Persistence Report'!$D$27:$D$659,$B891,'7.  Persistence Report'!$H$27:$H$659,$O$767,'7.  Persistence Report'!$J$27:$J$659,"&lt;&gt;Adjustment")</f>
        <v>0</v>
      </c>
      <c r="Y891" s="415">
        <f>VLOOKUP(B891,'3-a.  Rate Class Allocations'!$B$20:$BW$989,52,FALSE)</f>
        <v>1</v>
      </c>
      <c r="Z891" s="415">
        <f>VLOOKUP(B891,'3-a.  Rate Class Allocations'!$B$20:$BW$989,54,FALSE)</f>
        <v>0</v>
      </c>
      <c r="AA891" s="415">
        <f>VLOOKUP(B891,'3-a.  Rate Class Allocations'!$B$20:$BW$989,56,FALSE)</f>
        <v>0</v>
      </c>
      <c r="AB891" s="415">
        <f>VLOOKUP(B891,'3-a.  Rate Class Allocations'!$B$20:$BW$989,57,FALSE)</f>
        <v>0</v>
      </c>
      <c r="AC891" s="415">
        <f>VLOOKUP(B891,'3-a.  Rate Class Allocations'!$B$20:$BW$989,59,FALSE)</f>
        <v>0</v>
      </c>
      <c r="AD891" s="415">
        <f>VLOOKUP(B891,'3-a.  Rate Class Allocations'!$B$20:$BW$989,61,FALSE)</f>
        <v>0</v>
      </c>
      <c r="AE891" s="415"/>
      <c r="AF891" s="415"/>
      <c r="AG891" s="415"/>
      <c r="AH891" s="415"/>
      <c r="AI891" s="415"/>
      <c r="AJ891" s="415"/>
      <c r="AK891" s="415"/>
      <c r="AL891" s="415"/>
      <c r="AM891" s="296">
        <f>SUM(Y891:AL891)</f>
        <v>1</v>
      </c>
    </row>
    <row r="892" spans="1:39" ht="15.5" outlineLevel="1">
      <c r="A892" s="532"/>
      <c r="B892" s="294" t="s">
        <v>342</v>
      </c>
      <c r="C892" s="340" t="s">
        <v>862</v>
      </c>
      <c r="D892" s="295">
        <f>SUMIFS('7.  Persistence Report'!AY$27:AY$659,'7.  Persistence Report'!$D$27:$D$659,$B891,'7.  Persistence Report'!$H$27:$H$659,$D$767,'7.  Persistence Report'!$J$27:$J$659,"Adjustment")</f>
        <v>21340.360919193121</v>
      </c>
      <c r="E892" s="295">
        <f>SUMIFS('7.  Persistence Report'!AZ$27:AZ$659,'7.  Persistence Report'!$D$27:$D$659,$B891,'7.  Persistence Report'!$H$27:$H$659,$D$767,'7.  Persistence Report'!$J$27:$J$659,"Adjustment")</f>
        <v>21340.360919193121</v>
      </c>
      <c r="F892" s="295">
        <f>SUMIFS('7.  Persistence Report'!BA$27:BA$659,'7.  Persistence Report'!$D$27:$D$659,$B891,'7.  Persistence Report'!$H$27:$H$659,$D$767,'7.  Persistence Report'!$J$27:$J$659,"Adjustment")</f>
        <v>21340.360919193121</v>
      </c>
      <c r="G892" s="295">
        <f>SUMIFS('7.  Persistence Report'!BB$27:BB$659,'7.  Persistence Report'!$D$27:$D$659,$B891,'7.  Persistence Report'!$H$27:$H$659,$D$767,'7.  Persistence Report'!$J$27:$J$659,"Adjustment")</f>
        <v>21340.360919193121</v>
      </c>
      <c r="H892" s="295">
        <f>SUMIFS('7.  Persistence Report'!BC$27:BC$659,'7.  Persistence Report'!$D$27:$D$659,$B891,'7.  Persistence Report'!$H$27:$H$659,$D$767,'7.  Persistence Report'!$J$27:$J$659,"Adjustment")</f>
        <v>21340.360919193121</v>
      </c>
      <c r="I892" s="295">
        <f>SUMIFS('7.  Persistence Report'!BD$27:BD$659,'7.  Persistence Report'!$D$27:$D$659,$B891,'7.  Persistence Report'!$H$27:$H$659,$D$767,'7.  Persistence Report'!$J$27:$J$659,"Adjustment")</f>
        <v>21340.360919193121</v>
      </c>
      <c r="J892" s="295">
        <f>SUMIFS('7.  Persistence Report'!BE$27:BE$659,'7.  Persistence Report'!$D$27:$D$659,$B891,'7.  Persistence Report'!$H$27:$H$659,$D$767,'7.  Persistence Report'!$J$27:$J$659,"Adjustment")</f>
        <v>21340.360919193121</v>
      </c>
      <c r="K892" s="295">
        <f>SUMIFS('7.  Persistence Report'!BF$27:BF$659,'7.  Persistence Report'!$D$27:$D$659,$B891,'7.  Persistence Report'!$H$27:$H$659,$D$767,'7.  Persistence Report'!$J$27:$J$659,"Adjustment")</f>
        <v>21340.360919193121</v>
      </c>
      <c r="L892" s="295">
        <f>SUMIFS('7.  Persistence Report'!BG$27:BG$659,'7.  Persistence Report'!$D$27:$D$659,$B891,'7.  Persistence Report'!$H$27:$H$659,$D$767,'7.  Persistence Report'!$J$27:$J$659,"Adjustment")</f>
        <v>21340.360919193121</v>
      </c>
      <c r="M892" s="295">
        <f>SUMIFS('7.  Persistence Report'!BH$27:BH$659,'7.  Persistence Report'!$D$27:$D$659,$B891,'7.  Persistence Report'!$H$27:$H$659,$D$767,'7.  Persistence Report'!$J$27:$J$659,"Adjustment")</f>
        <v>21340.360919193121</v>
      </c>
      <c r="N892" s="291"/>
      <c r="O892" s="295">
        <f>SUMIFS('7.  Persistence Report'!T$27:T$659,'7.  Persistence Report'!$D$27:$D$659,$B891,'7.  Persistence Report'!$H$27:$H$659,$O$767,'7.  Persistence Report'!$J$27:$J$659,"Adjustment")</f>
        <v>6.4563285619884834</v>
      </c>
      <c r="P892" s="295">
        <f>SUMIFS('7.  Persistence Report'!U$27:U$659,'7.  Persistence Report'!$D$27:$D$659,$B891,'7.  Persistence Report'!$H$27:$H$659,$O$767,'7.  Persistence Report'!$J$27:$J$659,"Adjustment")</f>
        <v>6.4563285619884834</v>
      </c>
      <c r="Q892" s="295">
        <f>SUMIFS('7.  Persistence Report'!V$27:V$659,'7.  Persistence Report'!$D$27:$D$659,$B891,'7.  Persistence Report'!$H$27:$H$659,$O$767,'7.  Persistence Report'!$J$27:$J$659,"Adjustment")</f>
        <v>6.4563285619884834</v>
      </c>
      <c r="R892" s="295">
        <f>SUMIFS('7.  Persistence Report'!W$27:W$659,'7.  Persistence Report'!$D$27:$D$659,$B891,'7.  Persistence Report'!$H$27:$H$659,$O$767,'7.  Persistence Report'!$J$27:$J$659,"Adjustment")</f>
        <v>6.4563285619884834</v>
      </c>
      <c r="S892" s="295">
        <f>SUMIFS('7.  Persistence Report'!X$27:X$659,'7.  Persistence Report'!$D$27:$D$659,$B891,'7.  Persistence Report'!$H$27:$H$659,$O$767,'7.  Persistence Report'!$J$27:$J$659,"Adjustment")</f>
        <v>6.4563285619884834</v>
      </c>
      <c r="T892" s="295">
        <f>SUMIFS('7.  Persistence Report'!Y$27:Y$659,'7.  Persistence Report'!$D$27:$D$659,$B891,'7.  Persistence Report'!$H$27:$H$659,$O$767,'7.  Persistence Report'!$J$27:$J$659,"Adjustment")</f>
        <v>6.4563285619884834</v>
      </c>
      <c r="U892" s="295">
        <f>SUMIFS('7.  Persistence Report'!Z$27:Z$659,'7.  Persistence Report'!$D$27:$D$659,$B891,'7.  Persistence Report'!$H$27:$H$659,$O$767,'7.  Persistence Report'!$J$27:$J$659,"Adjustment")</f>
        <v>6.4563285619884834</v>
      </c>
      <c r="V892" s="295">
        <f>SUMIFS('7.  Persistence Report'!AA$27:AA$659,'7.  Persistence Report'!$D$27:$D$659,$B891,'7.  Persistence Report'!$H$27:$H$659,$O$767,'7.  Persistence Report'!$J$27:$J$659,"Adjustment")</f>
        <v>6.4563285619884834</v>
      </c>
      <c r="W892" s="295">
        <f>SUMIFS('7.  Persistence Report'!AB$27:AB$659,'7.  Persistence Report'!$D$27:$D$659,$B891,'7.  Persistence Report'!$H$27:$H$659,$O$767,'7.  Persistence Report'!$J$27:$J$659,"Adjustment")</f>
        <v>6.4563285619884834</v>
      </c>
      <c r="X892" s="295">
        <f>SUMIFS('7.  Persistence Report'!AC$27:AC$659,'7.  Persistence Report'!$D$27:$D$659,$B891,'7.  Persistence Report'!$H$27:$H$659,$O$767,'7.  Persistence Report'!$J$27:$J$659,"Adjustment")</f>
        <v>6.4563285619884834</v>
      </c>
      <c r="Y892" s="411">
        <f>Y891</f>
        <v>1</v>
      </c>
      <c r="Z892" s="411">
        <f t="shared" ref="Z892" si="2699">Z891</f>
        <v>0</v>
      </c>
      <c r="AA892" s="411">
        <f t="shared" ref="AA892" si="2700">AA891</f>
        <v>0</v>
      </c>
      <c r="AB892" s="411">
        <f t="shared" ref="AB892" si="2701">AB891</f>
        <v>0</v>
      </c>
      <c r="AC892" s="411">
        <f t="shared" ref="AC892" si="2702">AC891</f>
        <v>0</v>
      </c>
      <c r="AD892" s="411">
        <f t="shared" ref="AD892" si="2703">AD891</f>
        <v>0</v>
      </c>
      <c r="AE892" s="411">
        <f t="shared" ref="AE892" si="2704">AE891</f>
        <v>0</v>
      </c>
      <c r="AF892" s="411">
        <f t="shared" ref="AF892" si="2705">AF891</f>
        <v>0</v>
      </c>
      <c r="AG892" s="411">
        <f t="shared" ref="AG892" si="2706">AG891</f>
        <v>0</v>
      </c>
      <c r="AH892" s="411">
        <f t="shared" ref="AH892" si="2707">AH891</f>
        <v>0</v>
      </c>
      <c r="AI892" s="411">
        <f t="shared" ref="AI892" si="2708">AI891</f>
        <v>0</v>
      </c>
      <c r="AJ892" s="411">
        <f t="shared" ref="AJ892" si="2709">AJ891</f>
        <v>0</v>
      </c>
      <c r="AK892" s="411">
        <f t="shared" ref="AK892" si="2710">AK891</f>
        <v>0</v>
      </c>
      <c r="AL892" s="411">
        <f t="shared" ref="AL892" si="2711">AL891</f>
        <v>0</v>
      </c>
      <c r="AM892" s="306"/>
    </row>
    <row r="893" spans="1:39" ht="15.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5" outlineLevel="1">
      <c r="A894" s="532">
        <v>39</v>
      </c>
      <c r="B894" s="428" t="s">
        <v>795</v>
      </c>
      <c r="C894" s="291" t="s">
        <v>25</v>
      </c>
      <c r="D894" s="295">
        <f>SUMIFS('7.  Persistence Report'!AY$27:AY$659,'7.  Persistence Report'!$D$27:$D$659,$B894,'7.  Persistence Report'!$H$27:$H$659,$D$767,'7.  Persistence Report'!$J$27:$J$659,"&lt;&gt;Adjustment")</f>
        <v>0</v>
      </c>
      <c r="E894" s="295">
        <f>SUMIFS('7.  Persistence Report'!AZ$27:AZ$659,'7.  Persistence Report'!$D$27:$D$659,$B894,'7.  Persistence Report'!$H$27:$H$659,$D$767,'7.  Persistence Report'!$J$27:$J$659,"&lt;&gt;Adjustment")</f>
        <v>0</v>
      </c>
      <c r="F894" s="295">
        <f>SUMIFS('7.  Persistence Report'!BA$27:BA$659,'7.  Persistence Report'!$D$27:$D$659,$B894,'7.  Persistence Report'!$H$27:$H$659,$D$767,'7.  Persistence Report'!$J$27:$J$659,"&lt;&gt;Adjustment")</f>
        <v>0</v>
      </c>
      <c r="G894" s="295">
        <f>SUMIFS('7.  Persistence Report'!BB$27:BB$659,'7.  Persistence Report'!$D$27:$D$659,$B894,'7.  Persistence Report'!$H$27:$H$659,$D$767,'7.  Persistence Report'!$J$27:$J$659,"&lt;&gt;Adjustment")</f>
        <v>0</v>
      </c>
      <c r="H894" s="295">
        <f>SUMIFS('7.  Persistence Report'!BC$27:BC$659,'7.  Persistence Report'!$D$27:$D$659,$B894,'7.  Persistence Report'!$H$27:$H$659,$D$767,'7.  Persistence Report'!$J$27:$J$659,"&lt;&gt;Adjustment")</f>
        <v>0</v>
      </c>
      <c r="I894" s="295">
        <f>SUMIFS('7.  Persistence Report'!BD$27:BD$659,'7.  Persistence Report'!$D$27:$D$659,$B894,'7.  Persistence Report'!$H$27:$H$659,$D$767,'7.  Persistence Report'!$J$27:$J$659,"&lt;&gt;Adjustment")</f>
        <v>0</v>
      </c>
      <c r="J894" s="295">
        <f>SUMIFS('7.  Persistence Report'!BE$27:BE$659,'7.  Persistence Report'!$D$27:$D$659,$B894,'7.  Persistence Report'!$H$27:$H$659,$D$767,'7.  Persistence Report'!$J$27:$J$659,"&lt;&gt;Adjustment")</f>
        <v>0</v>
      </c>
      <c r="K894" s="295">
        <f>SUMIFS('7.  Persistence Report'!BF$27:BF$659,'7.  Persistence Report'!$D$27:$D$659,$B894,'7.  Persistence Report'!$H$27:$H$659,$D$767,'7.  Persistence Report'!$J$27:$J$659,"&lt;&gt;Adjustment")</f>
        <v>0</v>
      </c>
      <c r="L894" s="295">
        <f>SUMIFS('7.  Persistence Report'!BG$27:BG$659,'7.  Persistence Report'!$D$27:$D$659,$B894,'7.  Persistence Report'!$H$27:$H$659,$D$767,'7.  Persistence Report'!$J$27:$J$659,"&lt;&gt;Adjustment")</f>
        <v>0</v>
      </c>
      <c r="M894" s="295">
        <f>SUMIFS('7.  Persistence Report'!BH$27:BH$659,'7.  Persistence Report'!$D$27:$D$659,$B894,'7.  Persistence Report'!$H$27:$H$659,$D$767,'7.  Persistence Report'!$J$27:$J$659,"&lt;&gt;Adjustment")</f>
        <v>0</v>
      </c>
      <c r="N894" s="291"/>
      <c r="O894" s="295">
        <f>SUMIFS('7.  Persistence Report'!T$27:T$659,'7.  Persistence Report'!$D$27:$D$659,$B894,'7.  Persistence Report'!$H$27:$H$659,$O$767,'7.  Persistence Report'!$J$27:$J$659,"&lt;&gt;Adjustment")</f>
        <v>0</v>
      </c>
      <c r="P894" s="295">
        <f>SUMIFS('7.  Persistence Report'!U$27:U$659,'7.  Persistence Report'!$D$27:$D$659,$B894,'7.  Persistence Report'!$H$27:$H$659,$O$767,'7.  Persistence Report'!$J$27:$J$659,"&lt;&gt;Adjustment")</f>
        <v>0</v>
      </c>
      <c r="Q894" s="295">
        <f>SUMIFS('7.  Persistence Report'!V$27:V$659,'7.  Persistence Report'!$D$27:$D$659,$B894,'7.  Persistence Report'!$H$27:$H$659,$O$767,'7.  Persistence Report'!$J$27:$J$659,"&lt;&gt;Adjustment")</f>
        <v>0</v>
      </c>
      <c r="R894" s="295">
        <f>SUMIFS('7.  Persistence Report'!W$27:W$659,'7.  Persistence Report'!$D$27:$D$659,$B894,'7.  Persistence Report'!$H$27:$H$659,$O$767,'7.  Persistence Report'!$J$27:$J$659,"&lt;&gt;Adjustment")</f>
        <v>0</v>
      </c>
      <c r="S894" s="295">
        <f>SUMIFS('7.  Persistence Report'!X$27:X$659,'7.  Persistence Report'!$D$27:$D$659,$B894,'7.  Persistence Report'!$H$27:$H$659,$O$767,'7.  Persistence Report'!$J$27:$J$659,"&lt;&gt;Adjustment")</f>
        <v>0</v>
      </c>
      <c r="T894" s="295">
        <f>SUMIFS('7.  Persistence Report'!Y$27:Y$659,'7.  Persistence Report'!$D$27:$D$659,$B894,'7.  Persistence Report'!$H$27:$H$659,$O$767,'7.  Persistence Report'!$J$27:$J$659,"&lt;&gt;Adjustment")</f>
        <v>0</v>
      </c>
      <c r="U894" s="295">
        <f>SUMIFS('7.  Persistence Report'!Z$27:Z$659,'7.  Persistence Report'!$D$27:$D$659,$B894,'7.  Persistence Report'!$H$27:$H$659,$O$767,'7.  Persistence Report'!$J$27:$J$659,"&lt;&gt;Adjustment")</f>
        <v>0</v>
      </c>
      <c r="V894" s="295">
        <f>SUMIFS('7.  Persistence Report'!AA$27:AA$659,'7.  Persistence Report'!$D$27:$D$659,$B894,'7.  Persistence Report'!$H$27:$H$659,$O$767,'7.  Persistence Report'!$J$27:$J$659,"&lt;&gt;Adjustment")</f>
        <v>0</v>
      </c>
      <c r="W894" s="295">
        <f>SUMIFS('7.  Persistence Report'!AB$27:AB$659,'7.  Persistence Report'!$D$27:$D$659,$B894,'7.  Persistence Report'!$H$27:$H$659,$O$767,'7.  Persistence Report'!$J$27:$J$659,"&lt;&gt;Adjustment")</f>
        <v>0</v>
      </c>
      <c r="X894" s="295">
        <f>SUMIFS('7.  Persistence Report'!AC$27:AC$659,'7.  Persistence Report'!$D$27:$D$659,$B894,'7.  Persistence Report'!$H$27:$H$659,$O$767,'7.  Persistence Report'!$J$27:$J$659,"&lt;&gt;Adjustment")</f>
        <v>0</v>
      </c>
      <c r="Y894" s="415">
        <f>VLOOKUP(B894,'3-a.  Rate Class Allocations'!$B$20:$BW$989,52,FALSE)</f>
        <v>1</v>
      </c>
      <c r="Z894" s="415">
        <f>VLOOKUP(B894,'3-a.  Rate Class Allocations'!$B$20:$BW$989,54,FALSE)</f>
        <v>0</v>
      </c>
      <c r="AA894" s="415">
        <f>VLOOKUP(B894,'3-a.  Rate Class Allocations'!$B$20:$BW$989,56,FALSE)</f>
        <v>0</v>
      </c>
      <c r="AB894" s="415">
        <f>VLOOKUP(B894,'3-a.  Rate Class Allocations'!$B$20:$BW$989,57,FALSE)</f>
        <v>0</v>
      </c>
      <c r="AC894" s="415">
        <f>VLOOKUP(B894,'3-a.  Rate Class Allocations'!$B$20:$BW$989,59,FALSE)</f>
        <v>0</v>
      </c>
      <c r="AD894" s="415">
        <f>VLOOKUP(B894,'3-a.  Rate Class Allocations'!$B$20:$BW$989,61,FALSE)</f>
        <v>0</v>
      </c>
      <c r="AE894" s="415"/>
      <c r="AF894" s="415"/>
      <c r="AG894" s="415"/>
      <c r="AH894" s="415"/>
      <c r="AI894" s="415"/>
      <c r="AJ894" s="415"/>
      <c r="AK894" s="415"/>
      <c r="AL894" s="415"/>
      <c r="AM894" s="296">
        <f>SUM(Y894:AL894)</f>
        <v>1</v>
      </c>
    </row>
    <row r="895" spans="1:39" ht="15.5" outlineLevel="1">
      <c r="A895" s="532"/>
      <c r="B895" s="294" t="s">
        <v>342</v>
      </c>
      <c r="C895" s="340" t="s">
        <v>862</v>
      </c>
      <c r="D895" s="295">
        <f>SUMIFS('7.  Persistence Report'!AY$27:AY$659,'7.  Persistence Report'!$D$27:$D$659,$B894,'7.  Persistence Report'!$H$27:$H$659,$D$767,'7.  Persistence Report'!$J$27:$J$659,"Adjustment")</f>
        <v>151691.96459016393</v>
      </c>
      <c r="E895" s="295">
        <f>SUMIFS('7.  Persistence Report'!AZ$27:AZ$659,'7.  Persistence Report'!$D$27:$D$659,$B894,'7.  Persistence Report'!$H$27:$H$659,$D$767,'7.  Persistence Report'!$J$27:$J$659,"Adjustment")</f>
        <v>151691.96459016393</v>
      </c>
      <c r="F895" s="295">
        <f>SUMIFS('7.  Persistence Report'!BA$27:BA$659,'7.  Persistence Report'!$D$27:$D$659,$B894,'7.  Persistence Report'!$H$27:$H$659,$D$767,'7.  Persistence Report'!$J$27:$J$659,"Adjustment")</f>
        <v>151691.96459016393</v>
      </c>
      <c r="G895" s="295">
        <f>SUMIFS('7.  Persistence Report'!BB$27:BB$659,'7.  Persistence Report'!$D$27:$D$659,$B894,'7.  Persistence Report'!$H$27:$H$659,$D$767,'7.  Persistence Report'!$J$27:$J$659,"Adjustment")</f>
        <v>151691.96459016393</v>
      </c>
      <c r="H895" s="295">
        <f>SUMIFS('7.  Persistence Report'!BC$27:BC$659,'7.  Persistence Report'!$D$27:$D$659,$B894,'7.  Persistence Report'!$H$27:$H$659,$D$767,'7.  Persistence Report'!$J$27:$J$659,"Adjustment")</f>
        <v>151691.96459016393</v>
      </c>
      <c r="I895" s="295">
        <f>SUMIFS('7.  Persistence Report'!BD$27:BD$659,'7.  Persistence Report'!$D$27:$D$659,$B894,'7.  Persistence Report'!$H$27:$H$659,$D$767,'7.  Persistence Report'!$J$27:$J$659,"Adjustment")</f>
        <v>151691.96459016393</v>
      </c>
      <c r="J895" s="295">
        <f>SUMIFS('7.  Persistence Report'!BE$27:BE$659,'7.  Persistence Report'!$D$27:$D$659,$B894,'7.  Persistence Report'!$H$27:$H$659,$D$767,'7.  Persistence Report'!$J$27:$J$659,"Adjustment")</f>
        <v>151691.96459016393</v>
      </c>
      <c r="K895" s="295">
        <f>SUMIFS('7.  Persistence Report'!BF$27:BF$659,'7.  Persistence Report'!$D$27:$D$659,$B894,'7.  Persistence Report'!$H$27:$H$659,$D$767,'7.  Persistence Report'!$J$27:$J$659,"Adjustment")</f>
        <v>151691.96459016393</v>
      </c>
      <c r="L895" s="295">
        <f>SUMIFS('7.  Persistence Report'!BG$27:BG$659,'7.  Persistence Report'!$D$27:$D$659,$B894,'7.  Persistence Report'!$H$27:$H$659,$D$767,'7.  Persistence Report'!$J$27:$J$659,"Adjustment")</f>
        <v>151691.96459016393</v>
      </c>
      <c r="M895" s="295">
        <f>SUMIFS('7.  Persistence Report'!BH$27:BH$659,'7.  Persistence Report'!$D$27:$D$659,$B894,'7.  Persistence Report'!$H$27:$H$659,$D$767,'7.  Persistence Report'!$J$27:$J$659,"Adjustment")</f>
        <v>151691.96459016393</v>
      </c>
      <c r="N895" s="291"/>
      <c r="O895" s="295">
        <f>SUMIFS('7.  Persistence Report'!T$27:T$659,'7.  Persistence Report'!$D$27:$D$659,$B894,'7.  Persistence Report'!$H$27:$H$659,$O$767,'7.  Persistence Report'!$J$27:$J$659,"Adjustment")</f>
        <v>651</v>
      </c>
      <c r="P895" s="295">
        <f>SUMIFS('7.  Persistence Report'!U$27:U$659,'7.  Persistence Report'!$D$27:$D$659,$B894,'7.  Persistence Report'!$H$27:$H$659,$O$767,'7.  Persistence Report'!$J$27:$J$659,"Adjustment")</f>
        <v>651</v>
      </c>
      <c r="Q895" s="295">
        <f>SUMIFS('7.  Persistence Report'!V$27:V$659,'7.  Persistence Report'!$D$27:$D$659,$B894,'7.  Persistence Report'!$H$27:$H$659,$O$767,'7.  Persistence Report'!$J$27:$J$659,"Adjustment")</f>
        <v>651</v>
      </c>
      <c r="R895" s="295">
        <f>SUMIFS('7.  Persistence Report'!W$27:W$659,'7.  Persistence Report'!$D$27:$D$659,$B894,'7.  Persistence Report'!$H$27:$H$659,$O$767,'7.  Persistence Report'!$J$27:$J$659,"Adjustment")</f>
        <v>651</v>
      </c>
      <c r="S895" s="295">
        <f>SUMIFS('7.  Persistence Report'!X$27:X$659,'7.  Persistence Report'!$D$27:$D$659,$B894,'7.  Persistence Report'!$H$27:$H$659,$O$767,'7.  Persistence Report'!$J$27:$J$659,"Adjustment")</f>
        <v>651</v>
      </c>
      <c r="T895" s="295">
        <f>SUMIFS('7.  Persistence Report'!Y$27:Y$659,'7.  Persistence Report'!$D$27:$D$659,$B894,'7.  Persistence Report'!$H$27:$H$659,$O$767,'7.  Persistence Report'!$J$27:$J$659,"Adjustment")</f>
        <v>651</v>
      </c>
      <c r="U895" s="295">
        <f>SUMIFS('7.  Persistence Report'!Z$27:Z$659,'7.  Persistence Report'!$D$27:$D$659,$B894,'7.  Persistence Report'!$H$27:$H$659,$O$767,'7.  Persistence Report'!$J$27:$J$659,"Adjustment")</f>
        <v>651</v>
      </c>
      <c r="V895" s="295">
        <f>SUMIFS('7.  Persistence Report'!AA$27:AA$659,'7.  Persistence Report'!$D$27:$D$659,$B894,'7.  Persistence Report'!$H$27:$H$659,$O$767,'7.  Persistence Report'!$J$27:$J$659,"Adjustment")</f>
        <v>651</v>
      </c>
      <c r="W895" s="295">
        <f>SUMIFS('7.  Persistence Report'!AB$27:AB$659,'7.  Persistence Report'!$D$27:$D$659,$B894,'7.  Persistence Report'!$H$27:$H$659,$O$767,'7.  Persistence Report'!$J$27:$J$659,"Adjustment")</f>
        <v>651</v>
      </c>
      <c r="X895" s="295">
        <f>SUMIFS('7.  Persistence Report'!AC$27:AC$659,'7.  Persistence Report'!$D$27:$D$659,$B894,'7.  Persistence Report'!$H$27:$H$659,$O$767,'7.  Persistence Report'!$J$27:$J$659,"Adjustment")</f>
        <v>651</v>
      </c>
      <c r="Y895" s="411">
        <f>Y894</f>
        <v>1</v>
      </c>
      <c r="Z895" s="411">
        <f t="shared" ref="Z895" si="2712">Z894</f>
        <v>0</v>
      </c>
      <c r="AA895" s="411">
        <f t="shared" ref="AA895" si="2713">AA894</f>
        <v>0</v>
      </c>
      <c r="AB895" s="411">
        <f t="shared" ref="AB895" si="2714">AB894</f>
        <v>0</v>
      </c>
      <c r="AC895" s="411">
        <f t="shared" ref="AC895" si="2715">AC894</f>
        <v>0</v>
      </c>
      <c r="AD895" s="411">
        <f t="shared" ref="AD895" si="2716">AD894</f>
        <v>0</v>
      </c>
      <c r="AE895" s="411">
        <f t="shared" ref="AE895" si="2717">AE894</f>
        <v>0</v>
      </c>
      <c r="AF895" s="411">
        <f t="shared" ref="AF895" si="2718">AF894</f>
        <v>0</v>
      </c>
      <c r="AG895" s="411">
        <f t="shared" ref="AG895" si="2719">AG894</f>
        <v>0</v>
      </c>
      <c r="AH895" s="411">
        <f t="shared" ref="AH895" si="2720">AH894</f>
        <v>0</v>
      </c>
      <c r="AI895" s="411">
        <f t="shared" ref="AI895" si="2721">AI894</f>
        <v>0</v>
      </c>
      <c r="AJ895" s="411">
        <f t="shared" ref="AJ895" si="2722">AJ894</f>
        <v>0</v>
      </c>
      <c r="AK895" s="411">
        <f t="shared" ref="AK895" si="2723">AK894</f>
        <v>0</v>
      </c>
      <c r="AL895" s="411">
        <f t="shared" ref="AL895" si="2724">AL894</f>
        <v>0</v>
      </c>
      <c r="AM895" s="306"/>
    </row>
    <row r="896" spans="1:39" ht="15.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15.5" outlineLevel="1">
      <c r="A897" s="532">
        <v>40</v>
      </c>
      <c r="B897" s="428" t="s">
        <v>797</v>
      </c>
      <c r="C897" s="291" t="s">
        <v>25</v>
      </c>
      <c r="D897" s="295">
        <f>SUMIFS('7.  Persistence Report'!AY$27:AY$659,'7.  Persistence Report'!$D$27:$D$659,$B897,'7.  Persistence Report'!$H$27:$H$659,$D$767,'7.  Persistence Report'!$J$27:$J$659,"&lt;&gt;Adjustment")</f>
        <v>0</v>
      </c>
      <c r="E897" s="295">
        <f>SUMIFS('7.  Persistence Report'!AZ$27:AZ$659,'7.  Persistence Report'!$D$27:$D$659,$B897,'7.  Persistence Report'!$H$27:$H$659,$D$767,'7.  Persistence Report'!$J$27:$J$659,"&lt;&gt;Adjustment")</f>
        <v>0</v>
      </c>
      <c r="F897" s="295">
        <f>SUMIFS('7.  Persistence Report'!BA$27:BA$659,'7.  Persistence Report'!$D$27:$D$659,$B897,'7.  Persistence Report'!$H$27:$H$659,$D$767,'7.  Persistence Report'!$J$27:$J$659,"&lt;&gt;Adjustment")</f>
        <v>0</v>
      </c>
      <c r="G897" s="295">
        <f>SUMIFS('7.  Persistence Report'!BB$27:BB$659,'7.  Persistence Report'!$D$27:$D$659,$B897,'7.  Persistence Report'!$H$27:$H$659,$D$767,'7.  Persistence Report'!$J$27:$J$659,"&lt;&gt;Adjustment")</f>
        <v>0</v>
      </c>
      <c r="H897" s="295">
        <f>SUMIFS('7.  Persistence Report'!BC$27:BC$659,'7.  Persistence Report'!$D$27:$D$659,$B897,'7.  Persistence Report'!$H$27:$H$659,$D$767,'7.  Persistence Report'!$J$27:$J$659,"&lt;&gt;Adjustment")</f>
        <v>0</v>
      </c>
      <c r="I897" s="295">
        <f>SUMIFS('7.  Persistence Report'!BD$27:BD$659,'7.  Persistence Report'!$D$27:$D$659,$B897,'7.  Persistence Report'!$H$27:$H$659,$D$767,'7.  Persistence Report'!$J$27:$J$659,"&lt;&gt;Adjustment")</f>
        <v>0</v>
      </c>
      <c r="J897" s="295">
        <f>SUMIFS('7.  Persistence Report'!BE$27:BE$659,'7.  Persistence Report'!$D$27:$D$659,$B897,'7.  Persistence Report'!$H$27:$H$659,$D$767,'7.  Persistence Report'!$J$27:$J$659,"&lt;&gt;Adjustment")</f>
        <v>0</v>
      </c>
      <c r="K897" s="295">
        <f>SUMIFS('7.  Persistence Report'!BF$27:BF$659,'7.  Persistence Report'!$D$27:$D$659,$B897,'7.  Persistence Report'!$H$27:$H$659,$D$767,'7.  Persistence Report'!$J$27:$J$659,"&lt;&gt;Adjustment")</f>
        <v>0</v>
      </c>
      <c r="L897" s="295">
        <f>SUMIFS('7.  Persistence Report'!BG$27:BG$659,'7.  Persistence Report'!$D$27:$D$659,$B897,'7.  Persistence Report'!$H$27:$H$659,$D$767,'7.  Persistence Report'!$J$27:$J$659,"&lt;&gt;Adjustment")</f>
        <v>0</v>
      </c>
      <c r="M897" s="295">
        <f>SUMIFS('7.  Persistence Report'!BH$27:BH$659,'7.  Persistence Report'!$D$27:$D$659,$B897,'7.  Persistence Report'!$H$27:$H$659,$D$767,'7.  Persistence Report'!$J$27:$J$659,"&lt;&gt;Adjustment")</f>
        <v>0</v>
      </c>
      <c r="N897" s="295">
        <v>12</v>
      </c>
      <c r="O897" s="295">
        <f>SUMIFS('7.  Persistence Report'!T$27:T$659,'7.  Persistence Report'!$D$27:$D$659,$B897,'7.  Persistence Report'!$H$27:$H$659,$O$767,'7.  Persistence Report'!$J$27:$J$659,"&lt;&gt;Adjustment")</f>
        <v>0</v>
      </c>
      <c r="P897" s="295">
        <f>SUMIFS('7.  Persistence Report'!U$27:U$659,'7.  Persistence Report'!$D$27:$D$659,$B897,'7.  Persistence Report'!$H$27:$H$659,$O$767,'7.  Persistence Report'!$J$27:$J$659,"&lt;&gt;Adjustment")</f>
        <v>0</v>
      </c>
      <c r="Q897" s="295">
        <f>SUMIFS('7.  Persistence Report'!V$27:V$659,'7.  Persistence Report'!$D$27:$D$659,$B897,'7.  Persistence Report'!$H$27:$H$659,$O$767,'7.  Persistence Report'!$J$27:$J$659,"&lt;&gt;Adjustment")</f>
        <v>0</v>
      </c>
      <c r="R897" s="295">
        <f>SUMIFS('7.  Persistence Report'!W$27:W$659,'7.  Persistence Report'!$D$27:$D$659,$B897,'7.  Persistence Report'!$H$27:$H$659,$O$767,'7.  Persistence Report'!$J$27:$J$659,"&lt;&gt;Adjustment")</f>
        <v>0</v>
      </c>
      <c r="S897" s="295">
        <f>SUMIFS('7.  Persistence Report'!X$27:X$659,'7.  Persistence Report'!$D$27:$D$659,$B897,'7.  Persistence Report'!$H$27:$H$659,$O$767,'7.  Persistence Report'!$J$27:$J$659,"&lt;&gt;Adjustment")</f>
        <v>0</v>
      </c>
      <c r="T897" s="295">
        <f>SUMIFS('7.  Persistence Report'!Y$27:Y$659,'7.  Persistence Report'!$D$27:$D$659,$B897,'7.  Persistence Report'!$H$27:$H$659,$O$767,'7.  Persistence Report'!$J$27:$J$659,"&lt;&gt;Adjustment")</f>
        <v>0</v>
      </c>
      <c r="U897" s="295">
        <f>SUMIFS('7.  Persistence Report'!Z$27:Z$659,'7.  Persistence Report'!$D$27:$D$659,$B897,'7.  Persistence Report'!$H$27:$H$659,$O$767,'7.  Persistence Report'!$J$27:$J$659,"&lt;&gt;Adjustment")</f>
        <v>0</v>
      </c>
      <c r="V897" s="295">
        <f>SUMIFS('7.  Persistence Report'!AA$27:AA$659,'7.  Persistence Report'!$D$27:$D$659,$B897,'7.  Persistence Report'!$H$27:$H$659,$O$767,'7.  Persistence Report'!$J$27:$J$659,"&lt;&gt;Adjustment")</f>
        <v>0</v>
      </c>
      <c r="W897" s="295">
        <f>SUMIFS('7.  Persistence Report'!AB$27:AB$659,'7.  Persistence Report'!$D$27:$D$659,$B897,'7.  Persistence Report'!$H$27:$H$659,$O$767,'7.  Persistence Report'!$J$27:$J$659,"&lt;&gt;Adjustment")</f>
        <v>0</v>
      </c>
      <c r="X897" s="295">
        <f>SUMIFS('7.  Persistence Report'!AC$27:AC$659,'7.  Persistence Report'!$D$27:$D$659,$B897,'7.  Persistence Report'!$H$27:$H$659,$O$767,'7.  Persistence Report'!$J$27:$J$659,"&lt;&gt;Adjustment")</f>
        <v>0</v>
      </c>
      <c r="Y897" s="415">
        <f>VLOOKUP(B897,'3-a.  Rate Class Allocations'!$B$20:$BW$989,52,FALSE)</f>
        <v>0</v>
      </c>
      <c r="Z897" s="415">
        <f>VLOOKUP(B897,'3-a.  Rate Class Allocations'!$B$20:$BW$989,54,FALSE)</f>
        <v>0.25</v>
      </c>
      <c r="AA897" s="415">
        <f>VLOOKUP(B897,'3-a.  Rate Class Allocations'!$B$20:$BW$989,56,FALSE)</f>
        <v>4.5526028414203543E-2</v>
      </c>
      <c r="AB897" s="415">
        <f>VLOOKUP(B897,'3-a.  Rate Class Allocations'!$B$20:$BW$989,57,FALSE)</f>
        <v>0.69103272483557265</v>
      </c>
      <c r="AC897" s="415">
        <f>VLOOKUP(B897,'3-a.  Rate Class Allocations'!$B$20:$BW$989,59,FALSE)</f>
        <v>5.6401896840190369E-2</v>
      </c>
      <c r="AD897" s="415">
        <f>VLOOKUP(B897,'3-a.  Rate Class Allocations'!$B$20:$BW$989,61,FALSE)</f>
        <v>0</v>
      </c>
      <c r="AE897" s="415"/>
      <c r="AF897" s="415"/>
      <c r="AG897" s="415"/>
      <c r="AH897" s="415"/>
      <c r="AI897" s="415"/>
      <c r="AJ897" s="415"/>
      <c r="AK897" s="415"/>
      <c r="AL897" s="415"/>
      <c r="AM897" s="296">
        <f>SUM(Y897:AL897)</f>
        <v>1.0429606500899666</v>
      </c>
    </row>
    <row r="898" spans="1:39" ht="15.5" outlineLevel="1">
      <c r="A898" s="532"/>
      <c r="B898" s="294" t="s">
        <v>342</v>
      </c>
      <c r="C898" s="340" t="s">
        <v>862</v>
      </c>
      <c r="D898" s="295">
        <f>SUMIFS('7.  Persistence Report'!AY$27:AY$659,'7.  Persistence Report'!$D$27:$D$659,$B897,'7.  Persistence Report'!$H$27:$H$659,$D$767,'7.  Persistence Report'!$J$27:$J$659,"Adjustment")</f>
        <v>9033085.8400000315</v>
      </c>
      <c r="E898" s="295">
        <f>SUMIFS('7.  Persistence Report'!AZ$27:AZ$659,'7.  Persistence Report'!$D$27:$D$659,$B897,'7.  Persistence Report'!$H$27:$H$659,$D$767,'7.  Persistence Report'!$J$27:$J$659,"Adjustment")</f>
        <v>9033085.8400000315</v>
      </c>
      <c r="F898" s="295">
        <f>SUMIFS('7.  Persistence Report'!BA$27:BA$659,'7.  Persistence Report'!$D$27:$D$659,$B897,'7.  Persistence Report'!$H$27:$H$659,$D$767,'7.  Persistence Report'!$J$27:$J$659,"Adjustment")</f>
        <v>9033085.8400000315</v>
      </c>
      <c r="G898" s="295">
        <f>SUMIFS('7.  Persistence Report'!BB$27:BB$659,'7.  Persistence Report'!$D$27:$D$659,$B897,'7.  Persistence Report'!$H$27:$H$659,$D$767,'7.  Persistence Report'!$J$27:$J$659,"Adjustment")</f>
        <v>9033085.8400000315</v>
      </c>
      <c r="H898" s="295">
        <f>SUMIFS('7.  Persistence Report'!BC$27:BC$659,'7.  Persistence Report'!$D$27:$D$659,$B897,'7.  Persistence Report'!$H$27:$H$659,$D$767,'7.  Persistence Report'!$J$27:$J$659,"Adjustment")</f>
        <v>9033085.8400000315</v>
      </c>
      <c r="I898" s="295">
        <f>SUMIFS('7.  Persistence Report'!BD$27:BD$659,'7.  Persistence Report'!$D$27:$D$659,$B897,'7.  Persistence Report'!$H$27:$H$659,$D$767,'7.  Persistence Report'!$J$27:$J$659,"Adjustment")</f>
        <v>9033085.8400000315</v>
      </c>
      <c r="J898" s="295">
        <f>SUMIFS('7.  Persistence Report'!BE$27:BE$659,'7.  Persistence Report'!$D$27:$D$659,$B897,'7.  Persistence Report'!$H$27:$H$659,$D$767,'7.  Persistence Report'!$J$27:$J$659,"Adjustment")</f>
        <v>9033085.8400000315</v>
      </c>
      <c r="K898" s="295">
        <f>SUMIFS('7.  Persistence Report'!BF$27:BF$659,'7.  Persistence Report'!$D$27:$D$659,$B897,'7.  Persistence Report'!$H$27:$H$659,$D$767,'7.  Persistence Report'!$J$27:$J$659,"Adjustment")</f>
        <v>9033085.8400000315</v>
      </c>
      <c r="L898" s="295">
        <f>SUMIFS('7.  Persistence Report'!BG$27:BG$659,'7.  Persistence Report'!$D$27:$D$659,$B897,'7.  Persistence Report'!$H$27:$H$659,$D$767,'7.  Persistence Report'!$J$27:$J$659,"Adjustment")</f>
        <v>9033085.8400000315</v>
      </c>
      <c r="M898" s="295">
        <f>SUMIFS('7.  Persistence Report'!BH$27:BH$659,'7.  Persistence Report'!$D$27:$D$659,$B897,'7.  Persistence Report'!$H$27:$H$659,$D$767,'7.  Persistence Report'!$J$27:$J$659,"Adjustment")</f>
        <v>9033085.8400000315</v>
      </c>
      <c r="N898" s="295">
        <f>N897</f>
        <v>12</v>
      </c>
      <c r="O898" s="295">
        <f>SUMIFS('7.  Persistence Report'!T$27:T$659,'7.  Persistence Report'!$D$27:$D$659,$B897,'7.  Persistence Report'!$H$27:$H$659,$O$767,'7.  Persistence Report'!$J$27:$J$659,"Adjustment")</f>
        <v>6515.5200159999631</v>
      </c>
      <c r="P898" s="295">
        <f>SUMIFS('7.  Persistence Report'!U$27:U$659,'7.  Persistence Report'!$D$27:$D$659,$B897,'7.  Persistence Report'!$H$27:$H$659,$O$767,'7.  Persistence Report'!$J$27:$J$659,"Adjustment")</f>
        <v>6515.5200159999631</v>
      </c>
      <c r="Q898" s="295">
        <f>SUMIFS('7.  Persistence Report'!V$27:V$659,'7.  Persistence Report'!$D$27:$D$659,$B897,'7.  Persistence Report'!$H$27:$H$659,$O$767,'7.  Persistence Report'!$J$27:$J$659,"Adjustment")</f>
        <v>6515.5200159999631</v>
      </c>
      <c r="R898" s="295">
        <f>SUMIFS('7.  Persistence Report'!W$27:W$659,'7.  Persistence Report'!$D$27:$D$659,$B897,'7.  Persistence Report'!$H$27:$H$659,$O$767,'7.  Persistence Report'!$J$27:$J$659,"Adjustment")</f>
        <v>6515.5200159999631</v>
      </c>
      <c r="S898" s="295">
        <f>SUMIFS('7.  Persistence Report'!X$27:X$659,'7.  Persistence Report'!$D$27:$D$659,$B897,'7.  Persistence Report'!$H$27:$H$659,$O$767,'7.  Persistence Report'!$J$27:$J$659,"Adjustment")</f>
        <v>6515.5200159999631</v>
      </c>
      <c r="T898" s="295">
        <f>SUMIFS('7.  Persistence Report'!Y$27:Y$659,'7.  Persistence Report'!$D$27:$D$659,$B897,'7.  Persistence Report'!$H$27:$H$659,$O$767,'7.  Persistence Report'!$J$27:$J$659,"Adjustment")</f>
        <v>6515.5200159999631</v>
      </c>
      <c r="U898" s="295">
        <f>SUMIFS('7.  Persistence Report'!Z$27:Z$659,'7.  Persistence Report'!$D$27:$D$659,$B897,'7.  Persistence Report'!$H$27:$H$659,$O$767,'7.  Persistence Report'!$J$27:$J$659,"Adjustment")</f>
        <v>6515.5200159999631</v>
      </c>
      <c r="V898" s="295">
        <f>SUMIFS('7.  Persistence Report'!AA$27:AA$659,'7.  Persistence Report'!$D$27:$D$659,$B897,'7.  Persistence Report'!$H$27:$H$659,$O$767,'7.  Persistence Report'!$J$27:$J$659,"Adjustment")</f>
        <v>6515.5200159999631</v>
      </c>
      <c r="W898" s="295">
        <f>SUMIFS('7.  Persistence Report'!AB$27:AB$659,'7.  Persistence Report'!$D$27:$D$659,$B897,'7.  Persistence Report'!$H$27:$H$659,$O$767,'7.  Persistence Report'!$J$27:$J$659,"Adjustment")</f>
        <v>6515.5200159999631</v>
      </c>
      <c r="X898" s="295">
        <f>SUMIFS('7.  Persistence Report'!AC$27:AC$659,'7.  Persistence Report'!$D$27:$D$659,$B897,'7.  Persistence Report'!$H$27:$H$659,$O$767,'7.  Persistence Report'!$J$27:$J$659,"Adjustment")</f>
        <v>6515.5200159999631</v>
      </c>
      <c r="Y898" s="411">
        <f>Y897</f>
        <v>0</v>
      </c>
      <c r="Z898" s="411">
        <f t="shared" ref="Z898" si="2725">Z897</f>
        <v>0.25</v>
      </c>
      <c r="AA898" s="411">
        <f t="shared" ref="AA898" si="2726">AA897</f>
        <v>4.5526028414203543E-2</v>
      </c>
      <c r="AB898" s="411">
        <f t="shared" ref="AB898" si="2727">AB897</f>
        <v>0.69103272483557265</v>
      </c>
      <c r="AC898" s="411">
        <f t="shared" ref="AC898" si="2728">AC897</f>
        <v>5.6401896840190369E-2</v>
      </c>
      <c r="AD898" s="411">
        <f t="shared" ref="AD898" si="2729">AD897</f>
        <v>0</v>
      </c>
      <c r="AE898" s="411">
        <f t="shared" ref="AE898" si="2730">AE897</f>
        <v>0</v>
      </c>
      <c r="AF898" s="411">
        <f t="shared" ref="AF898" si="2731">AF897</f>
        <v>0</v>
      </c>
      <c r="AG898" s="411">
        <f t="shared" ref="AG898" si="2732">AG897</f>
        <v>0</v>
      </c>
      <c r="AH898" s="411">
        <f t="shared" ref="AH898" si="2733">AH897</f>
        <v>0</v>
      </c>
      <c r="AI898" s="411">
        <f t="shared" ref="AI898" si="2734">AI897</f>
        <v>0</v>
      </c>
      <c r="AJ898" s="411">
        <f t="shared" ref="AJ898" si="2735">AJ897</f>
        <v>0</v>
      </c>
      <c r="AK898" s="411">
        <f t="shared" ref="AK898" si="2736">AK897</f>
        <v>0</v>
      </c>
      <c r="AL898" s="411">
        <f t="shared" ref="AL898" si="2737">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8">Z900</f>
        <v>0</v>
      </c>
      <c r="AA901" s="411">
        <f t="shared" ref="AA901" si="2739">AA900</f>
        <v>0</v>
      </c>
      <c r="AB901" s="411">
        <f t="shared" ref="AB901" si="2740">AB900</f>
        <v>0</v>
      </c>
      <c r="AC901" s="411">
        <f t="shared" ref="AC901" si="2741">AC900</f>
        <v>0</v>
      </c>
      <c r="AD901" s="411">
        <f t="shared" ref="AD901" si="2742">AD900</f>
        <v>0</v>
      </c>
      <c r="AE901" s="411">
        <f t="shared" ref="AE901" si="2743">AE900</f>
        <v>0</v>
      </c>
      <c r="AF901" s="411">
        <f t="shared" ref="AF901" si="2744">AF900</f>
        <v>0</v>
      </c>
      <c r="AG901" s="411">
        <f t="shared" ref="AG901" si="2745">AG900</f>
        <v>0</v>
      </c>
      <c r="AH901" s="411">
        <f t="shared" ref="AH901" si="2746">AH900</f>
        <v>0</v>
      </c>
      <c r="AI901" s="411">
        <f t="shared" ref="AI901" si="2747">AI900</f>
        <v>0</v>
      </c>
      <c r="AJ901" s="411">
        <f t="shared" ref="AJ901" si="2748">AJ900</f>
        <v>0</v>
      </c>
      <c r="AK901" s="411">
        <f t="shared" ref="AK901" si="2749">AK900</f>
        <v>0</v>
      </c>
      <c r="AL901" s="411">
        <f t="shared" ref="AL901" si="2750">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1">Z903</f>
        <v>0</v>
      </c>
      <c r="AA904" s="411">
        <f t="shared" ref="AA904" si="2752">AA903</f>
        <v>0</v>
      </c>
      <c r="AB904" s="411">
        <f t="shared" ref="AB904" si="2753">AB903</f>
        <v>0</v>
      </c>
      <c r="AC904" s="411">
        <f t="shared" ref="AC904" si="2754">AC903</f>
        <v>0</v>
      </c>
      <c r="AD904" s="411">
        <f t="shared" ref="AD904" si="2755">AD903</f>
        <v>0</v>
      </c>
      <c r="AE904" s="411">
        <f t="shared" ref="AE904" si="2756">AE903</f>
        <v>0</v>
      </c>
      <c r="AF904" s="411">
        <f t="shared" ref="AF904" si="2757">AF903</f>
        <v>0</v>
      </c>
      <c r="AG904" s="411">
        <f t="shared" ref="AG904" si="2758">AG903</f>
        <v>0</v>
      </c>
      <c r="AH904" s="411">
        <f t="shared" ref="AH904" si="2759">AH903</f>
        <v>0</v>
      </c>
      <c r="AI904" s="411">
        <f t="shared" ref="AI904" si="2760">AI903</f>
        <v>0</v>
      </c>
      <c r="AJ904" s="411">
        <f t="shared" ref="AJ904" si="2761">AJ903</f>
        <v>0</v>
      </c>
      <c r="AK904" s="411">
        <f t="shared" ref="AK904" si="2762">AK903</f>
        <v>0</v>
      </c>
      <c r="AL904" s="411">
        <f t="shared" ref="AL904" si="2763">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4">Z906</f>
        <v>0</v>
      </c>
      <c r="AA907" s="411">
        <f t="shared" ref="AA907" si="2765">AA906</f>
        <v>0</v>
      </c>
      <c r="AB907" s="411">
        <f t="shared" ref="AB907" si="2766">AB906</f>
        <v>0</v>
      </c>
      <c r="AC907" s="411">
        <f t="shared" ref="AC907" si="2767">AC906</f>
        <v>0</v>
      </c>
      <c r="AD907" s="411">
        <f t="shared" ref="AD907" si="2768">AD906</f>
        <v>0</v>
      </c>
      <c r="AE907" s="411">
        <f t="shared" ref="AE907" si="2769">AE906</f>
        <v>0</v>
      </c>
      <c r="AF907" s="411">
        <f t="shared" ref="AF907" si="2770">AF906</f>
        <v>0</v>
      </c>
      <c r="AG907" s="411">
        <f t="shared" ref="AG907" si="2771">AG906</f>
        <v>0</v>
      </c>
      <c r="AH907" s="411">
        <f t="shared" ref="AH907" si="2772">AH906</f>
        <v>0</v>
      </c>
      <c r="AI907" s="411">
        <f t="shared" ref="AI907" si="2773">AI906</f>
        <v>0</v>
      </c>
      <c r="AJ907" s="411">
        <f t="shared" ref="AJ907" si="2774">AJ906</f>
        <v>0</v>
      </c>
      <c r="AK907" s="411">
        <f t="shared" ref="AK907" si="2775">AK906</f>
        <v>0</v>
      </c>
      <c r="AL907" s="411">
        <f t="shared" ref="AL907" si="2776">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7">Z909</f>
        <v>0</v>
      </c>
      <c r="AA910" s="411">
        <f t="shared" ref="AA910" si="2778">AA909</f>
        <v>0</v>
      </c>
      <c r="AB910" s="411">
        <f t="shared" ref="AB910" si="2779">AB909</f>
        <v>0</v>
      </c>
      <c r="AC910" s="411">
        <f t="shared" ref="AC910" si="2780">AC909</f>
        <v>0</v>
      </c>
      <c r="AD910" s="411">
        <f t="shared" ref="AD910" si="2781">AD909</f>
        <v>0</v>
      </c>
      <c r="AE910" s="411">
        <f t="shared" ref="AE910" si="2782">AE909</f>
        <v>0</v>
      </c>
      <c r="AF910" s="411">
        <f t="shared" ref="AF910" si="2783">AF909</f>
        <v>0</v>
      </c>
      <c r="AG910" s="411">
        <f t="shared" ref="AG910" si="2784">AG909</f>
        <v>0</v>
      </c>
      <c r="AH910" s="411">
        <f t="shared" ref="AH910" si="2785">AH909</f>
        <v>0</v>
      </c>
      <c r="AI910" s="411">
        <f t="shared" ref="AI910" si="2786">AI909</f>
        <v>0</v>
      </c>
      <c r="AJ910" s="411">
        <f t="shared" ref="AJ910" si="2787">AJ909</f>
        <v>0</v>
      </c>
      <c r="AK910" s="411">
        <f t="shared" ref="AK910" si="2788">AK909</f>
        <v>0</v>
      </c>
      <c r="AL910" s="411">
        <f t="shared" ref="AL910" si="2789">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0">Z912</f>
        <v>0</v>
      </c>
      <c r="AA913" s="411">
        <f t="shared" ref="AA913" si="2791">AA912</f>
        <v>0</v>
      </c>
      <c r="AB913" s="411">
        <f t="shared" ref="AB913" si="2792">AB912</f>
        <v>0</v>
      </c>
      <c r="AC913" s="411">
        <f t="shared" ref="AC913" si="2793">AC912</f>
        <v>0</v>
      </c>
      <c r="AD913" s="411">
        <f t="shared" ref="AD913" si="2794">AD912</f>
        <v>0</v>
      </c>
      <c r="AE913" s="411">
        <f t="shared" ref="AE913" si="2795">AE912</f>
        <v>0</v>
      </c>
      <c r="AF913" s="411">
        <f t="shared" ref="AF913" si="2796">AF912</f>
        <v>0</v>
      </c>
      <c r="AG913" s="411">
        <f t="shared" ref="AG913" si="2797">AG912</f>
        <v>0</v>
      </c>
      <c r="AH913" s="411">
        <f t="shared" ref="AH913" si="2798">AH912</f>
        <v>0</v>
      </c>
      <c r="AI913" s="411">
        <f t="shared" ref="AI913" si="2799">AI912</f>
        <v>0</v>
      </c>
      <c r="AJ913" s="411">
        <f t="shared" ref="AJ913" si="2800">AJ912</f>
        <v>0</v>
      </c>
      <c r="AK913" s="411">
        <f t="shared" ref="AK913" si="2801">AK912</f>
        <v>0</v>
      </c>
      <c r="AL913" s="411">
        <f t="shared" ref="AL913" si="2802">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3">Z915</f>
        <v>0</v>
      </c>
      <c r="AA916" s="411">
        <f t="shared" ref="AA916" si="2804">AA915</f>
        <v>0</v>
      </c>
      <c r="AB916" s="411">
        <f t="shared" ref="AB916" si="2805">AB915</f>
        <v>0</v>
      </c>
      <c r="AC916" s="411">
        <f t="shared" ref="AC916" si="2806">AC915</f>
        <v>0</v>
      </c>
      <c r="AD916" s="411">
        <f t="shared" ref="AD916" si="2807">AD915</f>
        <v>0</v>
      </c>
      <c r="AE916" s="411">
        <f t="shared" ref="AE916" si="2808">AE915</f>
        <v>0</v>
      </c>
      <c r="AF916" s="411">
        <f t="shared" ref="AF916" si="2809">AF915</f>
        <v>0</v>
      </c>
      <c r="AG916" s="411">
        <f t="shared" ref="AG916" si="2810">AG915</f>
        <v>0</v>
      </c>
      <c r="AH916" s="411">
        <f t="shared" ref="AH916" si="2811">AH915</f>
        <v>0</v>
      </c>
      <c r="AI916" s="411">
        <f t="shared" ref="AI916" si="2812">AI915</f>
        <v>0</v>
      </c>
      <c r="AJ916" s="411">
        <f t="shared" ref="AJ916" si="2813">AJ915</f>
        <v>0</v>
      </c>
      <c r="AK916" s="411">
        <f t="shared" ref="AK916" si="2814">AK915</f>
        <v>0</v>
      </c>
      <c r="AL916" s="411">
        <f t="shared" ref="AL916" si="2815">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6">Z918</f>
        <v>0</v>
      </c>
      <c r="AA919" s="411">
        <f t="shared" ref="AA919" si="2817">AA918</f>
        <v>0</v>
      </c>
      <c r="AB919" s="411">
        <f t="shared" ref="AB919" si="2818">AB918</f>
        <v>0</v>
      </c>
      <c r="AC919" s="411">
        <f t="shared" ref="AC919" si="2819">AC918</f>
        <v>0</v>
      </c>
      <c r="AD919" s="411">
        <f t="shared" ref="AD919" si="2820">AD918</f>
        <v>0</v>
      </c>
      <c r="AE919" s="411">
        <f t="shared" ref="AE919" si="2821">AE918</f>
        <v>0</v>
      </c>
      <c r="AF919" s="411">
        <f t="shared" ref="AF919" si="2822">AF918</f>
        <v>0</v>
      </c>
      <c r="AG919" s="411">
        <f t="shared" ref="AG919" si="2823">AG918</f>
        <v>0</v>
      </c>
      <c r="AH919" s="411">
        <f t="shared" ref="AH919" si="2824">AH918</f>
        <v>0</v>
      </c>
      <c r="AI919" s="411">
        <f t="shared" ref="AI919" si="2825">AI918</f>
        <v>0</v>
      </c>
      <c r="AJ919" s="411">
        <f t="shared" ref="AJ919" si="2826">AJ918</f>
        <v>0</v>
      </c>
      <c r="AK919" s="411">
        <f t="shared" ref="AK919" si="2827">AK918</f>
        <v>0</v>
      </c>
      <c r="AL919" s="411">
        <f t="shared" ref="AL919" si="2828">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9">Z921</f>
        <v>0</v>
      </c>
      <c r="AA922" s="411">
        <f t="shared" ref="AA922" si="2830">AA921</f>
        <v>0</v>
      </c>
      <c r="AB922" s="411">
        <f t="shared" ref="AB922" si="2831">AB921</f>
        <v>0</v>
      </c>
      <c r="AC922" s="411">
        <f t="shared" ref="AC922" si="2832">AC921</f>
        <v>0</v>
      </c>
      <c r="AD922" s="411">
        <f t="shared" ref="AD922" si="2833">AD921</f>
        <v>0</v>
      </c>
      <c r="AE922" s="411">
        <f t="shared" ref="AE922" si="2834">AE921</f>
        <v>0</v>
      </c>
      <c r="AF922" s="411">
        <f t="shared" ref="AF922" si="2835">AF921</f>
        <v>0</v>
      </c>
      <c r="AG922" s="411">
        <f t="shared" ref="AG922" si="2836">AG921</f>
        <v>0</v>
      </c>
      <c r="AH922" s="411">
        <f t="shared" ref="AH922" si="2837">AH921</f>
        <v>0</v>
      </c>
      <c r="AI922" s="411">
        <f t="shared" ref="AI922" si="2838">AI921</f>
        <v>0</v>
      </c>
      <c r="AJ922" s="411">
        <f t="shared" ref="AJ922" si="2839">AJ921</f>
        <v>0</v>
      </c>
      <c r="AK922" s="411">
        <f t="shared" ref="AK922" si="2840">AK921</f>
        <v>0</v>
      </c>
      <c r="AL922" s="411">
        <f t="shared" ref="AL922" si="2841">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2">Z924</f>
        <v>0</v>
      </c>
      <c r="AA925" s="411">
        <f t="shared" ref="AA925" si="2843">AA924</f>
        <v>0</v>
      </c>
      <c r="AB925" s="411">
        <f t="shared" ref="AB925" si="2844">AB924</f>
        <v>0</v>
      </c>
      <c r="AC925" s="411">
        <f t="shared" ref="AC925" si="2845">AC924</f>
        <v>0</v>
      </c>
      <c r="AD925" s="411">
        <f t="shared" ref="AD925" si="2846">AD924</f>
        <v>0</v>
      </c>
      <c r="AE925" s="411">
        <f t="shared" ref="AE925" si="2847">AE924</f>
        <v>0</v>
      </c>
      <c r="AF925" s="411">
        <f t="shared" ref="AF925" si="2848">AF924</f>
        <v>0</v>
      </c>
      <c r="AG925" s="411">
        <f t="shared" ref="AG925" si="2849">AG924</f>
        <v>0</v>
      </c>
      <c r="AH925" s="411">
        <f t="shared" ref="AH925" si="2850">AH924</f>
        <v>0</v>
      </c>
      <c r="AI925" s="411">
        <f t="shared" ref="AI925" si="2851">AI924</f>
        <v>0</v>
      </c>
      <c r="AJ925" s="411">
        <f t="shared" ref="AJ925" si="2852">AJ924</f>
        <v>0</v>
      </c>
      <c r="AK925" s="411">
        <f t="shared" ref="AK925" si="2853">AK924</f>
        <v>0</v>
      </c>
      <c r="AL925" s="411">
        <f t="shared" ref="AL925" si="2854">AL924</f>
        <v>0</v>
      </c>
      <c r="AM925" s="306"/>
    </row>
    <row r="926" spans="1:39" ht="15.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 r="B927" s="327" t="s">
        <v>328</v>
      </c>
      <c r="C927" s="329"/>
      <c r="D927" s="329">
        <f>SUM(D770:D925)</f>
        <v>97586020.72626847</v>
      </c>
      <c r="E927" s="329"/>
      <c r="F927" s="329"/>
      <c r="G927" s="329"/>
      <c r="H927" s="329"/>
      <c r="I927" s="329"/>
      <c r="J927" s="329"/>
      <c r="K927" s="329"/>
      <c r="L927" s="329"/>
      <c r="M927" s="329"/>
      <c r="N927" s="329"/>
      <c r="O927" s="329">
        <f>SUM(O770:O925)</f>
        <v>20544.697352860541</v>
      </c>
      <c r="P927" s="329"/>
      <c r="Q927" s="329"/>
      <c r="R927" s="329"/>
      <c r="S927" s="329"/>
      <c r="T927" s="329"/>
      <c r="U927" s="329"/>
      <c r="V927" s="329"/>
      <c r="W927" s="329"/>
      <c r="X927" s="329"/>
      <c r="Y927" s="329">
        <f>IF(Y768="kWh",SUMPRODUCT(D770:D925,Y770:Y925))</f>
        <v>1026271.2028618531</v>
      </c>
      <c r="Z927" s="329">
        <f>IF(Z768="kWh",SUMPRODUCT(D770:D925,Z770:Z925))</f>
        <v>2258271.4600000079</v>
      </c>
      <c r="AA927" s="329">
        <f>IF(AA768="kw",SUMPRODUCT(N770:N925,O770:O925,AA770:AA925),SUMPRODUCT(D770:D925,AA770:AA925))</f>
        <v>13688292.445570417</v>
      </c>
      <c r="AB927" s="329">
        <f>IF(AB768="kw",SUMPRODUCT(N770:N925,O770:O925,AB770:AB925),SUMPRODUCT(D770:D925,AB770:AB925))</f>
        <v>140242.15570120316</v>
      </c>
      <c r="AC927" s="329">
        <f>IF(AC768="kw",SUMPRODUCT(N770:N925,O770:O925,AC770:AC925),SUMPRODUCT(D770:D925,AC770:AC925))</f>
        <v>29136.352190571553</v>
      </c>
      <c r="AD927" s="329">
        <f>IF(AD768="kw",SUMPRODUCT(N770:N925,O770:O925,AD770:AD925),SUMPRODUCT(D770:D925,AD770:AD925))</f>
        <v>21113.680471135893</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17641528.116579864</v>
      </c>
      <c r="Z928" s="392">
        <f>HLOOKUP(Z584,'2. LRAMVA Threshold'!$B$42:$Q$53,11,FALSE)</f>
        <v>359473.49543287617</v>
      </c>
      <c r="AA928" s="392">
        <f>HLOOKUP(AA584,'2. LRAMVA Threshold'!$B$42:$Q$53,11,FALSE)</f>
        <v>37892403.441269629</v>
      </c>
      <c r="AB928" s="392">
        <f>HLOOKUP(AB584,'2. LRAMVA Threshold'!$B$42:$Q$53,11,FALSE)</f>
        <v>155436.48755892806</v>
      </c>
      <c r="AC928" s="392">
        <f>HLOOKUP(AC584,'2. LRAMVA Threshold'!$B$42:$Q$53,11,FALSE)</f>
        <v>42036.591221405048</v>
      </c>
      <c r="AD928" s="392">
        <f>HLOOKUP(AD584,'2. LRAMVA Threshold'!$B$42:$Q$53,11,FALSE)</f>
        <v>40556.143602851043</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5.5300000000000002E-3</v>
      </c>
      <c r="Z930" s="341">
        <f>HLOOKUP(Z$35,'3.  Distribution Rates'!$C$122:$P$133,11,FALSE)</f>
        <v>8.4600000000000005E-3</v>
      </c>
      <c r="AA930" s="341">
        <f>HLOOKUP(AA$35,'3.  Distribution Rates'!$C$122:$P$133,11,FALSE)</f>
        <v>3.4610000000000002E-2</v>
      </c>
      <c r="AB930" s="341">
        <f>HLOOKUP(AB$35,'3.  Distribution Rates'!$C$122:$P$133,11,FALSE)</f>
        <v>8.3989999999999991</v>
      </c>
      <c r="AC930" s="341">
        <f>HLOOKUP(AC$35,'3.  Distribution Rates'!$C$122:$P$133,11,FALSE)</f>
        <v>6.5975000000000001</v>
      </c>
      <c r="AD930" s="341">
        <f>HLOOKUP(AD$35,'3.  Distribution Rates'!$C$122:$P$133,11,FALSE)</f>
        <v>7.0842999999999998</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5">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5"/>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5"/>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5"/>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Y211*Y930</f>
        <v>163269.98862959305</v>
      </c>
      <c r="Z935" s="378">
        <f>Z211*Z930</f>
        <v>9336.9094560000012</v>
      </c>
      <c r="AA935" s="378">
        <f>AA211*AA930</f>
        <v>786623.50533182838</v>
      </c>
      <c r="AB935" s="825">
        <f>AB211/AB$32*AB930</f>
        <v>2053336.3634232376</v>
      </c>
      <c r="AC935" s="825">
        <f t="shared" ref="AC935:AD935" si="2856">AC211/AC$32*AC930</f>
        <v>700405.5263369421</v>
      </c>
      <c r="AD935" s="825">
        <f t="shared" si="2856"/>
        <v>919423.00337016722</v>
      </c>
      <c r="AE935" s="378">
        <f t="shared" ref="AE935:AL935" si="2857">AE211*AE930</f>
        <v>0</v>
      </c>
      <c r="AF935" s="378">
        <f t="shared" si="2857"/>
        <v>0</v>
      </c>
      <c r="AG935" s="378">
        <f t="shared" si="2857"/>
        <v>0</v>
      </c>
      <c r="AH935" s="378">
        <f t="shared" si="2857"/>
        <v>0</v>
      </c>
      <c r="AI935" s="378">
        <f t="shared" si="2857"/>
        <v>0</v>
      </c>
      <c r="AJ935" s="378">
        <f t="shared" si="2857"/>
        <v>0</v>
      </c>
      <c r="AK935" s="378">
        <f t="shared" si="2857"/>
        <v>0</v>
      </c>
      <c r="AL935" s="378">
        <f t="shared" si="2857"/>
        <v>0</v>
      </c>
      <c r="AM935" s="628">
        <f t="shared" si="2855"/>
        <v>4632395.2965477686</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Y394*Y930</f>
        <v>527262.7792731286</v>
      </c>
      <c r="Z936" s="378">
        <f>Z394*Z930</f>
        <v>37235.680722000005</v>
      </c>
      <c r="AA936" s="378">
        <f>AA394*AA930</f>
        <v>479747.6735890283</v>
      </c>
      <c r="AB936" s="825">
        <f>AB394/AB$32*AB930</f>
        <v>2332088.0864141732</v>
      </c>
      <c r="AC936" s="825">
        <f t="shared" ref="AC936:AD936" si="2858">AC394/AC$32*AC930</f>
        <v>671659.04872233723</v>
      </c>
      <c r="AD936" s="825">
        <f t="shared" si="2858"/>
        <v>526613.24081298243</v>
      </c>
      <c r="AE936" s="378">
        <f t="shared" ref="AE936:AL936" si="2859">AE394*AE930</f>
        <v>0</v>
      </c>
      <c r="AF936" s="378">
        <f t="shared" si="2859"/>
        <v>0</v>
      </c>
      <c r="AG936" s="378">
        <f t="shared" si="2859"/>
        <v>0</v>
      </c>
      <c r="AH936" s="378">
        <f t="shared" si="2859"/>
        <v>0</v>
      </c>
      <c r="AI936" s="378">
        <f t="shared" si="2859"/>
        <v>0</v>
      </c>
      <c r="AJ936" s="378">
        <f t="shared" si="2859"/>
        <v>0</v>
      </c>
      <c r="AK936" s="378">
        <f t="shared" si="2859"/>
        <v>0</v>
      </c>
      <c r="AL936" s="378">
        <f t="shared" si="2859"/>
        <v>0</v>
      </c>
      <c r="AM936" s="628">
        <f t="shared" si="2855"/>
        <v>4574606.5095336493</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0">Y577*Y930</f>
        <v>751518.90641566471</v>
      </c>
      <c r="Z937" s="378">
        <f t="shared" si="2860"/>
        <v>50361.576790121224</v>
      </c>
      <c r="AA937" s="378">
        <f t="shared" si="2860"/>
        <v>638706.29011798208</v>
      </c>
      <c r="AB937" s="825">
        <f>AB577/AB$32*AB930</f>
        <v>2717355.2132304888</v>
      </c>
      <c r="AC937" s="825">
        <f t="shared" ref="AC937:AD937" si="2861">AC577/AC$32*AC930</f>
        <v>409063.09471350821</v>
      </c>
      <c r="AD937" s="825">
        <f t="shared" si="2861"/>
        <v>138118.24668919671</v>
      </c>
      <c r="AE937" s="378">
        <f t="shared" si="2860"/>
        <v>0</v>
      </c>
      <c r="AF937" s="378">
        <f t="shared" si="2860"/>
        <v>0</v>
      </c>
      <c r="AG937" s="378">
        <f t="shared" si="2860"/>
        <v>0</v>
      </c>
      <c r="AH937" s="378">
        <f t="shared" si="2860"/>
        <v>0</v>
      </c>
      <c r="AI937" s="378">
        <f t="shared" si="2860"/>
        <v>0</v>
      </c>
      <c r="AJ937" s="378">
        <f t="shared" si="2860"/>
        <v>0</v>
      </c>
      <c r="AK937" s="378">
        <f t="shared" si="2860"/>
        <v>0</v>
      </c>
      <c r="AL937" s="378">
        <f t="shared" si="2860"/>
        <v>0</v>
      </c>
      <c r="AM937" s="628">
        <f t="shared" si="2855"/>
        <v>4705123.3279569615</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2">Y760*Y930</f>
        <v>154765.95850303498</v>
      </c>
      <c r="Z938" s="378">
        <f t="shared" si="2862"/>
        <v>9052.4222983749587</v>
      </c>
      <c r="AA938" s="378">
        <f t="shared" si="2862"/>
        <v>1311181.7820862541</v>
      </c>
      <c r="AB938" s="825">
        <f>AB760/AB$32*AB930</f>
        <v>1739852.3708770035</v>
      </c>
      <c r="AC938" s="825">
        <f t="shared" ref="AC938:AD938" si="2863">AC760/AC$32*AC930</f>
        <v>593785.38155058387</v>
      </c>
      <c r="AD938" s="825">
        <f t="shared" si="2863"/>
        <v>172025.66853388434</v>
      </c>
      <c r="AE938" s="378">
        <f t="shared" si="2862"/>
        <v>0</v>
      </c>
      <c r="AF938" s="378">
        <f t="shared" si="2862"/>
        <v>0</v>
      </c>
      <c r="AG938" s="378">
        <f t="shared" si="2862"/>
        <v>0</v>
      </c>
      <c r="AH938" s="378">
        <f t="shared" si="2862"/>
        <v>0</v>
      </c>
      <c r="AI938" s="378">
        <f t="shared" si="2862"/>
        <v>0</v>
      </c>
      <c r="AJ938" s="378">
        <f t="shared" si="2862"/>
        <v>0</v>
      </c>
      <c r="AK938" s="378">
        <f t="shared" si="2862"/>
        <v>0</v>
      </c>
      <c r="AL938" s="378">
        <f t="shared" si="2862"/>
        <v>0</v>
      </c>
      <c r="AM938" s="628">
        <f t="shared" si="2855"/>
        <v>3980663.5838491363</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5675.2797518260477</v>
      </c>
      <c r="Z939" s="378">
        <f t="shared" ref="Z939:AL939" si="2864">Z927*Z930</f>
        <v>19104.976551600066</v>
      </c>
      <c r="AA939" s="378">
        <f t="shared" si="2864"/>
        <v>473751.80154119217</v>
      </c>
      <c r="AB939" s="825">
        <f t="shared" si="2864"/>
        <v>1177893.8657344051</v>
      </c>
      <c r="AC939" s="825">
        <f t="shared" ref="AC939:AD939" si="2865">AC927*AC930</f>
        <v>192227.08357729582</v>
      </c>
      <c r="AD939" s="825">
        <f t="shared" si="2865"/>
        <v>149575.64656166799</v>
      </c>
      <c r="AE939" s="378">
        <f t="shared" si="2864"/>
        <v>0</v>
      </c>
      <c r="AF939" s="378">
        <f t="shared" si="2864"/>
        <v>0</v>
      </c>
      <c r="AG939" s="378">
        <f t="shared" si="2864"/>
        <v>0</v>
      </c>
      <c r="AH939" s="378">
        <f t="shared" si="2864"/>
        <v>0</v>
      </c>
      <c r="AI939" s="378">
        <f t="shared" si="2864"/>
        <v>0</v>
      </c>
      <c r="AJ939" s="378">
        <f t="shared" si="2864"/>
        <v>0</v>
      </c>
      <c r="AK939" s="378">
        <f t="shared" si="2864"/>
        <v>0</v>
      </c>
      <c r="AL939" s="378">
        <f t="shared" si="2864"/>
        <v>0</v>
      </c>
      <c r="AM939" s="628">
        <f t="shared" si="2855"/>
        <v>2018228.6537179872</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1602492.9125732472</v>
      </c>
      <c r="Z940" s="346">
        <f t="shared" ref="Z940:AE940" si="2866">SUM(Z931:Z939)</f>
        <v>125091.56581809625</v>
      </c>
      <c r="AA940" s="346">
        <f t="shared" si="2866"/>
        <v>3690011.0526662846</v>
      </c>
      <c r="AB940" s="346">
        <f t="shared" si="2866"/>
        <v>10020525.899679309</v>
      </c>
      <c r="AC940" s="346">
        <f t="shared" si="2866"/>
        <v>2567140.1349006672</v>
      </c>
      <c r="AD940" s="346">
        <f t="shared" si="2866"/>
        <v>1905755.8059678988</v>
      </c>
      <c r="AE940" s="346">
        <f t="shared" si="2866"/>
        <v>0</v>
      </c>
      <c r="AF940" s="346">
        <f>SUM(AF931:AF939)</f>
        <v>0</v>
      </c>
      <c r="AG940" s="346">
        <f t="shared" ref="AG940:AL940" si="2867">SUM(AG931:AG939)</f>
        <v>0</v>
      </c>
      <c r="AH940" s="346">
        <f t="shared" si="2867"/>
        <v>0</v>
      </c>
      <c r="AI940" s="346">
        <f t="shared" si="2867"/>
        <v>0</v>
      </c>
      <c r="AJ940" s="346">
        <f t="shared" si="2867"/>
        <v>0</v>
      </c>
      <c r="AK940" s="346">
        <f t="shared" si="2867"/>
        <v>0</v>
      </c>
      <c r="AL940" s="346">
        <f t="shared" si="2867"/>
        <v>0</v>
      </c>
      <c r="AM940" s="407">
        <f>SUM(AM931:AM939)</f>
        <v>19911017.371605504</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97557.650484686659</v>
      </c>
      <c r="Z941" s="347">
        <f t="shared" ref="Z941:AE941" si="2868">Z928*Z930</f>
        <v>3041.1457713621326</v>
      </c>
      <c r="AA941" s="347">
        <f t="shared" si="2868"/>
        <v>1311456.083102342</v>
      </c>
      <c r="AB941" s="829">
        <f>AB928/AB$32*AB930</f>
        <v>1423986.7572070644</v>
      </c>
      <c r="AC941" s="829">
        <f t="shared" ref="AC941:AD941" si="2869">AC928/AC$32*AC930</f>
        <v>301092.61815570493</v>
      </c>
      <c r="AD941" s="829">
        <f t="shared" si="2869"/>
        <v>310238.51433503686</v>
      </c>
      <c r="AE941" s="347">
        <f t="shared" si="2868"/>
        <v>0</v>
      </c>
      <c r="AF941" s="347">
        <f>AF928*AF930</f>
        <v>0</v>
      </c>
      <c r="AG941" s="347">
        <f t="shared" ref="AG941:AL941" si="2870">AG928*AG930</f>
        <v>0</v>
      </c>
      <c r="AH941" s="347">
        <f t="shared" si="2870"/>
        <v>0</v>
      </c>
      <c r="AI941" s="347">
        <f t="shared" si="2870"/>
        <v>0</v>
      </c>
      <c r="AJ941" s="347">
        <f t="shared" si="2870"/>
        <v>0</v>
      </c>
      <c r="AK941" s="347">
        <f t="shared" si="2870"/>
        <v>0</v>
      </c>
      <c r="AL941" s="347">
        <f t="shared" si="2870"/>
        <v>0</v>
      </c>
      <c r="AM941" s="407">
        <f>SUM(Y941:AL941)</f>
        <v>3447372.7690561968</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16463644.602549307</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1026271.2028618531</v>
      </c>
      <c r="Z944" s="326">
        <f>SUMPRODUCT(E770:E925,Z770:Z925)</f>
        <v>2258271.4600000079</v>
      </c>
      <c r="AA944" s="326">
        <f t="shared" ref="AA944:AL944" si="2871">IF(AA768="kw",SUMPRODUCT($N$770:$N$925,$P$770:$P$925,AA770:AA925),SUMPRODUCT($E$770:$E$925,AA770:AA925))</f>
        <v>13704890.710704118</v>
      </c>
      <c r="AB944" s="326">
        <f t="shared" si="2871"/>
        <v>140585.08288491119</v>
      </c>
      <c r="AC944" s="326">
        <f t="shared" si="2871"/>
        <v>29237.9258009408</v>
      </c>
      <c r="AD944" s="326">
        <f t="shared" si="2871"/>
        <v>21179.140062039463</v>
      </c>
      <c r="AE944" s="326">
        <f t="shared" si="2871"/>
        <v>0</v>
      </c>
      <c r="AF944" s="326">
        <f t="shared" si="2871"/>
        <v>0</v>
      </c>
      <c r="AG944" s="326">
        <f t="shared" si="2871"/>
        <v>0</v>
      </c>
      <c r="AH944" s="326">
        <f t="shared" si="2871"/>
        <v>0</v>
      </c>
      <c r="AI944" s="326">
        <f t="shared" si="2871"/>
        <v>0</v>
      </c>
      <c r="AJ944" s="326">
        <f t="shared" si="2871"/>
        <v>0</v>
      </c>
      <c r="AK944" s="326">
        <f t="shared" si="2871"/>
        <v>0</v>
      </c>
      <c r="AL944" s="326">
        <f t="shared" si="2871"/>
        <v>0</v>
      </c>
      <c r="AM944" s="386"/>
    </row>
    <row r="945" spans="1:39" ht="18.75" customHeight="1">
      <c r="B945" s="368" t="s">
        <v>592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12" t="s">
        <v>211</v>
      </c>
      <c r="C949" s="914" t="s">
        <v>33</v>
      </c>
      <c r="D949" s="284" t="s">
        <v>422</v>
      </c>
      <c r="E949" s="916" t="s">
        <v>209</v>
      </c>
      <c r="F949" s="917"/>
      <c r="G949" s="917"/>
      <c r="H949" s="917"/>
      <c r="I949" s="917"/>
      <c r="J949" s="917"/>
      <c r="K949" s="917"/>
      <c r="L949" s="917"/>
      <c r="M949" s="918"/>
      <c r="N949" s="919" t="s">
        <v>213</v>
      </c>
      <c r="O949" s="284" t="s">
        <v>423</v>
      </c>
      <c r="P949" s="916" t="s">
        <v>212</v>
      </c>
      <c r="Q949" s="917"/>
      <c r="R949" s="917"/>
      <c r="S949" s="917"/>
      <c r="T949" s="917"/>
      <c r="U949" s="917"/>
      <c r="V949" s="917"/>
      <c r="W949" s="917"/>
      <c r="X949" s="918"/>
      <c r="Y949" s="909" t="s">
        <v>243</v>
      </c>
      <c r="Z949" s="910"/>
      <c r="AA949" s="910"/>
      <c r="AB949" s="910"/>
      <c r="AC949" s="910"/>
      <c r="AD949" s="910"/>
      <c r="AE949" s="910"/>
      <c r="AF949" s="910"/>
      <c r="AG949" s="910"/>
      <c r="AH949" s="910"/>
      <c r="AI949" s="910"/>
      <c r="AJ949" s="910"/>
      <c r="AK949" s="910"/>
      <c r="AL949" s="910"/>
      <c r="AM949" s="911"/>
    </row>
    <row r="950" spans="1:39" ht="65.25" customHeight="1">
      <c r="B950" s="913"/>
      <c r="C950" s="915"/>
      <c r="D950" s="285">
        <v>2020</v>
      </c>
      <c r="E950" s="285">
        <v>2021</v>
      </c>
      <c r="F950" s="285">
        <v>2022</v>
      </c>
      <c r="G950" s="285">
        <v>2023</v>
      </c>
      <c r="H950" s="285">
        <v>2024</v>
      </c>
      <c r="I950" s="285">
        <v>2025</v>
      </c>
      <c r="J950" s="285">
        <v>2026</v>
      </c>
      <c r="K950" s="285">
        <v>2027</v>
      </c>
      <c r="L950" s="285">
        <v>2028</v>
      </c>
      <c r="M950" s="285">
        <v>2029</v>
      </c>
      <c r="N950" s="92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Competitive Sector Multi-Unit Residential Service</v>
      </c>
      <c r="AA950" s="285" t="str">
        <f>'1.  LRAMVA Summary'!F52</f>
        <v>GS &lt;50kW</v>
      </c>
      <c r="AB950" s="285" t="str">
        <f>'1.  LRAMVA Summary'!G52</f>
        <v>GS 50-999kW</v>
      </c>
      <c r="AC950" s="285" t="str">
        <f>'1.  LRAMVA Summary'!H52</f>
        <v>GS 1000-4999kW</v>
      </c>
      <c r="AD950" s="285" t="str">
        <f>'1.  LRAMVA Summary'!I52</f>
        <v>Large Use</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kWh</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72">Z953</f>
        <v>0</v>
      </c>
      <c r="AA954" s="411">
        <f t="shared" ref="AA954" si="2873">AA953</f>
        <v>0</v>
      </c>
      <c r="AB954" s="411">
        <f t="shared" ref="AB954" si="2874">AB953</f>
        <v>0</v>
      </c>
      <c r="AC954" s="411">
        <f t="shared" ref="AC954" si="2875">AC953</f>
        <v>0</v>
      </c>
      <c r="AD954" s="411">
        <f t="shared" ref="AD954" si="2876">AD953</f>
        <v>0</v>
      </c>
      <c r="AE954" s="411">
        <f t="shared" ref="AE954" si="2877">AE953</f>
        <v>0</v>
      </c>
      <c r="AF954" s="411">
        <f t="shared" ref="AF954" si="2878">AF953</f>
        <v>0</v>
      </c>
      <c r="AG954" s="411">
        <f t="shared" ref="AG954" si="2879">AG953</f>
        <v>0</v>
      </c>
      <c r="AH954" s="411">
        <f t="shared" ref="AH954" si="2880">AH953</f>
        <v>0</v>
      </c>
      <c r="AI954" s="411">
        <f t="shared" ref="AI954" si="2881">AI953</f>
        <v>0</v>
      </c>
      <c r="AJ954" s="411">
        <f t="shared" ref="AJ954" si="2882">AJ953</f>
        <v>0</v>
      </c>
      <c r="AK954" s="411">
        <f t="shared" ref="AK954" si="2883">AK953</f>
        <v>0</v>
      </c>
      <c r="AL954" s="411">
        <f t="shared" ref="AL954" si="2884">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5">Z956</f>
        <v>0</v>
      </c>
      <c r="AA957" s="411">
        <f t="shared" ref="AA957" si="2886">AA956</f>
        <v>0</v>
      </c>
      <c r="AB957" s="411">
        <f t="shared" ref="AB957" si="2887">AB956</f>
        <v>0</v>
      </c>
      <c r="AC957" s="411">
        <f t="shared" ref="AC957" si="2888">AC956</f>
        <v>0</v>
      </c>
      <c r="AD957" s="411">
        <f t="shared" ref="AD957" si="2889">AD956</f>
        <v>0</v>
      </c>
      <c r="AE957" s="411">
        <f t="shared" ref="AE957" si="2890">AE956</f>
        <v>0</v>
      </c>
      <c r="AF957" s="411">
        <f t="shared" ref="AF957" si="2891">AF956</f>
        <v>0</v>
      </c>
      <c r="AG957" s="411">
        <f t="shared" ref="AG957" si="2892">AG956</f>
        <v>0</v>
      </c>
      <c r="AH957" s="411">
        <f t="shared" ref="AH957" si="2893">AH956</f>
        <v>0</v>
      </c>
      <c r="AI957" s="411">
        <f t="shared" ref="AI957" si="2894">AI956</f>
        <v>0</v>
      </c>
      <c r="AJ957" s="411">
        <f t="shared" ref="AJ957" si="2895">AJ956</f>
        <v>0</v>
      </c>
      <c r="AK957" s="411">
        <f t="shared" ref="AK957" si="2896">AK956</f>
        <v>0</v>
      </c>
      <c r="AL957" s="411">
        <f t="shared" ref="AL957" si="2897">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8">Z959</f>
        <v>0</v>
      </c>
      <c r="AA960" s="411">
        <f t="shared" ref="AA960" si="2899">AA959</f>
        <v>0</v>
      </c>
      <c r="AB960" s="411">
        <f t="shared" ref="AB960" si="2900">AB959</f>
        <v>0</v>
      </c>
      <c r="AC960" s="411">
        <f t="shared" ref="AC960" si="2901">AC959</f>
        <v>0</v>
      </c>
      <c r="AD960" s="411">
        <f t="shared" ref="AD960" si="2902">AD959</f>
        <v>0</v>
      </c>
      <c r="AE960" s="411">
        <f t="shared" ref="AE960" si="2903">AE959</f>
        <v>0</v>
      </c>
      <c r="AF960" s="411">
        <f t="shared" ref="AF960" si="2904">AF959</f>
        <v>0</v>
      </c>
      <c r="AG960" s="411">
        <f t="shared" ref="AG960" si="2905">AG959</f>
        <v>0</v>
      </c>
      <c r="AH960" s="411">
        <f t="shared" ref="AH960" si="2906">AH959</f>
        <v>0</v>
      </c>
      <c r="AI960" s="411">
        <f t="shared" ref="AI960" si="2907">AI959</f>
        <v>0</v>
      </c>
      <c r="AJ960" s="411">
        <f t="shared" ref="AJ960" si="2908">AJ959</f>
        <v>0</v>
      </c>
      <c r="AK960" s="411">
        <f t="shared" ref="AK960" si="2909">AK959</f>
        <v>0</v>
      </c>
      <c r="AL960" s="411">
        <f t="shared" ref="AL960" si="2910">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11">Z962</f>
        <v>0</v>
      </c>
      <c r="AA963" s="411">
        <f t="shared" ref="AA963" si="2912">AA962</f>
        <v>0</v>
      </c>
      <c r="AB963" s="411">
        <f t="shared" ref="AB963" si="2913">AB962</f>
        <v>0</v>
      </c>
      <c r="AC963" s="411">
        <f t="shared" ref="AC963" si="2914">AC962</f>
        <v>0</v>
      </c>
      <c r="AD963" s="411">
        <f t="shared" ref="AD963" si="2915">AD962</f>
        <v>0</v>
      </c>
      <c r="AE963" s="411">
        <f t="shared" ref="AE963" si="2916">AE962</f>
        <v>0</v>
      </c>
      <c r="AF963" s="411">
        <f t="shared" ref="AF963" si="2917">AF962</f>
        <v>0</v>
      </c>
      <c r="AG963" s="411">
        <f t="shared" ref="AG963" si="2918">AG962</f>
        <v>0</v>
      </c>
      <c r="AH963" s="411">
        <f t="shared" ref="AH963" si="2919">AH962</f>
        <v>0</v>
      </c>
      <c r="AI963" s="411">
        <f t="shared" ref="AI963" si="2920">AI962</f>
        <v>0</v>
      </c>
      <c r="AJ963" s="411">
        <f t="shared" ref="AJ963" si="2921">AJ962</f>
        <v>0</v>
      </c>
      <c r="AK963" s="411">
        <f t="shared" ref="AK963" si="2922">AK962</f>
        <v>0</v>
      </c>
      <c r="AL963" s="411">
        <f t="shared" ref="AL963" si="2923">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24">Z965</f>
        <v>0</v>
      </c>
      <c r="AA966" s="411">
        <f t="shared" ref="AA966" si="2925">AA965</f>
        <v>0</v>
      </c>
      <c r="AB966" s="411">
        <f t="shared" ref="AB966" si="2926">AB965</f>
        <v>0</v>
      </c>
      <c r="AC966" s="411">
        <f t="shared" ref="AC966" si="2927">AC965</f>
        <v>0</v>
      </c>
      <c r="AD966" s="411">
        <f t="shared" ref="AD966" si="2928">AD965</f>
        <v>0</v>
      </c>
      <c r="AE966" s="411">
        <f t="shared" ref="AE966" si="2929">AE965</f>
        <v>0</v>
      </c>
      <c r="AF966" s="411">
        <f t="shared" ref="AF966" si="2930">AF965</f>
        <v>0</v>
      </c>
      <c r="AG966" s="411">
        <f t="shared" ref="AG966" si="2931">AG965</f>
        <v>0</v>
      </c>
      <c r="AH966" s="411">
        <f t="shared" ref="AH966" si="2932">AH965</f>
        <v>0</v>
      </c>
      <c r="AI966" s="411">
        <f t="shared" ref="AI966" si="2933">AI965</f>
        <v>0</v>
      </c>
      <c r="AJ966" s="411">
        <f t="shared" ref="AJ966" si="2934">AJ965</f>
        <v>0</v>
      </c>
      <c r="AK966" s="411">
        <f t="shared" ref="AK966" si="2935">AK965</f>
        <v>0</v>
      </c>
      <c r="AL966" s="411">
        <f t="shared" ref="AL966" si="2936">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7">Z969</f>
        <v>0</v>
      </c>
      <c r="AA970" s="411">
        <f t="shared" ref="AA970" si="2938">AA969</f>
        <v>0</v>
      </c>
      <c r="AB970" s="411">
        <f t="shared" ref="AB970" si="2939">AB969</f>
        <v>0</v>
      </c>
      <c r="AC970" s="411">
        <f t="shared" ref="AC970" si="2940">AC969</f>
        <v>0</v>
      </c>
      <c r="AD970" s="411">
        <f t="shared" ref="AD970" si="2941">AD969</f>
        <v>0</v>
      </c>
      <c r="AE970" s="411">
        <f t="shared" ref="AE970" si="2942">AE969</f>
        <v>0</v>
      </c>
      <c r="AF970" s="411">
        <f t="shared" ref="AF970" si="2943">AF969</f>
        <v>0</v>
      </c>
      <c r="AG970" s="411">
        <f t="shared" ref="AG970" si="2944">AG969</f>
        <v>0</v>
      </c>
      <c r="AH970" s="411">
        <f t="shared" ref="AH970" si="2945">AH969</f>
        <v>0</v>
      </c>
      <c r="AI970" s="411">
        <f t="shared" ref="AI970" si="2946">AI969</f>
        <v>0</v>
      </c>
      <c r="AJ970" s="411">
        <f t="shared" ref="AJ970" si="2947">AJ969</f>
        <v>0</v>
      </c>
      <c r="AK970" s="411">
        <f t="shared" ref="AK970" si="2948">AK969</f>
        <v>0</v>
      </c>
      <c r="AL970" s="411">
        <f t="shared" ref="AL970" si="2949">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50">Z972</f>
        <v>0</v>
      </c>
      <c r="AA973" s="411">
        <f t="shared" ref="AA973" si="2951">AA972</f>
        <v>0</v>
      </c>
      <c r="AB973" s="411">
        <f t="shared" ref="AB973" si="2952">AB972</f>
        <v>0</v>
      </c>
      <c r="AC973" s="411">
        <f t="shared" ref="AC973" si="2953">AC972</f>
        <v>0</v>
      </c>
      <c r="AD973" s="411">
        <f t="shared" ref="AD973" si="2954">AD972</f>
        <v>0</v>
      </c>
      <c r="AE973" s="411">
        <f t="shared" ref="AE973" si="2955">AE972</f>
        <v>0</v>
      </c>
      <c r="AF973" s="411">
        <f t="shared" ref="AF973" si="2956">AF972</f>
        <v>0</v>
      </c>
      <c r="AG973" s="411">
        <f t="shared" ref="AG973" si="2957">AG972</f>
        <v>0</v>
      </c>
      <c r="AH973" s="411">
        <f t="shared" ref="AH973" si="2958">AH972</f>
        <v>0</v>
      </c>
      <c r="AI973" s="411">
        <f t="shared" ref="AI973" si="2959">AI972</f>
        <v>0</v>
      </c>
      <c r="AJ973" s="411">
        <f t="shared" ref="AJ973" si="2960">AJ972</f>
        <v>0</v>
      </c>
      <c r="AK973" s="411">
        <f t="shared" ref="AK973" si="2961">AK972</f>
        <v>0</v>
      </c>
      <c r="AL973" s="411">
        <f t="shared" ref="AL973" si="2962">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63">Z975</f>
        <v>0</v>
      </c>
      <c r="AA976" s="411">
        <f t="shared" ref="AA976" si="2964">AA975</f>
        <v>0</v>
      </c>
      <c r="AB976" s="411">
        <f t="shared" ref="AB976" si="2965">AB975</f>
        <v>0</v>
      </c>
      <c r="AC976" s="411">
        <f t="shared" ref="AC976" si="2966">AC975</f>
        <v>0</v>
      </c>
      <c r="AD976" s="411">
        <f t="shared" ref="AD976" si="2967">AD975</f>
        <v>0</v>
      </c>
      <c r="AE976" s="411">
        <f t="shared" ref="AE976" si="2968">AE975</f>
        <v>0</v>
      </c>
      <c r="AF976" s="411">
        <f t="shared" ref="AF976" si="2969">AF975</f>
        <v>0</v>
      </c>
      <c r="AG976" s="411">
        <f t="shared" ref="AG976" si="2970">AG975</f>
        <v>0</v>
      </c>
      <c r="AH976" s="411">
        <f t="shared" ref="AH976" si="2971">AH975</f>
        <v>0</v>
      </c>
      <c r="AI976" s="411">
        <f t="shared" ref="AI976" si="2972">AI975</f>
        <v>0</v>
      </c>
      <c r="AJ976" s="411">
        <f t="shared" ref="AJ976" si="2973">AJ975</f>
        <v>0</v>
      </c>
      <c r="AK976" s="411">
        <f t="shared" ref="AK976" si="2974">AK975</f>
        <v>0</v>
      </c>
      <c r="AL976" s="411">
        <f t="shared" ref="AL976" si="2975">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6">Z978</f>
        <v>0</v>
      </c>
      <c r="AA979" s="411">
        <f t="shared" ref="AA979" si="2977">AA978</f>
        <v>0</v>
      </c>
      <c r="AB979" s="411">
        <f t="shared" ref="AB979" si="2978">AB978</f>
        <v>0</v>
      </c>
      <c r="AC979" s="411">
        <f t="shared" ref="AC979" si="2979">AC978</f>
        <v>0</v>
      </c>
      <c r="AD979" s="411">
        <f t="shared" ref="AD979" si="2980">AD978</f>
        <v>0</v>
      </c>
      <c r="AE979" s="411">
        <f t="shared" ref="AE979" si="2981">AE978</f>
        <v>0</v>
      </c>
      <c r="AF979" s="411">
        <f t="shared" ref="AF979" si="2982">AF978</f>
        <v>0</v>
      </c>
      <c r="AG979" s="411">
        <f t="shared" ref="AG979" si="2983">AG978</f>
        <v>0</v>
      </c>
      <c r="AH979" s="411">
        <f t="shared" ref="AH979" si="2984">AH978</f>
        <v>0</v>
      </c>
      <c r="AI979" s="411">
        <f t="shared" ref="AI979" si="2985">AI978</f>
        <v>0</v>
      </c>
      <c r="AJ979" s="411">
        <f t="shared" ref="AJ979" si="2986">AJ978</f>
        <v>0</v>
      </c>
      <c r="AK979" s="411">
        <f t="shared" ref="AK979" si="2987">AK978</f>
        <v>0</v>
      </c>
      <c r="AL979" s="411">
        <f t="shared" ref="AL979" si="298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9">Z981</f>
        <v>0</v>
      </c>
      <c r="AA982" s="411">
        <f t="shared" ref="AA982" si="2990">AA981</f>
        <v>0</v>
      </c>
      <c r="AB982" s="411">
        <f t="shared" ref="AB982" si="2991">AB981</f>
        <v>0</v>
      </c>
      <c r="AC982" s="411">
        <f t="shared" ref="AC982" si="2992">AC981</f>
        <v>0</v>
      </c>
      <c r="AD982" s="411">
        <f t="shared" ref="AD982" si="2993">AD981</f>
        <v>0</v>
      </c>
      <c r="AE982" s="411">
        <f t="shared" ref="AE982" si="2994">AE981</f>
        <v>0</v>
      </c>
      <c r="AF982" s="411">
        <f t="shared" ref="AF982" si="2995">AF981</f>
        <v>0</v>
      </c>
      <c r="AG982" s="411">
        <f t="shared" ref="AG982" si="2996">AG981</f>
        <v>0</v>
      </c>
      <c r="AH982" s="411">
        <f t="shared" ref="AH982" si="2997">AH981</f>
        <v>0</v>
      </c>
      <c r="AI982" s="411">
        <f t="shared" ref="AI982" si="2998">AI981</f>
        <v>0</v>
      </c>
      <c r="AJ982" s="411">
        <f t="shared" ref="AJ982" si="2999">AJ981</f>
        <v>0</v>
      </c>
      <c r="AK982" s="411">
        <f t="shared" ref="AK982" si="3000">AK981</f>
        <v>0</v>
      </c>
      <c r="AL982" s="411">
        <f t="shared" ref="AL982" si="300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02">Z985</f>
        <v>0</v>
      </c>
      <c r="AA986" s="411">
        <f t="shared" ref="AA986" si="3003">AA985</f>
        <v>0</v>
      </c>
      <c r="AB986" s="411">
        <f t="shared" ref="AB986" si="3004">AB985</f>
        <v>0</v>
      </c>
      <c r="AC986" s="411">
        <f t="shared" ref="AC986" si="3005">AC985</f>
        <v>0</v>
      </c>
      <c r="AD986" s="411">
        <f t="shared" ref="AD986" si="3006">AD985</f>
        <v>0</v>
      </c>
      <c r="AE986" s="411">
        <f t="shared" ref="AE986" si="3007">AE985</f>
        <v>0</v>
      </c>
      <c r="AF986" s="411">
        <f t="shared" ref="AF986" si="3008">AF985</f>
        <v>0</v>
      </c>
      <c r="AG986" s="411">
        <f t="shared" ref="AG986" si="3009">AG985</f>
        <v>0</v>
      </c>
      <c r="AH986" s="411">
        <f t="shared" ref="AH986" si="3010">AH985</f>
        <v>0</v>
      </c>
      <c r="AI986" s="411">
        <f t="shared" ref="AI986" si="3011">AI985</f>
        <v>0</v>
      </c>
      <c r="AJ986" s="411">
        <f t="shared" ref="AJ986" si="3012">AJ985</f>
        <v>0</v>
      </c>
      <c r="AK986" s="411">
        <f t="shared" ref="AK986" si="3013">AK985</f>
        <v>0</v>
      </c>
      <c r="AL986" s="411">
        <f t="shared" ref="AL986" si="3014">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5">Z988</f>
        <v>0</v>
      </c>
      <c r="AA989" s="411">
        <f t="shared" ref="AA989" si="3016">AA988</f>
        <v>0</v>
      </c>
      <c r="AB989" s="411">
        <f t="shared" ref="AB989" si="3017">AB988</f>
        <v>0</v>
      </c>
      <c r="AC989" s="411">
        <f t="shared" ref="AC989" si="3018">AC988</f>
        <v>0</v>
      </c>
      <c r="AD989" s="411">
        <f t="shared" ref="AD989" si="3019">AD988</f>
        <v>0</v>
      </c>
      <c r="AE989" s="411">
        <f t="shared" ref="AE989" si="3020">AE988</f>
        <v>0</v>
      </c>
      <c r="AF989" s="411">
        <f t="shared" ref="AF989" si="3021">AF988</f>
        <v>0</v>
      </c>
      <c r="AG989" s="411">
        <f t="shared" ref="AG989" si="3022">AG988</f>
        <v>0</v>
      </c>
      <c r="AH989" s="411">
        <f t="shared" ref="AH989" si="3023">AH988</f>
        <v>0</v>
      </c>
      <c r="AI989" s="411">
        <f t="shared" ref="AI989" si="3024">AI988</f>
        <v>0</v>
      </c>
      <c r="AJ989" s="411">
        <f t="shared" ref="AJ989" si="3025">AJ988</f>
        <v>0</v>
      </c>
      <c r="AK989" s="411">
        <f t="shared" ref="AK989" si="3026">AK988</f>
        <v>0</v>
      </c>
      <c r="AL989" s="411">
        <f t="shared" ref="AL989" si="302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8">Z991</f>
        <v>0</v>
      </c>
      <c r="AA992" s="411">
        <f t="shared" ref="AA992" si="3029">AA991</f>
        <v>0</v>
      </c>
      <c r="AB992" s="411">
        <f t="shared" ref="AB992" si="3030">AB991</f>
        <v>0</v>
      </c>
      <c r="AC992" s="411">
        <f t="shared" ref="AC992" si="3031">AC991</f>
        <v>0</v>
      </c>
      <c r="AD992" s="411">
        <f t="shared" ref="AD992" si="3032">AD991</f>
        <v>0</v>
      </c>
      <c r="AE992" s="411">
        <f t="shared" ref="AE992" si="3033">AE991</f>
        <v>0</v>
      </c>
      <c r="AF992" s="411">
        <f t="shared" ref="AF992" si="3034">AF991</f>
        <v>0</v>
      </c>
      <c r="AG992" s="411">
        <f t="shared" ref="AG992" si="3035">AG991</f>
        <v>0</v>
      </c>
      <c r="AH992" s="411">
        <f t="shared" ref="AH992" si="3036">AH991</f>
        <v>0</v>
      </c>
      <c r="AI992" s="411">
        <f t="shared" ref="AI992" si="3037">AI991</f>
        <v>0</v>
      </c>
      <c r="AJ992" s="411">
        <f t="shared" ref="AJ992" si="3038">AJ991</f>
        <v>0</v>
      </c>
      <c r="AK992" s="411">
        <f t="shared" ref="AK992" si="3039">AK991</f>
        <v>0</v>
      </c>
      <c r="AL992" s="411">
        <f t="shared" ref="AL992" si="3040">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41">Z995</f>
        <v>0</v>
      </c>
      <c r="AA996" s="411">
        <f t="shared" ref="AA996" si="3042">AA995</f>
        <v>0</v>
      </c>
      <c r="AB996" s="411">
        <f t="shared" ref="AB996" si="3043">AB995</f>
        <v>0</v>
      </c>
      <c r="AC996" s="411">
        <f t="shared" ref="AC996" si="3044">AC995</f>
        <v>0</v>
      </c>
      <c r="AD996" s="411">
        <f t="shared" ref="AD996" si="3045">AD995</f>
        <v>0</v>
      </c>
      <c r="AE996" s="411">
        <f t="shared" ref="AE996" si="3046">AE995</f>
        <v>0</v>
      </c>
      <c r="AF996" s="411">
        <f t="shared" ref="AF996" si="3047">AF995</f>
        <v>0</v>
      </c>
      <c r="AG996" s="411">
        <f t="shared" ref="AG996" si="3048">AG995</f>
        <v>0</v>
      </c>
      <c r="AH996" s="411">
        <f t="shared" ref="AH996" si="3049">AH995</f>
        <v>0</v>
      </c>
      <c r="AI996" s="411">
        <f t="shared" ref="AI996" si="3050">AI995</f>
        <v>0</v>
      </c>
      <c r="AJ996" s="411">
        <f t="shared" ref="AJ996" si="3051">AJ995</f>
        <v>0</v>
      </c>
      <c r="AK996" s="411">
        <f t="shared" ref="AK996" si="3052">AK995</f>
        <v>0</v>
      </c>
      <c r="AL996" s="411">
        <f t="shared" ref="AL996" si="3053">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0"/>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54">AA999</f>
        <v>0</v>
      </c>
      <c r="AB1000" s="411">
        <f t="shared" si="3054"/>
        <v>0</v>
      </c>
      <c r="AC1000" s="411">
        <f t="shared" si="3054"/>
        <v>0</v>
      </c>
      <c r="AD1000" s="411">
        <f>AD999</f>
        <v>0</v>
      </c>
      <c r="AE1000" s="411">
        <f t="shared" si="3054"/>
        <v>0</v>
      </c>
      <c r="AF1000" s="411">
        <f t="shared" si="3054"/>
        <v>0</v>
      </c>
      <c r="AG1000" s="411">
        <f t="shared" si="3054"/>
        <v>0</v>
      </c>
      <c r="AH1000" s="411">
        <f t="shared" si="3054"/>
        <v>0</v>
      </c>
      <c r="AI1000" s="411">
        <f t="shared" si="3054"/>
        <v>0</v>
      </c>
      <c r="AJ1000" s="411">
        <f t="shared" si="3054"/>
        <v>0</v>
      </c>
      <c r="AK1000" s="411">
        <f t="shared" si="3054"/>
        <v>0</v>
      </c>
      <c r="AL1000" s="411">
        <f t="shared" si="3054"/>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5">Z1002</f>
        <v>0</v>
      </c>
      <c r="AA1003" s="411">
        <f t="shared" si="3055"/>
        <v>0</v>
      </c>
      <c r="AB1003" s="411">
        <f t="shared" si="3055"/>
        <v>0</v>
      </c>
      <c r="AC1003" s="411">
        <f t="shared" si="3055"/>
        <v>0</v>
      </c>
      <c r="AD1003" s="411">
        <f t="shared" si="3055"/>
        <v>0</v>
      </c>
      <c r="AE1003" s="411">
        <f t="shared" si="3055"/>
        <v>0</v>
      </c>
      <c r="AF1003" s="411">
        <f t="shared" si="3055"/>
        <v>0</v>
      </c>
      <c r="AG1003" s="411">
        <f t="shared" si="3055"/>
        <v>0</v>
      </c>
      <c r="AH1003" s="411">
        <f t="shared" si="3055"/>
        <v>0</v>
      </c>
      <c r="AI1003" s="411">
        <f t="shared" si="3055"/>
        <v>0</v>
      </c>
      <c r="AJ1003" s="411">
        <f t="shared" si="3055"/>
        <v>0</v>
      </c>
      <c r="AK1003" s="411">
        <f t="shared" si="3055"/>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6">Z1006</f>
        <v>0</v>
      </c>
      <c r="AA1007" s="411">
        <f t="shared" si="3056"/>
        <v>0</v>
      </c>
      <c r="AB1007" s="411">
        <f t="shared" si="3056"/>
        <v>0</v>
      </c>
      <c r="AC1007" s="411">
        <f t="shared" si="3056"/>
        <v>0</v>
      </c>
      <c r="AD1007" s="411">
        <f t="shared" si="3056"/>
        <v>0</v>
      </c>
      <c r="AE1007" s="411">
        <f t="shared" si="3056"/>
        <v>0</v>
      </c>
      <c r="AF1007" s="411">
        <f t="shared" si="3056"/>
        <v>0</v>
      </c>
      <c r="AG1007" s="411">
        <f t="shared" si="3056"/>
        <v>0</v>
      </c>
      <c r="AH1007" s="411">
        <f t="shared" si="3056"/>
        <v>0</v>
      </c>
      <c r="AI1007" s="411">
        <f t="shared" si="3056"/>
        <v>0</v>
      </c>
      <c r="AJ1007" s="411">
        <f t="shared" si="3056"/>
        <v>0</v>
      </c>
      <c r="AK1007" s="411">
        <f t="shared" si="3056"/>
        <v>0</v>
      </c>
      <c r="AL1007" s="411">
        <f t="shared" si="3056"/>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7">Z1009</f>
        <v>0</v>
      </c>
      <c r="AA1010" s="411">
        <f t="shared" si="3057"/>
        <v>0</v>
      </c>
      <c r="AB1010" s="411">
        <f t="shared" si="3057"/>
        <v>0</v>
      </c>
      <c r="AC1010" s="411">
        <f t="shared" si="3057"/>
        <v>0</v>
      </c>
      <c r="AD1010" s="411">
        <f t="shared" si="3057"/>
        <v>0</v>
      </c>
      <c r="AE1010" s="411">
        <f t="shared" si="3057"/>
        <v>0</v>
      </c>
      <c r="AF1010" s="411">
        <f t="shared" si="3057"/>
        <v>0</v>
      </c>
      <c r="AG1010" s="411">
        <f t="shared" si="3057"/>
        <v>0</v>
      </c>
      <c r="AH1010" s="411">
        <f t="shared" si="3057"/>
        <v>0</v>
      </c>
      <c r="AI1010" s="411">
        <f t="shared" si="3057"/>
        <v>0</v>
      </c>
      <c r="AJ1010" s="411">
        <f t="shared" si="3057"/>
        <v>0</v>
      </c>
      <c r="AK1010" s="411">
        <f t="shared" si="3057"/>
        <v>0</v>
      </c>
      <c r="AL1010" s="411">
        <f t="shared" si="3057"/>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8">Z1012</f>
        <v>0</v>
      </c>
      <c r="AA1013" s="411">
        <f t="shared" si="3058"/>
        <v>0</v>
      </c>
      <c r="AB1013" s="411">
        <f t="shared" si="3058"/>
        <v>0</v>
      </c>
      <c r="AC1013" s="411">
        <f t="shared" si="3058"/>
        <v>0</v>
      </c>
      <c r="AD1013" s="411">
        <f t="shared" si="3058"/>
        <v>0</v>
      </c>
      <c r="AE1013" s="411">
        <f t="shared" si="3058"/>
        <v>0</v>
      </c>
      <c r="AF1013" s="411">
        <f t="shared" si="3058"/>
        <v>0</v>
      </c>
      <c r="AG1013" s="411">
        <f t="shared" si="3058"/>
        <v>0</v>
      </c>
      <c r="AH1013" s="411">
        <f t="shared" si="3058"/>
        <v>0</v>
      </c>
      <c r="AI1013" s="411">
        <f t="shared" si="3058"/>
        <v>0</v>
      </c>
      <c r="AJ1013" s="411">
        <f t="shared" si="3058"/>
        <v>0</v>
      </c>
      <c r="AK1013" s="411">
        <f t="shared" si="3058"/>
        <v>0</v>
      </c>
      <c r="AL1013" s="411">
        <f t="shared" si="3058"/>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9">Y1015</f>
        <v>0</v>
      </c>
      <c r="Z1016" s="411">
        <f t="shared" si="3059"/>
        <v>0</v>
      </c>
      <c r="AA1016" s="411">
        <f t="shared" si="3059"/>
        <v>0</v>
      </c>
      <c r="AB1016" s="411">
        <f t="shared" si="3059"/>
        <v>0</v>
      </c>
      <c r="AC1016" s="411">
        <f t="shared" si="3059"/>
        <v>0</v>
      </c>
      <c r="AD1016" s="411">
        <f t="shared" si="3059"/>
        <v>0</v>
      </c>
      <c r="AE1016" s="411">
        <f t="shared" si="3059"/>
        <v>0</v>
      </c>
      <c r="AF1016" s="411">
        <f t="shared" si="3059"/>
        <v>0</v>
      </c>
      <c r="AG1016" s="411">
        <f t="shared" si="3059"/>
        <v>0</v>
      </c>
      <c r="AH1016" s="411">
        <f t="shared" si="3059"/>
        <v>0</v>
      </c>
      <c r="AI1016" s="411">
        <f t="shared" si="3059"/>
        <v>0</v>
      </c>
      <c r="AJ1016" s="411">
        <f t="shared" si="3059"/>
        <v>0</v>
      </c>
      <c r="AK1016" s="411">
        <f t="shared" si="3059"/>
        <v>0</v>
      </c>
      <c r="AL1016" s="411">
        <f t="shared" si="3059"/>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60">Z1020</f>
        <v>0</v>
      </c>
      <c r="AA1021" s="411">
        <f t="shared" ref="AA1021" si="3061">AA1020</f>
        <v>0</v>
      </c>
      <c r="AB1021" s="411">
        <f t="shared" ref="AB1021" si="3062">AB1020</f>
        <v>0</v>
      </c>
      <c r="AC1021" s="411">
        <f t="shared" ref="AC1021" si="3063">AC1020</f>
        <v>0</v>
      </c>
      <c r="AD1021" s="411">
        <f t="shared" ref="AD1021" si="3064">AD1020</f>
        <v>0</v>
      </c>
      <c r="AE1021" s="411">
        <f t="shared" ref="AE1021" si="3065">AE1020</f>
        <v>0</v>
      </c>
      <c r="AF1021" s="411">
        <f t="shared" ref="AF1021" si="3066">AF1020</f>
        <v>0</v>
      </c>
      <c r="AG1021" s="411">
        <f t="shared" ref="AG1021" si="3067">AG1020</f>
        <v>0</v>
      </c>
      <c r="AH1021" s="411">
        <f t="shared" ref="AH1021" si="3068">AH1020</f>
        <v>0</v>
      </c>
      <c r="AI1021" s="411">
        <f t="shared" ref="AI1021" si="3069">AI1020</f>
        <v>0</v>
      </c>
      <c r="AJ1021" s="411">
        <f t="shared" ref="AJ1021" si="3070">AJ1020</f>
        <v>0</v>
      </c>
      <c r="AK1021" s="411">
        <f t="shared" ref="AK1021" si="3071">AK1020</f>
        <v>0</v>
      </c>
      <c r="AL1021" s="411">
        <f t="shared" ref="AL1021" si="307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73">Z1023</f>
        <v>0</v>
      </c>
      <c r="AA1024" s="411">
        <f t="shared" ref="AA1024" si="3074">AA1023</f>
        <v>0</v>
      </c>
      <c r="AB1024" s="411">
        <f t="shared" ref="AB1024" si="3075">AB1023</f>
        <v>0</v>
      </c>
      <c r="AC1024" s="411">
        <f t="shared" ref="AC1024" si="3076">AC1023</f>
        <v>0</v>
      </c>
      <c r="AD1024" s="411">
        <f t="shared" ref="AD1024" si="3077">AD1023</f>
        <v>0</v>
      </c>
      <c r="AE1024" s="411">
        <f t="shared" ref="AE1024" si="3078">AE1023</f>
        <v>0</v>
      </c>
      <c r="AF1024" s="411">
        <f t="shared" ref="AF1024" si="3079">AF1023</f>
        <v>0</v>
      </c>
      <c r="AG1024" s="411">
        <f t="shared" ref="AG1024" si="3080">AG1023</f>
        <v>0</v>
      </c>
      <c r="AH1024" s="411">
        <f t="shared" ref="AH1024" si="3081">AH1023</f>
        <v>0</v>
      </c>
      <c r="AI1024" s="411">
        <f t="shared" ref="AI1024" si="3082">AI1023</f>
        <v>0</v>
      </c>
      <c r="AJ1024" s="411">
        <f t="shared" ref="AJ1024" si="3083">AJ1023</f>
        <v>0</v>
      </c>
      <c r="AK1024" s="411">
        <f t="shared" ref="AK1024" si="3084">AK1023</f>
        <v>0</v>
      </c>
      <c r="AL1024" s="411">
        <f t="shared" ref="AL1024" si="308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6">Z1026</f>
        <v>0</v>
      </c>
      <c r="AA1027" s="411">
        <f t="shared" ref="AA1027" si="3087">AA1026</f>
        <v>0</v>
      </c>
      <c r="AB1027" s="411">
        <f t="shared" ref="AB1027" si="3088">AB1026</f>
        <v>0</v>
      </c>
      <c r="AC1027" s="411">
        <f t="shared" ref="AC1027" si="3089">AC1026</f>
        <v>0</v>
      </c>
      <c r="AD1027" s="411">
        <f t="shared" ref="AD1027" si="3090">AD1026</f>
        <v>0</v>
      </c>
      <c r="AE1027" s="411">
        <f t="shared" ref="AE1027" si="3091">AE1026</f>
        <v>0</v>
      </c>
      <c r="AF1027" s="411">
        <f t="shared" ref="AF1027" si="3092">AF1026</f>
        <v>0</v>
      </c>
      <c r="AG1027" s="411">
        <f t="shared" ref="AG1027" si="3093">AG1026</f>
        <v>0</v>
      </c>
      <c r="AH1027" s="411">
        <f t="shared" ref="AH1027" si="3094">AH1026</f>
        <v>0</v>
      </c>
      <c r="AI1027" s="411">
        <f t="shared" ref="AI1027" si="3095">AI1026</f>
        <v>0</v>
      </c>
      <c r="AJ1027" s="411">
        <f t="shared" ref="AJ1027" si="3096">AJ1026</f>
        <v>0</v>
      </c>
      <c r="AK1027" s="411">
        <f t="shared" ref="AK1027" si="3097">AK1026</f>
        <v>0</v>
      </c>
      <c r="AL1027" s="411">
        <f t="shared" ref="AL1027" si="3098">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9">Z1029</f>
        <v>0</v>
      </c>
      <c r="AA1030" s="411">
        <f t="shared" ref="AA1030" si="3100">AA1029</f>
        <v>0</v>
      </c>
      <c r="AB1030" s="411">
        <f t="shared" ref="AB1030" si="3101">AB1029</f>
        <v>0</v>
      </c>
      <c r="AC1030" s="411">
        <f t="shared" ref="AC1030" si="3102">AC1029</f>
        <v>0</v>
      </c>
      <c r="AD1030" s="411">
        <f t="shared" ref="AD1030" si="3103">AD1029</f>
        <v>0</v>
      </c>
      <c r="AE1030" s="411">
        <f t="shared" ref="AE1030" si="3104">AE1029</f>
        <v>0</v>
      </c>
      <c r="AF1030" s="411">
        <f t="shared" ref="AF1030" si="3105">AF1029</f>
        <v>0</v>
      </c>
      <c r="AG1030" s="411">
        <f t="shared" ref="AG1030" si="3106">AG1029</f>
        <v>0</v>
      </c>
      <c r="AH1030" s="411">
        <f t="shared" ref="AH1030" si="3107">AH1029</f>
        <v>0</v>
      </c>
      <c r="AI1030" s="411">
        <f t="shared" ref="AI1030" si="3108">AI1029</f>
        <v>0</v>
      </c>
      <c r="AJ1030" s="411">
        <f t="shared" ref="AJ1030" si="3109">AJ1029</f>
        <v>0</v>
      </c>
      <c r="AK1030" s="411">
        <f t="shared" ref="AK1030" si="3110">AK1029</f>
        <v>0</v>
      </c>
      <c r="AL1030" s="411">
        <f t="shared" ref="AL1030" si="3111">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12">Z1033</f>
        <v>0</v>
      </c>
      <c r="AA1034" s="411">
        <f t="shared" ref="AA1034" si="3113">AA1033</f>
        <v>0</v>
      </c>
      <c r="AB1034" s="411">
        <f t="shared" ref="AB1034" si="3114">AB1033</f>
        <v>0</v>
      </c>
      <c r="AC1034" s="411">
        <f t="shared" ref="AC1034" si="3115">AC1033</f>
        <v>0</v>
      </c>
      <c r="AD1034" s="411">
        <f t="shared" ref="AD1034" si="3116">AD1033</f>
        <v>0</v>
      </c>
      <c r="AE1034" s="411">
        <f t="shared" ref="AE1034" si="3117">AE1033</f>
        <v>0</v>
      </c>
      <c r="AF1034" s="411">
        <f t="shared" ref="AF1034" si="3118">AF1033</f>
        <v>0</v>
      </c>
      <c r="AG1034" s="411">
        <f t="shared" ref="AG1034" si="3119">AG1033</f>
        <v>0</v>
      </c>
      <c r="AH1034" s="411">
        <f t="shared" ref="AH1034" si="3120">AH1033</f>
        <v>0</v>
      </c>
      <c r="AI1034" s="411">
        <f t="shared" ref="AI1034" si="3121">AI1033</f>
        <v>0</v>
      </c>
      <c r="AJ1034" s="411">
        <f t="shared" ref="AJ1034" si="3122">AJ1033</f>
        <v>0</v>
      </c>
      <c r="AK1034" s="411">
        <f t="shared" ref="AK1034" si="3123">AK1033</f>
        <v>0</v>
      </c>
      <c r="AL1034" s="411">
        <f t="shared" ref="AL1034" si="3124">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5">Z1036</f>
        <v>0</v>
      </c>
      <c r="AA1037" s="411">
        <f t="shared" ref="AA1037" si="3126">AA1036</f>
        <v>0</v>
      </c>
      <c r="AB1037" s="411">
        <f t="shared" ref="AB1037" si="3127">AB1036</f>
        <v>0</v>
      </c>
      <c r="AC1037" s="411">
        <f t="shared" ref="AC1037" si="3128">AC1036</f>
        <v>0</v>
      </c>
      <c r="AD1037" s="411">
        <f t="shared" ref="AD1037" si="3129">AD1036</f>
        <v>0</v>
      </c>
      <c r="AE1037" s="411">
        <f t="shared" ref="AE1037" si="3130">AE1036</f>
        <v>0</v>
      </c>
      <c r="AF1037" s="411">
        <f t="shared" ref="AF1037" si="3131">AF1036</f>
        <v>0</v>
      </c>
      <c r="AG1037" s="411">
        <f t="shared" ref="AG1037" si="3132">AG1036</f>
        <v>0</v>
      </c>
      <c r="AH1037" s="411">
        <f t="shared" ref="AH1037" si="3133">AH1036</f>
        <v>0</v>
      </c>
      <c r="AI1037" s="411">
        <f t="shared" ref="AI1037" si="3134">AI1036</f>
        <v>0</v>
      </c>
      <c r="AJ1037" s="411">
        <f t="shared" ref="AJ1037" si="3135">AJ1036</f>
        <v>0</v>
      </c>
      <c r="AK1037" s="411">
        <f t="shared" ref="AK1037" si="3136">AK1036</f>
        <v>0</v>
      </c>
      <c r="AL1037" s="411">
        <f t="shared" ref="AL1037" si="313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8">Z1039</f>
        <v>0</v>
      </c>
      <c r="AA1040" s="411">
        <f t="shared" ref="AA1040" si="3139">AA1039</f>
        <v>0</v>
      </c>
      <c r="AB1040" s="411">
        <f t="shared" ref="AB1040" si="3140">AB1039</f>
        <v>0</v>
      </c>
      <c r="AC1040" s="411">
        <f t="shared" ref="AC1040" si="3141">AC1039</f>
        <v>0</v>
      </c>
      <c r="AD1040" s="411">
        <f t="shared" ref="AD1040" si="3142">AD1039</f>
        <v>0</v>
      </c>
      <c r="AE1040" s="411">
        <f t="shared" ref="AE1040" si="3143">AE1039</f>
        <v>0</v>
      </c>
      <c r="AF1040" s="411">
        <f t="shared" ref="AF1040" si="3144">AF1039</f>
        <v>0</v>
      </c>
      <c r="AG1040" s="411">
        <f t="shared" ref="AG1040" si="3145">AG1039</f>
        <v>0</v>
      </c>
      <c r="AH1040" s="411">
        <f t="shared" ref="AH1040" si="3146">AH1039</f>
        <v>0</v>
      </c>
      <c r="AI1040" s="411">
        <f t="shared" ref="AI1040" si="3147">AI1039</f>
        <v>0</v>
      </c>
      <c r="AJ1040" s="411">
        <f t="shared" ref="AJ1040" si="3148">AJ1039</f>
        <v>0</v>
      </c>
      <c r="AK1040" s="411">
        <f t="shared" ref="AK1040" si="3149">AK1039</f>
        <v>0</v>
      </c>
      <c r="AL1040" s="411">
        <f t="shared" ref="AL1040" si="315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51">AA1042</f>
        <v>0</v>
      </c>
      <c r="AB1043" s="411">
        <f t="shared" ref="AB1043" si="3152">AB1042</f>
        <v>0</v>
      </c>
      <c r="AC1043" s="411">
        <f t="shared" ref="AC1043" si="3153">AC1042</f>
        <v>0</v>
      </c>
      <c r="AD1043" s="411">
        <f t="shared" ref="AD1043" si="3154">AD1042</f>
        <v>0</v>
      </c>
      <c r="AE1043" s="411">
        <f>AE1042</f>
        <v>0</v>
      </c>
      <c r="AF1043" s="411">
        <f t="shared" ref="AF1043" si="3155">AF1042</f>
        <v>0</v>
      </c>
      <c r="AG1043" s="411">
        <f t="shared" ref="AG1043" si="3156">AG1042</f>
        <v>0</v>
      </c>
      <c r="AH1043" s="411">
        <f t="shared" ref="AH1043" si="3157">AH1042</f>
        <v>0</v>
      </c>
      <c r="AI1043" s="411">
        <f t="shared" ref="AI1043" si="3158">AI1042</f>
        <v>0</v>
      </c>
      <c r="AJ1043" s="411">
        <f t="shared" ref="AJ1043" si="3159">AJ1042</f>
        <v>0</v>
      </c>
      <c r="AK1043" s="411">
        <f t="shared" ref="AK1043" si="3160">AK1042</f>
        <v>0</v>
      </c>
      <c r="AL1043" s="411">
        <f t="shared" ref="AL1043" si="316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62">Z1045</f>
        <v>0</v>
      </c>
      <c r="AA1046" s="411">
        <f t="shared" ref="AA1046" si="3163">AA1045</f>
        <v>0</v>
      </c>
      <c r="AB1046" s="411">
        <f t="shared" ref="AB1046" si="3164">AB1045</f>
        <v>0</v>
      </c>
      <c r="AC1046" s="411">
        <f t="shared" ref="AC1046" si="3165">AC1045</f>
        <v>0</v>
      </c>
      <c r="AD1046" s="411">
        <f t="shared" ref="AD1046" si="3166">AD1045</f>
        <v>0</v>
      </c>
      <c r="AE1046" s="411">
        <f t="shared" ref="AE1046" si="3167">AE1045</f>
        <v>0</v>
      </c>
      <c r="AF1046" s="411">
        <f t="shared" ref="AF1046" si="3168">AF1045</f>
        <v>0</v>
      </c>
      <c r="AG1046" s="411">
        <f t="shared" ref="AG1046" si="3169">AG1045</f>
        <v>0</v>
      </c>
      <c r="AH1046" s="411">
        <f t="shared" ref="AH1046" si="3170">AH1045</f>
        <v>0</v>
      </c>
      <c r="AI1046" s="411">
        <f t="shared" ref="AI1046" si="3171">AI1045</f>
        <v>0</v>
      </c>
      <c r="AJ1046" s="411">
        <f t="shared" ref="AJ1046" si="3172">AJ1045</f>
        <v>0</v>
      </c>
      <c r="AK1046" s="411">
        <f t="shared" ref="AK1046" si="3173">AK1045</f>
        <v>0</v>
      </c>
      <c r="AL1046" s="411">
        <f t="shared" ref="AL1046" si="317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5">Z1048</f>
        <v>0</v>
      </c>
      <c r="AA1049" s="411">
        <f t="shared" ref="AA1049" si="3176">AA1048</f>
        <v>0</v>
      </c>
      <c r="AB1049" s="411">
        <f t="shared" ref="AB1049" si="3177">AB1048</f>
        <v>0</v>
      </c>
      <c r="AC1049" s="411">
        <f t="shared" ref="AC1049" si="3178">AC1048</f>
        <v>0</v>
      </c>
      <c r="AD1049" s="411">
        <f t="shared" ref="AD1049" si="3179">AD1048</f>
        <v>0</v>
      </c>
      <c r="AE1049" s="411">
        <f t="shared" ref="AE1049" si="3180">AE1048</f>
        <v>0</v>
      </c>
      <c r="AF1049" s="411">
        <f t="shared" ref="AF1049" si="3181">AF1048</f>
        <v>0</v>
      </c>
      <c r="AG1049" s="411">
        <f t="shared" ref="AG1049" si="3182">AG1048</f>
        <v>0</v>
      </c>
      <c r="AH1049" s="411">
        <f t="shared" ref="AH1049" si="3183">AH1048</f>
        <v>0</v>
      </c>
      <c r="AI1049" s="411">
        <f t="shared" ref="AI1049" si="3184">AI1048</f>
        <v>0</v>
      </c>
      <c r="AJ1049" s="411">
        <f t="shared" ref="AJ1049" si="3185">AJ1048</f>
        <v>0</v>
      </c>
      <c r="AK1049" s="411">
        <f t="shared" ref="AK1049" si="3186">AK1048</f>
        <v>0</v>
      </c>
      <c r="AL1049" s="411">
        <f t="shared" ref="AL1049" si="318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8">Z1051</f>
        <v>0</v>
      </c>
      <c r="AA1052" s="411">
        <f t="shared" ref="AA1052" si="3189">AA1051</f>
        <v>0</v>
      </c>
      <c r="AB1052" s="411">
        <f t="shared" ref="AB1052" si="3190">AB1051</f>
        <v>0</v>
      </c>
      <c r="AC1052" s="411">
        <f t="shared" ref="AC1052" si="3191">AC1051</f>
        <v>0</v>
      </c>
      <c r="AD1052" s="411">
        <f t="shared" ref="AD1052" si="3192">AD1051</f>
        <v>0</v>
      </c>
      <c r="AE1052" s="411">
        <f t="shared" ref="AE1052" si="3193">AE1051</f>
        <v>0</v>
      </c>
      <c r="AF1052" s="411">
        <f t="shared" ref="AF1052" si="3194">AF1051</f>
        <v>0</v>
      </c>
      <c r="AG1052" s="411">
        <f t="shared" ref="AG1052" si="3195">AG1051</f>
        <v>0</v>
      </c>
      <c r="AH1052" s="411">
        <f t="shared" ref="AH1052" si="3196">AH1051</f>
        <v>0</v>
      </c>
      <c r="AI1052" s="411">
        <f t="shared" ref="AI1052" si="3197">AI1051</f>
        <v>0</v>
      </c>
      <c r="AJ1052" s="411">
        <f t="shared" ref="AJ1052" si="3198">AJ1051</f>
        <v>0</v>
      </c>
      <c r="AK1052" s="411">
        <f t="shared" ref="AK1052" si="3199">AK1051</f>
        <v>0</v>
      </c>
      <c r="AL1052" s="411">
        <f t="shared" ref="AL1052" si="3200">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01">Z1054</f>
        <v>0</v>
      </c>
      <c r="AA1055" s="411">
        <f t="shared" ref="AA1055" si="3202">AA1054</f>
        <v>0</v>
      </c>
      <c r="AB1055" s="411">
        <f t="shared" ref="AB1055" si="3203">AB1054</f>
        <v>0</v>
      </c>
      <c r="AC1055" s="411">
        <f t="shared" ref="AC1055" si="3204">AC1054</f>
        <v>0</v>
      </c>
      <c r="AD1055" s="411">
        <f t="shared" ref="AD1055" si="3205">AD1054</f>
        <v>0</v>
      </c>
      <c r="AE1055" s="411">
        <f t="shared" ref="AE1055" si="3206">AE1054</f>
        <v>0</v>
      </c>
      <c r="AF1055" s="411">
        <f t="shared" ref="AF1055" si="3207">AF1054</f>
        <v>0</v>
      </c>
      <c r="AG1055" s="411">
        <f t="shared" ref="AG1055" si="3208">AG1054</f>
        <v>0</v>
      </c>
      <c r="AH1055" s="411">
        <f t="shared" ref="AH1055" si="3209">AH1054</f>
        <v>0</v>
      </c>
      <c r="AI1055" s="411">
        <f t="shared" ref="AI1055" si="3210">AI1054</f>
        <v>0</v>
      </c>
      <c r="AJ1055" s="411">
        <f t="shared" ref="AJ1055" si="3211">AJ1054</f>
        <v>0</v>
      </c>
      <c r="AK1055" s="411">
        <f t="shared" ref="AK1055" si="3212">AK1054</f>
        <v>0</v>
      </c>
      <c r="AL1055" s="411">
        <f t="shared" ref="AL1055" si="321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14">Z1058</f>
        <v>0</v>
      </c>
      <c r="AA1059" s="411">
        <f t="shared" ref="AA1059" si="3215">AA1058</f>
        <v>0</v>
      </c>
      <c r="AB1059" s="411">
        <f t="shared" ref="AB1059" si="3216">AB1058</f>
        <v>0</v>
      </c>
      <c r="AC1059" s="411">
        <f t="shared" ref="AC1059" si="3217">AC1058</f>
        <v>0</v>
      </c>
      <c r="AD1059" s="411">
        <f t="shared" ref="AD1059" si="3218">AD1058</f>
        <v>0</v>
      </c>
      <c r="AE1059" s="411">
        <f t="shared" ref="AE1059" si="3219">AE1058</f>
        <v>0</v>
      </c>
      <c r="AF1059" s="411">
        <f t="shared" ref="AF1059" si="3220">AF1058</f>
        <v>0</v>
      </c>
      <c r="AG1059" s="411">
        <f t="shared" ref="AG1059" si="3221">AG1058</f>
        <v>0</v>
      </c>
      <c r="AH1059" s="411">
        <f t="shared" ref="AH1059" si="3222">AH1058</f>
        <v>0</v>
      </c>
      <c r="AI1059" s="411">
        <f t="shared" ref="AI1059" si="3223">AI1058</f>
        <v>0</v>
      </c>
      <c r="AJ1059" s="411">
        <f t="shared" ref="AJ1059" si="3224">AJ1058</f>
        <v>0</v>
      </c>
      <c r="AK1059" s="411">
        <f t="shared" ref="AK1059" si="3225">AK1058</f>
        <v>0</v>
      </c>
      <c r="AL1059" s="411">
        <f t="shared" ref="AL1059" si="3226">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7">Z1061</f>
        <v>0</v>
      </c>
      <c r="AA1062" s="411">
        <f t="shared" ref="AA1062" si="3228">AA1061</f>
        <v>0</v>
      </c>
      <c r="AB1062" s="411">
        <f t="shared" ref="AB1062" si="3229">AB1061</f>
        <v>0</v>
      </c>
      <c r="AC1062" s="411">
        <f t="shared" ref="AC1062" si="3230">AC1061</f>
        <v>0</v>
      </c>
      <c r="AD1062" s="411">
        <f t="shared" ref="AD1062" si="3231">AD1061</f>
        <v>0</v>
      </c>
      <c r="AE1062" s="411">
        <f t="shared" ref="AE1062" si="3232">AE1061</f>
        <v>0</v>
      </c>
      <c r="AF1062" s="411">
        <f t="shared" ref="AF1062" si="3233">AF1061</f>
        <v>0</v>
      </c>
      <c r="AG1062" s="411">
        <f t="shared" ref="AG1062" si="3234">AG1061</f>
        <v>0</v>
      </c>
      <c r="AH1062" s="411">
        <f t="shared" ref="AH1062" si="3235">AH1061</f>
        <v>0</v>
      </c>
      <c r="AI1062" s="411">
        <f t="shared" ref="AI1062" si="3236">AI1061</f>
        <v>0</v>
      </c>
      <c r="AJ1062" s="411">
        <f t="shared" ref="AJ1062" si="3237">AJ1061</f>
        <v>0</v>
      </c>
      <c r="AK1062" s="411">
        <f t="shared" ref="AK1062" si="3238">AK1061</f>
        <v>0</v>
      </c>
      <c r="AL1062" s="411">
        <f t="shared" ref="AL1062" si="323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40">Z1064</f>
        <v>0</v>
      </c>
      <c r="AA1065" s="411">
        <f t="shared" ref="AA1065" si="3241">AA1064</f>
        <v>0</v>
      </c>
      <c r="AB1065" s="411">
        <f t="shared" ref="AB1065" si="3242">AB1064</f>
        <v>0</v>
      </c>
      <c r="AC1065" s="411">
        <f t="shared" ref="AC1065" si="3243">AC1064</f>
        <v>0</v>
      </c>
      <c r="AD1065" s="411">
        <f t="shared" ref="AD1065" si="3244">AD1064</f>
        <v>0</v>
      </c>
      <c r="AE1065" s="411">
        <f t="shared" ref="AE1065" si="3245">AE1064</f>
        <v>0</v>
      </c>
      <c r="AF1065" s="411">
        <f t="shared" ref="AF1065" si="3246">AF1064</f>
        <v>0</v>
      </c>
      <c r="AG1065" s="411">
        <f t="shared" ref="AG1065" si="3247">AG1064</f>
        <v>0</v>
      </c>
      <c r="AH1065" s="411">
        <f t="shared" ref="AH1065" si="3248">AH1064</f>
        <v>0</v>
      </c>
      <c r="AI1065" s="411">
        <f t="shared" ref="AI1065" si="3249">AI1064</f>
        <v>0</v>
      </c>
      <c r="AJ1065" s="411">
        <f t="shared" ref="AJ1065" si="3250">AJ1064</f>
        <v>0</v>
      </c>
      <c r="AK1065" s="411">
        <f t="shared" ref="AK1065" si="3251">AK1064</f>
        <v>0</v>
      </c>
      <c r="AL1065" s="411">
        <f t="shared" ref="AL1065" si="3252">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53">Z1068</f>
        <v>0</v>
      </c>
      <c r="AA1069" s="411">
        <f t="shared" ref="AA1069" si="3254">AA1068</f>
        <v>0</v>
      </c>
      <c r="AB1069" s="411">
        <f t="shared" ref="AB1069" si="3255">AB1068</f>
        <v>0</v>
      </c>
      <c r="AC1069" s="411">
        <f t="shared" ref="AC1069" si="3256">AC1068</f>
        <v>0</v>
      </c>
      <c r="AD1069" s="411">
        <f t="shared" ref="AD1069" si="3257">AD1068</f>
        <v>0</v>
      </c>
      <c r="AE1069" s="411">
        <f t="shared" ref="AE1069" si="3258">AE1068</f>
        <v>0</v>
      </c>
      <c r="AF1069" s="411">
        <f t="shared" ref="AF1069" si="3259">AF1068</f>
        <v>0</v>
      </c>
      <c r="AG1069" s="411">
        <f t="shared" ref="AG1069" si="3260">AG1068</f>
        <v>0</v>
      </c>
      <c r="AH1069" s="411">
        <f t="shared" ref="AH1069" si="3261">AH1068</f>
        <v>0</v>
      </c>
      <c r="AI1069" s="411">
        <f t="shared" ref="AI1069" si="3262">AI1068</f>
        <v>0</v>
      </c>
      <c r="AJ1069" s="411">
        <f t="shared" ref="AJ1069" si="3263">AJ1068</f>
        <v>0</v>
      </c>
      <c r="AK1069" s="411">
        <f t="shared" ref="AK1069" si="3264">AK1068</f>
        <v>0</v>
      </c>
      <c r="AL1069" s="411">
        <f t="shared" ref="AL1069" si="3265">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6">Z1071</f>
        <v>0</v>
      </c>
      <c r="AA1072" s="411">
        <f t="shared" ref="AA1072" si="3267">AA1071</f>
        <v>0</v>
      </c>
      <c r="AB1072" s="411">
        <f t="shared" ref="AB1072" si="3268">AB1071</f>
        <v>0</v>
      </c>
      <c r="AC1072" s="411">
        <f t="shared" ref="AC1072" si="3269">AC1071</f>
        <v>0</v>
      </c>
      <c r="AD1072" s="411">
        <f t="shared" ref="AD1072" si="3270">AD1071</f>
        <v>0</v>
      </c>
      <c r="AE1072" s="411">
        <f t="shared" ref="AE1072" si="3271">AE1071</f>
        <v>0</v>
      </c>
      <c r="AF1072" s="411">
        <f t="shared" ref="AF1072" si="3272">AF1071</f>
        <v>0</v>
      </c>
      <c r="AG1072" s="411">
        <f t="shared" ref="AG1072" si="3273">AG1071</f>
        <v>0</v>
      </c>
      <c r="AH1072" s="411">
        <f t="shared" ref="AH1072" si="3274">AH1071</f>
        <v>0</v>
      </c>
      <c r="AI1072" s="411">
        <f t="shared" ref="AI1072" si="3275">AI1071</f>
        <v>0</v>
      </c>
      <c r="AJ1072" s="411">
        <f t="shared" ref="AJ1072" si="3276">AJ1071</f>
        <v>0</v>
      </c>
      <c r="AK1072" s="411">
        <f t="shared" ref="AK1072" si="3277">AK1071</f>
        <v>0</v>
      </c>
      <c r="AL1072" s="411">
        <f t="shared" ref="AL1072" si="327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9">Z1074</f>
        <v>0</v>
      </c>
      <c r="AA1075" s="411">
        <f t="shared" ref="AA1075" si="3280">AA1074</f>
        <v>0</v>
      </c>
      <c r="AB1075" s="411">
        <f t="shared" ref="AB1075" si="3281">AB1074</f>
        <v>0</v>
      </c>
      <c r="AC1075" s="411">
        <f t="shared" ref="AC1075" si="3282">AC1074</f>
        <v>0</v>
      </c>
      <c r="AD1075" s="411">
        <f t="shared" ref="AD1075" si="3283">AD1074</f>
        <v>0</v>
      </c>
      <c r="AE1075" s="411">
        <f t="shared" ref="AE1075" si="3284">AE1074</f>
        <v>0</v>
      </c>
      <c r="AF1075" s="411">
        <f t="shared" ref="AF1075" si="3285">AF1074</f>
        <v>0</v>
      </c>
      <c r="AG1075" s="411">
        <f t="shared" ref="AG1075" si="3286">AG1074</f>
        <v>0</v>
      </c>
      <c r="AH1075" s="411">
        <f t="shared" ref="AH1075" si="3287">AH1074</f>
        <v>0</v>
      </c>
      <c r="AI1075" s="411">
        <f t="shared" ref="AI1075" si="3288">AI1074</f>
        <v>0</v>
      </c>
      <c r="AJ1075" s="411">
        <f t="shared" ref="AJ1075" si="3289">AJ1074</f>
        <v>0</v>
      </c>
      <c r="AK1075" s="411">
        <f t="shared" ref="AK1075" si="3290">AK1074</f>
        <v>0</v>
      </c>
      <c r="AL1075" s="411">
        <f t="shared" ref="AL1075" si="329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92">Z1077</f>
        <v>0</v>
      </c>
      <c r="AA1078" s="411">
        <f t="shared" ref="AA1078" si="3293">AA1077</f>
        <v>0</v>
      </c>
      <c r="AB1078" s="411">
        <f t="shared" ref="AB1078" si="3294">AB1077</f>
        <v>0</v>
      </c>
      <c r="AC1078" s="411">
        <f t="shared" ref="AC1078" si="3295">AC1077</f>
        <v>0</v>
      </c>
      <c r="AD1078" s="411">
        <f t="shared" ref="AD1078" si="3296">AD1077</f>
        <v>0</v>
      </c>
      <c r="AE1078" s="411">
        <f t="shared" ref="AE1078" si="3297">AE1077</f>
        <v>0</v>
      </c>
      <c r="AF1078" s="411">
        <f t="shared" ref="AF1078" si="3298">AF1077</f>
        <v>0</v>
      </c>
      <c r="AG1078" s="411">
        <f t="shared" ref="AG1078" si="3299">AG1077</f>
        <v>0</v>
      </c>
      <c r="AH1078" s="411">
        <f t="shared" ref="AH1078" si="3300">AH1077</f>
        <v>0</v>
      </c>
      <c r="AI1078" s="411">
        <f t="shared" ref="AI1078" si="3301">AI1077</f>
        <v>0</v>
      </c>
      <c r="AJ1078" s="411">
        <f t="shared" ref="AJ1078" si="3302">AJ1077</f>
        <v>0</v>
      </c>
      <c r="AK1078" s="411">
        <f t="shared" ref="AK1078" si="3303">AK1077</f>
        <v>0</v>
      </c>
      <c r="AL1078" s="411">
        <f t="shared" ref="AL1078" si="330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5">Z1080</f>
        <v>0</v>
      </c>
      <c r="AA1081" s="411">
        <f t="shared" ref="AA1081" si="3306">AA1080</f>
        <v>0</v>
      </c>
      <c r="AB1081" s="411">
        <f t="shared" ref="AB1081" si="3307">AB1080</f>
        <v>0</v>
      </c>
      <c r="AC1081" s="411">
        <f t="shared" ref="AC1081" si="3308">AC1080</f>
        <v>0</v>
      </c>
      <c r="AD1081" s="411">
        <f t="shared" ref="AD1081" si="3309">AD1080</f>
        <v>0</v>
      </c>
      <c r="AE1081" s="411">
        <f t="shared" ref="AE1081" si="3310">AE1080</f>
        <v>0</v>
      </c>
      <c r="AF1081" s="411">
        <f t="shared" ref="AF1081" si="3311">AF1080</f>
        <v>0</v>
      </c>
      <c r="AG1081" s="411">
        <f t="shared" ref="AG1081" si="3312">AG1080</f>
        <v>0</v>
      </c>
      <c r="AH1081" s="411">
        <f t="shared" ref="AH1081" si="3313">AH1080</f>
        <v>0</v>
      </c>
      <c r="AI1081" s="411">
        <f t="shared" ref="AI1081" si="3314">AI1080</f>
        <v>0</v>
      </c>
      <c r="AJ1081" s="411">
        <f t="shared" ref="AJ1081" si="3315">AJ1080</f>
        <v>0</v>
      </c>
      <c r="AK1081" s="411">
        <f t="shared" ref="AK1081" si="3316">AK1080</f>
        <v>0</v>
      </c>
      <c r="AL1081" s="411">
        <f t="shared" ref="AL1081" si="331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8">Z1083</f>
        <v>0</v>
      </c>
      <c r="AA1084" s="411">
        <f t="shared" ref="AA1084" si="3319">AA1083</f>
        <v>0</v>
      </c>
      <c r="AB1084" s="411">
        <f t="shared" ref="AB1084" si="3320">AB1083</f>
        <v>0</v>
      </c>
      <c r="AC1084" s="411">
        <f t="shared" ref="AC1084" si="3321">AC1083</f>
        <v>0</v>
      </c>
      <c r="AD1084" s="411">
        <f t="shared" ref="AD1084" si="3322">AD1083</f>
        <v>0</v>
      </c>
      <c r="AE1084" s="411">
        <f t="shared" ref="AE1084" si="3323">AE1083</f>
        <v>0</v>
      </c>
      <c r="AF1084" s="411">
        <f t="shared" ref="AF1084" si="3324">AF1083</f>
        <v>0</v>
      </c>
      <c r="AG1084" s="411">
        <f t="shared" ref="AG1084" si="3325">AG1083</f>
        <v>0</v>
      </c>
      <c r="AH1084" s="411">
        <f t="shared" ref="AH1084" si="3326">AH1083</f>
        <v>0</v>
      </c>
      <c r="AI1084" s="411">
        <f t="shared" ref="AI1084" si="3327">AI1083</f>
        <v>0</v>
      </c>
      <c r="AJ1084" s="411">
        <f t="shared" ref="AJ1084" si="3328">AJ1083</f>
        <v>0</v>
      </c>
      <c r="AK1084" s="411">
        <f t="shared" ref="AK1084" si="3329">AK1083</f>
        <v>0</v>
      </c>
      <c r="AL1084" s="411">
        <f t="shared" ref="AL1084" si="333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31">Z1086</f>
        <v>0</v>
      </c>
      <c r="AA1087" s="411">
        <f t="shared" ref="AA1087" si="3332">AA1086</f>
        <v>0</v>
      </c>
      <c r="AB1087" s="411">
        <f t="shared" ref="AB1087" si="3333">AB1086</f>
        <v>0</v>
      </c>
      <c r="AC1087" s="411">
        <f t="shared" ref="AC1087" si="3334">AC1086</f>
        <v>0</v>
      </c>
      <c r="AD1087" s="411">
        <f t="shared" ref="AD1087" si="3335">AD1086</f>
        <v>0</v>
      </c>
      <c r="AE1087" s="411">
        <f t="shared" ref="AE1087" si="3336">AE1086</f>
        <v>0</v>
      </c>
      <c r="AF1087" s="411">
        <f t="shared" ref="AF1087" si="3337">AF1086</f>
        <v>0</v>
      </c>
      <c r="AG1087" s="411">
        <f t="shared" ref="AG1087" si="3338">AG1086</f>
        <v>0</v>
      </c>
      <c r="AH1087" s="411">
        <f t="shared" ref="AH1087" si="3339">AH1086</f>
        <v>0</v>
      </c>
      <c r="AI1087" s="411">
        <f t="shared" ref="AI1087" si="3340">AI1086</f>
        <v>0</v>
      </c>
      <c r="AJ1087" s="411">
        <f t="shared" ref="AJ1087" si="3341">AJ1086</f>
        <v>0</v>
      </c>
      <c r="AK1087" s="411">
        <f t="shared" ref="AK1087" si="3342">AK1086</f>
        <v>0</v>
      </c>
      <c r="AL1087" s="411">
        <f t="shared" ref="AL1087" si="334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44">Z1089</f>
        <v>0</v>
      </c>
      <c r="AA1090" s="411">
        <f t="shared" ref="AA1090" si="3345">AA1089</f>
        <v>0</v>
      </c>
      <c r="AB1090" s="411">
        <f t="shared" ref="AB1090" si="3346">AB1089</f>
        <v>0</v>
      </c>
      <c r="AC1090" s="411">
        <f t="shared" ref="AC1090" si="3347">AC1089</f>
        <v>0</v>
      </c>
      <c r="AD1090" s="411">
        <f t="shared" ref="AD1090" si="3348">AD1089</f>
        <v>0</v>
      </c>
      <c r="AE1090" s="411">
        <f t="shared" ref="AE1090" si="3349">AE1089</f>
        <v>0</v>
      </c>
      <c r="AF1090" s="411">
        <f t="shared" ref="AF1090" si="3350">AF1089</f>
        <v>0</v>
      </c>
      <c r="AG1090" s="411">
        <f t="shared" ref="AG1090" si="3351">AG1089</f>
        <v>0</v>
      </c>
      <c r="AH1090" s="411">
        <f t="shared" ref="AH1090" si="3352">AH1089</f>
        <v>0</v>
      </c>
      <c r="AI1090" s="411">
        <f t="shared" ref="AI1090" si="3353">AI1089</f>
        <v>0</v>
      </c>
      <c r="AJ1090" s="411">
        <f t="shared" ref="AJ1090" si="3354">AJ1089</f>
        <v>0</v>
      </c>
      <c r="AK1090" s="411">
        <f t="shared" ref="AK1090" si="3355">AK1089</f>
        <v>0</v>
      </c>
      <c r="AL1090" s="411">
        <f t="shared" ref="AL1090" si="335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7">Z1092</f>
        <v>0</v>
      </c>
      <c r="AA1093" s="411">
        <f t="shared" ref="AA1093" si="3358">AA1092</f>
        <v>0</v>
      </c>
      <c r="AB1093" s="411">
        <f t="shared" ref="AB1093" si="3359">AB1092</f>
        <v>0</v>
      </c>
      <c r="AC1093" s="411">
        <f t="shared" ref="AC1093" si="3360">AC1092</f>
        <v>0</v>
      </c>
      <c r="AD1093" s="411">
        <f t="shared" ref="AD1093" si="3361">AD1092</f>
        <v>0</v>
      </c>
      <c r="AE1093" s="411">
        <f t="shared" ref="AE1093" si="3362">AE1092</f>
        <v>0</v>
      </c>
      <c r="AF1093" s="411">
        <f t="shared" ref="AF1093" si="3363">AF1092</f>
        <v>0</v>
      </c>
      <c r="AG1093" s="411">
        <f t="shared" ref="AG1093" si="3364">AG1092</f>
        <v>0</v>
      </c>
      <c r="AH1093" s="411">
        <f t="shared" ref="AH1093" si="3365">AH1092</f>
        <v>0</v>
      </c>
      <c r="AI1093" s="411">
        <f t="shared" ref="AI1093" si="3366">AI1092</f>
        <v>0</v>
      </c>
      <c r="AJ1093" s="411">
        <f t="shared" ref="AJ1093" si="3367">AJ1092</f>
        <v>0</v>
      </c>
      <c r="AK1093" s="411">
        <f t="shared" ref="AK1093" si="3368">AK1092</f>
        <v>0</v>
      </c>
      <c r="AL1093" s="411">
        <f t="shared" ref="AL1093" si="336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70">Z1095</f>
        <v>0</v>
      </c>
      <c r="AA1096" s="411">
        <f t="shared" ref="AA1096" si="3371">AA1095</f>
        <v>0</v>
      </c>
      <c r="AB1096" s="411">
        <f t="shared" ref="AB1096" si="3372">AB1095</f>
        <v>0</v>
      </c>
      <c r="AC1096" s="411">
        <f t="shared" ref="AC1096" si="3373">AC1095</f>
        <v>0</v>
      </c>
      <c r="AD1096" s="411">
        <f t="shared" ref="AD1096" si="3374">AD1095</f>
        <v>0</v>
      </c>
      <c r="AE1096" s="411">
        <f t="shared" ref="AE1096" si="3375">AE1095</f>
        <v>0</v>
      </c>
      <c r="AF1096" s="411">
        <f t="shared" ref="AF1096" si="3376">AF1095</f>
        <v>0</v>
      </c>
      <c r="AG1096" s="411">
        <f t="shared" ref="AG1096" si="3377">AG1095</f>
        <v>0</v>
      </c>
      <c r="AH1096" s="411">
        <f t="shared" ref="AH1096" si="3378">AH1095</f>
        <v>0</v>
      </c>
      <c r="AI1096" s="411">
        <f t="shared" ref="AI1096" si="3379">AI1095</f>
        <v>0</v>
      </c>
      <c r="AJ1096" s="411">
        <f t="shared" ref="AJ1096" si="3380">AJ1095</f>
        <v>0</v>
      </c>
      <c r="AK1096" s="411">
        <f t="shared" ref="AK1096" si="3381">AK1095</f>
        <v>0</v>
      </c>
      <c r="AL1096" s="411">
        <f t="shared" ref="AL1096" si="338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83">Z1098</f>
        <v>0</v>
      </c>
      <c r="AA1099" s="411">
        <f t="shared" ref="AA1099" si="3384">AA1098</f>
        <v>0</v>
      </c>
      <c r="AB1099" s="411">
        <f t="shared" ref="AB1099" si="3385">AB1098</f>
        <v>0</v>
      </c>
      <c r="AC1099" s="411">
        <f t="shared" ref="AC1099" si="3386">AC1098</f>
        <v>0</v>
      </c>
      <c r="AD1099" s="411">
        <f t="shared" ref="AD1099" si="3387">AD1098</f>
        <v>0</v>
      </c>
      <c r="AE1099" s="411">
        <f t="shared" ref="AE1099" si="3388">AE1098</f>
        <v>0</v>
      </c>
      <c r="AF1099" s="411">
        <f t="shared" ref="AF1099" si="3389">AF1098</f>
        <v>0</v>
      </c>
      <c r="AG1099" s="411">
        <f t="shared" ref="AG1099" si="3390">AG1098</f>
        <v>0</v>
      </c>
      <c r="AH1099" s="411">
        <f t="shared" ref="AH1099" si="3391">AH1098</f>
        <v>0</v>
      </c>
      <c r="AI1099" s="411">
        <f t="shared" ref="AI1099" si="3392">AI1098</f>
        <v>0</v>
      </c>
      <c r="AJ1099" s="411">
        <f t="shared" ref="AJ1099" si="3393">AJ1098</f>
        <v>0</v>
      </c>
      <c r="AK1099" s="411">
        <f t="shared" ref="AK1099" si="3394">AK1098</f>
        <v>0</v>
      </c>
      <c r="AL1099" s="411">
        <f t="shared" ref="AL1099" si="339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6">Z1101</f>
        <v>0</v>
      </c>
      <c r="AA1102" s="411">
        <f t="shared" ref="AA1102" si="3397">AA1101</f>
        <v>0</v>
      </c>
      <c r="AB1102" s="411">
        <f t="shared" ref="AB1102" si="3398">AB1101</f>
        <v>0</v>
      </c>
      <c r="AC1102" s="411">
        <f t="shared" ref="AC1102" si="3399">AC1101</f>
        <v>0</v>
      </c>
      <c r="AD1102" s="411">
        <f t="shared" ref="AD1102" si="3400">AD1101</f>
        <v>0</v>
      </c>
      <c r="AE1102" s="411">
        <f t="shared" ref="AE1102" si="3401">AE1101</f>
        <v>0</v>
      </c>
      <c r="AF1102" s="411">
        <f t="shared" ref="AF1102" si="3402">AF1101</f>
        <v>0</v>
      </c>
      <c r="AG1102" s="411">
        <f t="shared" ref="AG1102" si="3403">AG1101</f>
        <v>0</v>
      </c>
      <c r="AH1102" s="411">
        <f t="shared" ref="AH1102" si="3404">AH1101</f>
        <v>0</v>
      </c>
      <c r="AI1102" s="411">
        <f t="shared" ref="AI1102" si="3405">AI1101</f>
        <v>0</v>
      </c>
      <c r="AJ1102" s="411">
        <f t="shared" ref="AJ1102" si="3406">AJ1101</f>
        <v>0</v>
      </c>
      <c r="AK1102" s="411">
        <f t="shared" ref="AK1102" si="3407">AK1101</f>
        <v>0</v>
      </c>
      <c r="AL1102" s="411">
        <f t="shared" ref="AL1102" si="340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9">Z1104</f>
        <v>0</v>
      </c>
      <c r="AA1105" s="411">
        <f t="shared" ref="AA1105" si="3410">AA1104</f>
        <v>0</v>
      </c>
      <c r="AB1105" s="411">
        <f t="shared" ref="AB1105" si="3411">AB1104</f>
        <v>0</v>
      </c>
      <c r="AC1105" s="411">
        <f t="shared" ref="AC1105" si="3412">AC1104</f>
        <v>0</v>
      </c>
      <c r="AD1105" s="411">
        <f t="shared" ref="AD1105" si="3413">AD1104</f>
        <v>0</v>
      </c>
      <c r="AE1105" s="411">
        <f t="shared" ref="AE1105" si="3414">AE1104</f>
        <v>0</v>
      </c>
      <c r="AF1105" s="411">
        <f t="shared" ref="AF1105" si="3415">AF1104</f>
        <v>0</v>
      </c>
      <c r="AG1105" s="411">
        <f t="shared" ref="AG1105" si="3416">AG1104</f>
        <v>0</v>
      </c>
      <c r="AH1105" s="411">
        <f t="shared" ref="AH1105" si="3417">AH1104</f>
        <v>0</v>
      </c>
      <c r="AI1105" s="411">
        <f t="shared" ref="AI1105" si="3418">AI1104</f>
        <v>0</v>
      </c>
      <c r="AJ1105" s="411">
        <f t="shared" ref="AJ1105" si="3419">AJ1104</f>
        <v>0</v>
      </c>
      <c r="AK1105" s="411">
        <f t="shared" ref="AK1105" si="3420">AK1104</f>
        <v>0</v>
      </c>
      <c r="AL1105" s="411">
        <f t="shared" ref="AL1105" si="342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22">Z1107</f>
        <v>0</v>
      </c>
      <c r="AA1108" s="411">
        <f t="shared" ref="AA1108" si="3423">AA1107</f>
        <v>0</v>
      </c>
      <c r="AB1108" s="411">
        <f t="shared" ref="AB1108" si="3424">AB1107</f>
        <v>0</v>
      </c>
      <c r="AC1108" s="411">
        <f t="shared" ref="AC1108" si="3425">AC1107</f>
        <v>0</v>
      </c>
      <c r="AD1108" s="411">
        <f t="shared" ref="AD1108" si="3426">AD1107</f>
        <v>0</v>
      </c>
      <c r="AE1108" s="411">
        <f t="shared" ref="AE1108" si="3427">AE1107</f>
        <v>0</v>
      </c>
      <c r="AF1108" s="411">
        <f t="shared" ref="AF1108" si="3428">AF1107</f>
        <v>0</v>
      </c>
      <c r="AG1108" s="411">
        <f t="shared" ref="AG1108" si="3429">AG1107</f>
        <v>0</v>
      </c>
      <c r="AH1108" s="411">
        <f t="shared" ref="AH1108" si="3430">AH1107</f>
        <v>0</v>
      </c>
      <c r="AI1108" s="411">
        <f t="shared" ref="AI1108" si="3431">AI1107</f>
        <v>0</v>
      </c>
      <c r="AJ1108" s="411">
        <f t="shared" ref="AJ1108" si="3432">AJ1107</f>
        <v>0</v>
      </c>
      <c r="AK1108" s="411">
        <f t="shared" ref="AK1108" si="3433">AK1107</f>
        <v>0</v>
      </c>
      <c r="AL1108" s="411">
        <f t="shared" ref="AL1108" si="3434">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35">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35"/>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35"/>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35"/>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6">Y212*Y1113</f>
        <v>0</v>
      </c>
      <c r="Z1118" s="378">
        <f t="shared" si="3436"/>
        <v>0</v>
      </c>
      <c r="AA1118" s="378">
        <f t="shared" si="3436"/>
        <v>0</v>
      </c>
      <c r="AB1118" s="378">
        <f t="shared" si="3436"/>
        <v>0</v>
      </c>
      <c r="AC1118" s="378">
        <f t="shared" si="3436"/>
        <v>0</v>
      </c>
      <c r="AD1118" s="378">
        <f t="shared" si="3436"/>
        <v>0</v>
      </c>
      <c r="AE1118" s="378">
        <f t="shared" si="3436"/>
        <v>0</v>
      </c>
      <c r="AF1118" s="378">
        <f t="shared" si="3436"/>
        <v>0</v>
      </c>
      <c r="AG1118" s="378">
        <f t="shared" si="3436"/>
        <v>0</v>
      </c>
      <c r="AH1118" s="378">
        <f t="shared" si="3436"/>
        <v>0</v>
      </c>
      <c r="AI1118" s="378">
        <f t="shared" si="3436"/>
        <v>0</v>
      </c>
      <c r="AJ1118" s="378">
        <f t="shared" si="3436"/>
        <v>0</v>
      </c>
      <c r="AK1118" s="378">
        <f t="shared" si="3436"/>
        <v>0</v>
      </c>
      <c r="AL1118" s="378">
        <f t="shared" si="3436"/>
        <v>0</v>
      </c>
      <c r="AM1118" s="628">
        <f t="shared" si="3435"/>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7">Y395*Y1113</f>
        <v>0</v>
      </c>
      <c r="Z1119" s="378">
        <f t="shared" si="3437"/>
        <v>0</v>
      </c>
      <c r="AA1119" s="378">
        <f t="shared" si="3437"/>
        <v>0</v>
      </c>
      <c r="AB1119" s="378">
        <f t="shared" si="3437"/>
        <v>0</v>
      </c>
      <c r="AC1119" s="378">
        <f t="shared" si="3437"/>
        <v>0</v>
      </c>
      <c r="AD1119" s="378">
        <f t="shared" si="3437"/>
        <v>0</v>
      </c>
      <c r="AE1119" s="378">
        <f t="shared" si="3437"/>
        <v>0</v>
      </c>
      <c r="AF1119" s="378">
        <f t="shared" si="3437"/>
        <v>0</v>
      </c>
      <c r="AG1119" s="378">
        <f t="shared" si="3437"/>
        <v>0</v>
      </c>
      <c r="AH1119" s="378">
        <f t="shared" si="3437"/>
        <v>0</v>
      </c>
      <c r="AI1119" s="378">
        <f t="shared" si="3437"/>
        <v>0</v>
      </c>
      <c r="AJ1119" s="378">
        <f t="shared" si="3437"/>
        <v>0</v>
      </c>
      <c r="AK1119" s="378">
        <f t="shared" si="3437"/>
        <v>0</v>
      </c>
      <c r="AL1119" s="378">
        <f t="shared" si="3437"/>
        <v>0</v>
      </c>
      <c r="AM1119" s="628">
        <f t="shared" si="3435"/>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8">Y578*Y1113</f>
        <v>0</v>
      </c>
      <c r="Z1120" s="378">
        <f t="shared" si="3438"/>
        <v>0</v>
      </c>
      <c r="AA1120" s="378">
        <f t="shared" si="3438"/>
        <v>0</v>
      </c>
      <c r="AB1120" s="378">
        <f t="shared" si="3438"/>
        <v>0</v>
      </c>
      <c r="AC1120" s="378">
        <f t="shared" si="3438"/>
        <v>0</v>
      </c>
      <c r="AD1120" s="378">
        <f t="shared" si="3438"/>
        <v>0</v>
      </c>
      <c r="AE1120" s="378">
        <f t="shared" si="3438"/>
        <v>0</v>
      </c>
      <c r="AF1120" s="378">
        <f t="shared" si="3438"/>
        <v>0</v>
      </c>
      <c r="AG1120" s="378">
        <f t="shared" si="3438"/>
        <v>0</v>
      </c>
      <c r="AH1120" s="378">
        <f t="shared" si="3438"/>
        <v>0</v>
      </c>
      <c r="AI1120" s="378">
        <f t="shared" si="3438"/>
        <v>0</v>
      </c>
      <c r="AJ1120" s="378">
        <f t="shared" si="3438"/>
        <v>0</v>
      </c>
      <c r="AK1120" s="378">
        <f t="shared" si="3438"/>
        <v>0</v>
      </c>
      <c r="AL1120" s="378">
        <f t="shared" si="3438"/>
        <v>0</v>
      </c>
      <c r="AM1120" s="628">
        <f t="shared" si="3435"/>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9">Y761*Y1113</f>
        <v>0</v>
      </c>
      <c r="Z1121" s="378">
        <f t="shared" si="3439"/>
        <v>0</v>
      </c>
      <c r="AA1121" s="378">
        <f t="shared" si="3439"/>
        <v>0</v>
      </c>
      <c r="AB1121" s="378">
        <f t="shared" si="3439"/>
        <v>0</v>
      </c>
      <c r="AC1121" s="378">
        <f t="shared" si="3439"/>
        <v>0</v>
      </c>
      <c r="AD1121" s="378">
        <f t="shared" si="3439"/>
        <v>0</v>
      </c>
      <c r="AE1121" s="378">
        <f t="shared" si="3439"/>
        <v>0</v>
      </c>
      <c r="AF1121" s="378">
        <f t="shared" si="3439"/>
        <v>0</v>
      </c>
      <c r="AG1121" s="378">
        <f t="shared" si="3439"/>
        <v>0</v>
      </c>
      <c r="AH1121" s="378">
        <f t="shared" si="3439"/>
        <v>0</v>
      </c>
      <c r="AI1121" s="378">
        <f t="shared" si="3439"/>
        <v>0</v>
      </c>
      <c r="AJ1121" s="378">
        <f t="shared" si="3439"/>
        <v>0</v>
      </c>
      <c r="AK1121" s="378">
        <f t="shared" si="3439"/>
        <v>0</v>
      </c>
      <c r="AL1121" s="378">
        <f t="shared" si="3439"/>
        <v>0</v>
      </c>
      <c r="AM1121" s="628">
        <f t="shared" si="3435"/>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40">Y944*Y1113</f>
        <v>0</v>
      </c>
      <c r="Z1122" s="378">
        <f t="shared" si="3440"/>
        <v>0</v>
      </c>
      <c r="AA1122" s="378">
        <f t="shared" si="3440"/>
        <v>0</v>
      </c>
      <c r="AB1122" s="378">
        <f t="shared" si="3440"/>
        <v>0</v>
      </c>
      <c r="AC1122" s="378">
        <f t="shared" si="3440"/>
        <v>0</v>
      </c>
      <c r="AD1122" s="378">
        <f t="shared" si="3440"/>
        <v>0</v>
      </c>
      <c r="AE1122" s="378">
        <f t="shared" si="3440"/>
        <v>0</v>
      </c>
      <c r="AF1122" s="378">
        <f t="shared" si="3440"/>
        <v>0</v>
      </c>
      <c r="AG1122" s="378">
        <f t="shared" si="3440"/>
        <v>0</v>
      </c>
      <c r="AH1122" s="378">
        <f t="shared" si="3440"/>
        <v>0</v>
      </c>
      <c r="AI1122" s="378">
        <f t="shared" si="3440"/>
        <v>0</v>
      </c>
      <c r="AJ1122" s="378">
        <f t="shared" si="3440"/>
        <v>0</v>
      </c>
      <c r="AK1122" s="378">
        <f t="shared" si="3440"/>
        <v>0</v>
      </c>
      <c r="AL1122" s="378">
        <f t="shared" si="3440"/>
        <v>0</v>
      </c>
      <c r="AM1122" s="628">
        <f t="shared" si="3435"/>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41">AA1110*AA1113</f>
        <v>0</v>
      </c>
      <c r="AB1123" s="378">
        <f t="shared" si="3441"/>
        <v>0</v>
      </c>
      <c r="AC1123" s="378">
        <f t="shared" si="3441"/>
        <v>0</v>
      </c>
      <c r="AD1123" s="378">
        <f t="shared" si="3441"/>
        <v>0</v>
      </c>
      <c r="AE1123" s="378">
        <f t="shared" si="3441"/>
        <v>0</v>
      </c>
      <c r="AF1123" s="378">
        <f t="shared" si="3441"/>
        <v>0</v>
      </c>
      <c r="AG1123" s="378">
        <f t="shared" si="3441"/>
        <v>0</v>
      </c>
      <c r="AH1123" s="378">
        <f t="shared" si="3441"/>
        <v>0</v>
      </c>
      <c r="AI1123" s="378">
        <f t="shared" si="3441"/>
        <v>0</v>
      </c>
      <c r="AJ1123" s="378">
        <f t="shared" si="3441"/>
        <v>0</v>
      </c>
      <c r="AK1123" s="378">
        <f t="shared" si="3441"/>
        <v>0</v>
      </c>
      <c r="AL1123" s="378">
        <f t="shared" si="3441"/>
        <v>0</v>
      </c>
      <c r="AM1123" s="628">
        <f t="shared" si="3435"/>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42">SUM(Z1114:Z1123)</f>
        <v>0</v>
      </c>
      <c r="AA1124" s="346">
        <f t="shared" si="3442"/>
        <v>0</v>
      </c>
      <c r="AB1124" s="346">
        <f t="shared" si="3442"/>
        <v>0</v>
      </c>
      <c r="AC1124" s="346">
        <f t="shared" si="3442"/>
        <v>0</v>
      </c>
      <c r="AD1124" s="346">
        <f t="shared" si="3442"/>
        <v>0</v>
      </c>
      <c r="AE1124" s="346">
        <f t="shared" si="3442"/>
        <v>0</v>
      </c>
      <c r="AF1124" s="346">
        <f>SUM(AF1114:AF1123)</f>
        <v>0</v>
      </c>
      <c r="AG1124" s="346">
        <f t="shared" ref="AG1124:AL1124" si="3443">SUM(AG1114:AG1123)</f>
        <v>0</v>
      </c>
      <c r="AH1124" s="346">
        <f t="shared" si="3443"/>
        <v>0</v>
      </c>
      <c r="AI1124" s="346">
        <f t="shared" si="3443"/>
        <v>0</v>
      </c>
      <c r="AJ1124" s="346">
        <f t="shared" si="3443"/>
        <v>0</v>
      </c>
      <c r="AK1124" s="346">
        <f t="shared" si="3443"/>
        <v>0</v>
      </c>
      <c r="AL1124" s="346">
        <f t="shared" si="3443"/>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44">Z1111*Z1113</f>
        <v>0</v>
      </c>
      <c r="AA1125" s="347">
        <f>AA1111*AA1113</f>
        <v>0</v>
      </c>
      <c r="AB1125" s="347">
        <f t="shared" si="3444"/>
        <v>0</v>
      </c>
      <c r="AC1125" s="347">
        <f t="shared" si="3444"/>
        <v>0</v>
      </c>
      <c r="AD1125" s="347">
        <f t="shared" si="3444"/>
        <v>0</v>
      </c>
      <c r="AE1125" s="347">
        <f t="shared" si="3444"/>
        <v>0</v>
      </c>
      <c r="AF1125" s="347">
        <f t="shared" ref="AF1125:AL1125" si="3445">AF1111*AF1113</f>
        <v>0</v>
      </c>
      <c r="AG1125" s="347">
        <f t="shared" si="3445"/>
        <v>0</v>
      </c>
      <c r="AH1125" s="347">
        <f t="shared" si="3445"/>
        <v>0</v>
      </c>
      <c r="AI1125" s="347">
        <f t="shared" si="3445"/>
        <v>0</v>
      </c>
      <c r="AJ1125" s="347">
        <f t="shared" si="3445"/>
        <v>0</v>
      </c>
      <c r="AK1125" s="347">
        <f t="shared" si="3445"/>
        <v>0</v>
      </c>
      <c r="AL1125" s="347">
        <f t="shared" si="3445"/>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1.3385826771653544" bottom="0.55118110236220474" header="0.31496062992125984" footer="0.31496062992125984"/>
  <pageSetup paperSize="17" scale="35" fitToHeight="0" orientation="landscape" r:id="rId1"/>
  <headerFooter scaleWithDoc="0">
    <oddHeader xml:space="preserve">&amp;R&amp;7Toronto Hydro-Electric System Limited 
EB-2020-0057
Tab 4
Schedule 1
ORIGINAL
Page &amp;P of &amp;N
</oddHeader>
    <oddFooter>&amp;C&amp;7&amp;A</oddFooter>
  </headerFooter>
  <rowBreaks count="6" manualBreakCount="6">
    <brk id="89" max="38" man="1"/>
    <brk id="215" max="38" man="1"/>
    <brk id="398" max="38" man="1"/>
    <brk id="581" max="38" man="1"/>
    <brk id="764" max="38" man="1"/>
    <brk id="947" max="38"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B238"/>
  <sheetViews>
    <sheetView zoomScale="55" zoomScaleNormal="55" workbookViewId="0">
      <selection activeCell="B33" sqref="B33"/>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4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6" width="14.54296875" style="12" customWidth="1"/>
    <col min="17" max="17" width="14" style="12" customWidth="1"/>
    <col min="18" max="18" width="15.5429687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2" spans="1:28" ht="8.5" customHeight="1"/>
    <row r="3" spans="1:28" ht="4"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9.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24" t="s">
        <v>669</v>
      </c>
      <c r="D8" s="924"/>
      <c r="E8" s="924"/>
      <c r="F8" s="924"/>
      <c r="G8" s="924"/>
      <c r="H8" s="924"/>
      <c r="I8" s="924"/>
      <c r="J8" s="924"/>
      <c r="K8" s="924"/>
      <c r="L8" s="924"/>
      <c r="M8" s="924"/>
      <c r="N8" s="924"/>
      <c r="O8" s="924"/>
      <c r="P8" s="924"/>
      <c r="Q8" s="924"/>
      <c r="R8" s="924"/>
      <c r="S8" s="924"/>
      <c r="T8" s="105"/>
      <c r="U8" s="105"/>
      <c r="V8" s="105"/>
      <c r="W8" s="105"/>
    </row>
    <row r="9" spans="1:28" s="9" customFormat="1" ht="47.15" customHeight="1">
      <c r="B9" s="55"/>
      <c r="C9" s="872" t="s">
        <v>680</v>
      </c>
      <c r="D9" s="872"/>
      <c r="E9" s="872"/>
      <c r="F9" s="872"/>
      <c r="G9" s="872"/>
      <c r="H9" s="872"/>
      <c r="I9" s="872"/>
      <c r="J9" s="872"/>
      <c r="K9" s="872"/>
      <c r="L9" s="872"/>
      <c r="M9" s="872"/>
      <c r="N9" s="872"/>
      <c r="O9" s="872"/>
      <c r="P9" s="872"/>
      <c r="Q9" s="872"/>
      <c r="R9" s="872"/>
      <c r="S9" s="872"/>
      <c r="T9" s="105"/>
      <c r="U9" s="105"/>
      <c r="V9" s="105"/>
      <c r="W9" s="105"/>
    </row>
    <row r="10" spans="1:28" s="9" customFormat="1" ht="38.15" customHeight="1">
      <c r="B10" s="88"/>
      <c r="C10" s="897" t="s">
        <v>681</v>
      </c>
      <c r="D10" s="872"/>
      <c r="E10" s="872"/>
      <c r="F10" s="872"/>
      <c r="G10" s="872"/>
      <c r="H10" s="872"/>
      <c r="I10" s="872"/>
      <c r="J10" s="872"/>
      <c r="K10" s="872"/>
      <c r="L10" s="872"/>
      <c r="M10" s="872"/>
      <c r="N10" s="872"/>
      <c r="O10" s="872"/>
      <c r="P10" s="872"/>
      <c r="Q10" s="872"/>
      <c r="R10" s="872"/>
      <c r="S10" s="872"/>
      <c r="T10" s="88"/>
      <c r="U10" s="88"/>
      <c r="V10" s="88"/>
    </row>
    <row r="11" spans="1:28" ht="7.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23" t="s">
        <v>235</v>
      </c>
      <c r="C12" s="923"/>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2"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Competitive Sector Multi-Unit Residential Service</v>
      </c>
      <c r="K14" s="204" t="str">
        <f>'1.  LRAMVA Summary'!F52</f>
        <v>GS &lt;50kW</v>
      </c>
      <c r="L14" s="204" t="str">
        <f>'1.  LRAMVA Summary'!G52</f>
        <v>GS 50-999kW</v>
      </c>
      <c r="M14" s="204" t="str">
        <f>'1.  LRAMVA Summary'!H52</f>
        <v>GS 1000-4999kW</v>
      </c>
      <c r="N14" s="204" t="str">
        <f>'1.  LRAMVA Summary'!I52</f>
        <v>Large Use</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C51</f>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3">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724</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725</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726</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727</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728</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730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731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742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743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744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745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747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750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751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752</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753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754</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308.93742393506369</v>
      </c>
      <c r="J121" s="230">
        <f>(SUM('1.  LRAMVA Summary'!E$54:E$74)+SUM('1.  LRAMVA Summary'!E$75:E$76)*(MONTH($E121)-1)/12)*$H121</f>
        <v>21.313730639101536</v>
      </c>
      <c r="K121" s="230">
        <f>(SUM('1.  LRAMVA Summary'!F$54:F$74)+SUM('1.  LRAMVA Summary'!F$75:F$76)*(MONTH($E121)-1)/12)*$H121</f>
        <v>191.64546255950546</v>
      </c>
      <c r="L121" s="230">
        <f>(SUM('1.  LRAMVA Summary'!G$54:G$74)+SUM('1.  LRAMVA Summary'!G$75:G$76)*(MONTH($E121)-1)/12)*$H121</f>
        <v>743.55646154914371</v>
      </c>
      <c r="M121" s="230">
        <f>(SUM('1.  LRAMVA Summary'!H$54:H$74)+SUM('1.  LRAMVA Summary'!H$75:H$76)*(MONTH($E121)-1)/12)*$H121</f>
        <v>207.7473050764165</v>
      </c>
      <c r="N121" s="230">
        <f>(SUM('1.  LRAMVA Summary'!I$54:I$74)+SUM('1.  LRAMVA Summary'!I$75:I$76)*(MONTH($E121)-1)/12)*$H121</f>
        <v>145.35138962137367</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1618.5517733806048</v>
      </c>
    </row>
    <row r="122" spans="2:23" s="9" customFormat="1">
      <c r="B122" s="66"/>
      <c r="E122" s="214">
        <v>43160</v>
      </c>
      <c r="F122" s="214" t="s">
        <v>185</v>
      </c>
      <c r="G122" s="215" t="s">
        <v>65</v>
      </c>
      <c r="H122" s="240">
        <f t="shared" si="62"/>
        <v>1.25E-3</v>
      </c>
      <c r="I122" s="230">
        <f>(SUM('1.  LRAMVA Summary'!D$54:D$74)+SUM('1.  LRAMVA Summary'!D$75:D$76)*(MONTH($E122)-1)/12)*$H122</f>
        <v>617.87484787012738</v>
      </c>
      <c r="J122" s="230">
        <f>(SUM('1.  LRAMVA Summary'!E$54:E$74)+SUM('1.  LRAMVA Summary'!E$75:E$76)*(MONTH($E122)-1)/12)*$H122</f>
        <v>42.627461278203072</v>
      </c>
      <c r="K122" s="230">
        <f>(SUM('1.  LRAMVA Summary'!F$54:F$74)+SUM('1.  LRAMVA Summary'!F$75:F$76)*(MONTH($E122)-1)/12)*$H122</f>
        <v>383.29092511901092</v>
      </c>
      <c r="L122" s="230">
        <f>(SUM('1.  LRAMVA Summary'!G$54:G$74)+SUM('1.  LRAMVA Summary'!G$75:G$76)*(MONTH($E122)-1)/12)*$H122</f>
        <v>1487.1129230982874</v>
      </c>
      <c r="M122" s="230">
        <f>(SUM('1.  LRAMVA Summary'!H$54:H$74)+SUM('1.  LRAMVA Summary'!H$75:H$76)*(MONTH($E122)-1)/12)*$H122</f>
        <v>415.49461015283299</v>
      </c>
      <c r="N122" s="230">
        <f>(SUM('1.  LRAMVA Summary'!I$54:I$74)+SUM('1.  LRAMVA Summary'!I$75:I$76)*(MONTH($E122)-1)/12)*$H122</f>
        <v>290.70277924274734</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3237.1035467612096</v>
      </c>
    </row>
    <row r="123" spans="2:23" s="8" customFormat="1">
      <c r="B123" s="239"/>
      <c r="E123" s="214">
        <v>43191</v>
      </c>
      <c r="F123" s="214" t="s">
        <v>185</v>
      </c>
      <c r="G123" s="215" t="s">
        <v>66</v>
      </c>
      <c r="H123" s="240">
        <f>$C$44/12</f>
        <v>1.575E-3</v>
      </c>
      <c r="I123" s="230">
        <f>(SUM('1.  LRAMVA Summary'!D$54:D$74)+SUM('1.  LRAMVA Summary'!D$75:D$76)*(MONTH($E123)-1)/12)*$H123</f>
        <v>1167.7834624745406</v>
      </c>
      <c r="J123" s="230">
        <f>(SUM('1.  LRAMVA Summary'!E$54:E$74)+SUM('1.  LRAMVA Summary'!E$75:E$76)*(MONTH($E123)-1)/12)*$H123</f>
        <v>80.565901815803798</v>
      </c>
      <c r="K123" s="230">
        <f>(SUM('1.  LRAMVA Summary'!F$54:F$74)+SUM('1.  LRAMVA Summary'!F$75:F$76)*(MONTH($E123)-1)/12)*$H123</f>
        <v>724.41984847493063</v>
      </c>
      <c r="L123" s="230">
        <f>(SUM('1.  LRAMVA Summary'!G$54:G$74)+SUM('1.  LRAMVA Summary'!G$75:G$76)*(MONTH($E123)-1)/12)*$H123</f>
        <v>2810.6434246557633</v>
      </c>
      <c r="M123" s="230">
        <f>(SUM('1.  LRAMVA Summary'!H$54:H$74)+SUM('1.  LRAMVA Summary'!H$75:H$76)*(MONTH($E123)-1)/12)*$H123</f>
        <v>785.2848131888544</v>
      </c>
      <c r="N123" s="230">
        <f>(SUM('1.  LRAMVA Summary'!I$54:I$74)+SUM('1.  LRAMVA Summary'!I$75:I$76)*(MONTH($E123)-1)/12)*$H123</f>
        <v>549.4282527687925</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6118.1257033786851</v>
      </c>
    </row>
    <row r="124" spans="2:23" s="9" customFormat="1">
      <c r="B124" s="66"/>
      <c r="E124" s="214">
        <v>43221</v>
      </c>
      <c r="F124" s="214" t="s">
        <v>185</v>
      </c>
      <c r="G124" s="215" t="s">
        <v>66</v>
      </c>
      <c r="H124" s="240">
        <f t="shared" ref="H124:H125" si="64">$C$44/12</f>
        <v>1.575E-3</v>
      </c>
      <c r="I124" s="230">
        <f>(SUM('1.  LRAMVA Summary'!D$54:D$74)+SUM('1.  LRAMVA Summary'!D$75:D$76)*(MONTH($E124)-1)/12)*$H124</f>
        <v>1557.044616632721</v>
      </c>
      <c r="J124" s="230">
        <f>(SUM('1.  LRAMVA Summary'!E$54:E$74)+SUM('1.  LRAMVA Summary'!E$75:E$76)*(MONTH($E124)-1)/12)*$H124</f>
        <v>107.42120242107174</v>
      </c>
      <c r="K124" s="230">
        <f>(SUM('1.  LRAMVA Summary'!F$54:F$74)+SUM('1.  LRAMVA Summary'!F$75:F$76)*(MONTH($E124)-1)/12)*$H124</f>
        <v>965.89313129990751</v>
      </c>
      <c r="L124" s="230">
        <f>(SUM('1.  LRAMVA Summary'!G$54:G$74)+SUM('1.  LRAMVA Summary'!G$75:G$76)*(MONTH($E124)-1)/12)*$H124</f>
        <v>3747.5245662076845</v>
      </c>
      <c r="M124" s="230">
        <f>(SUM('1.  LRAMVA Summary'!H$54:H$74)+SUM('1.  LRAMVA Summary'!H$75:H$76)*(MONTH($E124)-1)/12)*$H124</f>
        <v>1047.0464175851391</v>
      </c>
      <c r="N124" s="230">
        <f>(SUM('1.  LRAMVA Summary'!I$54:I$74)+SUM('1.  LRAMVA Summary'!I$75:I$76)*(MONTH($E124)-1)/12)*$H124</f>
        <v>732.57100369172326</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8157.5009378382483</v>
      </c>
    </row>
    <row r="125" spans="2:23" s="238" customFormat="1">
      <c r="B125" s="237"/>
      <c r="E125" s="214">
        <v>43252</v>
      </c>
      <c r="F125" s="214" t="s">
        <v>185</v>
      </c>
      <c r="G125" s="215" t="s">
        <v>66</v>
      </c>
      <c r="H125" s="240">
        <f t="shared" si="64"/>
        <v>1.575E-3</v>
      </c>
      <c r="I125" s="230">
        <f>(SUM('1.  LRAMVA Summary'!D$54:D$74)+SUM('1.  LRAMVA Summary'!D$75:D$76)*(MONTH($E125)-1)/12)*$H125</f>
        <v>1946.3057707909013</v>
      </c>
      <c r="J125" s="230">
        <f>(SUM('1.  LRAMVA Summary'!E$54:E$74)+SUM('1.  LRAMVA Summary'!E$75:E$76)*(MONTH($E125)-1)/12)*$H125</f>
        <v>134.27650302633967</v>
      </c>
      <c r="K125" s="230">
        <f>(SUM('1.  LRAMVA Summary'!F$54:F$74)+SUM('1.  LRAMVA Summary'!F$75:F$76)*(MONTH($E125)-1)/12)*$H125</f>
        <v>1207.3664141248846</v>
      </c>
      <c r="L125" s="230">
        <f>(SUM('1.  LRAMVA Summary'!G$54:G$74)+SUM('1.  LRAMVA Summary'!G$75:G$76)*(MONTH($E125)-1)/12)*$H125</f>
        <v>4684.4057077596062</v>
      </c>
      <c r="M125" s="230">
        <f>(SUM('1.  LRAMVA Summary'!H$54:H$74)+SUM('1.  LRAMVA Summary'!H$75:H$76)*(MONTH($E125)-1)/12)*$H125</f>
        <v>1308.808021981424</v>
      </c>
      <c r="N125" s="230">
        <f>(SUM('1.  LRAMVA Summary'!I$54:I$74)+SUM('1.  LRAMVA Summary'!I$75:I$76)*(MONTH($E125)-1)/12)*$H125</f>
        <v>915.71375461465414</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10196.876172297809</v>
      </c>
    </row>
    <row r="126" spans="2:23" s="9" customFormat="1">
      <c r="B126" s="66"/>
      <c r="E126" s="214">
        <v>43282</v>
      </c>
      <c r="F126" s="214" t="s">
        <v>185</v>
      </c>
      <c r="G126" s="215" t="s">
        <v>68</v>
      </c>
      <c r="H126" s="240">
        <f>$C$45/12</f>
        <v>1.575E-3</v>
      </c>
      <c r="I126" s="230">
        <f>(SUM('1.  LRAMVA Summary'!D$54:D$74)+SUM('1.  LRAMVA Summary'!D$75:D$76)*(MONTH($E126)-1)/12)*$H126</f>
        <v>2335.5669249490811</v>
      </c>
      <c r="J126" s="230">
        <f>(SUM('1.  LRAMVA Summary'!E$54:E$74)+SUM('1.  LRAMVA Summary'!E$75:E$76)*(MONTH($E126)-1)/12)*$H126</f>
        <v>161.1318036316076</v>
      </c>
      <c r="K126" s="230">
        <f>(SUM('1.  LRAMVA Summary'!F$54:F$74)+SUM('1.  LRAMVA Summary'!F$75:F$76)*(MONTH($E126)-1)/12)*$H126</f>
        <v>1448.8396969498613</v>
      </c>
      <c r="L126" s="230">
        <f>(SUM('1.  LRAMVA Summary'!G$54:G$74)+SUM('1.  LRAMVA Summary'!G$75:G$76)*(MONTH($E126)-1)/12)*$H126</f>
        <v>5621.2868493115266</v>
      </c>
      <c r="M126" s="230">
        <f>(SUM('1.  LRAMVA Summary'!H$54:H$74)+SUM('1.  LRAMVA Summary'!H$75:H$76)*(MONTH($E126)-1)/12)*$H126</f>
        <v>1570.5696263777088</v>
      </c>
      <c r="N126" s="230">
        <f>(SUM('1.  LRAMVA Summary'!I$54:I$74)+SUM('1.  LRAMVA Summary'!I$75:I$76)*(MONTH($E126)-1)/12)*$H126</f>
        <v>1098.856505537585</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12236.25140675737</v>
      </c>
    </row>
    <row r="127" spans="2:23" s="9" customFormat="1">
      <c r="B127" s="66"/>
      <c r="E127" s="214">
        <v>43313</v>
      </c>
      <c r="F127" s="214" t="s">
        <v>185</v>
      </c>
      <c r="G127" s="215" t="s">
        <v>68</v>
      </c>
      <c r="H127" s="240">
        <f t="shared" ref="H127:H128" si="65">$C$45/12</f>
        <v>1.575E-3</v>
      </c>
      <c r="I127" s="230">
        <f>(SUM('1.  LRAMVA Summary'!D$54:D$74)+SUM('1.  LRAMVA Summary'!D$75:D$76)*(MONTH($E127)-1)/12)*$H127</f>
        <v>2724.8280791072621</v>
      </c>
      <c r="J127" s="230">
        <f>(SUM('1.  LRAMVA Summary'!E$54:E$74)+SUM('1.  LRAMVA Summary'!E$75:E$76)*(MONTH($E127)-1)/12)*$H127</f>
        <v>187.98710423687555</v>
      </c>
      <c r="K127" s="230">
        <f>(SUM('1.  LRAMVA Summary'!F$54:F$74)+SUM('1.  LRAMVA Summary'!F$75:F$76)*(MONTH($E127)-1)/12)*$H127</f>
        <v>1690.3129797748381</v>
      </c>
      <c r="L127" s="230">
        <f>(SUM('1.  LRAMVA Summary'!G$54:G$74)+SUM('1.  LRAMVA Summary'!G$75:G$76)*(MONTH($E127)-1)/12)*$H127</f>
        <v>6558.1679908634478</v>
      </c>
      <c r="M127" s="230">
        <f>(SUM('1.  LRAMVA Summary'!H$54:H$74)+SUM('1.  LRAMVA Summary'!H$75:H$76)*(MONTH($E127)-1)/12)*$H127</f>
        <v>1832.3312307739936</v>
      </c>
      <c r="N127" s="230">
        <f>(SUM('1.  LRAMVA Summary'!I$54:I$74)+SUM('1.  LRAMVA Summary'!I$75:I$76)*(MONTH($E127)-1)/12)*$H127</f>
        <v>1281.9992564605159</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14275.626641216935</v>
      </c>
    </row>
    <row r="128" spans="2:23" s="9" customFormat="1">
      <c r="B128" s="66"/>
      <c r="E128" s="214">
        <v>43344</v>
      </c>
      <c r="F128" s="214" t="s">
        <v>185</v>
      </c>
      <c r="G128" s="215" t="s">
        <v>68</v>
      </c>
      <c r="H128" s="240">
        <f t="shared" si="65"/>
        <v>1.575E-3</v>
      </c>
      <c r="I128" s="230">
        <f>(SUM('1.  LRAMVA Summary'!D$54:D$74)+SUM('1.  LRAMVA Summary'!D$75:D$76)*(MONTH($E128)-1)/12)*$H128</f>
        <v>3114.0892332654421</v>
      </c>
      <c r="J128" s="230">
        <f>(SUM('1.  LRAMVA Summary'!E$54:E$74)+SUM('1.  LRAMVA Summary'!E$75:E$76)*(MONTH($E128)-1)/12)*$H128</f>
        <v>214.84240484214348</v>
      </c>
      <c r="K128" s="230">
        <f>(SUM('1.  LRAMVA Summary'!F$54:F$74)+SUM('1.  LRAMVA Summary'!F$75:F$76)*(MONTH($E128)-1)/12)*$H128</f>
        <v>1931.786262599815</v>
      </c>
      <c r="L128" s="230">
        <f>(SUM('1.  LRAMVA Summary'!G$54:G$74)+SUM('1.  LRAMVA Summary'!G$75:G$76)*(MONTH($E128)-1)/12)*$H128</f>
        <v>7495.0491324153691</v>
      </c>
      <c r="M128" s="230">
        <f>(SUM('1.  LRAMVA Summary'!H$54:H$74)+SUM('1.  LRAMVA Summary'!H$75:H$76)*(MONTH($E128)-1)/12)*$H128</f>
        <v>2094.0928351702782</v>
      </c>
      <c r="N128" s="230">
        <f>(SUM('1.  LRAMVA Summary'!I$54:I$74)+SUM('1.  LRAMVA Summary'!I$75:I$76)*(MONTH($E128)-1)/12)*$H128</f>
        <v>1465.1420073834465</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16315.001875676497</v>
      </c>
    </row>
    <row r="129" spans="2:23" s="9" customFormat="1">
      <c r="B129" s="66"/>
      <c r="E129" s="214">
        <v>43374</v>
      </c>
      <c r="F129" s="214" t="s">
        <v>185</v>
      </c>
      <c r="G129" s="215" t="s">
        <v>69</v>
      </c>
      <c r="H129" s="240">
        <f>$C$46/12</f>
        <v>1.8083333333333335E-3</v>
      </c>
      <c r="I129" s="230">
        <f>(SUM('1.  LRAMVA Summary'!D$54:D$74)+SUM('1.  LRAMVA Summary'!D$75:D$76)*(MONTH($E129)-1)/12)*$H129</f>
        <v>4022.36525963453</v>
      </c>
      <c r="J129" s="230">
        <f>(SUM('1.  LRAMVA Summary'!E$54:E$74)+SUM('1.  LRAMVA Summary'!E$75:E$76)*(MONTH($E129)-1)/12)*$H129</f>
        <v>277.50477292110202</v>
      </c>
      <c r="K129" s="230">
        <f>(SUM('1.  LRAMVA Summary'!F$54:F$74)+SUM('1.  LRAMVA Summary'!F$75:F$76)*(MONTH($E129)-1)/12)*$H129</f>
        <v>2495.2239225247613</v>
      </c>
      <c r="L129" s="230">
        <f>(SUM('1.  LRAMVA Summary'!G$54:G$74)+SUM('1.  LRAMVA Summary'!G$75:G$76)*(MONTH($E129)-1)/12)*$H129</f>
        <v>9681.1051293698529</v>
      </c>
      <c r="M129" s="230">
        <f>(SUM('1.  LRAMVA Summary'!H$54:H$74)+SUM('1.  LRAMVA Summary'!H$75:H$76)*(MONTH($E129)-1)/12)*$H129</f>
        <v>2704.8699120949432</v>
      </c>
      <c r="N129" s="230">
        <f>(SUM('1.  LRAMVA Summary'!I$54:I$74)+SUM('1.  LRAMVA Summary'!I$75:I$76)*(MONTH($E129)-1)/12)*$H129</f>
        <v>1892.4750928702852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21073.544089415474</v>
      </c>
    </row>
    <row r="130" spans="2:23" s="9" customFormat="1">
      <c r="B130" s="66"/>
      <c r="E130" s="214">
        <v>43405</v>
      </c>
      <c r="F130" s="214" t="s">
        <v>185</v>
      </c>
      <c r="G130" s="215" t="s">
        <v>69</v>
      </c>
      <c r="H130" s="240">
        <f t="shared" ref="H130:H131" si="66">$C$46/12</f>
        <v>1.8083333333333335E-3</v>
      </c>
      <c r="I130" s="230">
        <f>(SUM('1.  LRAMVA Summary'!D$54:D$74)+SUM('1.  LRAMVA Summary'!D$75:D$76)*(MONTH($E130)-1)/12)*$H130</f>
        <v>4469.2947329272556</v>
      </c>
      <c r="J130" s="230">
        <f>(SUM('1.  LRAMVA Summary'!E$54:E$74)+SUM('1.  LRAMVA Summary'!E$75:E$76)*(MONTH($E130)-1)/12)*$H130</f>
        <v>308.33863657900218</v>
      </c>
      <c r="K130" s="230">
        <f>(SUM('1.  LRAMVA Summary'!F$54:F$74)+SUM('1.  LRAMVA Summary'!F$75:F$76)*(MONTH($E130)-1)/12)*$H130</f>
        <v>2772.471025027513</v>
      </c>
      <c r="L130" s="230">
        <f>(SUM('1.  LRAMVA Summary'!G$54:G$74)+SUM('1.  LRAMVA Summary'!G$75:G$76)*(MONTH($E130)-1)/12)*$H130</f>
        <v>10756.783477077613</v>
      </c>
      <c r="M130" s="230">
        <f>(SUM('1.  LRAMVA Summary'!H$54:H$74)+SUM('1.  LRAMVA Summary'!H$75:H$76)*(MONTH($E130)-1)/12)*$H130</f>
        <v>3005.4110134388256</v>
      </c>
      <c r="N130" s="230">
        <f>(SUM('1.  LRAMVA Summary'!I$54:I$74)+SUM('1.  LRAMVA Summary'!I$75:I$76)*(MONTH($E130)-1)/12)*$H130</f>
        <v>2102.7501031892061</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23415.048988239414</v>
      </c>
    </row>
    <row r="131" spans="2:23" s="9" customFormat="1">
      <c r="B131" s="66"/>
      <c r="E131" s="214">
        <v>43435</v>
      </c>
      <c r="F131" s="214" t="s">
        <v>185</v>
      </c>
      <c r="G131" s="215" t="s">
        <v>69</v>
      </c>
      <c r="H131" s="240">
        <f t="shared" si="66"/>
        <v>1.8083333333333335E-3</v>
      </c>
      <c r="I131" s="230">
        <f>(SUM('1.  LRAMVA Summary'!D$54:D$74)+SUM('1.  LRAMVA Summary'!D$75:D$76)*(MONTH($E131)-1)/12)*$H131</f>
        <v>4916.2242062199803</v>
      </c>
      <c r="J131" s="230">
        <f>(SUM('1.  LRAMVA Summary'!E$54:E$74)+SUM('1.  LRAMVA Summary'!E$75:E$76)*(MONTH($E131)-1)/12)*$H131</f>
        <v>339.17250023690247</v>
      </c>
      <c r="K131" s="230">
        <f>(SUM('1.  LRAMVA Summary'!F$54:F$74)+SUM('1.  LRAMVA Summary'!F$75:F$76)*(MONTH($E131)-1)/12)*$H131</f>
        <v>3049.7181275302642</v>
      </c>
      <c r="L131" s="230">
        <f>(SUM('1.  LRAMVA Summary'!G$54:G$74)+SUM('1.  LRAMVA Summary'!G$75:G$76)*(MONTH($E131)-1)/12)*$H131</f>
        <v>11832.461824785376</v>
      </c>
      <c r="M131" s="230">
        <f>(SUM('1.  LRAMVA Summary'!H$54:H$74)+SUM('1.  LRAMVA Summary'!H$75:H$76)*(MONTH($E131)-1)/12)*$H131</f>
        <v>3305.9521147827081</v>
      </c>
      <c r="N131" s="230">
        <f>(SUM('1.  LRAMVA Summary'!I$54:I$74)+SUM('1.  LRAMVA Summary'!I$75:I$76)*(MONTH($E131)-1)/12)*$H131</f>
        <v>2313.0251135081267</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25756.553887063357</v>
      </c>
    </row>
    <row r="132" spans="2:23" s="9" customFormat="1" ht="15" thickBot="1">
      <c r="B132" s="66"/>
      <c r="E132" s="216" t="s">
        <v>468</v>
      </c>
      <c r="F132" s="216"/>
      <c r="G132" s="217"/>
      <c r="H132" s="218"/>
      <c r="I132" s="219">
        <f>SUM(I119:I131)</f>
        <v>27180.314557806902</v>
      </c>
      <c r="J132" s="219">
        <f>SUM(J119:J131)</f>
        <v>1875.1820216281531</v>
      </c>
      <c r="K132" s="219">
        <f t="shared" ref="K132:O132" si="67">SUM(K119:K131)</f>
        <v>16860.967795985292</v>
      </c>
      <c r="L132" s="219">
        <f t="shared" si="67"/>
        <v>65418.097487093677</v>
      </c>
      <c r="M132" s="219">
        <f t="shared" si="67"/>
        <v>18277.607900623123</v>
      </c>
      <c r="N132" s="219">
        <f t="shared" si="67"/>
        <v>12788.015258888458</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142400.1850220256</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27180.314557806902</v>
      </c>
      <c r="J134" s="228">
        <f t="shared" ref="J134" si="69">J132+J133</f>
        <v>1875.1820216281531</v>
      </c>
      <c r="K134" s="228">
        <f t="shared" ref="K134" si="70">K132+K133</f>
        <v>16860.967795985292</v>
      </c>
      <c r="L134" s="228">
        <f t="shared" ref="L134" si="71">L132+L133</f>
        <v>65418.097487093677</v>
      </c>
      <c r="M134" s="228">
        <f t="shared" ref="M134" si="72">M132+M133</f>
        <v>18277.607900623123</v>
      </c>
      <c r="N134" s="228">
        <f t="shared" ref="N134" si="73">N132+N133</f>
        <v>12788.015258888458</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142400.1850220256</v>
      </c>
    </row>
    <row r="135" spans="2:23" s="9" customFormat="1">
      <c r="B135" s="66"/>
      <c r="E135" s="214">
        <v>43466</v>
      </c>
      <c r="F135" s="214" t="s">
        <v>186</v>
      </c>
      <c r="G135" s="215" t="s">
        <v>65</v>
      </c>
      <c r="H135" s="240">
        <f>$C$47/12</f>
        <v>2.0416666666666669E-3</v>
      </c>
      <c r="I135" s="230">
        <f>(SUM('1.  LRAMVA Summary'!D$54:D$77)+SUM('1.  LRAMVA Summary'!D$78:D$79)*(MONTH($E135)-1)/12)*$H135</f>
        <v>6055.1735091272494</v>
      </c>
      <c r="J135" s="230">
        <f>(SUM('1.  LRAMVA Summary'!E$54:E$77)+SUM('1.  LRAMVA Summary'!E$78:E$79)*(MONTH($E135)-1)/12)*$H135</f>
        <v>417.74912052639013</v>
      </c>
      <c r="K135" s="230">
        <f>(SUM('1.  LRAMVA Summary'!F$54:F$77)+SUM('1.  LRAMVA Summary'!F$78:F$79)*(MONTH($E135)-1)/12)*$H135</f>
        <v>3756.2510661663077</v>
      </c>
      <c r="L135" s="230">
        <f>(SUM('1.  LRAMVA Summary'!G$54:G$77)+SUM('1.  LRAMVA Summary'!G$78:G$79)*(MONTH($E135)-1)/12)*$H135</f>
        <v>14573.706646363218</v>
      </c>
      <c r="M135" s="230">
        <f>(SUM('1.  LRAMVA Summary'!H$54:H$77)+SUM('1.  LRAMVA Summary'!H$78:H$79)*(MONTH($E135)-1)/12)*$H135</f>
        <v>4071.847179497764</v>
      </c>
      <c r="N135" s="230">
        <f>(SUM('1.  LRAMVA Summary'!I$54:I$77)+SUM('1.  LRAMVA Summary'!I$78:I$79)*(MONTH($E135)-1)/12)*$H135</f>
        <v>2848.8872365789243</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31723.614758259853</v>
      </c>
    </row>
    <row r="136" spans="2:23" s="9" customFormat="1">
      <c r="B136" s="66"/>
      <c r="E136" s="214">
        <v>43497</v>
      </c>
      <c r="F136" s="214" t="s">
        <v>186</v>
      </c>
      <c r="G136" s="215" t="s">
        <v>65</v>
      </c>
      <c r="H136" s="240">
        <f t="shared" ref="H136:H137" si="75">$C$47/12</f>
        <v>2.0416666666666669E-3</v>
      </c>
      <c r="I136" s="230">
        <f>(SUM('1.  LRAMVA Summary'!D$54:D$77)+SUM('1.  LRAMVA Summary'!D$78:D$79)*(MONTH($E136)-1)/12)*$H136</f>
        <v>6311.2215224687061</v>
      </c>
      <c r="J136" s="230">
        <f>(SUM('1.  LRAMVA Summary'!E$54:E$77)+SUM('1.  LRAMVA Summary'!E$78:E$79)*(MONTH($E136)-1)/12)*$H136</f>
        <v>438.51464338156364</v>
      </c>
      <c r="K136" s="230">
        <f>(SUM('1.  LRAMVA Summary'!F$54:F$77)+SUM('1.  LRAMVA Summary'!F$78:F$79)*(MONTH($E136)-1)/12)*$H136</f>
        <v>4160.9357658490617</v>
      </c>
      <c r="L136" s="230">
        <f>(SUM('1.  LRAMVA Summary'!G$54:G$77)+SUM('1.  LRAMVA Summary'!G$78:G$79)*(MONTH($E136)-1)/12)*$H136</f>
        <v>16036.312264353288</v>
      </c>
      <c r="M136" s="230">
        <f>(SUM('1.  LRAMVA Summary'!H$54:H$77)+SUM('1.  LRAMVA Summary'!H$78:H$79)*(MONTH($E136)-1)/12)*$H136</f>
        <v>4457.3899861661785</v>
      </c>
      <c r="N136" s="230">
        <f>(SUM('1.  LRAMVA Summary'!I$54:I$77)+SUM('1.  LRAMVA Summary'!I$78:I$79)*(MONTH($E136)-1)/12)*$H136</f>
        <v>3120.3467757803487</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34524.720957999147</v>
      </c>
    </row>
    <row r="137" spans="2:23" s="9" customFormat="1">
      <c r="B137" s="66"/>
      <c r="E137" s="214">
        <v>43525</v>
      </c>
      <c r="F137" s="214" t="s">
        <v>186</v>
      </c>
      <c r="G137" s="215" t="s">
        <v>65</v>
      </c>
      <c r="H137" s="240">
        <f t="shared" si="75"/>
        <v>2.0416666666666669E-3</v>
      </c>
      <c r="I137" s="230">
        <f>(SUM('1.  LRAMVA Summary'!D$54:D$77)+SUM('1.  LRAMVA Summary'!D$78:D$79)*(MONTH($E137)-1)/12)*$H137</f>
        <v>6567.2695358101628</v>
      </c>
      <c r="J137" s="230">
        <f>(SUM('1.  LRAMVA Summary'!E$54:E$77)+SUM('1.  LRAMVA Summary'!E$78:E$79)*(MONTH($E137)-1)/12)*$H137</f>
        <v>459.28016623673716</v>
      </c>
      <c r="K137" s="230">
        <f>(SUM('1.  LRAMVA Summary'!F$54:F$77)+SUM('1.  LRAMVA Summary'!F$78:F$79)*(MONTH($E137)-1)/12)*$H137</f>
        <v>4565.6204655318161</v>
      </c>
      <c r="L137" s="230">
        <f>(SUM('1.  LRAMVA Summary'!G$54:G$77)+SUM('1.  LRAMVA Summary'!G$78:G$79)*(MONTH($E137)-1)/12)*$H137</f>
        <v>17498.917882343358</v>
      </c>
      <c r="M137" s="230">
        <f>(SUM('1.  LRAMVA Summary'!H$54:H$77)+SUM('1.  LRAMVA Summary'!H$78:H$79)*(MONTH($E137)-1)/12)*$H137</f>
        <v>4842.932792834592</v>
      </c>
      <c r="N137" s="230">
        <f>(SUM('1.  LRAMVA Summary'!I$54:I$77)+SUM('1.  LRAMVA Summary'!I$78:I$79)*(MONTH($E137)-1)/12)*$H137</f>
        <v>3391.8063149817731</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37325.827157738444</v>
      </c>
    </row>
    <row r="138" spans="2:23" s="8" customFormat="1">
      <c r="B138" s="239"/>
      <c r="E138" s="214">
        <v>43556</v>
      </c>
      <c r="F138" s="214" t="s">
        <v>186</v>
      </c>
      <c r="G138" s="215" t="s">
        <v>66</v>
      </c>
      <c r="H138" s="240">
        <f>$C$48/12</f>
        <v>1.8166666666666667E-3</v>
      </c>
      <c r="I138" s="230">
        <f>(SUM('1.  LRAMVA Summary'!D$54:D$77)+SUM('1.  LRAMVA Summary'!D$78:D$79)*(MONTH($E138)-1)/12)*$H138</f>
        <v>6071.360104959399</v>
      </c>
      <c r="J138" s="230">
        <f>(SUM('1.  LRAMVA Summary'!E$54:E$77)+SUM('1.  LRAMVA Summary'!E$78:E$79)*(MONTH($E138)-1)/12)*$H138</f>
        <v>427.14269478382255</v>
      </c>
      <c r="K138" s="230">
        <f>(SUM('1.  LRAMVA Summary'!F$54:F$77)+SUM('1.  LRAMVA Summary'!F$78:F$79)*(MONTH($E138)-1)/12)*$H138</f>
        <v>4422.5572490480654</v>
      </c>
      <c r="L138" s="230">
        <f>(SUM('1.  LRAMVA Summary'!G$54:G$77)+SUM('1.  LRAMVA Summary'!G$78:G$79)*(MONTH($E138)-1)/12)*$H138</f>
        <v>16871.886216623214</v>
      </c>
      <c r="M138" s="230">
        <f>(SUM('1.  LRAMVA Summary'!H$54:H$77)+SUM('1.  LRAMVA Summary'!H$78:H$79)*(MONTH($E138)-1)/12)*$H138</f>
        <v>4652.2762477210408</v>
      </c>
      <c r="N138" s="230">
        <f>(SUM('1.  LRAMVA Summary'!I$54:I$77)+SUM('1.  LRAMVA Summary'!I$78:I$79)*(MONTH($E138)-1)/12)*$H138</f>
        <v>3259.5590049466819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35704.781518082229</v>
      </c>
    </row>
    <row r="139" spans="2:23" s="9" customFormat="1">
      <c r="B139" s="66"/>
      <c r="E139" s="214">
        <v>43586</v>
      </c>
      <c r="F139" s="214" t="s">
        <v>186</v>
      </c>
      <c r="G139" s="215" t="s">
        <v>66</v>
      </c>
      <c r="H139" s="240">
        <f>$C$48/12</f>
        <v>1.8166666666666667E-3</v>
      </c>
      <c r="I139" s="230">
        <f>(SUM('1.  LRAMVA Summary'!D$54:D$77)+SUM('1.  LRAMVA Summary'!D$78:D$79)*(MONTH($E139)-1)/12)*$H139</f>
        <v>6299.1905821366945</v>
      </c>
      <c r="J139" s="230">
        <f>(SUM('1.  LRAMVA Summary'!E$54:E$77)+SUM('1.  LRAMVA Summary'!E$78:E$79)*(MONTH($E139)-1)/12)*$H139</f>
        <v>445.61977226311978</v>
      </c>
      <c r="K139" s="230">
        <f>(SUM('1.  LRAMVA Summary'!F$54:F$77)+SUM('1.  LRAMVA Summary'!F$78:F$79)*(MONTH($E139)-1)/12)*$H139</f>
        <v>4782.6440430514958</v>
      </c>
      <c r="L139" s="230">
        <f>(SUM('1.  LRAMVA Summary'!G$54:G$77)+SUM('1.  LRAMVA Summary'!G$78:G$79)*(MONTH($E139)-1)/12)*$H139</f>
        <v>18173.306725691928</v>
      </c>
      <c r="M139" s="230">
        <f>(SUM('1.  LRAMVA Summary'!H$54:H$77)+SUM('1.  LRAMVA Summary'!H$78:H$79)*(MONTH($E139)-1)/12)*$H139</f>
        <v>4995.330663450487</v>
      </c>
      <c r="N139" s="230">
        <f>(SUM('1.  LRAMVA Summary'!I$54:I$77)+SUM('1.  LRAMVA Summary'!I$78:I$79)*(MONTH($E139)-1)/12)*$H139</f>
        <v>3501.1025949299901</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38197.19438152371</v>
      </c>
    </row>
    <row r="140" spans="2:23" s="9" customFormat="1">
      <c r="B140" s="66"/>
      <c r="E140" s="214">
        <v>43617</v>
      </c>
      <c r="F140" s="214" t="s">
        <v>186</v>
      </c>
      <c r="G140" s="215" t="s">
        <v>66</v>
      </c>
      <c r="H140" s="240">
        <f t="shared" ref="H140" si="77">$C$48/12</f>
        <v>1.8166666666666667E-3</v>
      </c>
      <c r="I140" s="230">
        <f>(SUM('1.  LRAMVA Summary'!D$54:D$77)+SUM('1.  LRAMVA Summary'!D$78:D$79)*(MONTH($E140)-1)/12)*$H140</f>
        <v>6527.0210593139909</v>
      </c>
      <c r="J140" s="230">
        <f>(SUM('1.  LRAMVA Summary'!E$54:E$77)+SUM('1.  LRAMVA Summary'!E$78:E$79)*(MONTH($E140)-1)/12)*$H140</f>
        <v>464.09684974241702</v>
      </c>
      <c r="K140" s="230">
        <f>(SUM('1.  LRAMVA Summary'!F$54:F$77)+SUM('1.  LRAMVA Summary'!F$78:F$79)*(MONTH($E140)-1)/12)*$H140</f>
        <v>5142.7308370549263</v>
      </c>
      <c r="L140" s="230">
        <f>(SUM('1.  LRAMVA Summary'!G$54:G$77)+SUM('1.  LRAMVA Summary'!G$78:G$79)*(MONTH($E140)-1)/12)*$H140</f>
        <v>19474.727234760641</v>
      </c>
      <c r="M140" s="230">
        <f>(SUM('1.  LRAMVA Summary'!H$54:H$77)+SUM('1.  LRAMVA Summary'!H$78:H$79)*(MONTH($E140)-1)/12)*$H140</f>
        <v>5338.3850791799323</v>
      </c>
      <c r="N140" s="230">
        <f>(SUM('1.  LRAMVA Summary'!I$54:I$77)+SUM('1.  LRAMVA Summary'!I$78:I$79)*(MONTH($E140)-1)/12)*$H140</f>
        <v>3742.6461849132984</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40689.607244965206</v>
      </c>
    </row>
    <row r="141" spans="2:23" s="9" customFormat="1">
      <c r="B141" s="66"/>
      <c r="E141" s="214">
        <v>43647</v>
      </c>
      <c r="F141" s="214" t="s">
        <v>186</v>
      </c>
      <c r="G141" s="215" t="s">
        <v>68</v>
      </c>
      <c r="H141" s="240">
        <f>$C$49/12</f>
        <v>1.8166666666666667E-3</v>
      </c>
      <c r="I141" s="230">
        <f>(SUM('1.  LRAMVA Summary'!D$54:D$77)+SUM('1.  LRAMVA Summary'!D$78:D$79)*(MONTH($E141)-1)/12)*$H141</f>
        <v>6754.8515364912873</v>
      </c>
      <c r="J141" s="230">
        <f>(SUM('1.  LRAMVA Summary'!E$54:E$77)+SUM('1.  LRAMVA Summary'!E$78:E$79)*(MONTH($E141)-1)/12)*$H141</f>
        <v>482.57392722171431</v>
      </c>
      <c r="K141" s="230">
        <f>(SUM('1.  LRAMVA Summary'!F$54:F$77)+SUM('1.  LRAMVA Summary'!F$78:F$79)*(MONTH($E141)-1)/12)*$H141</f>
        <v>5502.8176310583558</v>
      </c>
      <c r="L141" s="230">
        <f>(SUM('1.  LRAMVA Summary'!G$54:G$77)+SUM('1.  LRAMVA Summary'!G$78:G$79)*(MONTH($E141)-1)/12)*$H141</f>
        <v>20776.147743829355</v>
      </c>
      <c r="M141" s="230">
        <f>(SUM('1.  LRAMVA Summary'!H$54:H$77)+SUM('1.  LRAMVA Summary'!H$78:H$79)*(MONTH($E141)-1)/12)*$H141</f>
        <v>5681.4394949093785</v>
      </c>
      <c r="N141" s="230">
        <f>(SUM('1.  LRAMVA Summary'!I$54:I$77)+SUM('1.  LRAMVA Summary'!I$78:I$79)*(MONTH($E141)-1)/12)*$H141</f>
        <v>3984.1897748966067</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43182.020108406694</v>
      </c>
    </row>
    <row r="142" spans="2:23" s="9" customFormat="1">
      <c r="B142" s="66"/>
      <c r="E142" s="214">
        <v>43678</v>
      </c>
      <c r="F142" s="214" t="s">
        <v>186</v>
      </c>
      <c r="G142" s="215" t="s">
        <v>68</v>
      </c>
      <c r="H142" s="240">
        <f t="shared" ref="H142" si="78">$C$49/12</f>
        <v>1.8166666666666667E-3</v>
      </c>
      <c r="I142" s="230">
        <f>(SUM('1.  LRAMVA Summary'!D$54:D$77)+SUM('1.  LRAMVA Summary'!D$78:D$79)*(MONTH($E142)-1)/12)*$H142</f>
        <v>6982.6820136685828</v>
      </c>
      <c r="J142" s="230">
        <f>(SUM('1.  LRAMVA Summary'!E$54:E$77)+SUM('1.  LRAMVA Summary'!E$78:E$79)*(MONTH($E142)-1)/12)*$H142</f>
        <v>501.05100470101155</v>
      </c>
      <c r="K142" s="230">
        <f>(SUM('1.  LRAMVA Summary'!F$54:F$77)+SUM('1.  LRAMVA Summary'!F$78:F$79)*(MONTH($E142)-1)/12)*$H142</f>
        <v>5862.9044250617862</v>
      </c>
      <c r="L142" s="230">
        <f>(SUM('1.  LRAMVA Summary'!G$54:G$77)+SUM('1.  LRAMVA Summary'!G$78:G$79)*(MONTH($E142)-1)/12)*$H142</f>
        <v>22077.568252898072</v>
      </c>
      <c r="M142" s="230">
        <f>(SUM('1.  LRAMVA Summary'!H$54:H$77)+SUM('1.  LRAMVA Summary'!H$78:H$79)*(MONTH($E142)-1)/12)*$H142</f>
        <v>6024.4939106388238</v>
      </c>
      <c r="N142" s="230">
        <f>(SUM('1.  LRAMVA Summary'!I$54:I$77)+SUM('1.  LRAMVA Summary'!I$78:I$79)*(MONTH($E142)-1)/12)*$H142</f>
        <v>4225.7333648799149</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45674.432971848197</v>
      </c>
    </row>
    <row r="143" spans="2:23" s="9" customFormat="1">
      <c r="B143" s="66"/>
      <c r="E143" s="214">
        <v>43709</v>
      </c>
      <c r="F143" s="214" t="s">
        <v>186</v>
      </c>
      <c r="G143" s="215" t="s">
        <v>68</v>
      </c>
      <c r="H143" s="240">
        <f>$C$49/12</f>
        <v>1.8166666666666667E-3</v>
      </c>
      <c r="I143" s="230">
        <f>(SUM('1.  LRAMVA Summary'!D$54:D$77)+SUM('1.  LRAMVA Summary'!D$78:D$79)*(MONTH($E143)-1)/12)*$H143</f>
        <v>7210.5124908458793</v>
      </c>
      <c r="J143" s="230">
        <f>(SUM('1.  LRAMVA Summary'!E$54:E$77)+SUM('1.  LRAMVA Summary'!E$78:E$79)*(MONTH($E143)-1)/12)*$H143</f>
        <v>519.52808218030884</v>
      </c>
      <c r="K143" s="230">
        <f>(SUM('1.  LRAMVA Summary'!F$54:F$77)+SUM('1.  LRAMVA Summary'!F$78:F$79)*(MONTH($E143)-1)/12)*$H143</f>
        <v>6222.9912190652167</v>
      </c>
      <c r="L143" s="230">
        <f>(SUM('1.  LRAMVA Summary'!G$54:G$77)+SUM('1.  LRAMVA Summary'!G$78:G$79)*(MONTH($E143)-1)/12)*$H143</f>
        <v>23378.988761966786</v>
      </c>
      <c r="M143" s="230">
        <f>(SUM('1.  LRAMVA Summary'!H$54:H$77)+SUM('1.  LRAMVA Summary'!H$78:H$79)*(MONTH($E143)-1)/12)*$H143</f>
        <v>6367.548326368269</v>
      </c>
      <c r="N143" s="230">
        <f>(SUM('1.  LRAMVA Summary'!I$54:I$77)+SUM('1.  LRAMVA Summary'!I$78:I$79)*(MONTH($E143)-1)/12)*$H143</f>
        <v>4467.2769548632232</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48166.845835289685</v>
      </c>
    </row>
    <row r="144" spans="2:23" s="9" customFormat="1">
      <c r="B144" s="66"/>
      <c r="E144" s="214">
        <v>43739</v>
      </c>
      <c r="F144" s="214" t="s">
        <v>186</v>
      </c>
      <c r="G144" s="215" t="s">
        <v>69</v>
      </c>
      <c r="H144" s="240">
        <f>$C$50/12</f>
        <v>1.8166666666666667E-3</v>
      </c>
      <c r="I144" s="230">
        <f>(SUM('1.  LRAMVA Summary'!D$54:D$77)+SUM('1.  LRAMVA Summary'!D$78:D$79)*(MONTH($E144)-1)/12)*$H144</f>
        <v>7438.3429680231757</v>
      </c>
      <c r="J144" s="230">
        <f>(SUM('1.  LRAMVA Summary'!E$54:E$77)+SUM('1.  LRAMVA Summary'!E$78:E$79)*(MONTH($E144)-1)/12)*$H144</f>
        <v>538.00515965960597</v>
      </c>
      <c r="K144" s="230">
        <f>(SUM('1.  LRAMVA Summary'!F$54:F$77)+SUM('1.  LRAMVA Summary'!F$78:F$79)*(MONTH($E144)-1)/12)*$H144</f>
        <v>6583.0780130686471</v>
      </c>
      <c r="L144" s="230">
        <f>(SUM('1.  LRAMVA Summary'!G$54:G$77)+SUM('1.  LRAMVA Summary'!G$78:G$79)*(MONTH($E144)-1)/12)*$H144</f>
        <v>24680.4092710355</v>
      </c>
      <c r="M144" s="230">
        <f>(SUM('1.  LRAMVA Summary'!H$54:H$77)+SUM('1.  LRAMVA Summary'!H$78:H$79)*(MONTH($E144)-1)/12)*$H144</f>
        <v>6710.6027420977161</v>
      </c>
      <c r="N144" s="230">
        <f>(SUM('1.  LRAMVA Summary'!I$54:I$77)+SUM('1.  LRAMVA Summary'!I$78:I$79)*(MONTH($E144)-1)/12)*$H144</f>
        <v>4708.8205448465314</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50659.258698731181</v>
      </c>
    </row>
    <row r="145" spans="2:23" s="9" customFormat="1">
      <c r="B145" s="66"/>
      <c r="E145" s="214">
        <v>43770</v>
      </c>
      <c r="F145" s="214" t="s">
        <v>186</v>
      </c>
      <c r="G145" s="215" t="s">
        <v>69</v>
      </c>
      <c r="H145" s="240">
        <f t="shared" ref="H145:H146" si="79">$C$50/12</f>
        <v>1.8166666666666667E-3</v>
      </c>
      <c r="I145" s="230">
        <f>(SUM('1.  LRAMVA Summary'!D$54:D$77)+SUM('1.  LRAMVA Summary'!D$78:D$79)*(MONTH($E145)-1)/12)*$H145</f>
        <v>7666.1734452004703</v>
      </c>
      <c r="J145" s="230">
        <f>(SUM('1.  LRAMVA Summary'!E$54:E$77)+SUM('1.  LRAMVA Summary'!E$78:E$79)*(MONTH($E145)-1)/12)*$H145</f>
        <v>556.4822371389032</v>
      </c>
      <c r="K145" s="230">
        <f>(SUM('1.  LRAMVA Summary'!F$54:F$77)+SUM('1.  LRAMVA Summary'!F$78:F$79)*(MONTH($E145)-1)/12)*$H145</f>
        <v>6943.1648070720776</v>
      </c>
      <c r="L145" s="230">
        <f>(SUM('1.  LRAMVA Summary'!G$54:G$77)+SUM('1.  LRAMVA Summary'!G$78:G$79)*(MONTH($E145)-1)/12)*$H145</f>
        <v>25981.829780104217</v>
      </c>
      <c r="M145" s="230">
        <f>(SUM('1.  LRAMVA Summary'!H$54:H$77)+SUM('1.  LRAMVA Summary'!H$78:H$79)*(MONTH($E145)-1)/12)*$H145</f>
        <v>7053.6571578271605</v>
      </c>
      <c r="N145" s="230">
        <f>(SUM('1.  LRAMVA Summary'!I$54:I$77)+SUM('1.  LRAMVA Summary'!I$78:I$79)*(MONTH($E145)-1)/12)*$H145</f>
        <v>4950.3641348298397</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53151.671562172669</v>
      </c>
    </row>
    <row r="146" spans="2:23" s="9" customFormat="1">
      <c r="B146" s="66"/>
      <c r="E146" s="214">
        <v>43800</v>
      </c>
      <c r="F146" s="214" t="s">
        <v>186</v>
      </c>
      <c r="G146" s="215" t="s">
        <v>69</v>
      </c>
      <c r="H146" s="240">
        <f t="shared" si="79"/>
        <v>1.8166666666666667E-3</v>
      </c>
      <c r="I146" s="230">
        <f>(SUM('1.  LRAMVA Summary'!D$54:D$77)+SUM('1.  LRAMVA Summary'!D$78:D$79)*(MONTH($E146)-1)/12)*$H146</f>
        <v>7894.0039223777676</v>
      </c>
      <c r="J146" s="230">
        <f>(SUM('1.  LRAMVA Summary'!E$54:E$77)+SUM('1.  LRAMVA Summary'!E$78:E$79)*(MONTH($E146)-1)/12)*$H146</f>
        <v>574.95931461820044</v>
      </c>
      <c r="K146" s="230">
        <f>(SUM('1.  LRAMVA Summary'!F$54:F$77)+SUM('1.  LRAMVA Summary'!F$78:F$79)*(MONTH($E146)-1)/12)*$H146</f>
        <v>7303.251601075508</v>
      </c>
      <c r="L146" s="230">
        <f>(SUM('1.  LRAMVA Summary'!G$54:G$77)+SUM('1.  LRAMVA Summary'!G$78:G$79)*(MONTH($E146)-1)/12)*$H146</f>
        <v>27283.250289172931</v>
      </c>
      <c r="M146" s="230">
        <f>(SUM('1.  LRAMVA Summary'!H$54:H$77)+SUM('1.  LRAMVA Summary'!H$78:H$79)*(MONTH($E146)-1)/12)*$H146</f>
        <v>7396.7115735566076</v>
      </c>
      <c r="N146" s="230">
        <f>(SUM('1.  LRAMVA Summary'!I$54:I$77)+SUM('1.  LRAMVA Summary'!I$78:I$79)*(MONTH($E146)-1)/12)*$H146</f>
        <v>5191.9077248131471</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55644.084425614157</v>
      </c>
    </row>
    <row r="147" spans="2:23" s="9" customFormat="1" ht="15" thickBot="1">
      <c r="B147" s="66"/>
      <c r="E147" s="216" t="s">
        <v>469</v>
      </c>
      <c r="F147" s="216"/>
      <c r="G147" s="217"/>
      <c r="H147" s="218"/>
      <c r="I147" s="219">
        <f>SUM(I134:I146)</f>
        <v>108958.11724823029</v>
      </c>
      <c r="J147" s="219">
        <f>SUM(J134:J146)</f>
        <v>7700.1849940819475</v>
      </c>
      <c r="K147" s="219">
        <f t="shared" ref="K147:O147" si="80">SUM(K134:K146)</f>
        <v>82109.914919088566</v>
      </c>
      <c r="L147" s="219">
        <f t="shared" si="80"/>
        <v>312225.14855623618</v>
      </c>
      <c r="M147" s="219">
        <f t="shared" si="80"/>
        <v>85870.223054871065</v>
      </c>
      <c r="N147" s="219">
        <f t="shared" si="80"/>
        <v>60180.655870148737</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657044.24464265676</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108958.11724823029</v>
      </c>
      <c r="J149" s="228">
        <f t="shared" ref="J149" si="82">J147+J148</f>
        <v>7700.1849940819475</v>
      </c>
      <c r="K149" s="228">
        <f t="shared" ref="K149" si="83">K147+K148</f>
        <v>82109.914919088566</v>
      </c>
      <c r="L149" s="228">
        <f t="shared" ref="L149" si="84">L147+L148</f>
        <v>312225.14855623618</v>
      </c>
      <c r="M149" s="228">
        <f t="shared" ref="M149" si="85">M147+M148</f>
        <v>85870.223054871065</v>
      </c>
      <c r="N149" s="228">
        <f t="shared" ref="N149" si="86">N147+N148</f>
        <v>60180.655870148737</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657044.24464265676</v>
      </c>
    </row>
    <row r="150" spans="2:23" s="9" customFormat="1">
      <c r="B150" s="66"/>
      <c r="E150" s="214">
        <v>43831</v>
      </c>
      <c r="F150" s="214" t="s">
        <v>187</v>
      </c>
      <c r="G150" s="215" t="s">
        <v>65</v>
      </c>
      <c r="H150" s="240">
        <f>$C$51/12</f>
        <v>1.8166666666666667E-3</v>
      </c>
      <c r="I150" s="230">
        <f>(SUM('1.  LRAMVA Summary'!D$54:D$80)+SUM('1.  LRAMVA Summary'!D$81:D$82)*(MONTH($E150)-1)/12)*$H150</f>
        <v>8121.8343995550631</v>
      </c>
      <c r="J150" s="230">
        <f>(SUM('1.  LRAMVA Summary'!E$54:E$80)+SUM('1.  LRAMVA Summary'!E$81:E$82)*(MONTH($E150)-1)/12)*$H150</f>
        <v>593.43639209749779</v>
      </c>
      <c r="K150" s="230">
        <f>(SUM('1.  LRAMVA Summary'!F$54:F$80)+SUM('1.  LRAMVA Summary'!F$81:F$82)*(MONTH($E150)-1)/12)*$H150</f>
        <v>7663.3383950789394</v>
      </c>
      <c r="L150" s="230">
        <f>(SUM('1.  LRAMVA Summary'!G$54:G$80)+SUM('1.  LRAMVA Summary'!G$81:G$82)*(MONTH($E150)-1)/12)*$H150</f>
        <v>28584.670798241648</v>
      </c>
      <c r="M150" s="230">
        <f>(SUM('1.  LRAMVA Summary'!H$54:H$80)+SUM('1.  LRAMVA Summary'!H$81:H$82)*(MONTH($E150)-1)/12)*$H150</f>
        <v>7739.765989286052</v>
      </c>
      <c r="N150" s="230">
        <f>(SUM('1.  LRAMVA Summary'!I$54:I$80)+SUM('1.  LRAMVA Summary'!I$81:I$82)*(MONTH($E150)-1)/12)*$H150</f>
        <v>5433.4513147964572</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58136.497289055667</v>
      </c>
    </row>
    <row r="151" spans="2:23" s="9" customFormat="1">
      <c r="B151" s="66"/>
      <c r="E151" s="214">
        <v>43862</v>
      </c>
      <c r="F151" s="214" t="s">
        <v>187</v>
      </c>
      <c r="G151" s="215" t="s">
        <v>65</v>
      </c>
      <c r="H151" s="240">
        <f t="shared" ref="H151:H152" si="88">$C$51/12</f>
        <v>1.8166666666666667E-3</v>
      </c>
      <c r="I151" s="230">
        <f>(SUM('1.  LRAMVA Summary'!D$54:D$80)+SUM('1.  LRAMVA Summary'!D$81:D$82)*(MONTH($E151)-1)/12)*$H151</f>
        <v>8121.8343995550631</v>
      </c>
      <c r="J151" s="230">
        <f>(SUM('1.  LRAMVA Summary'!E$54:E$80)+SUM('1.  LRAMVA Summary'!E$81:E$82)*(MONTH($E151)-1)/12)*$H151</f>
        <v>593.43639209749779</v>
      </c>
      <c r="K151" s="230">
        <f>(SUM('1.  LRAMVA Summary'!F$54:F$80)+SUM('1.  LRAMVA Summary'!F$81:F$82)*(MONTH($E151)-1)/12)*$H151</f>
        <v>7663.3383950789394</v>
      </c>
      <c r="L151" s="230">
        <f>(SUM('1.  LRAMVA Summary'!G$54:G$80)+SUM('1.  LRAMVA Summary'!G$81:G$82)*(MONTH($E151)-1)/12)*$H151</f>
        <v>28584.670798241648</v>
      </c>
      <c r="M151" s="230">
        <f>(SUM('1.  LRAMVA Summary'!H$54:H$80)+SUM('1.  LRAMVA Summary'!H$81:H$82)*(MONTH($E151)-1)/12)*$H151</f>
        <v>7739.765989286052</v>
      </c>
      <c r="N151" s="230">
        <f>(SUM('1.  LRAMVA Summary'!I$54:I$80)+SUM('1.  LRAMVA Summary'!I$81:I$82)*(MONTH($E151)-1)/12)*$H151</f>
        <v>5433.4513147964572</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58136.497289055667</v>
      </c>
    </row>
    <row r="152" spans="2:23" s="9" customFormat="1">
      <c r="B152" s="66"/>
      <c r="E152" s="214">
        <v>43891</v>
      </c>
      <c r="F152" s="214" t="s">
        <v>187</v>
      </c>
      <c r="G152" s="215" t="s">
        <v>65</v>
      </c>
      <c r="H152" s="240">
        <f t="shared" si="88"/>
        <v>1.8166666666666667E-3</v>
      </c>
      <c r="I152" s="230">
        <f>(SUM('1.  LRAMVA Summary'!D$54:D$80)+SUM('1.  LRAMVA Summary'!D$81:D$82)*(MONTH($E152)-1)/12)*$H152</f>
        <v>8121.8343995550631</v>
      </c>
      <c r="J152" s="230">
        <f>(SUM('1.  LRAMVA Summary'!E$54:E$80)+SUM('1.  LRAMVA Summary'!E$81:E$82)*(MONTH($E152)-1)/12)*$H152</f>
        <v>593.43639209749779</v>
      </c>
      <c r="K152" s="230">
        <f>(SUM('1.  LRAMVA Summary'!F$54:F$80)+SUM('1.  LRAMVA Summary'!F$81:F$82)*(MONTH($E152)-1)/12)*$H152</f>
        <v>7663.3383950789394</v>
      </c>
      <c r="L152" s="230">
        <f>(SUM('1.  LRAMVA Summary'!G$54:G$80)+SUM('1.  LRAMVA Summary'!G$81:G$82)*(MONTH($E152)-1)/12)*$H152</f>
        <v>28584.670798241648</v>
      </c>
      <c r="M152" s="230">
        <f>(SUM('1.  LRAMVA Summary'!H$54:H$80)+SUM('1.  LRAMVA Summary'!H$81:H$82)*(MONTH($E152)-1)/12)*$H152</f>
        <v>7739.765989286052</v>
      </c>
      <c r="N152" s="230">
        <f>(SUM('1.  LRAMVA Summary'!I$54:I$80)+SUM('1.  LRAMVA Summary'!I$81:I$82)*(MONTH($E152)-1)/12)*$H152</f>
        <v>5433.4513147964572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58136.497289055667</v>
      </c>
    </row>
    <row r="153" spans="2:23" s="9" customFormat="1">
      <c r="B153" s="66"/>
      <c r="E153" s="214">
        <v>43922</v>
      </c>
      <c r="F153" s="214" t="s">
        <v>187</v>
      </c>
      <c r="G153" s="215" t="s">
        <v>66</v>
      </c>
      <c r="H153" s="240">
        <f>$C$52/12</f>
        <v>1.8166666666666667E-3</v>
      </c>
      <c r="I153" s="230">
        <f>(SUM('1.  LRAMVA Summary'!D$54:D$80)+SUM('1.  LRAMVA Summary'!D$81:D$82)*(MONTH($E153)-1)/12)*$H153</f>
        <v>8121.8343995550631</v>
      </c>
      <c r="J153" s="230">
        <f>(SUM('1.  LRAMVA Summary'!E$54:E$80)+SUM('1.  LRAMVA Summary'!E$81:E$82)*(MONTH($E153)-1)/12)*$H153</f>
        <v>593.43639209749779</v>
      </c>
      <c r="K153" s="230">
        <f>(SUM('1.  LRAMVA Summary'!F$54:F$80)+SUM('1.  LRAMVA Summary'!F$81:F$82)*(MONTH($E153)-1)/12)*$H153</f>
        <v>7663.3383950789394</v>
      </c>
      <c r="L153" s="230">
        <f>(SUM('1.  LRAMVA Summary'!G$54:G$80)+SUM('1.  LRAMVA Summary'!G$81:G$82)*(MONTH($E153)-1)/12)*$H153</f>
        <v>28584.670798241648</v>
      </c>
      <c r="M153" s="230">
        <f>(SUM('1.  LRAMVA Summary'!H$54:H$80)+SUM('1.  LRAMVA Summary'!H$81:H$82)*(MONTH($E153)-1)/12)*$H153</f>
        <v>7739.765989286052</v>
      </c>
      <c r="N153" s="230">
        <f>(SUM('1.  LRAMVA Summary'!I$54:I$80)+SUM('1.  LRAMVA Summary'!I$81:I$82)*(MONTH($E153)-1)/12)*$H153</f>
        <v>5433.4513147964572</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58136.497289055667</v>
      </c>
    </row>
    <row r="154" spans="2:23" s="9" customFormat="1">
      <c r="B154" s="66"/>
      <c r="E154" s="214">
        <v>43952</v>
      </c>
      <c r="F154" s="214" t="s">
        <v>187</v>
      </c>
      <c r="G154" s="215" t="s">
        <v>66</v>
      </c>
      <c r="H154" s="240">
        <f>$C$52/12</f>
        <v>1.8166666666666667E-3</v>
      </c>
      <c r="I154" s="230">
        <f>(SUM('1.  LRAMVA Summary'!D$54:D$80)+SUM('1.  LRAMVA Summary'!D$81:D$82)*(MONTH($E154)-1)/12)*$H154</f>
        <v>8121.8343995550631</v>
      </c>
      <c r="J154" s="230">
        <f>(SUM('1.  LRAMVA Summary'!E$54:E$80)+SUM('1.  LRAMVA Summary'!E$81:E$82)*(MONTH($E154)-1)/12)*$H154</f>
        <v>593.43639209749779</v>
      </c>
      <c r="K154" s="230">
        <f>(SUM('1.  LRAMVA Summary'!F$54:F$80)+SUM('1.  LRAMVA Summary'!F$81:F$82)*(MONTH($E154)-1)/12)*$H154</f>
        <v>7663.3383950789394</v>
      </c>
      <c r="L154" s="230">
        <f>(SUM('1.  LRAMVA Summary'!G$54:G$80)+SUM('1.  LRAMVA Summary'!G$81:G$82)*(MONTH($E154)-1)/12)*$H154</f>
        <v>28584.670798241648</v>
      </c>
      <c r="M154" s="230">
        <f>(SUM('1.  LRAMVA Summary'!H$54:H$80)+SUM('1.  LRAMVA Summary'!H$81:H$82)*(MONTH($E154)-1)/12)*$H154</f>
        <v>7739.765989286052</v>
      </c>
      <c r="N154" s="230">
        <f>(SUM('1.  LRAMVA Summary'!I$54:I$80)+SUM('1.  LRAMVA Summary'!I$81:I$82)*(MONTH($E154)-1)/12)*$H154</f>
        <v>5433.4513147964572</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58136.497289055667</v>
      </c>
    </row>
    <row r="155" spans="2:23" s="9" customFormat="1">
      <c r="B155" s="66"/>
      <c r="E155" s="214">
        <v>43983</v>
      </c>
      <c r="F155" s="214" t="s">
        <v>187</v>
      </c>
      <c r="G155" s="215" t="s">
        <v>66</v>
      </c>
      <c r="H155" s="240">
        <f>$C$52/12</f>
        <v>1.8166666666666667E-3</v>
      </c>
      <c r="I155" s="230">
        <f>(SUM('1.  LRAMVA Summary'!D$54:D$80)+SUM('1.  LRAMVA Summary'!D$81:D$82)*(MONTH($E155)-1)/12)*$H155</f>
        <v>8121.8343995550631</v>
      </c>
      <c r="J155" s="230">
        <f>(SUM('1.  LRAMVA Summary'!E$54:E$80)+SUM('1.  LRAMVA Summary'!E$81:E$82)*(MONTH($E155)-1)/12)*$H155</f>
        <v>593.43639209749779</v>
      </c>
      <c r="K155" s="230">
        <f>(SUM('1.  LRAMVA Summary'!F$54:F$80)+SUM('1.  LRAMVA Summary'!F$81:F$82)*(MONTH($E155)-1)/12)*$H155</f>
        <v>7663.3383950789394</v>
      </c>
      <c r="L155" s="230">
        <f>(SUM('1.  LRAMVA Summary'!G$54:G$80)+SUM('1.  LRAMVA Summary'!G$81:G$82)*(MONTH($E155)-1)/12)*$H155</f>
        <v>28584.670798241648</v>
      </c>
      <c r="M155" s="230">
        <f>(SUM('1.  LRAMVA Summary'!H$54:H$80)+SUM('1.  LRAMVA Summary'!H$81:H$82)*(MONTH($E155)-1)/12)*$H155</f>
        <v>7739.765989286052</v>
      </c>
      <c r="N155" s="230">
        <f>(SUM('1.  LRAMVA Summary'!I$54:I$80)+SUM('1.  LRAMVA Summary'!I$81:I$82)*(MONTH($E155)-1)/12)*$H155</f>
        <v>5433.4513147964572</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58136.497289055667</v>
      </c>
    </row>
    <row r="156" spans="2:23" s="9" customFormat="1">
      <c r="B156" s="66"/>
      <c r="E156" s="214">
        <v>44013</v>
      </c>
      <c r="F156" s="214" t="s">
        <v>187</v>
      </c>
      <c r="G156" s="215" t="s">
        <v>68</v>
      </c>
      <c r="H156" s="240">
        <f>$C$53/12</f>
        <v>4.75E-4</v>
      </c>
      <c r="I156" s="230">
        <f>(SUM('1.  LRAMVA Summary'!D$54:D$80)+SUM('1.  LRAMVA Summary'!D$81:D$82)*(MONTH($E156)-1)/12)*$H156</f>
        <v>2123.5989026359566</v>
      </c>
      <c r="J156" s="230">
        <f>(SUM('1.  LRAMVA Summary'!E$54:E$80)+SUM('1.  LRAMVA Summary'!E$81:E$82)*(MONTH($E156)-1)/12)*$H156</f>
        <v>155.16456123650173</v>
      </c>
      <c r="K156" s="230">
        <f>(SUM('1.  LRAMVA Summary'!F$54:F$80)+SUM('1.  LRAMVA Summary'!F$81:F$82)*(MONTH($E156)-1)/12)*$H156</f>
        <v>2003.7169198142178</v>
      </c>
      <c r="L156" s="230">
        <f>(SUM('1.  LRAMVA Summary'!G$54:G$80)+SUM('1.  LRAMVA Summary'!G$81:G$82)*(MONTH($E156)-1)/12)*$H156</f>
        <v>7473.9735573384123</v>
      </c>
      <c r="M156" s="230">
        <f>(SUM('1.  LRAMVA Summary'!H$54:H$80)+SUM('1.  LRAMVA Summary'!H$81:H$82)*(MONTH($E156)-1)/12)*$H156</f>
        <v>2023.7002816023162</v>
      </c>
      <c r="N156" s="230">
        <f>(SUM('1.  LRAMVA Summary'!I$54:I$80)+SUM('1.  LRAMVA Summary'!I$81:I$82)*(MONTH($E156)-1)/12)*$H156</f>
        <v>1420.6730501990735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15200.827272826476</v>
      </c>
    </row>
    <row r="157" spans="2:23" s="9" customFormat="1">
      <c r="B157" s="66"/>
      <c r="E157" s="214">
        <v>44044</v>
      </c>
      <c r="F157" s="214" t="s">
        <v>187</v>
      </c>
      <c r="G157" s="215" t="s">
        <v>68</v>
      </c>
      <c r="H157" s="240">
        <f t="shared" ref="H157:H158" si="90">$C$53/12</f>
        <v>4.75E-4</v>
      </c>
      <c r="I157" s="230">
        <f>(SUM('1.  LRAMVA Summary'!D$54:D$80)+SUM('1.  LRAMVA Summary'!D$81:D$82)*(MONTH($E157)-1)/12)*$H157</f>
        <v>2123.5989026359566</v>
      </c>
      <c r="J157" s="230">
        <f>(SUM('1.  LRAMVA Summary'!E$54:E$80)+SUM('1.  LRAMVA Summary'!E$81:E$82)*(MONTH($E157)-1)/12)*$H157</f>
        <v>155.16456123650173</v>
      </c>
      <c r="K157" s="230">
        <f>(SUM('1.  LRAMVA Summary'!F$54:F$80)+SUM('1.  LRAMVA Summary'!F$81:F$82)*(MONTH($E157)-1)/12)*$H157</f>
        <v>2003.7169198142178</v>
      </c>
      <c r="L157" s="230">
        <f>(SUM('1.  LRAMVA Summary'!G$54:G$80)+SUM('1.  LRAMVA Summary'!G$81:G$82)*(MONTH($E157)-1)/12)*$H157</f>
        <v>7473.9735573384123</v>
      </c>
      <c r="M157" s="230">
        <f>(SUM('1.  LRAMVA Summary'!H$54:H$80)+SUM('1.  LRAMVA Summary'!H$81:H$82)*(MONTH($E157)-1)/12)*$H157</f>
        <v>2023.7002816023162</v>
      </c>
      <c r="N157" s="230">
        <f>(SUM('1.  LRAMVA Summary'!I$54:I$80)+SUM('1.  LRAMVA Summary'!I$81:I$82)*(MONTH($E157)-1)/12)*$H157</f>
        <v>1420.6730501990735</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15200.827272826476</v>
      </c>
    </row>
    <row r="158" spans="2:23" s="9" customFormat="1">
      <c r="B158" s="66"/>
      <c r="E158" s="214">
        <v>44075</v>
      </c>
      <c r="F158" s="214" t="s">
        <v>187</v>
      </c>
      <c r="G158" s="215" t="s">
        <v>68</v>
      </c>
      <c r="H158" s="240">
        <f t="shared" si="90"/>
        <v>4.75E-4</v>
      </c>
      <c r="I158" s="230">
        <f>(SUM('1.  LRAMVA Summary'!D$54:D$80)+SUM('1.  LRAMVA Summary'!D$81:D$82)*(MONTH($E158)-1)/12)*$H158</f>
        <v>2123.5989026359566</v>
      </c>
      <c r="J158" s="230">
        <f>(SUM('1.  LRAMVA Summary'!E$54:E$80)+SUM('1.  LRAMVA Summary'!E$81:E$82)*(MONTH($E158)-1)/12)*$H158</f>
        <v>155.16456123650173</v>
      </c>
      <c r="K158" s="230">
        <f>(SUM('1.  LRAMVA Summary'!F$54:F$80)+SUM('1.  LRAMVA Summary'!F$81:F$82)*(MONTH($E158)-1)/12)*$H158</f>
        <v>2003.7169198142178</v>
      </c>
      <c r="L158" s="230">
        <f>(SUM('1.  LRAMVA Summary'!G$54:G$80)+SUM('1.  LRAMVA Summary'!G$81:G$82)*(MONTH($E158)-1)/12)*$H158</f>
        <v>7473.9735573384123</v>
      </c>
      <c r="M158" s="230">
        <f>(SUM('1.  LRAMVA Summary'!H$54:H$80)+SUM('1.  LRAMVA Summary'!H$81:H$82)*(MONTH($E158)-1)/12)*$H158</f>
        <v>2023.7002816023162</v>
      </c>
      <c r="N158" s="230">
        <f>(SUM('1.  LRAMVA Summary'!I$54:I$80)+SUM('1.  LRAMVA Summary'!I$81:I$82)*(MONTH($E158)-1)/12)*$H158</f>
        <v>1420.6730501990735</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15200.827272826476</v>
      </c>
    </row>
    <row r="159" spans="2:23" s="9" customFormat="1">
      <c r="B159" s="66"/>
      <c r="E159" s="214">
        <v>44105</v>
      </c>
      <c r="F159" s="214" t="s">
        <v>187</v>
      </c>
      <c r="G159" s="215" t="s">
        <v>69</v>
      </c>
      <c r="H159" s="240">
        <f>$C$54/12</f>
        <v>4.75E-4</v>
      </c>
      <c r="I159" s="230">
        <f>(SUM('1.  LRAMVA Summary'!D$54:D$80)+SUM('1.  LRAMVA Summary'!D$81:D$82)*(MONTH($E159)-1)/12)*$H159</f>
        <v>2123.5989026359566</v>
      </c>
      <c r="J159" s="230">
        <f>(SUM('1.  LRAMVA Summary'!E$54:E$80)+SUM('1.  LRAMVA Summary'!E$81:E$82)*(MONTH($E159)-1)/12)*$H159</f>
        <v>155.16456123650173</v>
      </c>
      <c r="K159" s="230">
        <f>(SUM('1.  LRAMVA Summary'!F$54:F$80)+SUM('1.  LRAMVA Summary'!F$81:F$82)*(MONTH($E159)-1)/12)*$H159</f>
        <v>2003.7169198142178</v>
      </c>
      <c r="L159" s="230">
        <f>(SUM('1.  LRAMVA Summary'!G$54:G$80)+SUM('1.  LRAMVA Summary'!G$81:G$82)*(MONTH($E159)-1)/12)*$H159</f>
        <v>7473.9735573384123</v>
      </c>
      <c r="M159" s="230">
        <f>(SUM('1.  LRAMVA Summary'!H$54:H$80)+SUM('1.  LRAMVA Summary'!H$81:H$82)*(MONTH($E159)-1)/12)*$H159</f>
        <v>2023.7002816023162</v>
      </c>
      <c r="N159" s="230">
        <f>(SUM('1.  LRAMVA Summary'!I$54:I$80)+SUM('1.  LRAMVA Summary'!I$81:I$82)*(MONTH($E159)-1)/12)*$H159</f>
        <v>1420.6730501990735</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15200.827272826476</v>
      </c>
    </row>
    <row r="160" spans="2:23" s="9" customFormat="1">
      <c r="B160" s="66"/>
      <c r="E160" s="214">
        <v>44136</v>
      </c>
      <c r="F160" s="214" t="s">
        <v>187</v>
      </c>
      <c r="G160" s="215" t="s">
        <v>69</v>
      </c>
      <c r="H160" s="240">
        <f t="shared" ref="H160:H161" si="91">$C$54/12</f>
        <v>4.75E-4</v>
      </c>
      <c r="I160" s="230">
        <f>(SUM('1.  LRAMVA Summary'!D$54:D$80)+SUM('1.  LRAMVA Summary'!D$81:D$82)*(MONTH($E160)-1)/12)*$H160</f>
        <v>2123.5989026359566</v>
      </c>
      <c r="J160" s="230">
        <f>(SUM('1.  LRAMVA Summary'!E$54:E$80)+SUM('1.  LRAMVA Summary'!E$81:E$82)*(MONTH($E160)-1)/12)*$H160</f>
        <v>155.16456123650173</v>
      </c>
      <c r="K160" s="230">
        <f>(SUM('1.  LRAMVA Summary'!F$54:F$80)+SUM('1.  LRAMVA Summary'!F$81:F$82)*(MONTH($E160)-1)/12)*$H160</f>
        <v>2003.7169198142178</v>
      </c>
      <c r="L160" s="230">
        <f>(SUM('1.  LRAMVA Summary'!G$54:G$80)+SUM('1.  LRAMVA Summary'!G$81:G$82)*(MONTH($E160)-1)/12)*$H160</f>
        <v>7473.9735573384123</v>
      </c>
      <c r="M160" s="230">
        <f>(SUM('1.  LRAMVA Summary'!H$54:H$80)+SUM('1.  LRAMVA Summary'!H$81:H$82)*(MONTH($E160)-1)/12)*$H160</f>
        <v>2023.7002816023162</v>
      </c>
      <c r="N160" s="230">
        <f>(SUM('1.  LRAMVA Summary'!I$54:I$80)+SUM('1.  LRAMVA Summary'!I$81:I$82)*(MONTH($E160)-1)/12)*$H160</f>
        <v>1420.6730501990735</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15200.827272826476</v>
      </c>
    </row>
    <row r="161" spans="2:23" s="9" customFormat="1">
      <c r="B161" s="66"/>
      <c r="E161" s="214">
        <v>44166</v>
      </c>
      <c r="F161" s="214" t="s">
        <v>187</v>
      </c>
      <c r="G161" s="215" t="s">
        <v>69</v>
      </c>
      <c r="H161" s="240">
        <f t="shared" si="91"/>
        <v>4.75E-4</v>
      </c>
      <c r="I161" s="230">
        <f>(SUM('1.  LRAMVA Summary'!D$54:D$80)+SUM('1.  LRAMVA Summary'!D$81:D$82)*(MONTH($E161)-1)/12)*$H161</f>
        <v>2123.5989026359566</v>
      </c>
      <c r="J161" s="230">
        <f>(SUM('1.  LRAMVA Summary'!E$54:E$80)+SUM('1.  LRAMVA Summary'!E$81:E$82)*(MONTH($E161)-1)/12)*$H161</f>
        <v>155.16456123650173</v>
      </c>
      <c r="K161" s="230">
        <f>(SUM('1.  LRAMVA Summary'!F$54:F$80)+SUM('1.  LRAMVA Summary'!F$81:F$82)*(MONTH($E161)-1)/12)*$H161</f>
        <v>2003.7169198142178</v>
      </c>
      <c r="L161" s="230">
        <f>(SUM('1.  LRAMVA Summary'!G$54:G$80)+SUM('1.  LRAMVA Summary'!G$81:G$82)*(MONTH($E161)-1)/12)*$H161</f>
        <v>7473.9735573384123</v>
      </c>
      <c r="M161" s="230">
        <f>(SUM('1.  LRAMVA Summary'!H$54:H$80)+SUM('1.  LRAMVA Summary'!H$81:H$82)*(MONTH($E161)-1)/12)*$H161</f>
        <v>2023.7002816023162</v>
      </c>
      <c r="N161" s="230">
        <f>(SUM('1.  LRAMVA Summary'!I$54:I$80)+SUM('1.  LRAMVA Summary'!I$81:I$82)*(MONTH($E161)-1)/12)*$H161</f>
        <v>1420.6730501990735</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15200.827272826476</v>
      </c>
    </row>
    <row r="162" spans="2:23" s="9" customFormat="1" ht="15" thickBot="1">
      <c r="B162" s="66"/>
      <c r="E162" s="216" t="s">
        <v>470</v>
      </c>
      <c r="F162" s="216"/>
      <c r="G162" s="217"/>
      <c r="H162" s="218"/>
      <c r="I162" s="219">
        <f>SUM(I149:I161)</f>
        <v>170430.71706137632</v>
      </c>
      <c r="J162" s="219">
        <f>SUM(J149:J161)</f>
        <v>12191.790714085939</v>
      </c>
      <c r="K162" s="219">
        <f t="shared" ref="K162:O162" si="92">SUM(K149:K161)</f>
        <v>140112.2468084475</v>
      </c>
      <c r="L162" s="219">
        <f t="shared" si="92"/>
        <v>528577.01468971639</v>
      </c>
      <c r="M162" s="219">
        <f t="shared" si="92"/>
        <v>144451.02068020136</v>
      </c>
      <c r="N162" s="219">
        <f t="shared" si="92"/>
        <v>101305.40206012191</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1097068.1920139503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732</v>
      </c>
      <c r="F164" s="225"/>
      <c r="G164" s="226"/>
      <c r="H164" s="227"/>
      <c r="I164" s="228">
        <f>I162+I163</f>
        <v>170430.71706137632</v>
      </c>
      <c r="J164" s="228">
        <f t="shared" ref="J164:U164" si="94">J162+J163</f>
        <v>12191.790714085939</v>
      </c>
      <c r="K164" s="228">
        <f t="shared" si="94"/>
        <v>140112.2468084475</v>
      </c>
      <c r="L164" s="228">
        <f t="shared" si="94"/>
        <v>528577.01468971639</v>
      </c>
      <c r="M164" s="228">
        <f t="shared" si="94"/>
        <v>144451.02068020136</v>
      </c>
      <c r="N164" s="228">
        <f t="shared" si="94"/>
        <v>101305.40206012191</v>
      </c>
      <c r="O164" s="228">
        <f t="shared" si="94"/>
        <v>0</v>
      </c>
      <c r="P164" s="228">
        <f t="shared" si="94"/>
        <v>0</v>
      </c>
      <c r="Q164" s="228">
        <f t="shared" si="94"/>
        <v>0</v>
      </c>
      <c r="R164" s="228">
        <f t="shared" si="94"/>
        <v>0</v>
      </c>
      <c r="S164" s="228">
        <f t="shared" si="94"/>
        <v>0</v>
      </c>
      <c r="T164" s="228">
        <f t="shared" si="94"/>
        <v>0</v>
      </c>
      <c r="U164" s="228">
        <f t="shared" si="94"/>
        <v>0</v>
      </c>
      <c r="V164" s="228">
        <f>V162+V163</f>
        <v>0</v>
      </c>
      <c r="W164" s="228">
        <f>W162+W163</f>
        <v>1097068.1920139503</v>
      </c>
    </row>
    <row r="165" spans="2:23">
      <c r="E165" s="214">
        <v>44197</v>
      </c>
      <c r="F165" s="214" t="s">
        <v>738</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738</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5">SUM(I166:V166)</f>
        <v>0</v>
      </c>
    </row>
    <row r="167" spans="2:23">
      <c r="E167" s="214">
        <v>44256</v>
      </c>
      <c r="F167" s="214" t="s">
        <v>738</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5"/>
        <v>0</v>
      </c>
    </row>
    <row r="168" spans="2:23">
      <c r="E168" s="214">
        <v>44287</v>
      </c>
      <c r="F168" s="214" t="s">
        <v>738</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5"/>
        <v>0</v>
      </c>
    </row>
    <row r="169" spans="2:23">
      <c r="E169" s="214">
        <v>44317</v>
      </c>
      <c r="F169" s="214" t="s">
        <v>738</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5"/>
        <v>0</v>
      </c>
    </row>
    <row r="170" spans="2:23">
      <c r="E170" s="214">
        <v>44348</v>
      </c>
      <c r="F170" s="214" t="s">
        <v>738</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5"/>
        <v>0</v>
      </c>
    </row>
    <row r="171" spans="2:23">
      <c r="E171" s="214">
        <v>44378</v>
      </c>
      <c r="F171" s="214" t="s">
        <v>738</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5"/>
        <v>0</v>
      </c>
    </row>
    <row r="172" spans="2:23">
      <c r="E172" s="214">
        <v>44409</v>
      </c>
      <c r="F172" s="214" t="s">
        <v>738</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5"/>
        <v>0</v>
      </c>
    </row>
    <row r="173" spans="2:23">
      <c r="E173" s="214">
        <v>44440</v>
      </c>
      <c r="F173" s="214" t="s">
        <v>738</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5"/>
        <v>0</v>
      </c>
    </row>
    <row r="174" spans="2:23">
      <c r="E174" s="214">
        <v>44470</v>
      </c>
      <c r="F174" s="214" t="s">
        <v>738</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5"/>
        <v>0</v>
      </c>
    </row>
    <row r="175" spans="2:23">
      <c r="E175" s="214">
        <v>44501</v>
      </c>
      <c r="F175" s="214" t="s">
        <v>738</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5"/>
        <v>0</v>
      </c>
    </row>
    <row r="176" spans="2:23">
      <c r="E176" s="214">
        <v>44531</v>
      </c>
      <c r="F176" s="214" t="s">
        <v>738</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733</v>
      </c>
      <c r="F177" s="216"/>
      <c r="G177" s="217"/>
      <c r="H177" s="218"/>
      <c r="I177" s="219">
        <f>SUM(I164:I176)</f>
        <v>170430.71706137632</v>
      </c>
      <c r="J177" s="219">
        <f>SUM(J164:J176)</f>
        <v>12191.790714085939</v>
      </c>
      <c r="K177" s="219">
        <f t="shared" ref="K177:V177" si="96">SUM(K164:K176)</f>
        <v>140112.2468084475</v>
      </c>
      <c r="L177" s="219">
        <f t="shared" si="96"/>
        <v>528577.01468971639</v>
      </c>
      <c r="M177" s="219">
        <f t="shared" si="96"/>
        <v>144451.02068020136</v>
      </c>
      <c r="N177" s="219">
        <f t="shared" si="96"/>
        <v>101305.40206012191</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1097068.1920139503</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734</v>
      </c>
      <c r="F179" s="225"/>
      <c r="G179" s="226"/>
      <c r="H179" s="227"/>
      <c r="I179" s="228">
        <f>I177+I178</f>
        <v>170430.71706137632</v>
      </c>
      <c r="J179" s="228">
        <f t="shared" ref="J179:U179" si="97">J177+J178</f>
        <v>12191.790714085939</v>
      </c>
      <c r="K179" s="228">
        <f t="shared" si="97"/>
        <v>140112.2468084475</v>
      </c>
      <c r="L179" s="228">
        <f t="shared" si="97"/>
        <v>528577.01468971639</v>
      </c>
      <c r="M179" s="228">
        <f t="shared" si="97"/>
        <v>144451.02068020136</v>
      </c>
      <c r="N179" s="228">
        <f t="shared" si="97"/>
        <v>101305.40206012191</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1097068.1920139503</v>
      </c>
    </row>
    <row r="180" spans="5:23">
      <c r="E180" s="214">
        <v>44562</v>
      </c>
      <c r="F180" s="214" t="s">
        <v>739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8">SUM(I181:V181)</f>
        <v>0</v>
      </c>
    </row>
    <row r="182" spans="5:23">
      <c r="E182" s="214">
        <v>44621</v>
      </c>
      <c r="F182" s="214" t="s">
        <v>739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8"/>
        <v>0</v>
      </c>
    </row>
    <row r="183" spans="5:23">
      <c r="E183" s="214">
        <v>44652</v>
      </c>
      <c r="F183" s="214" t="s">
        <v>739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8"/>
        <v>0</v>
      </c>
    </row>
    <row r="184" spans="5:23">
      <c r="E184" s="214">
        <v>44682</v>
      </c>
      <c r="F184" s="214" t="s">
        <v>739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8"/>
        <v>0</v>
      </c>
    </row>
    <row r="185" spans="5:23">
      <c r="E185" s="214">
        <v>44713</v>
      </c>
      <c r="F185" s="214" t="s">
        <v>739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8"/>
        <v>0</v>
      </c>
    </row>
    <row r="186" spans="5:23">
      <c r="E186" s="214">
        <v>44743</v>
      </c>
      <c r="F186" s="214" t="s">
        <v>739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8"/>
        <v>0</v>
      </c>
    </row>
    <row r="187" spans="5:23">
      <c r="E187" s="214">
        <v>44774</v>
      </c>
      <c r="F187" s="214" t="s">
        <v>739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8"/>
        <v>0</v>
      </c>
    </row>
    <row r="188" spans="5:23">
      <c r="E188" s="214">
        <v>44805</v>
      </c>
      <c r="F188" s="214" t="s">
        <v>739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8"/>
        <v>0</v>
      </c>
    </row>
    <row r="189" spans="5:23">
      <c r="E189" s="214">
        <v>44835</v>
      </c>
      <c r="F189" s="214" t="s">
        <v>739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8"/>
        <v>0</v>
      </c>
    </row>
    <row r="190" spans="5:23">
      <c r="E190" s="214">
        <v>44866</v>
      </c>
      <c r="F190" s="214" t="s">
        <v>739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8"/>
        <v>0</v>
      </c>
    </row>
    <row r="191" spans="5:23">
      <c r="E191" s="214">
        <v>44896</v>
      </c>
      <c r="F191" s="214" t="s">
        <v>739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735</v>
      </c>
      <c r="F192" s="216"/>
      <c r="G192" s="217"/>
      <c r="H192" s="218"/>
      <c r="I192" s="219">
        <f>SUM(I179:I191)</f>
        <v>170430.71706137632</v>
      </c>
      <c r="J192" s="219">
        <f>SUM(J179:J191)</f>
        <v>12191.790714085939</v>
      </c>
      <c r="K192" s="219">
        <f t="shared" ref="K192:V192" si="99">SUM(K179:K191)</f>
        <v>140112.2468084475</v>
      </c>
      <c r="L192" s="219">
        <f t="shared" si="99"/>
        <v>528577.01468971639</v>
      </c>
      <c r="M192" s="219">
        <f t="shared" si="99"/>
        <v>144451.02068020136</v>
      </c>
      <c r="N192" s="219">
        <f t="shared" si="99"/>
        <v>101305.40206012191</v>
      </c>
      <c r="O192" s="219">
        <f t="shared" si="99"/>
        <v>0</v>
      </c>
      <c r="P192" s="219">
        <f t="shared" si="99"/>
        <v>0</v>
      </c>
      <c r="Q192" s="219">
        <f t="shared" si="99"/>
        <v>0</v>
      </c>
      <c r="R192" s="219">
        <f t="shared" si="99"/>
        <v>0</v>
      </c>
      <c r="S192" s="219">
        <f t="shared" si="99"/>
        <v>0</v>
      </c>
      <c r="T192" s="219">
        <f t="shared" si="99"/>
        <v>0</v>
      </c>
      <c r="U192" s="219">
        <f t="shared" si="99"/>
        <v>0</v>
      </c>
      <c r="V192" s="219">
        <f t="shared" si="99"/>
        <v>0</v>
      </c>
      <c r="W192" s="219">
        <f>SUM(W179:W191)</f>
        <v>1097068.1920139503</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736</v>
      </c>
      <c r="F194" s="225"/>
      <c r="G194" s="226"/>
      <c r="H194" s="227"/>
      <c r="I194" s="228">
        <f>I192+I193</f>
        <v>170430.71706137632</v>
      </c>
      <c r="J194" s="228">
        <f t="shared" ref="J194:U194" si="100">J192+J193</f>
        <v>12191.790714085939</v>
      </c>
      <c r="K194" s="228">
        <f t="shared" si="100"/>
        <v>140112.2468084475</v>
      </c>
      <c r="L194" s="228">
        <f t="shared" si="100"/>
        <v>528577.01468971639</v>
      </c>
      <c r="M194" s="228">
        <f t="shared" si="100"/>
        <v>144451.02068020136</v>
      </c>
      <c r="N194" s="228">
        <f t="shared" si="100"/>
        <v>101305.40206012191</v>
      </c>
      <c r="O194" s="228">
        <f t="shared" si="100"/>
        <v>0</v>
      </c>
      <c r="P194" s="228">
        <f t="shared" si="100"/>
        <v>0</v>
      </c>
      <c r="Q194" s="228">
        <f t="shared" si="100"/>
        <v>0</v>
      </c>
      <c r="R194" s="228">
        <f t="shared" si="100"/>
        <v>0</v>
      </c>
      <c r="S194" s="228">
        <f t="shared" si="100"/>
        <v>0</v>
      </c>
      <c r="T194" s="228">
        <f t="shared" si="100"/>
        <v>0</v>
      </c>
      <c r="U194" s="228">
        <f t="shared" si="100"/>
        <v>0</v>
      </c>
      <c r="V194" s="228">
        <f>V192+V193</f>
        <v>0</v>
      </c>
      <c r="W194" s="228">
        <f>W192+W193</f>
        <v>1097068.1920139503</v>
      </c>
    </row>
    <row r="195" spans="5:23">
      <c r="E195" s="214">
        <v>44927</v>
      </c>
      <c r="F195" s="214" t="s">
        <v>740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740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1">SUM(I196:V196)</f>
        <v>0</v>
      </c>
    </row>
    <row r="197" spans="5:23">
      <c r="E197" s="214">
        <v>44986</v>
      </c>
      <c r="F197" s="214" t="s">
        <v>740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1"/>
        <v>0</v>
      </c>
    </row>
    <row r="198" spans="5:23">
      <c r="E198" s="214">
        <v>45017</v>
      </c>
      <c r="F198" s="214" t="s">
        <v>740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1"/>
        <v>0</v>
      </c>
    </row>
    <row r="199" spans="5:23">
      <c r="E199" s="214">
        <v>45047</v>
      </c>
      <c r="F199" s="214" t="s">
        <v>740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1"/>
        <v>0</v>
      </c>
    </row>
    <row r="200" spans="5:23">
      <c r="E200" s="214">
        <v>45078</v>
      </c>
      <c r="F200" s="214" t="s">
        <v>740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1"/>
        <v>0</v>
      </c>
    </row>
    <row r="201" spans="5:23">
      <c r="E201" s="214">
        <v>45108</v>
      </c>
      <c r="F201" s="214" t="s">
        <v>740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1"/>
        <v>0</v>
      </c>
    </row>
    <row r="202" spans="5:23">
      <c r="E202" s="214">
        <v>45139</v>
      </c>
      <c r="F202" s="214" t="s">
        <v>740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1"/>
        <v>0</v>
      </c>
    </row>
    <row r="203" spans="5:23">
      <c r="E203" s="214">
        <v>45170</v>
      </c>
      <c r="F203" s="214" t="s">
        <v>740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1"/>
        <v>0</v>
      </c>
    </row>
    <row r="204" spans="5:23">
      <c r="E204" s="214">
        <v>45200</v>
      </c>
      <c r="F204" s="214" t="s">
        <v>740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1"/>
        <v>0</v>
      </c>
    </row>
    <row r="205" spans="5:23">
      <c r="E205" s="214">
        <v>45231</v>
      </c>
      <c r="F205" s="214" t="s">
        <v>740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1"/>
        <v>0</v>
      </c>
    </row>
    <row r="206" spans="5:23">
      <c r="E206" s="214">
        <v>45261</v>
      </c>
      <c r="F206" s="214" t="s">
        <v>740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737</v>
      </c>
      <c r="F207" s="216"/>
      <c r="G207" s="217"/>
      <c r="H207" s="218"/>
      <c r="I207" s="219">
        <f>SUM(I194:I206)</f>
        <v>170430.71706137632</v>
      </c>
      <c r="J207" s="219">
        <f>SUM(J194:J206)</f>
        <v>12191.790714085939</v>
      </c>
      <c r="K207" s="219">
        <f t="shared" ref="K207:V207" si="102">SUM(K194:K206)</f>
        <v>140112.2468084475</v>
      </c>
      <c r="L207" s="219">
        <f t="shared" si="102"/>
        <v>528577.01468971639</v>
      </c>
      <c r="M207" s="219">
        <f t="shared" si="102"/>
        <v>144451.02068020136</v>
      </c>
      <c r="N207" s="219">
        <f t="shared" si="102"/>
        <v>101305.40206012191</v>
      </c>
      <c r="O207" s="219">
        <f t="shared" si="102"/>
        <v>0</v>
      </c>
      <c r="P207" s="219">
        <f t="shared" si="102"/>
        <v>0</v>
      </c>
      <c r="Q207" s="219">
        <f t="shared" si="102"/>
        <v>0</v>
      </c>
      <c r="R207" s="219">
        <f t="shared" si="102"/>
        <v>0</v>
      </c>
      <c r="S207" s="219">
        <f t="shared" si="102"/>
        <v>0</v>
      </c>
      <c r="T207" s="219">
        <f t="shared" si="102"/>
        <v>0</v>
      </c>
      <c r="U207" s="219">
        <f t="shared" si="102"/>
        <v>0</v>
      </c>
      <c r="V207" s="219">
        <f t="shared" si="102"/>
        <v>0</v>
      </c>
      <c r="W207" s="219">
        <f>SUM(W194:W206)</f>
        <v>1097068.1920139503</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755</v>
      </c>
      <c r="F209" s="225"/>
      <c r="G209" s="226"/>
      <c r="H209" s="227"/>
      <c r="I209" s="228">
        <f>I207+I208</f>
        <v>170430.71706137632</v>
      </c>
      <c r="J209" s="228">
        <f t="shared" ref="J209:U209" si="103">J207+J208</f>
        <v>12191.790714085939</v>
      </c>
      <c r="K209" s="228">
        <f t="shared" si="103"/>
        <v>140112.2468084475</v>
      </c>
      <c r="L209" s="228">
        <f t="shared" si="103"/>
        <v>528577.01468971639</v>
      </c>
      <c r="M209" s="228">
        <f t="shared" si="103"/>
        <v>144451.02068020136</v>
      </c>
      <c r="N209" s="228">
        <f t="shared" si="103"/>
        <v>101305.40206012191</v>
      </c>
      <c r="O209" s="228">
        <f t="shared" si="103"/>
        <v>0</v>
      </c>
      <c r="P209" s="228">
        <f t="shared" si="103"/>
        <v>0</v>
      </c>
      <c r="Q209" s="228">
        <f t="shared" si="103"/>
        <v>0</v>
      </c>
      <c r="R209" s="228">
        <f t="shared" si="103"/>
        <v>0</v>
      </c>
      <c r="S209" s="228">
        <f t="shared" si="103"/>
        <v>0</v>
      </c>
      <c r="T209" s="228">
        <f t="shared" si="103"/>
        <v>0</v>
      </c>
      <c r="U209" s="228">
        <f t="shared" si="103"/>
        <v>0</v>
      </c>
      <c r="V209" s="228">
        <f>V207+V208</f>
        <v>0</v>
      </c>
      <c r="W209" s="228">
        <f>W207+W208</f>
        <v>1097068.1920139503</v>
      </c>
    </row>
    <row r="210" spans="5:23">
      <c r="E210" s="214">
        <v>45292</v>
      </c>
      <c r="F210" s="214" t="s">
        <v>759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4">SUM(I211:V211)</f>
        <v>0</v>
      </c>
    </row>
    <row r="212" spans="5:23">
      <c r="E212" s="214">
        <v>45352</v>
      </c>
      <c r="F212" s="214" t="s">
        <v>759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4"/>
        <v>0</v>
      </c>
    </row>
    <row r="213" spans="5:23">
      <c r="E213" s="214">
        <v>45383</v>
      </c>
      <c r="F213" s="214" t="s">
        <v>759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4"/>
        <v>0</v>
      </c>
    </row>
    <row r="214" spans="5:23">
      <c r="E214" s="214">
        <v>45413</v>
      </c>
      <c r="F214" s="214" t="s">
        <v>759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4"/>
        <v>0</v>
      </c>
    </row>
    <row r="215" spans="5:23">
      <c r="E215" s="214">
        <v>45444</v>
      </c>
      <c r="F215" s="214" t="s">
        <v>759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4"/>
        <v>0</v>
      </c>
    </row>
    <row r="216" spans="5:23">
      <c r="E216" s="214">
        <v>45474</v>
      </c>
      <c r="F216" s="214" t="s">
        <v>759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4"/>
        <v>0</v>
      </c>
    </row>
    <row r="217" spans="5:23">
      <c r="E217" s="214">
        <v>45505</v>
      </c>
      <c r="F217" s="214" t="s">
        <v>759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4"/>
        <v>0</v>
      </c>
    </row>
    <row r="218" spans="5:23">
      <c r="E218" s="214">
        <v>45536</v>
      </c>
      <c r="F218" s="214" t="s">
        <v>759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4"/>
        <v>0</v>
      </c>
    </row>
    <row r="219" spans="5:23">
      <c r="E219" s="214">
        <v>45566</v>
      </c>
      <c r="F219" s="214" t="s">
        <v>759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4"/>
        <v>0</v>
      </c>
    </row>
    <row r="220" spans="5:23">
      <c r="E220" s="214">
        <v>45597</v>
      </c>
      <c r="F220" s="214" t="s">
        <v>759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4"/>
        <v>0</v>
      </c>
    </row>
    <row r="221" spans="5:23">
      <c r="E221" s="214">
        <v>45627</v>
      </c>
      <c r="F221" s="214" t="s">
        <v>759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757</v>
      </c>
      <c r="F222" s="216"/>
      <c r="G222" s="217"/>
      <c r="H222" s="218"/>
      <c r="I222" s="219">
        <f>SUM(I209:I221)</f>
        <v>170430.71706137632</v>
      </c>
      <c r="J222" s="219">
        <f>SUM(J209:J221)</f>
        <v>12191.790714085939</v>
      </c>
      <c r="K222" s="219">
        <f t="shared" ref="K222:V222" si="105">SUM(K209:K221)</f>
        <v>140112.2468084475</v>
      </c>
      <c r="L222" s="219">
        <f t="shared" si="105"/>
        <v>528577.01468971639</v>
      </c>
      <c r="M222" s="219">
        <f t="shared" si="105"/>
        <v>144451.02068020136</v>
      </c>
      <c r="N222" s="219">
        <f t="shared" si="105"/>
        <v>101305.40206012191</v>
      </c>
      <c r="O222" s="219">
        <f t="shared" si="105"/>
        <v>0</v>
      </c>
      <c r="P222" s="219">
        <f t="shared" si="105"/>
        <v>0</v>
      </c>
      <c r="Q222" s="219">
        <f t="shared" si="105"/>
        <v>0</v>
      </c>
      <c r="R222" s="219">
        <f t="shared" si="105"/>
        <v>0</v>
      </c>
      <c r="S222" s="219">
        <f t="shared" si="105"/>
        <v>0</v>
      </c>
      <c r="T222" s="219">
        <f t="shared" si="105"/>
        <v>0</v>
      </c>
      <c r="U222" s="219">
        <f t="shared" si="105"/>
        <v>0</v>
      </c>
      <c r="V222" s="219">
        <f t="shared" si="105"/>
        <v>0</v>
      </c>
      <c r="W222" s="219">
        <f>SUM(W209:W221)</f>
        <v>1097068.1920139503</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756</v>
      </c>
      <c r="F224" s="225"/>
      <c r="G224" s="226"/>
      <c r="H224" s="227"/>
      <c r="I224" s="228">
        <f>I222+I223</f>
        <v>170430.71706137632</v>
      </c>
      <c r="J224" s="228">
        <f t="shared" ref="J224:U224" si="106">J222+J223</f>
        <v>12191.790714085939</v>
      </c>
      <c r="K224" s="228">
        <f t="shared" si="106"/>
        <v>140112.2468084475</v>
      </c>
      <c r="L224" s="228">
        <f t="shared" si="106"/>
        <v>528577.01468971639</v>
      </c>
      <c r="M224" s="228">
        <f t="shared" si="106"/>
        <v>144451.02068020136</v>
      </c>
      <c r="N224" s="228">
        <f t="shared" si="106"/>
        <v>101305.40206012191</v>
      </c>
      <c r="O224" s="228">
        <f t="shared" si="106"/>
        <v>0</v>
      </c>
      <c r="P224" s="228">
        <f t="shared" si="106"/>
        <v>0</v>
      </c>
      <c r="Q224" s="228">
        <f t="shared" si="106"/>
        <v>0</v>
      </c>
      <c r="R224" s="228">
        <f t="shared" si="106"/>
        <v>0</v>
      </c>
      <c r="S224" s="228">
        <f t="shared" si="106"/>
        <v>0</v>
      </c>
      <c r="T224" s="228">
        <f t="shared" si="106"/>
        <v>0</v>
      </c>
      <c r="U224" s="228">
        <f t="shared" si="106"/>
        <v>0</v>
      </c>
      <c r="V224" s="228">
        <f>V222+V223</f>
        <v>0</v>
      </c>
      <c r="W224" s="228">
        <f>W222+W223</f>
        <v>1097068.1920139503</v>
      </c>
    </row>
    <row r="225" spans="5:23">
      <c r="E225" s="214">
        <v>45658</v>
      </c>
      <c r="F225" s="214" t="s">
        <v>760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760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7">SUM(I226:V226)</f>
        <v>0</v>
      </c>
    </row>
    <row r="227" spans="5:23">
      <c r="E227" s="214">
        <v>45717</v>
      </c>
      <c r="F227" s="214" t="s">
        <v>760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7"/>
        <v>0</v>
      </c>
    </row>
    <row r="228" spans="5:23">
      <c r="E228" s="214">
        <v>45748</v>
      </c>
      <c r="F228" s="214" t="s">
        <v>760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7"/>
        <v>0</v>
      </c>
    </row>
    <row r="229" spans="5:23">
      <c r="E229" s="214">
        <v>45778</v>
      </c>
      <c r="F229" s="214" t="s">
        <v>760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7"/>
        <v>0</v>
      </c>
    </row>
    <row r="230" spans="5:23">
      <c r="E230" s="214">
        <v>45809</v>
      </c>
      <c r="F230" s="214" t="s">
        <v>760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7"/>
        <v>0</v>
      </c>
    </row>
    <row r="231" spans="5:23">
      <c r="E231" s="214">
        <v>45839</v>
      </c>
      <c r="F231" s="214" t="s">
        <v>760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7"/>
        <v>0</v>
      </c>
    </row>
    <row r="232" spans="5:23">
      <c r="E232" s="214">
        <v>45870</v>
      </c>
      <c r="F232" s="214" t="s">
        <v>760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7"/>
        <v>0</v>
      </c>
    </row>
    <row r="233" spans="5:23">
      <c r="E233" s="214">
        <v>45901</v>
      </c>
      <c r="F233" s="214" t="s">
        <v>760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7"/>
        <v>0</v>
      </c>
    </row>
    <row r="234" spans="5:23">
      <c r="E234" s="214">
        <v>45931</v>
      </c>
      <c r="F234" s="214" t="s">
        <v>760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7"/>
        <v>0</v>
      </c>
    </row>
    <row r="235" spans="5:23">
      <c r="E235" s="214">
        <v>45962</v>
      </c>
      <c r="F235" s="214" t="s">
        <v>760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7"/>
        <v>0</v>
      </c>
    </row>
    <row r="236" spans="5:23">
      <c r="E236" s="214">
        <v>45992</v>
      </c>
      <c r="F236" s="214" t="s">
        <v>760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758</v>
      </c>
      <c r="F237" s="216"/>
      <c r="G237" s="217"/>
      <c r="H237" s="218"/>
      <c r="I237" s="219">
        <f>SUM(I224:I236)</f>
        <v>170430.71706137632</v>
      </c>
      <c r="J237" s="219">
        <f>SUM(J224:J236)</f>
        <v>12191.790714085939</v>
      </c>
      <c r="K237" s="219">
        <f t="shared" ref="K237:U237" si="108">SUM(K224:K236)</f>
        <v>140112.2468084475</v>
      </c>
      <c r="L237" s="219">
        <f t="shared" si="108"/>
        <v>528577.01468971639</v>
      </c>
      <c r="M237" s="219">
        <f>SUM(M224:M236)</f>
        <v>144451.02068020136</v>
      </c>
      <c r="N237" s="219">
        <f t="shared" si="108"/>
        <v>101305.40206012191</v>
      </c>
      <c r="O237" s="219">
        <f t="shared" si="108"/>
        <v>0</v>
      </c>
      <c r="P237" s="219">
        <f t="shared" si="108"/>
        <v>0</v>
      </c>
      <c r="Q237" s="219">
        <f t="shared" si="108"/>
        <v>0</v>
      </c>
      <c r="R237" s="219">
        <f t="shared" si="108"/>
        <v>0</v>
      </c>
      <c r="S237" s="219">
        <f t="shared" si="108"/>
        <v>0</v>
      </c>
      <c r="T237" s="219">
        <f t="shared" si="108"/>
        <v>0</v>
      </c>
      <c r="U237" s="219">
        <f t="shared" si="108"/>
        <v>0</v>
      </c>
      <c r="V237" s="219">
        <f>SUM(V224:V236)</f>
        <v>0</v>
      </c>
      <c r="W237" s="219">
        <f>SUM(W224:W236)</f>
        <v>1097068.1920139503</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0866141732283472" right="0.70866141732283472" top="1.3385826771653544" bottom="0.35433070866141736" header="0.31496062992125984" footer="0.31496062992125984"/>
  <pageSetup paperSize="17" scale="40" fitToHeight="2" orientation="landscape" r:id="rId2"/>
  <headerFooter scaleWithDoc="0">
    <oddHeader xml:space="preserve">&amp;R&amp;7Toronto Hydro-Electric System Limited 
EB-2020-0057
Tab 4
Schedule 1
ORIGINAL
Page &amp;P of &amp;N
</oddHeader>
    <oddFooter>&amp;C&amp;7&amp;A</oddFooter>
  </headerFooter>
  <rowBreaks count="1" manualBreakCount="1">
    <brk id="88" min="1" max="22"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BV681"/>
  <sheetViews>
    <sheetView zoomScale="40" zoomScaleNormal="40" zoomScaleSheetLayoutView="25" workbookViewId="0">
      <selection activeCell="B33" sqref="B33"/>
    </sheetView>
  </sheetViews>
  <sheetFormatPr defaultColWidth="9.1796875" defaultRowHeight="14.5" outlineLevelRow="1"/>
  <cols>
    <col min="1" max="1" width="5.81640625" style="12" customWidth="1"/>
    <col min="2" max="2" width="14" style="12" customWidth="1"/>
    <col min="3" max="3" width="11.453125" style="12" customWidth="1"/>
    <col min="4" max="4" width="70" style="12" customWidth="1"/>
    <col min="5" max="5" width="31.08984375" style="12" customWidth="1"/>
    <col min="6" max="6" width="26.54296875" style="12" customWidth="1"/>
    <col min="7" max="7" width="17" style="12" customWidth="1"/>
    <col min="8" max="8" width="16.453125" style="12" customWidth="1"/>
    <col min="9" max="9" width="23" style="634" customWidth="1"/>
    <col min="10" max="10" width="19.54296875" style="634" customWidth="1"/>
    <col min="11" max="11" width="2" style="16" customWidth="1"/>
    <col min="12" max="41" width="15.6328125" style="12" customWidth="1"/>
    <col min="42" max="42" width="6.08984375" style="12" customWidth="1"/>
    <col min="43" max="72" width="15.6328125" style="12" customWidth="1"/>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619</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613</v>
      </c>
      <c r="C17" s="90"/>
      <c r="D17" s="610" t="s">
        <v>591</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626</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625</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627</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637</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5">
      <c r="B23" s="182" t="s">
        <v>596</v>
      </c>
      <c r="H23" s="10"/>
      <c r="I23" s="10"/>
      <c r="J23" s="10"/>
    </row>
    <row r="24" spans="2:73" s="669" customFormat="1" ht="21" customHeight="1">
      <c r="B24" s="700" t="s">
        <v>600</v>
      </c>
      <c r="C24" s="925" t="s">
        <v>601</v>
      </c>
      <c r="D24" s="925"/>
      <c r="E24" s="925"/>
      <c r="F24" s="925"/>
      <c r="G24" s="925"/>
      <c r="H24" s="677" t="s">
        <v>598</v>
      </c>
      <c r="I24" s="677" t="s">
        <v>597</v>
      </c>
      <c r="J24" s="677" t="s">
        <v>599</v>
      </c>
      <c r="K24" s="668"/>
      <c r="L24" s="669" t="s">
        <v>601</v>
      </c>
      <c r="AQ24" s="669" t="s">
        <v>601</v>
      </c>
      <c r="BU24" s="668"/>
    </row>
    <row r="25" spans="2:73" s="250" customFormat="1" ht="49.5" customHeight="1">
      <c r="B25" s="245" t="s">
        <v>473</v>
      </c>
      <c r="C25" s="245" t="s">
        <v>211</v>
      </c>
      <c r="D25" s="627" t="s">
        <v>474</v>
      </c>
      <c r="E25" s="245" t="s">
        <v>208</v>
      </c>
      <c r="F25" s="245" t="s">
        <v>475</v>
      </c>
      <c r="G25" s="245" t="s">
        <v>476</v>
      </c>
      <c r="H25" s="627" t="s">
        <v>477</v>
      </c>
      <c r="I25" s="635" t="s">
        <v>589</v>
      </c>
      <c r="J25" s="642" t="s">
        <v>590</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5.5"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8" customHeight="1">
      <c r="B27" s="815" t="s">
        <v>208</v>
      </c>
      <c r="C27" s="815" t="s">
        <v>839</v>
      </c>
      <c r="D27" s="815" t="s">
        <v>113</v>
      </c>
      <c r="E27" s="815" t="s">
        <v>798</v>
      </c>
      <c r="F27" s="815" t="s">
        <v>29</v>
      </c>
      <c r="G27" s="815" t="s">
        <v>799</v>
      </c>
      <c r="H27" s="815">
        <v>2015</v>
      </c>
      <c r="I27" s="816" t="s">
        <v>583</v>
      </c>
      <c r="J27" s="634" t="s">
        <v>595</v>
      </c>
      <c r="K27" s="632"/>
      <c r="L27" s="694"/>
      <c r="M27" s="695"/>
      <c r="N27" s="695"/>
      <c r="O27" s="695"/>
      <c r="P27" s="695">
        <v>857</v>
      </c>
      <c r="Q27" s="695">
        <v>850</v>
      </c>
      <c r="R27" s="695">
        <v>850</v>
      </c>
      <c r="S27" s="695">
        <v>850</v>
      </c>
      <c r="T27" s="695">
        <v>850</v>
      </c>
      <c r="U27" s="695">
        <v>850</v>
      </c>
      <c r="V27" s="695">
        <v>850</v>
      </c>
      <c r="W27" s="695">
        <v>849</v>
      </c>
      <c r="X27" s="695">
        <v>849</v>
      </c>
      <c r="Y27" s="695">
        <v>849</v>
      </c>
      <c r="Z27" s="695">
        <v>770</v>
      </c>
      <c r="AA27" s="695">
        <v>769</v>
      </c>
      <c r="AB27" s="695">
        <v>769</v>
      </c>
      <c r="AC27" s="695">
        <v>765</v>
      </c>
      <c r="AD27" s="695">
        <v>765</v>
      </c>
      <c r="AE27" s="695">
        <v>763</v>
      </c>
      <c r="AF27" s="695">
        <v>198</v>
      </c>
      <c r="AG27" s="695">
        <v>198</v>
      </c>
      <c r="AH27" s="695">
        <v>198</v>
      </c>
      <c r="AI27" s="695">
        <v>198</v>
      </c>
      <c r="AJ27" s="695">
        <v>0</v>
      </c>
      <c r="AK27" s="695">
        <v>0</v>
      </c>
      <c r="AL27" s="695">
        <v>0</v>
      </c>
      <c r="AM27" s="695">
        <v>0</v>
      </c>
      <c r="AN27" s="695">
        <v>0</v>
      </c>
      <c r="AO27" s="696">
        <v>0</v>
      </c>
      <c r="AP27" s="632"/>
      <c r="AQ27" s="694"/>
      <c r="AR27" s="695"/>
      <c r="AS27" s="695"/>
      <c r="AT27" s="695"/>
      <c r="AU27" s="695">
        <v>13376491</v>
      </c>
      <c r="AV27" s="695">
        <v>13269295</v>
      </c>
      <c r="AW27" s="695">
        <v>13269295</v>
      </c>
      <c r="AX27" s="695">
        <v>13269295</v>
      </c>
      <c r="AY27" s="695">
        <v>13269295</v>
      </c>
      <c r="AZ27" s="695">
        <v>13269295</v>
      </c>
      <c r="BA27" s="695">
        <v>13269295</v>
      </c>
      <c r="BB27" s="695">
        <v>13261508</v>
      </c>
      <c r="BC27" s="695">
        <v>13261508</v>
      </c>
      <c r="BD27" s="695">
        <v>13261508</v>
      </c>
      <c r="BE27" s="695">
        <v>12498637</v>
      </c>
      <c r="BF27" s="695">
        <v>12410617</v>
      </c>
      <c r="BG27" s="695">
        <v>12410617</v>
      </c>
      <c r="BH27" s="695">
        <v>12174297</v>
      </c>
      <c r="BI27" s="695">
        <v>12174297</v>
      </c>
      <c r="BJ27" s="695">
        <v>12149348</v>
      </c>
      <c r="BK27" s="695">
        <v>3156685</v>
      </c>
      <c r="BL27" s="695">
        <v>3156685</v>
      </c>
      <c r="BM27" s="695">
        <v>3156685</v>
      </c>
      <c r="BN27" s="695">
        <v>3156685</v>
      </c>
      <c r="BO27" s="695">
        <v>0</v>
      </c>
      <c r="BP27" s="695">
        <v>0</v>
      </c>
      <c r="BQ27" s="695">
        <v>0</v>
      </c>
      <c r="BR27" s="695">
        <v>0</v>
      </c>
      <c r="BS27" s="695">
        <v>0</v>
      </c>
      <c r="BT27" s="696">
        <v>0</v>
      </c>
      <c r="BU27" s="16"/>
    </row>
    <row r="28" spans="2:73" s="17" customFormat="1" ht="18" customHeight="1">
      <c r="B28" s="815" t="s">
        <v>208</v>
      </c>
      <c r="C28" s="815" t="s">
        <v>839</v>
      </c>
      <c r="D28" s="815" t="s">
        <v>770</v>
      </c>
      <c r="E28" s="815" t="s">
        <v>798</v>
      </c>
      <c r="F28" s="815" t="s">
        <v>29</v>
      </c>
      <c r="G28" s="815" t="s">
        <v>799</v>
      </c>
      <c r="H28" s="815">
        <v>2015</v>
      </c>
      <c r="I28" s="816" t="s">
        <v>583</v>
      </c>
      <c r="J28" s="634" t="s">
        <v>595</v>
      </c>
      <c r="K28" s="632"/>
      <c r="L28" s="694"/>
      <c r="M28" s="695"/>
      <c r="N28" s="695"/>
      <c r="O28" s="695"/>
      <c r="P28" s="695">
        <v>0</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c r="AR28" s="695"/>
      <c r="AS28" s="695"/>
      <c r="AT28" s="695"/>
      <c r="AU28" s="695">
        <v>0</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8" customHeight="1">
      <c r="B29" s="815" t="s">
        <v>208</v>
      </c>
      <c r="C29" s="815" t="s">
        <v>839</v>
      </c>
      <c r="D29" s="815" t="s">
        <v>771</v>
      </c>
      <c r="E29" s="815" t="s">
        <v>798</v>
      </c>
      <c r="F29" s="815" t="s">
        <v>29</v>
      </c>
      <c r="G29" s="815" t="s">
        <v>799</v>
      </c>
      <c r="H29" s="815">
        <v>2015</v>
      </c>
      <c r="I29" s="816" t="s">
        <v>583</v>
      </c>
      <c r="J29" s="634" t="s">
        <v>595</v>
      </c>
      <c r="K29" s="632"/>
      <c r="L29" s="694"/>
      <c r="M29" s="695"/>
      <c r="N29" s="695"/>
      <c r="O29" s="695"/>
      <c r="P29" s="695">
        <v>1861</v>
      </c>
      <c r="Q29" s="695">
        <v>1861</v>
      </c>
      <c r="R29" s="695">
        <v>1861</v>
      </c>
      <c r="S29" s="695">
        <v>1861</v>
      </c>
      <c r="T29" s="695">
        <v>1861</v>
      </c>
      <c r="U29" s="695">
        <v>1861</v>
      </c>
      <c r="V29" s="695">
        <v>1861</v>
      </c>
      <c r="W29" s="695">
        <v>1861</v>
      </c>
      <c r="X29" s="695">
        <v>1861</v>
      </c>
      <c r="Y29" s="695">
        <v>1861</v>
      </c>
      <c r="Z29" s="695">
        <v>1861</v>
      </c>
      <c r="AA29" s="695">
        <v>1861</v>
      </c>
      <c r="AB29" s="695">
        <v>1861</v>
      </c>
      <c r="AC29" s="695">
        <v>1861</v>
      </c>
      <c r="AD29" s="695">
        <v>1861</v>
      </c>
      <c r="AE29" s="695">
        <v>1861</v>
      </c>
      <c r="AF29" s="695">
        <v>1861</v>
      </c>
      <c r="AG29" s="695">
        <v>1861</v>
      </c>
      <c r="AH29" s="695">
        <v>1703</v>
      </c>
      <c r="AI29" s="695">
        <v>0</v>
      </c>
      <c r="AJ29" s="695">
        <v>0</v>
      </c>
      <c r="AK29" s="695">
        <v>0</v>
      </c>
      <c r="AL29" s="695">
        <v>0</v>
      </c>
      <c r="AM29" s="695">
        <v>0</v>
      </c>
      <c r="AN29" s="695">
        <v>0</v>
      </c>
      <c r="AO29" s="696">
        <v>0</v>
      </c>
      <c r="AP29" s="632"/>
      <c r="AQ29" s="694"/>
      <c r="AR29" s="695"/>
      <c r="AS29" s="695"/>
      <c r="AT29" s="695"/>
      <c r="AU29" s="695">
        <v>3565130</v>
      </c>
      <c r="AV29" s="695">
        <v>3565130</v>
      </c>
      <c r="AW29" s="695">
        <v>3565130</v>
      </c>
      <c r="AX29" s="695">
        <v>3565130</v>
      </c>
      <c r="AY29" s="695">
        <v>3565130</v>
      </c>
      <c r="AZ29" s="695">
        <v>3565130</v>
      </c>
      <c r="BA29" s="695">
        <v>3565130</v>
      </c>
      <c r="BB29" s="695">
        <v>3565130</v>
      </c>
      <c r="BC29" s="695">
        <v>3565130</v>
      </c>
      <c r="BD29" s="695">
        <v>3565130</v>
      </c>
      <c r="BE29" s="695">
        <v>3565130</v>
      </c>
      <c r="BF29" s="695">
        <v>3565130</v>
      </c>
      <c r="BG29" s="695">
        <v>3565130</v>
      </c>
      <c r="BH29" s="695">
        <v>3565130</v>
      </c>
      <c r="BI29" s="695">
        <v>3565130</v>
      </c>
      <c r="BJ29" s="695">
        <v>3565130</v>
      </c>
      <c r="BK29" s="695">
        <v>3565130</v>
      </c>
      <c r="BL29" s="695">
        <v>3565130</v>
      </c>
      <c r="BM29" s="695">
        <v>3424603</v>
      </c>
      <c r="BN29" s="695">
        <v>0</v>
      </c>
      <c r="BO29" s="695">
        <v>0</v>
      </c>
      <c r="BP29" s="695">
        <v>0</v>
      </c>
      <c r="BQ29" s="695">
        <v>0</v>
      </c>
      <c r="BR29" s="695">
        <v>0</v>
      </c>
      <c r="BS29" s="695">
        <v>0</v>
      </c>
      <c r="BT29" s="696">
        <v>0</v>
      </c>
      <c r="BU29" s="16"/>
    </row>
    <row r="30" spans="2:73" s="17" customFormat="1" ht="18" customHeight="1">
      <c r="B30" s="815" t="s">
        <v>208</v>
      </c>
      <c r="C30" s="815" t="s">
        <v>839</v>
      </c>
      <c r="D30" s="815" t="s">
        <v>115</v>
      </c>
      <c r="E30" s="815" t="s">
        <v>798</v>
      </c>
      <c r="F30" s="815" t="s">
        <v>29</v>
      </c>
      <c r="G30" s="815" t="s">
        <v>799</v>
      </c>
      <c r="H30" s="815">
        <v>2015</v>
      </c>
      <c r="I30" s="816" t="s">
        <v>583</v>
      </c>
      <c r="J30" s="634" t="s">
        <v>595</v>
      </c>
      <c r="K30" s="632"/>
      <c r="L30" s="694"/>
      <c r="M30" s="695"/>
      <c r="N30" s="695"/>
      <c r="O30" s="695"/>
      <c r="P30" s="695">
        <v>0</v>
      </c>
      <c r="Q30" s="695">
        <v>0</v>
      </c>
      <c r="R30" s="695">
        <v>0</v>
      </c>
      <c r="S30" s="695">
        <v>0</v>
      </c>
      <c r="T30" s="695">
        <v>0</v>
      </c>
      <c r="U30" s="695">
        <v>0</v>
      </c>
      <c r="V30" s="695">
        <v>0</v>
      </c>
      <c r="W30" s="695">
        <v>0</v>
      </c>
      <c r="X30" s="695">
        <v>0</v>
      </c>
      <c r="Y30" s="695">
        <v>0</v>
      </c>
      <c r="Z30" s="695">
        <v>0</v>
      </c>
      <c r="AA30" s="695">
        <v>0</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c r="AR30" s="695"/>
      <c r="AS30" s="695"/>
      <c r="AT30" s="695"/>
      <c r="AU30" s="695">
        <v>0</v>
      </c>
      <c r="AV30" s="695">
        <v>0</v>
      </c>
      <c r="AW30" s="695">
        <v>0</v>
      </c>
      <c r="AX30" s="695">
        <v>0</v>
      </c>
      <c r="AY30" s="695">
        <v>0</v>
      </c>
      <c r="AZ30" s="695">
        <v>0</v>
      </c>
      <c r="BA30" s="695">
        <v>0</v>
      </c>
      <c r="BB30" s="695">
        <v>0</v>
      </c>
      <c r="BC30" s="695">
        <v>0</v>
      </c>
      <c r="BD30" s="695">
        <v>0</v>
      </c>
      <c r="BE30" s="695">
        <v>0</v>
      </c>
      <c r="BF30" s="695">
        <v>0</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8" customHeight="1">
      <c r="B31" s="815" t="s">
        <v>208</v>
      </c>
      <c r="C31" s="815" t="s">
        <v>840</v>
      </c>
      <c r="D31" s="815" t="s">
        <v>116</v>
      </c>
      <c r="E31" s="815" t="s">
        <v>798</v>
      </c>
      <c r="F31" s="815" t="s">
        <v>800</v>
      </c>
      <c r="G31" s="815" t="s">
        <v>799</v>
      </c>
      <c r="H31" s="815">
        <v>2015</v>
      </c>
      <c r="I31" s="816" t="s">
        <v>583</v>
      </c>
      <c r="J31" s="634" t="s">
        <v>595</v>
      </c>
      <c r="K31" s="632"/>
      <c r="L31" s="694"/>
      <c r="M31" s="695"/>
      <c r="N31" s="695"/>
      <c r="O31" s="695"/>
      <c r="P31" s="695">
        <v>0</v>
      </c>
      <c r="Q31" s="695">
        <v>0</v>
      </c>
      <c r="R31" s="695">
        <v>0</v>
      </c>
      <c r="S31" s="695">
        <v>0</v>
      </c>
      <c r="T31" s="695">
        <v>0</v>
      </c>
      <c r="U31" s="695">
        <v>0</v>
      </c>
      <c r="V31" s="695">
        <v>0</v>
      </c>
      <c r="W31" s="695">
        <v>0</v>
      </c>
      <c r="X31" s="695">
        <v>0</v>
      </c>
      <c r="Y31" s="695">
        <v>0</v>
      </c>
      <c r="Z31" s="695">
        <v>0</v>
      </c>
      <c r="AA31" s="695">
        <v>0</v>
      </c>
      <c r="AB31" s="695">
        <v>0</v>
      </c>
      <c r="AC31" s="695">
        <v>0</v>
      </c>
      <c r="AD31" s="695">
        <v>0</v>
      </c>
      <c r="AE31" s="695">
        <v>0</v>
      </c>
      <c r="AF31" s="695">
        <v>0</v>
      </c>
      <c r="AG31" s="695">
        <v>0</v>
      </c>
      <c r="AH31" s="695">
        <v>0</v>
      </c>
      <c r="AI31" s="695">
        <v>0</v>
      </c>
      <c r="AJ31" s="695">
        <v>0</v>
      </c>
      <c r="AK31" s="695">
        <v>0</v>
      </c>
      <c r="AL31" s="695">
        <v>0</v>
      </c>
      <c r="AM31" s="695">
        <v>0</v>
      </c>
      <c r="AN31" s="695">
        <v>0</v>
      </c>
      <c r="AO31" s="696">
        <v>0</v>
      </c>
      <c r="AP31" s="632"/>
      <c r="AQ31" s="694"/>
      <c r="AR31" s="695"/>
      <c r="AS31" s="695"/>
      <c r="AT31" s="695"/>
      <c r="AU31" s="695">
        <v>0</v>
      </c>
      <c r="AV31" s="695">
        <v>0</v>
      </c>
      <c r="AW31" s="695">
        <v>0</v>
      </c>
      <c r="AX31" s="695">
        <v>0</v>
      </c>
      <c r="AY31" s="695">
        <v>0</v>
      </c>
      <c r="AZ31" s="695">
        <v>0</v>
      </c>
      <c r="BA31" s="695">
        <v>0</v>
      </c>
      <c r="BB31" s="695">
        <v>0</v>
      </c>
      <c r="BC31" s="695">
        <v>0</v>
      </c>
      <c r="BD31" s="695">
        <v>0</v>
      </c>
      <c r="BE31" s="695">
        <v>0</v>
      </c>
      <c r="BF31" s="695">
        <v>0</v>
      </c>
      <c r="BG31" s="695">
        <v>0</v>
      </c>
      <c r="BH31" s="695">
        <v>0</v>
      </c>
      <c r="BI31" s="695">
        <v>0</v>
      </c>
      <c r="BJ31" s="695">
        <v>0</v>
      </c>
      <c r="BK31" s="695">
        <v>0</v>
      </c>
      <c r="BL31" s="695">
        <v>0</v>
      </c>
      <c r="BM31" s="695">
        <v>0</v>
      </c>
      <c r="BN31" s="695">
        <v>0</v>
      </c>
      <c r="BO31" s="695">
        <v>0</v>
      </c>
      <c r="BP31" s="695">
        <v>0</v>
      </c>
      <c r="BQ31" s="695">
        <v>0</v>
      </c>
      <c r="BR31" s="695">
        <v>0</v>
      </c>
      <c r="BS31" s="695">
        <v>0</v>
      </c>
      <c r="BT31" s="696">
        <v>0</v>
      </c>
      <c r="BU31" s="16"/>
    </row>
    <row r="32" spans="2:73" s="17" customFormat="1" ht="18" customHeight="1">
      <c r="B32" s="815" t="s">
        <v>208</v>
      </c>
      <c r="C32" s="815" t="s">
        <v>840</v>
      </c>
      <c r="D32" s="815" t="s">
        <v>117</v>
      </c>
      <c r="E32" s="815" t="s">
        <v>798</v>
      </c>
      <c r="F32" s="815" t="s">
        <v>800</v>
      </c>
      <c r="G32" s="815" t="s">
        <v>799</v>
      </c>
      <c r="H32" s="815">
        <v>2015</v>
      </c>
      <c r="I32" s="816" t="s">
        <v>583</v>
      </c>
      <c r="J32" s="634" t="s">
        <v>595</v>
      </c>
      <c r="K32" s="632"/>
      <c r="L32" s="694"/>
      <c r="M32" s="695"/>
      <c r="N32" s="695"/>
      <c r="O32" s="695"/>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c r="AR32" s="695"/>
      <c r="AS32" s="695"/>
      <c r="AT32" s="695"/>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8" customHeight="1">
      <c r="B33" s="815" t="s">
        <v>208</v>
      </c>
      <c r="C33" s="815" t="s">
        <v>840</v>
      </c>
      <c r="D33" s="815" t="s">
        <v>118</v>
      </c>
      <c r="E33" s="815" t="s">
        <v>798</v>
      </c>
      <c r="F33" s="815" t="s">
        <v>800</v>
      </c>
      <c r="G33" s="815" t="s">
        <v>799</v>
      </c>
      <c r="H33" s="815">
        <v>2015</v>
      </c>
      <c r="I33" s="816" t="s">
        <v>583</v>
      </c>
      <c r="J33" s="634" t="s">
        <v>595</v>
      </c>
      <c r="K33" s="632"/>
      <c r="L33" s="694"/>
      <c r="M33" s="695"/>
      <c r="N33" s="695"/>
      <c r="O33" s="695"/>
      <c r="P33" s="695">
        <v>995</v>
      </c>
      <c r="Q33" s="695">
        <v>995</v>
      </c>
      <c r="R33" s="695">
        <v>992</v>
      </c>
      <c r="S33" s="695">
        <v>992</v>
      </c>
      <c r="T33" s="695">
        <v>992</v>
      </c>
      <c r="U33" s="695">
        <v>992</v>
      </c>
      <c r="V33" s="695">
        <v>936</v>
      </c>
      <c r="W33" s="695">
        <v>936</v>
      </c>
      <c r="X33" s="695">
        <v>914</v>
      </c>
      <c r="Y33" s="695">
        <v>731</v>
      </c>
      <c r="Z33" s="695">
        <v>293</v>
      </c>
      <c r="AA33" s="695">
        <v>293</v>
      </c>
      <c r="AB33" s="695">
        <v>214</v>
      </c>
      <c r="AC33" s="695">
        <v>214</v>
      </c>
      <c r="AD33" s="695">
        <v>214</v>
      </c>
      <c r="AE33" s="695">
        <v>175</v>
      </c>
      <c r="AF33" s="695">
        <v>103</v>
      </c>
      <c r="AG33" s="695">
        <v>103</v>
      </c>
      <c r="AH33" s="695">
        <v>103</v>
      </c>
      <c r="AI33" s="695">
        <v>103</v>
      </c>
      <c r="AJ33" s="695">
        <v>0</v>
      </c>
      <c r="AK33" s="695">
        <v>0</v>
      </c>
      <c r="AL33" s="695">
        <v>0</v>
      </c>
      <c r="AM33" s="695">
        <v>0</v>
      </c>
      <c r="AN33" s="695">
        <v>0</v>
      </c>
      <c r="AO33" s="696">
        <v>0</v>
      </c>
      <c r="AP33" s="632"/>
      <c r="AQ33" s="694"/>
      <c r="AR33" s="695"/>
      <c r="AS33" s="695"/>
      <c r="AT33" s="695"/>
      <c r="AU33" s="695">
        <v>5964477</v>
      </c>
      <c r="AV33" s="695">
        <v>5964477</v>
      </c>
      <c r="AW33" s="695">
        <v>5954738</v>
      </c>
      <c r="AX33" s="695">
        <v>5954738</v>
      </c>
      <c r="AY33" s="695">
        <v>5954738</v>
      </c>
      <c r="AZ33" s="695">
        <v>5954738</v>
      </c>
      <c r="BA33" s="695">
        <v>5635224</v>
      </c>
      <c r="BB33" s="695">
        <v>5635224</v>
      </c>
      <c r="BC33" s="695">
        <v>5560764</v>
      </c>
      <c r="BD33" s="695">
        <v>4517589</v>
      </c>
      <c r="BE33" s="695">
        <v>2010258</v>
      </c>
      <c r="BF33" s="695">
        <v>1998272</v>
      </c>
      <c r="BG33" s="695">
        <v>1195922</v>
      </c>
      <c r="BH33" s="695">
        <v>1195922</v>
      </c>
      <c r="BI33" s="695">
        <v>1195922</v>
      </c>
      <c r="BJ33" s="695">
        <v>883917</v>
      </c>
      <c r="BK33" s="695">
        <v>305843</v>
      </c>
      <c r="BL33" s="695">
        <v>305843</v>
      </c>
      <c r="BM33" s="695">
        <v>305843</v>
      </c>
      <c r="BN33" s="695">
        <v>305843</v>
      </c>
      <c r="BO33" s="695">
        <v>0</v>
      </c>
      <c r="BP33" s="695">
        <v>0</v>
      </c>
      <c r="BQ33" s="695">
        <v>0</v>
      </c>
      <c r="BR33" s="695">
        <v>0</v>
      </c>
      <c r="BS33" s="695">
        <v>0</v>
      </c>
      <c r="BT33" s="696">
        <v>0</v>
      </c>
      <c r="BU33" s="16"/>
    </row>
    <row r="34" spans="2:73" s="17" customFormat="1" ht="18" customHeight="1">
      <c r="B34" s="815" t="s">
        <v>208</v>
      </c>
      <c r="C34" s="815" t="s">
        <v>840</v>
      </c>
      <c r="D34" s="815" t="s">
        <v>119</v>
      </c>
      <c r="E34" s="815" t="s">
        <v>798</v>
      </c>
      <c r="F34" s="815" t="s">
        <v>800</v>
      </c>
      <c r="G34" s="815" t="s">
        <v>799</v>
      </c>
      <c r="H34" s="815">
        <v>2015</v>
      </c>
      <c r="I34" s="816" t="s">
        <v>583</v>
      </c>
      <c r="J34" s="634" t="s">
        <v>595</v>
      </c>
      <c r="K34" s="632"/>
      <c r="L34" s="694"/>
      <c r="M34" s="695"/>
      <c r="N34" s="695"/>
      <c r="O34" s="695"/>
      <c r="P34" s="695">
        <v>0</v>
      </c>
      <c r="Q34" s="695">
        <v>0</v>
      </c>
      <c r="R34" s="695">
        <v>0</v>
      </c>
      <c r="S34" s="695">
        <v>0</v>
      </c>
      <c r="T34" s="695">
        <v>0</v>
      </c>
      <c r="U34" s="695">
        <v>0</v>
      </c>
      <c r="V34" s="695">
        <v>0</v>
      </c>
      <c r="W34" s="695">
        <v>0</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c r="AR34" s="695"/>
      <c r="AS34" s="695"/>
      <c r="AT34" s="695"/>
      <c r="AU34" s="695">
        <v>0</v>
      </c>
      <c r="AV34" s="695">
        <v>0</v>
      </c>
      <c r="AW34" s="695">
        <v>0</v>
      </c>
      <c r="AX34" s="695">
        <v>0</v>
      </c>
      <c r="AY34" s="695">
        <v>0</v>
      </c>
      <c r="AZ34" s="695">
        <v>0</v>
      </c>
      <c r="BA34" s="695">
        <v>0</v>
      </c>
      <c r="BB34" s="695">
        <v>0</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8" customHeight="1">
      <c r="B35" s="815" t="s">
        <v>208</v>
      </c>
      <c r="C35" s="815" t="s">
        <v>840</v>
      </c>
      <c r="D35" s="815" t="s">
        <v>120</v>
      </c>
      <c r="E35" s="815" t="s">
        <v>798</v>
      </c>
      <c r="F35" s="815" t="s">
        <v>800</v>
      </c>
      <c r="G35" s="815" t="s">
        <v>799</v>
      </c>
      <c r="H35" s="815">
        <v>2015</v>
      </c>
      <c r="I35" s="816" t="s">
        <v>583</v>
      </c>
      <c r="J35" s="634" t="s">
        <v>595</v>
      </c>
      <c r="K35" s="632"/>
      <c r="L35" s="694"/>
      <c r="M35" s="695"/>
      <c r="N35" s="695"/>
      <c r="O35" s="695"/>
      <c r="P35" s="695">
        <v>0</v>
      </c>
      <c r="Q35" s="695">
        <v>0</v>
      </c>
      <c r="R35" s="695">
        <v>0</v>
      </c>
      <c r="S35" s="695">
        <v>0</v>
      </c>
      <c r="T35" s="695">
        <v>0</v>
      </c>
      <c r="U35" s="695">
        <v>0</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c r="AR35" s="695"/>
      <c r="AS35" s="695"/>
      <c r="AT35" s="695"/>
      <c r="AU35" s="695">
        <v>0</v>
      </c>
      <c r="AV35" s="695">
        <v>0</v>
      </c>
      <c r="AW35" s="695">
        <v>0</v>
      </c>
      <c r="AX35" s="695">
        <v>0</v>
      </c>
      <c r="AY35" s="695">
        <v>0</v>
      </c>
      <c r="AZ35" s="695">
        <v>0</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8" customHeight="1">
      <c r="B36" s="815" t="s">
        <v>208</v>
      </c>
      <c r="C36" s="815" t="s">
        <v>840</v>
      </c>
      <c r="D36" s="815" t="s">
        <v>121</v>
      </c>
      <c r="E36" s="815" t="s">
        <v>798</v>
      </c>
      <c r="F36" s="815" t="s">
        <v>801</v>
      </c>
      <c r="G36" s="815" t="s">
        <v>799</v>
      </c>
      <c r="H36" s="815">
        <v>2015</v>
      </c>
      <c r="I36" s="816" t="s">
        <v>583</v>
      </c>
      <c r="J36" s="634" t="s">
        <v>595</v>
      </c>
      <c r="K36" s="632"/>
      <c r="L36" s="694"/>
      <c r="M36" s="695"/>
      <c r="N36" s="695"/>
      <c r="O36" s="695"/>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c r="AR36" s="695"/>
      <c r="AS36" s="695"/>
      <c r="AT36" s="695"/>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8" customHeight="1">
      <c r="B37" s="815" t="s">
        <v>208</v>
      </c>
      <c r="C37" s="815" t="s">
        <v>840</v>
      </c>
      <c r="D37" s="815" t="s">
        <v>802</v>
      </c>
      <c r="E37" s="815" t="s">
        <v>798</v>
      </c>
      <c r="F37" s="815" t="s">
        <v>801</v>
      </c>
      <c r="G37" s="815" t="s">
        <v>799</v>
      </c>
      <c r="H37" s="815">
        <v>2015</v>
      </c>
      <c r="I37" s="816" t="s">
        <v>583</v>
      </c>
      <c r="J37" s="634" t="s">
        <v>595</v>
      </c>
      <c r="K37" s="632"/>
      <c r="L37" s="694"/>
      <c r="M37" s="695"/>
      <c r="N37" s="695"/>
      <c r="O37" s="695"/>
      <c r="P37" s="695">
        <v>0</v>
      </c>
      <c r="Q37" s="695">
        <v>0</v>
      </c>
      <c r="R37" s="695">
        <v>0</v>
      </c>
      <c r="S37" s="695">
        <v>0</v>
      </c>
      <c r="T37" s="695">
        <v>0</v>
      </c>
      <c r="U37" s="695">
        <v>0</v>
      </c>
      <c r="V37" s="695">
        <v>0</v>
      </c>
      <c r="W37" s="695">
        <v>0</v>
      </c>
      <c r="X37" s="695">
        <v>0</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c r="AR37" s="695"/>
      <c r="AS37" s="695"/>
      <c r="AT37" s="695"/>
      <c r="AU37" s="695">
        <v>0</v>
      </c>
      <c r="AV37" s="695">
        <v>0</v>
      </c>
      <c r="AW37" s="695">
        <v>0</v>
      </c>
      <c r="AX37" s="695">
        <v>0</v>
      </c>
      <c r="AY37" s="695">
        <v>0</v>
      </c>
      <c r="AZ37" s="695">
        <v>0</v>
      </c>
      <c r="BA37" s="695">
        <v>0</v>
      </c>
      <c r="BB37" s="695">
        <v>0</v>
      </c>
      <c r="BC37" s="695">
        <v>0</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8" customHeight="1">
      <c r="B38" s="815" t="s">
        <v>208</v>
      </c>
      <c r="C38" s="815" t="s">
        <v>840</v>
      </c>
      <c r="D38" s="815" t="s">
        <v>122</v>
      </c>
      <c r="E38" s="815" t="s">
        <v>798</v>
      </c>
      <c r="F38" s="815" t="s">
        <v>801</v>
      </c>
      <c r="G38" s="815" t="s">
        <v>799</v>
      </c>
      <c r="H38" s="815">
        <v>2015</v>
      </c>
      <c r="I38" s="816" t="s">
        <v>583</v>
      </c>
      <c r="J38" s="634" t="s">
        <v>595</v>
      </c>
      <c r="K38" s="632"/>
      <c r="L38" s="694"/>
      <c r="M38" s="695"/>
      <c r="N38" s="695"/>
      <c r="O38" s="695"/>
      <c r="P38" s="695">
        <v>0</v>
      </c>
      <c r="Q38" s="695">
        <v>0</v>
      </c>
      <c r="R38" s="695">
        <v>0</v>
      </c>
      <c r="S38" s="695">
        <v>0</v>
      </c>
      <c r="T38" s="695">
        <v>0</v>
      </c>
      <c r="U38" s="695">
        <v>0</v>
      </c>
      <c r="V38" s="695">
        <v>0</v>
      </c>
      <c r="W38" s="695">
        <v>0</v>
      </c>
      <c r="X38" s="695">
        <v>0</v>
      </c>
      <c r="Y38" s="695">
        <v>0</v>
      </c>
      <c r="Z38" s="695">
        <v>0</v>
      </c>
      <c r="AA38" s="695">
        <v>0</v>
      </c>
      <c r="AB38" s="695">
        <v>0</v>
      </c>
      <c r="AC38" s="695">
        <v>0</v>
      </c>
      <c r="AD38" s="695">
        <v>0</v>
      </c>
      <c r="AE38" s="695">
        <v>0</v>
      </c>
      <c r="AF38" s="695">
        <v>0</v>
      </c>
      <c r="AG38" s="695">
        <v>0</v>
      </c>
      <c r="AH38" s="695">
        <v>0</v>
      </c>
      <c r="AI38" s="695">
        <v>0</v>
      </c>
      <c r="AJ38" s="695">
        <v>0</v>
      </c>
      <c r="AK38" s="695">
        <v>0</v>
      </c>
      <c r="AL38" s="695">
        <v>0</v>
      </c>
      <c r="AM38" s="695">
        <v>0</v>
      </c>
      <c r="AN38" s="695">
        <v>0</v>
      </c>
      <c r="AO38" s="696">
        <v>0</v>
      </c>
      <c r="AP38" s="632"/>
      <c r="AQ38" s="694"/>
      <c r="AR38" s="695"/>
      <c r="AS38" s="695"/>
      <c r="AT38" s="695"/>
      <c r="AU38" s="695">
        <v>0</v>
      </c>
      <c r="AV38" s="695">
        <v>0</v>
      </c>
      <c r="AW38" s="695">
        <v>0</v>
      </c>
      <c r="AX38" s="695">
        <v>0</v>
      </c>
      <c r="AY38" s="695">
        <v>0</v>
      </c>
      <c r="AZ38" s="695">
        <v>0</v>
      </c>
      <c r="BA38" s="695">
        <v>0</v>
      </c>
      <c r="BB38" s="695">
        <v>0</v>
      </c>
      <c r="BC38" s="695">
        <v>0</v>
      </c>
      <c r="BD38" s="695">
        <v>0</v>
      </c>
      <c r="BE38" s="695">
        <v>0</v>
      </c>
      <c r="BF38" s="695">
        <v>0</v>
      </c>
      <c r="BG38" s="695">
        <v>0</v>
      </c>
      <c r="BH38" s="695">
        <v>0</v>
      </c>
      <c r="BI38" s="695">
        <v>0</v>
      </c>
      <c r="BJ38" s="695">
        <v>0</v>
      </c>
      <c r="BK38" s="695">
        <v>0</v>
      </c>
      <c r="BL38" s="695">
        <v>0</v>
      </c>
      <c r="BM38" s="695">
        <v>0</v>
      </c>
      <c r="BN38" s="695">
        <v>0</v>
      </c>
      <c r="BO38" s="695">
        <v>0</v>
      </c>
      <c r="BP38" s="695">
        <v>0</v>
      </c>
      <c r="BQ38" s="695">
        <v>0</v>
      </c>
      <c r="BR38" s="695">
        <v>0</v>
      </c>
      <c r="BS38" s="695">
        <v>0</v>
      </c>
      <c r="BT38" s="696">
        <v>0</v>
      </c>
      <c r="BU38" s="16"/>
    </row>
    <row r="39" spans="2:73" s="17" customFormat="1" ht="18" customHeight="1">
      <c r="B39" s="815" t="s">
        <v>208</v>
      </c>
      <c r="C39" s="815" t="s">
        <v>840</v>
      </c>
      <c r="D39" s="815" t="s">
        <v>124</v>
      </c>
      <c r="E39" s="815" t="s">
        <v>798</v>
      </c>
      <c r="F39" s="815" t="s">
        <v>800</v>
      </c>
      <c r="G39" s="815" t="s">
        <v>799</v>
      </c>
      <c r="H39" s="815">
        <v>2015</v>
      </c>
      <c r="I39" s="816" t="s">
        <v>583</v>
      </c>
      <c r="J39" s="634" t="s">
        <v>595</v>
      </c>
      <c r="K39" s="632"/>
      <c r="L39" s="694"/>
      <c r="M39" s="695"/>
      <c r="N39" s="695"/>
      <c r="O39" s="695"/>
      <c r="P39" s="695">
        <v>0</v>
      </c>
      <c r="Q39" s="695">
        <v>0</v>
      </c>
      <c r="R39" s="695">
        <v>0</v>
      </c>
      <c r="S39" s="695">
        <v>0</v>
      </c>
      <c r="T39" s="695">
        <v>0</v>
      </c>
      <c r="U39" s="695">
        <v>0</v>
      </c>
      <c r="V39" s="695">
        <v>0</v>
      </c>
      <c r="W39" s="695">
        <v>0</v>
      </c>
      <c r="X39" s="695">
        <v>0</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c r="AR39" s="695"/>
      <c r="AS39" s="695"/>
      <c r="AT39" s="695"/>
      <c r="AU39" s="695">
        <v>0</v>
      </c>
      <c r="AV39" s="695">
        <v>0</v>
      </c>
      <c r="AW39" s="695">
        <v>0</v>
      </c>
      <c r="AX39" s="695">
        <v>0</v>
      </c>
      <c r="AY39" s="695">
        <v>0</v>
      </c>
      <c r="AZ39" s="695">
        <v>0</v>
      </c>
      <c r="BA39" s="695">
        <v>0</v>
      </c>
      <c r="BB39" s="695">
        <v>0</v>
      </c>
      <c r="BC39" s="695">
        <v>0</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8" customHeight="1">
      <c r="B40" s="815" t="s">
        <v>208</v>
      </c>
      <c r="C40" s="815" t="s">
        <v>840</v>
      </c>
      <c r="D40" s="815" t="s">
        <v>123</v>
      </c>
      <c r="E40" s="815" t="s">
        <v>798</v>
      </c>
      <c r="F40" s="815" t="s">
        <v>801</v>
      </c>
      <c r="G40" s="815" t="s">
        <v>799</v>
      </c>
      <c r="H40" s="815">
        <v>2015</v>
      </c>
      <c r="I40" s="816" t="s">
        <v>583</v>
      </c>
      <c r="J40" s="634" t="s">
        <v>595</v>
      </c>
      <c r="K40" s="632"/>
      <c r="L40" s="694"/>
      <c r="M40" s="695"/>
      <c r="N40" s="695"/>
      <c r="O40" s="695"/>
      <c r="P40" s="695">
        <v>0</v>
      </c>
      <c r="Q40" s="695">
        <v>0</v>
      </c>
      <c r="R40" s="695">
        <v>0</v>
      </c>
      <c r="S40" s="695">
        <v>0</v>
      </c>
      <c r="T40" s="695">
        <v>0</v>
      </c>
      <c r="U40" s="695">
        <v>0</v>
      </c>
      <c r="V40" s="695">
        <v>0</v>
      </c>
      <c r="W40" s="695">
        <v>0</v>
      </c>
      <c r="X40" s="695">
        <v>0</v>
      </c>
      <c r="Y40" s="695">
        <v>0</v>
      </c>
      <c r="Z40" s="695">
        <v>0</v>
      </c>
      <c r="AA40" s="695">
        <v>0</v>
      </c>
      <c r="AB40" s="695">
        <v>0</v>
      </c>
      <c r="AC40" s="695">
        <v>0</v>
      </c>
      <c r="AD40" s="695">
        <v>0</v>
      </c>
      <c r="AE40" s="695">
        <v>0</v>
      </c>
      <c r="AF40" s="695">
        <v>0</v>
      </c>
      <c r="AG40" s="695">
        <v>0</v>
      </c>
      <c r="AH40" s="695">
        <v>0</v>
      </c>
      <c r="AI40" s="695">
        <v>0</v>
      </c>
      <c r="AJ40" s="695">
        <v>0</v>
      </c>
      <c r="AK40" s="695">
        <v>0</v>
      </c>
      <c r="AL40" s="695">
        <v>0</v>
      </c>
      <c r="AM40" s="695">
        <v>0</v>
      </c>
      <c r="AN40" s="695">
        <v>0</v>
      </c>
      <c r="AO40" s="696">
        <v>0</v>
      </c>
      <c r="AP40" s="632"/>
      <c r="AQ40" s="694"/>
      <c r="AR40" s="695"/>
      <c r="AS40" s="695"/>
      <c r="AT40" s="695"/>
      <c r="AU40" s="695">
        <v>0</v>
      </c>
      <c r="AV40" s="695">
        <v>0</v>
      </c>
      <c r="AW40" s="695">
        <v>0</v>
      </c>
      <c r="AX40" s="695">
        <v>0</v>
      </c>
      <c r="AY40" s="695">
        <v>0</v>
      </c>
      <c r="AZ40" s="695">
        <v>0</v>
      </c>
      <c r="BA40" s="695">
        <v>0</v>
      </c>
      <c r="BB40" s="695">
        <v>0</v>
      </c>
      <c r="BC40" s="695">
        <v>0</v>
      </c>
      <c r="BD40" s="695">
        <v>0</v>
      </c>
      <c r="BE40" s="695">
        <v>0</v>
      </c>
      <c r="BF40" s="695">
        <v>0</v>
      </c>
      <c r="BG40" s="695">
        <v>0</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8" customHeight="1">
      <c r="B41" s="815" t="s">
        <v>208</v>
      </c>
      <c r="C41" s="815" t="s">
        <v>839</v>
      </c>
      <c r="D41" s="815" t="s">
        <v>803</v>
      </c>
      <c r="E41" s="815" t="s">
        <v>798</v>
      </c>
      <c r="F41" s="815" t="s">
        <v>29</v>
      </c>
      <c r="G41" s="815" t="s">
        <v>799</v>
      </c>
      <c r="H41" s="815">
        <v>2015</v>
      </c>
      <c r="I41" s="816" t="s">
        <v>583</v>
      </c>
      <c r="J41" s="634" t="s">
        <v>595</v>
      </c>
      <c r="K41" s="632"/>
      <c r="L41" s="694"/>
      <c r="M41" s="695"/>
      <c r="N41" s="695"/>
      <c r="O41" s="695"/>
      <c r="P41" s="695">
        <v>0</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c r="AR41" s="695"/>
      <c r="AS41" s="695"/>
      <c r="AT41" s="695"/>
      <c r="AU41" s="695">
        <v>0</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8" customHeight="1">
      <c r="B42" s="815" t="s">
        <v>208</v>
      </c>
      <c r="C42" s="815" t="s">
        <v>840</v>
      </c>
      <c r="D42" s="815" t="s">
        <v>804</v>
      </c>
      <c r="E42" s="815" t="s">
        <v>798</v>
      </c>
      <c r="F42" s="815" t="s">
        <v>800</v>
      </c>
      <c r="G42" s="815" t="s">
        <v>799</v>
      </c>
      <c r="H42" s="815">
        <v>2015</v>
      </c>
      <c r="I42" s="816" t="s">
        <v>583</v>
      </c>
      <c r="J42" s="634" t="s">
        <v>595</v>
      </c>
      <c r="K42" s="632"/>
      <c r="L42" s="694"/>
      <c r="M42" s="695"/>
      <c r="N42" s="695"/>
      <c r="O42" s="695"/>
      <c r="P42" s="695">
        <v>0</v>
      </c>
      <c r="Q42" s="695">
        <v>0</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c r="AR42" s="695"/>
      <c r="AS42" s="695"/>
      <c r="AT42" s="695"/>
      <c r="AU42" s="695">
        <v>0</v>
      </c>
      <c r="AV42" s="695">
        <v>0</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8" customHeight="1">
      <c r="B43" s="815" t="s">
        <v>208</v>
      </c>
      <c r="C43" s="815" t="s">
        <v>839</v>
      </c>
      <c r="D43" s="815" t="s">
        <v>773</v>
      </c>
      <c r="E43" s="815" t="s">
        <v>798</v>
      </c>
      <c r="F43" s="815" t="s">
        <v>29</v>
      </c>
      <c r="G43" s="815" t="s">
        <v>799</v>
      </c>
      <c r="H43" s="815">
        <v>2015</v>
      </c>
      <c r="I43" s="816" t="s">
        <v>583</v>
      </c>
      <c r="J43" s="634" t="s">
        <v>595</v>
      </c>
      <c r="K43" s="632"/>
      <c r="L43" s="694"/>
      <c r="M43" s="695"/>
      <c r="N43" s="695"/>
      <c r="O43" s="695"/>
      <c r="P43" s="695">
        <v>0</v>
      </c>
      <c r="Q43" s="695">
        <v>0</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2"/>
      <c r="AQ43" s="694"/>
      <c r="AR43" s="695"/>
      <c r="AS43" s="695"/>
      <c r="AT43" s="695"/>
      <c r="AU43" s="695">
        <v>0</v>
      </c>
      <c r="AV43" s="695">
        <v>0</v>
      </c>
      <c r="AW43" s="695">
        <v>0</v>
      </c>
      <c r="AX43" s="695">
        <v>0</v>
      </c>
      <c r="AY43" s="695">
        <v>0</v>
      </c>
      <c r="AZ43" s="695">
        <v>0</v>
      </c>
      <c r="BA43" s="695">
        <v>0</v>
      </c>
      <c r="BB43" s="695">
        <v>0</v>
      </c>
      <c r="BC43" s="695">
        <v>0</v>
      </c>
      <c r="BD43" s="695">
        <v>0</v>
      </c>
      <c r="BE43" s="695">
        <v>0</v>
      </c>
      <c r="BF43" s="695">
        <v>0</v>
      </c>
      <c r="BG43" s="695">
        <v>0</v>
      </c>
      <c r="BH43" s="695">
        <v>0</v>
      </c>
      <c r="BI43" s="695">
        <v>0</v>
      </c>
      <c r="BJ43" s="695">
        <v>0</v>
      </c>
      <c r="BK43" s="695">
        <v>0</v>
      </c>
      <c r="BL43" s="695">
        <v>0</v>
      </c>
      <c r="BM43" s="695">
        <v>0</v>
      </c>
      <c r="BN43" s="695">
        <v>0</v>
      </c>
      <c r="BO43" s="695">
        <v>0</v>
      </c>
      <c r="BP43" s="695">
        <v>0</v>
      </c>
      <c r="BQ43" s="695">
        <v>0</v>
      </c>
      <c r="BR43" s="695">
        <v>0</v>
      </c>
      <c r="BS43" s="695">
        <v>0</v>
      </c>
      <c r="BT43" s="696">
        <v>0</v>
      </c>
      <c r="BU43" s="16"/>
    </row>
    <row r="44" spans="2:73" s="17" customFormat="1" ht="18" customHeight="1">
      <c r="B44" s="815" t="s">
        <v>208</v>
      </c>
      <c r="C44" s="815" t="s">
        <v>840</v>
      </c>
      <c r="D44" s="815" t="s">
        <v>805</v>
      </c>
      <c r="E44" s="815" t="s">
        <v>798</v>
      </c>
      <c r="F44" s="815" t="s">
        <v>800</v>
      </c>
      <c r="G44" s="815" t="s">
        <v>799</v>
      </c>
      <c r="H44" s="815">
        <v>2015</v>
      </c>
      <c r="I44" s="816" t="s">
        <v>583</v>
      </c>
      <c r="J44" s="634" t="s">
        <v>595</v>
      </c>
      <c r="K44" s="632"/>
      <c r="L44" s="694"/>
      <c r="M44" s="695"/>
      <c r="N44" s="695"/>
      <c r="O44" s="695"/>
      <c r="P44" s="695">
        <v>0</v>
      </c>
      <c r="Q44" s="695">
        <v>0</v>
      </c>
      <c r="R44" s="695">
        <v>0</v>
      </c>
      <c r="S44" s="695">
        <v>0</v>
      </c>
      <c r="T44" s="695">
        <v>0</v>
      </c>
      <c r="U44" s="695">
        <v>0</v>
      </c>
      <c r="V44" s="695">
        <v>0</v>
      </c>
      <c r="W44" s="695">
        <v>0</v>
      </c>
      <c r="X44" s="695">
        <v>0</v>
      </c>
      <c r="Y44" s="695">
        <v>0</v>
      </c>
      <c r="Z44" s="695">
        <v>0</v>
      </c>
      <c r="AA44" s="695">
        <v>0</v>
      </c>
      <c r="AB44" s="695">
        <v>0</v>
      </c>
      <c r="AC44" s="695">
        <v>0</v>
      </c>
      <c r="AD44" s="695">
        <v>0</v>
      </c>
      <c r="AE44" s="695">
        <v>0</v>
      </c>
      <c r="AF44" s="695">
        <v>0</v>
      </c>
      <c r="AG44" s="695">
        <v>0</v>
      </c>
      <c r="AH44" s="695">
        <v>0</v>
      </c>
      <c r="AI44" s="695">
        <v>0</v>
      </c>
      <c r="AJ44" s="695">
        <v>0</v>
      </c>
      <c r="AK44" s="695">
        <v>0</v>
      </c>
      <c r="AL44" s="695">
        <v>0</v>
      </c>
      <c r="AM44" s="695">
        <v>0</v>
      </c>
      <c r="AN44" s="695">
        <v>0</v>
      </c>
      <c r="AO44" s="696">
        <v>0</v>
      </c>
      <c r="AP44" s="632"/>
      <c r="AQ44" s="694"/>
      <c r="AR44" s="695"/>
      <c r="AS44" s="695"/>
      <c r="AT44" s="695"/>
      <c r="AU44" s="695">
        <v>0</v>
      </c>
      <c r="AV44" s="695">
        <v>0</v>
      </c>
      <c r="AW44" s="695">
        <v>0</v>
      </c>
      <c r="AX44" s="695">
        <v>0</v>
      </c>
      <c r="AY44" s="695">
        <v>0</v>
      </c>
      <c r="AZ44" s="695">
        <v>0</v>
      </c>
      <c r="BA44" s="695">
        <v>0</v>
      </c>
      <c r="BB44" s="695">
        <v>0</v>
      </c>
      <c r="BC44" s="695">
        <v>0</v>
      </c>
      <c r="BD44" s="695">
        <v>0</v>
      </c>
      <c r="BE44" s="695">
        <v>0</v>
      </c>
      <c r="BF44" s="695">
        <v>0</v>
      </c>
      <c r="BG44" s="695">
        <v>0</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8" customHeight="1">
      <c r="B45" s="815" t="s">
        <v>208</v>
      </c>
      <c r="C45" s="815" t="s">
        <v>839</v>
      </c>
      <c r="D45" s="815" t="s">
        <v>806</v>
      </c>
      <c r="E45" s="815" t="s">
        <v>798</v>
      </c>
      <c r="F45" s="815" t="s">
        <v>29</v>
      </c>
      <c r="G45" s="815" t="s">
        <v>799</v>
      </c>
      <c r="H45" s="815">
        <v>2015</v>
      </c>
      <c r="I45" s="816" t="s">
        <v>583</v>
      </c>
      <c r="J45" s="634" t="s">
        <v>595</v>
      </c>
      <c r="K45" s="632"/>
      <c r="L45" s="694"/>
      <c r="M45" s="695"/>
      <c r="N45" s="695"/>
      <c r="O45" s="695"/>
      <c r="P45" s="695">
        <v>0</v>
      </c>
      <c r="Q45" s="695">
        <v>0</v>
      </c>
      <c r="R45" s="695">
        <v>0</v>
      </c>
      <c r="S45" s="695">
        <v>0</v>
      </c>
      <c r="T45" s="695">
        <v>0</v>
      </c>
      <c r="U45" s="695">
        <v>0</v>
      </c>
      <c r="V45" s="695">
        <v>0</v>
      </c>
      <c r="W45" s="695">
        <v>0</v>
      </c>
      <c r="X45" s="695">
        <v>0</v>
      </c>
      <c r="Y45" s="695">
        <v>0</v>
      </c>
      <c r="Z45" s="695">
        <v>0</v>
      </c>
      <c r="AA45" s="695">
        <v>0</v>
      </c>
      <c r="AB45" s="695">
        <v>0</v>
      </c>
      <c r="AC45" s="695">
        <v>0</v>
      </c>
      <c r="AD45" s="695">
        <v>0</v>
      </c>
      <c r="AE45" s="695">
        <v>0</v>
      </c>
      <c r="AF45" s="695">
        <v>0</v>
      </c>
      <c r="AG45" s="695">
        <v>0</v>
      </c>
      <c r="AH45" s="695">
        <v>0</v>
      </c>
      <c r="AI45" s="695">
        <v>0</v>
      </c>
      <c r="AJ45" s="695">
        <v>0</v>
      </c>
      <c r="AK45" s="695">
        <v>0</v>
      </c>
      <c r="AL45" s="695">
        <v>0</v>
      </c>
      <c r="AM45" s="695">
        <v>0</v>
      </c>
      <c r="AN45" s="695">
        <v>0</v>
      </c>
      <c r="AO45" s="696">
        <v>0</v>
      </c>
      <c r="AP45" s="632"/>
      <c r="AQ45" s="694"/>
      <c r="AR45" s="695"/>
      <c r="AS45" s="695"/>
      <c r="AT45" s="695"/>
      <c r="AU45" s="695">
        <v>0</v>
      </c>
      <c r="AV45" s="695">
        <v>0</v>
      </c>
      <c r="AW45" s="695">
        <v>0</v>
      </c>
      <c r="AX45" s="695">
        <v>0</v>
      </c>
      <c r="AY45" s="695">
        <v>0</v>
      </c>
      <c r="AZ45" s="695">
        <v>0</v>
      </c>
      <c r="BA45" s="695">
        <v>0</v>
      </c>
      <c r="BB45" s="695">
        <v>0</v>
      </c>
      <c r="BC45" s="695">
        <v>0</v>
      </c>
      <c r="BD45" s="695">
        <v>0</v>
      </c>
      <c r="BE45" s="695">
        <v>0</v>
      </c>
      <c r="BF45" s="695">
        <v>0</v>
      </c>
      <c r="BG45" s="695">
        <v>0</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8" customHeight="1">
      <c r="B46" s="815" t="s">
        <v>208</v>
      </c>
      <c r="C46" s="815" t="s">
        <v>840</v>
      </c>
      <c r="D46" s="815" t="s">
        <v>807</v>
      </c>
      <c r="E46" s="815" t="s">
        <v>798</v>
      </c>
      <c r="F46" s="815" t="s">
        <v>800</v>
      </c>
      <c r="G46" s="815" t="s">
        <v>799</v>
      </c>
      <c r="H46" s="815">
        <v>2015</v>
      </c>
      <c r="I46" s="816" t="s">
        <v>583</v>
      </c>
      <c r="J46" s="634" t="s">
        <v>595</v>
      </c>
      <c r="K46" s="632"/>
      <c r="L46" s="694"/>
      <c r="M46" s="695"/>
      <c r="N46" s="695"/>
      <c r="O46" s="695"/>
      <c r="P46" s="695">
        <v>0</v>
      </c>
      <c r="Q46" s="695">
        <v>0</v>
      </c>
      <c r="R46" s="695">
        <v>0</v>
      </c>
      <c r="S46" s="695">
        <v>0</v>
      </c>
      <c r="T46" s="695">
        <v>0</v>
      </c>
      <c r="U46" s="695">
        <v>0</v>
      </c>
      <c r="V46" s="695">
        <v>0</v>
      </c>
      <c r="W46" s="695">
        <v>0</v>
      </c>
      <c r="X46" s="695">
        <v>0</v>
      </c>
      <c r="Y46" s="695">
        <v>0</v>
      </c>
      <c r="Z46" s="695">
        <v>0</v>
      </c>
      <c r="AA46" s="695">
        <v>0</v>
      </c>
      <c r="AB46" s="695">
        <v>0</v>
      </c>
      <c r="AC46" s="695">
        <v>0</v>
      </c>
      <c r="AD46" s="695">
        <v>0</v>
      </c>
      <c r="AE46" s="695">
        <v>0</v>
      </c>
      <c r="AF46" s="695">
        <v>0</v>
      </c>
      <c r="AG46" s="695">
        <v>0</v>
      </c>
      <c r="AH46" s="695">
        <v>0</v>
      </c>
      <c r="AI46" s="695">
        <v>0</v>
      </c>
      <c r="AJ46" s="695">
        <v>0</v>
      </c>
      <c r="AK46" s="695">
        <v>0</v>
      </c>
      <c r="AL46" s="695">
        <v>0</v>
      </c>
      <c r="AM46" s="695">
        <v>0</v>
      </c>
      <c r="AN46" s="695">
        <v>0</v>
      </c>
      <c r="AO46" s="696">
        <v>0</v>
      </c>
      <c r="AP46" s="632"/>
      <c r="AQ46" s="694"/>
      <c r="AR46" s="695"/>
      <c r="AS46" s="695"/>
      <c r="AT46" s="695"/>
      <c r="AU46" s="695">
        <v>0</v>
      </c>
      <c r="AV46" s="695">
        <v>0</v>
      </c>
      <c r="AW46" s="695">
        <v>0</v>
      </c>
      <c r="AX46" s="695">
        <v>0</v>
      </c>
      <c r="AY46" s="695">
        <v>0</v>
      </c>
      <c r="AZ46" s="695">
        <v>0</v>
      </c>
      <c r="BA46" s="695">
        <v>0</v>
      </c>
      <c r="BB46" s="695">
        <v>0</v>
      </c>
      <c r="BC46" s="695">
        <v>0</v>
      </c>
      <c r="BD46" s="695">
        <v>0</v>
      </c>
      <c r="BE46" s="695">
        <v>0</v>
      </c>
      <c r="BF46" s="695">
        <v>0</v>
      </c>
      <c r="BG46" s="695">
        <v>0</v>
      </c>
      <c r="BH46" s="695">
        <v>0</v>
      </c>
      <c r="BI46" s="695">
        <v>0</v>
      </c>
      <c r="BJ46" s="695">
        <v>0</v>
      </c>
      <c r="BK46" s="695">
        <v>0</v>
      </c>
      <c r="BL46" s="695">
        <v>0</v>
      </c>
      <c r="BM46" s="695">
        <v>0</v>
      </c>
      <c r="BN46" s="695">
        <v>0</v>
      </c>
      <c r="BO46" s="695">
        <v>0</v>
      </c>
      <c r="BP46" s="695">
        <v>0</v>
      </c>
      <c r="BQ46" s="695">
        <v>0</v>
      </c>
      <c r="BR46" s="695">
        <v>0</v>
      </c>
      <c r="BS46" s="695">
        <v>0</v>
      </c>
      <c r="BT46" s="696">
        <v>0</v>
      </c>
      <c r="BU46" s="16"/>
    </row>
    <row r="47" spans="2:73" s="17" customFormat="1" ht="18" customHeight="1">
      <c r="B47" s="815" t="s">
        <v>208</v>
      </c>
      <c r="C47" s="815" t="s">
        <v>840</v>
      </c>
      <c r="D47" s="815" t="s">
        <v>808</v>
      </c>
      <c r="E47" s="815" t="s">
        <v>798</v>
      </c>
      <c r="F47" s="815" t="s">
        <v>800</v>
      </c>
      <c r="G47" s="815" t="s">
        <v>799</v>
      </c>
      <c r="H47" s="815">
        <v>2015</v>
      </c>
      <c r="I47" s="816" t="s">
        <v>583</v>
      </c>
      <c r="J47" s="634" t="s">
        <v>595</v>
      </c>
      <c r="K47" s="632"/>
      <c r="L47" s="694"/>
      <c r="M47" s="695"/>
      <c r="N47" s="695"/>
      <c r="O47" s="695"/>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c r="AR47" s="695"/>
      <c r="AS47" s="695"/>
      <c r="AT47" s="695"/>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8" customHeight="1">
      <c r="B48" s="815" t="s">
        <v>208</v>
      </c>
      <c r="C48" s="815" t="s">
        <v>840</v>
      </c>
      <c r="D48" s="815" t="s">
        <v>809</v>
      </c>
      <c r="E48" s="815" t="s">
        <v>798</v>
      </c>
      <c r="F48" s="815" t="s">
        <v>800</v>
      </c>
      <c r="G48" s="815" t="s">
        <v>799</v>
      </c>
      <c r="H48" s="815">
        <v>2015</v>
      </c>
      <c r="I48" s="816" t="s">
        <v>583</v>
      </c>
      <c r="J48" s="634" t="s">
        <v>595</v>
      </c>
      <c r="K48" s="632"/>
      <c r="L48" s="694"/>
      <c r="M48" s="695"/>
      <c r="N48" s="695"/>
      <c r="O48" s="695"/>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c r="AR48" s="695"/>
      <c r="AS48" s="695"/>
      <c r="AT48" s="695"/>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8" customHeight="1">
      <c r="B49" s="815" t="s">
        <v>208</v>
      </c>
      <c r="C49" s="815" t="s">
        <v>840</v>
      </c>
      <c r="D49" s="815" t="s">
        <v>810</v>
      </c>
      <c r="E49" s="815" t="s">
        <v>798</v>
      </c>
      <c r="F49" s="815" t="s">
        <v>800</v>
      </c>
      <c r="G49" s="815" t="s">
        <v>799</v>
      </c>
      <c r="H49" s="815">
        <v>2015</v>
      </c>
      <c r="I49" s="816" t="s">
        <v>583</v>
      </c>
      <c r="J49" s="634" t="s">
        <v>595</v>
      </c>
      <c r="K49" s="632"/>
      <c r="L49" s="694"/>
      <c r="M49" s="695"/>
      <c r="N49" s="695"/>
      <c r="O49" s="695"/>
      <c r="P49" s="695">
        <v>0</v>
      </c>
      <c r="Q49" s="695">
        <v>0</v>
      </c>
      <c r="R49" s="695">
        <v>0</v>
      </c>
      <c r="S49" s="695">
        <v>0</v>
      </c>
      <c r="T49" s="695">
        <v>0</v>
      </c>
      <c r="U49" s="695">
        <v>0</v>
      </c>
      <c r="V49" s="695">
        <v>0</v>
      </c>
      <c r="W49" s="695">
        <v>0</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c r="AR49" s="695"/>
      <c r="AS49" s="695"/>
      <c r="AT49" s="695"/>
      <c r="AU49" s="695">
        <v>0</v>
      </c>
      <c r="AV49" s="695">
        <v>0</v>
      </c>
      <c r="AW49" s="695">
        <v>0</v>
      </c>
      <c r="AX49" s="695">
        <v>0</v>
      </c>
      <c r="AY49" s="695">
        <v>0</v>
      </c>
      <c r="AZ49" s="695">
        <v>0</v>
      </c>
      <c r="BA49" s="695">
        <v>0</v>
      </c>
      <c r="BB49" s="695">
        <v>0</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8" customHeight="1">
      <c r="B50" s="815" t="s">
        <v>208</v>
      </c>
      <c r="C50" s="815" t="s">
        <v>840</v>
      </c>
      <c r="D50" s="815" t="s">
        <v>774</v>
      </c>
      <c r="E50" s="815" t="s">
        <v>798</v>
      </c>
      <c r="F50" s="815" t="s">
        <v>800</v>
      </c>
      <c r="G50" s="815" t="s">
        <v>799</v>
      </c>
      <c r="H50" s="815">
        <v>2015</v>
      </c>
      <c r="I50" s="816" t="s">
        <v>583</v>
      </c>
      <c r="J50" s="634" t="s">
        <v>595</v>
      </c>
      <c r="K50" s="632"/>
      <c r="L50" s="694"/>
      <c r="M50" s="695"/>
      <c r="N50" s="695"/>
      <c r="O50" s="695"/>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c r="AR50" s="695"/>
      <c r="AS50" s="695"/>
      <c r="AT50" s="695"/>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8" customHeight="1">
      <c r="B51" s="815" t="s">
        <v>208</v>
      </c>
      <c r="C51" s="815" t="s">
        <v>839</v>
      </c>
      <c r="D51" s="815" t="s">
        <v>776</v>
      </c>
      <c r="E51" s="815" t="s">
        <v>798</v>
      </c>
      <c r="F51" s="815" t="s">
        <v>29</v>
      </c>
      <c r="G51" s="815" t="s">
        <v>799</v>
      </c>
      <c r="H51" s="815">
        <v>2015</v>
      </c>
      <c r="I51" s="816" t="s">
        <v>583</v>
      </c>
      <c r="J51" s="634" t="s">
        <v>595</v>
      </c>
      <c r="K51" s="632"/>
      <c r="L51" s="694"/>
      <c r="M51" s="695"/>
      <c r="N51" s="695"/>
      <c r="O51" s="695"/>
      <c r="P51" s="695">
        <v>0</v>
      </c>
      <c r="Q51" s="695">
        <v>0</v>
      </c>
      <c r="R51" s="695">
        <v>0</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c r="AR51" s="695"/>
      <c r="AS51" s="695"/>
      <c r="AT51" s="695"/>
      <c r="AU51" s="695">
        <v>0</v>
      </c>
      <c r="AV51" s="695">
        <v>0</v>
      </c>
      <c r="AW51" s="695">
        <v>0</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8" customHeight="1">
      <c r="B52" s="815" t="s">
        <v>208</v>
      </c>
      <c r="C52" s="815" t="s">
        <v>839</v>
      </c>
      <c r="D52" s="815" t="s">
        <v>775</v>
      </c>
      <c r="E52" s="815" t="s">
        <v>798</v>
      </c>
      <c r="F52" s="815" t="s">
        <v>29</v>
      </c>
      <c r="G52" s="815" t="s">
        <v>799</v>
      </c>
      <c r="H52" s="815">
        <v>2015</v>
      </c>
      <c r="I52" s="816" t="s">
        <v>583</v>
      </c>
      <c r="J52" s="634" t="s">
        <v>595</v>
      </c>
      <c r="K52" s="632"/>
      <c r="L52" s="694"/>
      <c r="M52" s="695"/>
      <c r="N52" s="695"/>
      <c r="O52" s="695"/>
      <c r="P52" s="695">
        <v>0</v>
      </c>
      <c r="Q52" s="695">
        <v>0</v>
      </c>
      <c r="R52" s="695">
        <v>0</v>
      </c>
      <c r="S52" s="695">
        <v>0</v>
      </c>
      <c r="T52" s="695">
        <v>0</v>
      </c>
      <c r="U52" s="695">
        <v>0</v>
      </c>
      <c r="V52" s="695">
        <v>0</v>
      </c>
      <c r="W52" s="695">
        <v>0</v>
      </c>
      <c r="X52" s="695">
        <v>0</v>
      </c>
      <c r="Y52" s="695">
        <v>0</v>
      </c>
      <c r="Z52" s="695">
        <v>0</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c r="AR52" s="695"/>
      <c r="AS52" s="695"/>
      <c r="AT52" s="695"/>
      <c r="AU52" s="695">
        <v>0</v>
      </c>
      <c r="AV52" s="695">
        <v>0</v>
      </c>
      <c r="AW52" s="695">
        <v>0</v>
      </c>
      <c r="AX52" s="695">
        <v>0</v>
      </c>
      <c r="AY52" s="695">
        <v>0</v>
      </c>
      <c r="AZ52" s="695">
        <v>0</v>
      </c>
      <c r="BA52" s="695">
        <v>0</v>
      </c>
      <c r="BB52" s="695">
        <v>0</v>
      </c>
      <c r="BC52" s="695">
        <v>0</v>
      </c>
      <c r="BD52" s="695">
        <v>0</v>
      </c>
      <c r="BE52" s="695">
        <v>0</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ht="18" customHeight="1">
      <c r="B53" s="815" t="s">
        <v>208</v>
      </c>
      <c r="C53" s="815" t="s">
        <v>840</v>
      </c>
      <c r="D53" s="815" t="s">
        <v>777</v>
      </c>
      <c r="E53" s="815" t="s">
        <v>798</v>
      </c>
      <c r="F53" s="815" t="s">
        <v>800</v>
      </c>
      <c r="G53" s="815" t="s">
        <v>799</v>
      </c>
      <c r="H53" s="815">
        <v>2015</v>
      </c>
      <c r="I53" s="816" t="s">
        <v>583</v>
      </c>
      <c r="J53" s="634" t="s">
        <v>595</v>
      </c>
      <c r="K53" s="632"/>
      <c r="L53" s="694"/>
      <c r="M53" s="695"/>
      <c r="N53" s="695"/>
      <c r="O53" s="695"/>
      <c r="P53" s="695">
        <v>0</v>
      </c>
      <c r="Q53" s="695">
        <v>0</v>
      </c>
      <c r="R53" s="695">
        <v>0</v>
      </c>
      <c r="S53" s="695">
        <v>0</v>
      </c>
      <c r="T53" s="695">
        <v>0</v>
      </c>
      <c r="U53" s="695">
        <v>0</v>
      </c>
      <c r="V53" s="695">
        <v>0</v>
      </c>
      <c r="W53" s="695">
        <v>0</v>
      </c>
      <c r="X53" s="695">
        <v>0</v>
      </c>
      <c r="Y53" s="695">
        <v>0</v>
      </c>
      <c r="Z53" s="695">
        <v>0</v>
      </c>
      <c r="AA53" s="695">
        <v>0</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c r="AR53" s="695"/>
      <c r="AS53" s="695"/>
      <c r="AT53" s="695"/>
      <c r="AU53" s="695">
        <v>0</v>
      </c>
      <c r="AV53" s="695">
        <v>0</v>
      </c>
      <c r="AW53" s="695">
        <v>0</v>
      </c>
      <c r="AX53" s="695">
        <v>0</v>
      </c>
      <c r="AY53" s="695">
        <v>0</v>
      </c>
      <c r="AZ53" s="695">
        <v>0</v>
      </c>
      <c r="BA53" s="695">
        <v>0</v>
      </c>
      <c r="BB53" s="695">
        <v>0</v>
      </c>
      <c r="BC53" s="695">
        <v>0</v>
      </c>
      <c r="BD53" s="695">
        <v>0</v>
      </c>
      <c r="BE53" s="695">
        <v>0</v>
      </c>
      <c r="BF53" s="695">
        <v>0</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ht="18" customHeight="1">
      <c r="B54" s="815" t="s">
        <v>208</v>
      </c>
      <c r="C54" s="815" t="s">
        <v>840</v>
      </c>
      <c r="D54" s="815" t="s">
        <v>127</v>
      </c>
      <c r="E54" s="815" t="s">
        <v>798</v>
      </c>
      <c r="F54" s="815" t="s">
        <v>800</v>
      </c>
      <c r="G54" s="815" t="s">
        <v>799</v>
      </c>
      <c r="H54" s="815">
        <v>2015</v>
      </c>
      <c r="I54" s="816" t="s">
        <v>583</v>
      </c>
      <c r="J54" s="634" t="s">
        <v>595</v>
      </c>
      <c r="K54" s="632"/>
      <c r="L54" s="694"/>
      <c r="M54" s="695"/>
      <c r="N54" s="695"/>
      <c r="O54" s="695"/>
      <c r="P54" s="695">
        <v>0</v>
      </c>
      <c r="Q54" s="695">
        <v>0</v>
      </c>
      <c r="R54" s="695">
        <v>0</v>
      </c>
      <c r="S54" s="695">
        <v>0</v>
      </c>
      <c r="T54" s="695">
        <v>0</v>
      </c>
      <c r="U54" s="695">
        <v>0</v>
      </c>
      <c r="V54" s="695">
        <v>0</v>
      </c>
      <c r="W54" s="695">
        <v>0</v>
      </c>
      <c r="X54" s="695">
        <v>0</v>
      </c>
      <c r="Y54" s="695">
        <v>0</v>
      </c>
      <c r="Z54" s="695">
        <v>0</v>
      </c>
      <c r="AA54" s="695">
        <v>0</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c r="AR54" s="695"/>
      <c r="AS54" s="695"/>
      <c r="AT54" s="695"/>
      <c r="AU54" s="695">
        <v>0</v>
      </c>
      <c r="AV54" s="695">
        <v>0</v>
      </c>
      <c r="AW54" s="695">
        <v>0</v>
      </c>
      <c r="AX54" s="695">
        <v>0</v>
      </c>
      <c r="AY54" s="695">
        <v>0</v>
      </c>
      <c r="AZ54" s="695">
        <v>0</v>
      </c>
      <c r="BA54" s="695">
        <v>0</v>
      </c>
      <c r="BB54" s="695">
        <v>0</v>
      </c>
      <c r="BC54" s="695">
        <v>0</v>
      </c>
      <c r="BD54" s="695">
        <v>0</v>
      </c>
      <c r="BE54" s="695">
        <v>0</v>
      </c>
      <c r="BF54" s="695">
        <v>0</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ht="18" customHeight="1">
      <c r="B55" s="815" t="s">
        <v>208</v>
      </c>
      <c r="C55" s="815" t="s">
        <v>840</v>
      </c>
      <c r="D55" s="815" t="s">
        <v>811</v>
      </c>
      <c r="E55" s="815" t="s">
        <v>798</v>
      </c>
      <c r="F55" s="815" t="s">
        <v>800</v>
      </c>
      <c r="G55" s="815" t="s">
        <v>799</v>
      </c>
      <c r="H55" s="815">
        <v>2015</v>
      </c>
      <c r="I55" s="816" t="s">
        <v>583</v>
      </c>
      <c r="J55" s="634" t="s">
        <v>595</v>
      </c>
      <c r="K55" s="632"/>
      <c r="L55" s="694"/>
      <c r="M55" s="695"/>
      <c r="N55" s="695"/>
      <c r="O55" s="695"/>
      <c r="P55" s="695">
        <v>0</v>
      </c>
      <c r="Q55" s="695">
        <v>0</v>
      </c>
      <c r="R55" s="695">
        <v>0</v>
      </c>
      <c r="S55" s="695">
        <v>0</v>
      </c>
      <c r="T55" s="695">
        <v>0</v>
      </c>
      <c r="U55" s="695">
        <v>0</v>
      </c>
      <c r="V55" s="695">
        <v>0</v>
      </c>
      <c r="W55" s="695">
        <v>0</v>
      </c>
      <c r="X55" s="695">
        <v>0</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c r="AR55" s="695"/>
      <c r="AS55" s="695"/>
      <c r="AT55" s="695"/>
      <c r="AU55" s="695">
        <v>0</v>
      </c>
      <c r="AV55" s="695">
        <v>0</v>
      </c>
      <c r="AW55" s="695">
        <v>0</v>
      </c>
      <c r="AX55" s="695">
        <v>0</v>
      </c>
      <c r="AY55" s="695">
        <v>0</v>
      </c>
      <c r="AZ55" s="695">
        <v>0</v>
      </c>
      <c r="BA55" s="695">
        <v>0</v>
      </c>
      <c r="BB55" s="695">
        <v>0</v>
      </c>
      <c r="BC55" s="695">
        <v>0</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ht="18" customHeight="1">
      <c r="B56" s="815" t="s">
        <v>208</v>
      </c>
      <c r="C56" s="815" t="s">
        <v>840</v>
      </c>
      <c r="D56" s="815" t="s">
        <v>812</v>
      </c>
      <c r="E56" s="815" t="s">
        <v>798</v>
      </c>
      <c r="F56" s="815" t="s">
        <v>800</v>
      </c>
      <c r="G56" s="815" t="s">
        <v>799</v>
      </c>
      <c r="H56" s="815">
        <v>2015</v>
      </c>
      <c r="I56" s="816" t="s">
        <v>583</v>
      </c>
      <c r="J56" s="634" t="s">
        <v>595</v>
      </c>
      <c r="K56" s="632"/>
      <c r="L56" s="694"/>
      <c r="M56" s="695"/>
      <c r="N56" s="695"/>
      <c r="O56" s="695"/>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c r="AR56" s="695"/>
      <c r="AS56" s="695"/>
      <c r="AT56" s="695"/>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ht="18" customHeight="1">
      <c r="B57" s="815" t="s">
        <v>208</v>
      </c>
      <c r="C57" s="815" t="s">
        <v>840</v>
      </c>
      <c r="D57" s="815" t="s">
        <v>813</v>
      </c>
      <c r="E57" s="815" t="s">
        <v>798</v>
      </c>
      <c r="F57" s="815" t="s">
        <v>800</v>
      </c>
      <c r="G57" s="815" t="s">
        <v>799</v>
      </c>
      <c r="H57" s="815">
        <v>2015</v>
      </c>
      <c r="I57" s="816" t="s">
        <v>583</v>
      </c>
      <c r="J57" s="634" t="s">
        <v>595</v>
      </c>
      <c r="K57" s="632"/>
      <c r="L57" s="694"/>
      <c r="M57" s="695"/>
      <c r="N57" s="695"/>
      <c r="O57" s="695"/>
      <c r="P57" s="695">
        <v>0</v>
      </c>
      <c r="Q57" s="695">
        <v>0</v>
      </c>
      <c r="R57" s="695">
        <v>0</v>
      </c>
      <c r="S57" s="695">
        <v>0</v>
      </c>
      <c r="T57" s="695">
        <v>0</v>
      </c>
      <c r="U57" s="695">
        <v>0</v>
      </c>
      <c r="V57" s="695">
        <v>0</v>
      </c>
      <c r="W57" s="695">
        <v>0</v>
      </c>
      <c r="X57" s="695">
        <v>0</v>
      </c>
      <c r="Y57" s="695">
        <v>0</v>
      </c>
      <c r="Z57" s="695">
        <v>0</v>
      </c>
      <c r="AA57" s="695">
        <v>0</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2"/>
      <c r="AQ57" s="694"/>
      <c r="AR57" s="695"/>
      <c r="AS57" s="695"/>
      <c r="AT57" s="695"/>
      <c r="AU57" s="695">
        <v>0</v>
      </c>
      <c r="AV57" s="695">
        <v>0</v>
      </c>
      <c r="AW57" s="695">
        <v>0</v>
      </c>
      <c r="AX57" s="695">
        <v>0</v>
      </c>
      <c r="AY57" s="695">
        <v>0</v>
      </c>
      <c r="AZ57" s="695">
        <v>0</v>
      </c>
      <c r="BA57" s="695">
        <v>0</v>
      </c>
      <c r="BB57" s="695">
        <v>0</v>
      </c>
      <c r="BC57" s="695">
        <v>0</v>
      </c>
      <c r="BD57" s="695">
        <v>0</v>
      </c>
      <c r="BE57" s="695">
        <v>0</v>
      </c>
      <c r="BF57" s="695">
        <v>0</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ht="18" customHeight="1">
      <c r="B58" s="815" t="s">
        <v>208</v>
      </c>
      <c r="C58" s="815" t="s">
        <v>839</v>
      </c>
      <c r="D58" s="815" t="s">
        <v>814</v>
      </c>
      <c r="E58" s="815" t="s">
        <v>798</v>
      </c>
      <c r="F58" s="815" t="s">
        <v>29</v>
      </c>
      <c r="G58" s="815" t="s">
        <v>799</v>
      </c>
      <c r="H58" s="815">
        <v>2015</v>
      </c>
      <c r="I58" s="816" t="s">
        <v>583</v>
      </c>
      <c r="J58" s="634" t="s">
        <v>595</v>
      </c>
      <c r="K58" s="632"/>
      <c r="L58" s="694"/>
      <c r="M58" s="695"/>
      <c r="N58" s="695"/>
      <c r="O58" s="695"/>
      <c r="P58" s="695">
        <v>0</v>
      </c>
      <c r="Q58" s="695">
        <v>0</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c r="AR58" s="695"/>
      <c r="AS58" s="695"/>
      <c r="AT58" s="695"/>
      <c r="AU58" s="695">
        <v>0</v>
      </c>
      <c r="AV58" s="695">
        <v>0</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ht="18" customHeight="1">
      <c r="B59" s="815" t="s">
        <v>208</v>
      </c>
      <c r="C59" s="815" t="s">
        <v>839</v>
      </c>
      <c r="D59" s="815" t="s">
        <v>815</v>
      </c>
      <c r="E59" s="815" t="s">
        <v>798</v>
      </c>
      <c r="F59" s="815" t="s">
        <v>29</v>
      </c>
      <c r="G59" s="815" t="s">
        <v>799</v>
      </c>
      <c r="H59" s="815">
        <v>2015</v>
      </c>
      <c r="I59" s="816" t="s">
        <v>583</v>
      </c>
      <c r="J59" s="634" t="s">
        <v>595</v>
      </c>
      <c r="K59" s="632"/>
      <c r="L59" s="694"/>
      <c r="M59" s="695"/>
      <c r="N59" s="695"/>
      <c r="O59" s="695"/>
      <c r="P59" s="695">
        <v>0</v>
      </c>
      <c r="Q59" s="695">
        <v>0</v>
      </c>
      <c r="R59" s="695">
        <v>0</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c r="AR59" s="695"/>
      <c r="AS59" s="695"/>
      <c r="AT59" s="695"/>
      <c r="AU59" s="695">
        <v>0</v>
      </c>
      <c r="AV59" s="695">
        <v>0</v>
      </c>
      <c r="AW59" s="695">
        <v>0</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8" customHeight="1">
      <c r="B60" s="815" t="s">
        <v>208</v>
      </c>
      <c r="C60" s="815" t="s">
        <v>839</v>
      </c>
      <c r="D60" s="815" t="s">
        <v>816</v>
      </c>
      <c r="E60" s="815" t="s">
        <v>798</v>
      </c>
      <c r="F60" s="815" t="s">
        <v>29</v>
      </c>
      <c r="G60" s="815" t="s">
        <v>799</v>
      </c>
      <c r="H60" s="815">
        <v>2015</v>
      </c>
      <c r="I60" s="816" t="s">
        <v>583</v>
      </c>
      <c r="J60" s="634" t="s">
        <v>595</v>
      </c>
      <c r="K60" s="632"/>
      <c r="L60" s="694"/>
      <c r="M60" s="695"/>
      <c r="N60" s="695"/>
      <c r="O60" s="695"/>
      <c r="P60" s="695">
        <v>0</v>
      </c>
      <c r="Q60" s="695">
        <v>0</v>
      </c>
      <c r="R60" s="695">
        <v>0</v>
      </c>
      <c r="S60" s="695">
        <v>0</v>
      </c>
      <c r="T60" s="695">
        <v>0</v>
      </c>
      <c r="U60" s="695">
        <v>0</v>
      </c>
      <c r="V60" s="695">
        <v>0</v>
      </c>
      <c r="W60" s="695">
        <v>0</v>
      </c>
      <c r="X60" s="695">
        <v>0</v>
      </c>
      <c r="Y60" s="695">
        <v>0</v>
      </c>
      <c r="Z60" s="695">
        <v>0</v>
      </c>
      <c r="AA60" s="695">
        <v>0</v>
      </c>
      <c r="AB60" s="695">
        <v>0</v>
      </c>
      <c r="AC60" s="695">
        <v>0</v>
      </c>
      <c r="AD60" s="695">
        <v>0</v>
      </c>
      <c r="AE60" s="695">
        <v>0</v>
      </c>
      <c r="AF60" s="695">
        <v>0</v>
      </c>
      <c r="AG60" s="695">
        <v>0</v>
      </c>
      <c r="AH60" s="695">
        <v>0</v>
      </c>
      <c r="AI60" s="695">
        <v>0</v>
      </c>
      <c r="AJ60" s="695">
        <v>0</v>
      </c>
      <c r="AK60" s="695">
        <v>0</v>
      </c>
      <c r="AL60" s="695">
        <v>0</v>
      </c>
      <c r="AM60" s="695">
        <v>0</v>
      </c>
      <c r="AN60" s="695">
        <v>0</v>
      </c>
      <c r="AO60" s="696">
        <v>0</v>
      </c>
      <c r="AP60" s="632"/>
      <c r="AQ60" s="694"/>
      <c r="AR60" s="695"/>
      <c r="AS60" s="695"/>
      <c r="AT60" s="695"/>
      <c r="AU60" s="695">
        <v>0</v>
      </c>
      <c r="AV60" s="695">
        <v>0</v>
      </c>
      <c r="AW60" s="695">
        <v>0</v>
      </c>
      <c r="AX60" s="695">
        <v>0</v>
      </c>
      <c r="AY60" s="695">
        <v>0</v>
      </c>
      <c r="AZ60" s="695">
        <v>0</v>
      </c>
      <c r="BA60" s="695">
        <v>0</v>
      </c>
      <c r="BB60" s="695">
        <v>0</v>
      </c>
      <c r="BC60" s="695">
        <v>0</v>
      </c>
      <c r="BD60" s="695">
        <v>0</v>
      </c>
      <c r="BE60" s="695">
        <v>0</v>
      </c>
      <c r="BF60" s="695">
        <v>0</v>
      </c>
      <c r="BG60" s="695">
        <v>0</v>
      </c>
      <c r="BH60" s="695">
        <v>0</v>
      </c>
      <c r="BI60" s="695">
        <v>0</v>
      </c>
      <c r="BJ60" s="695">
        <v>0</v>
      </c>
      <c r="BK60" s="695">
        <v>0</v>
      </c>
      <c r="BL60" s="695">
        <v>0</v>
      </c>
      <c r="BM60" s="695">
        <v>0</v>
      </c>
      <c r="BN60" s="695">
        <v>0</v>
      </c>
      <c r="BO60" s="695">
        <v>0</v>
      </c>
      <c r="BP60" s="695">
        <v>0</v>
      </c>
      <c r="BQ60" s="695">
        <v>0</v>
      </c>
      <c r="BR60" s="695">
        <v>0</v>
      </c>
      <c r="BS60" s="695">
        <v>0</v>
      </c>
      <c r="BT60" s="696">
        <v>0</v>
      </c>
      <c r="BU60" s="163"/>
    </row>
    <row r="61" spans="2:73" ht="18" customHeight="1">
      <c r="B61" s="815" t="s">
        <v>208</v>
      </c>
      <c r="C61" s="815" t="s">
        <v>840</v>
      </c>
      <c r="D61" s="815" t="s">
        <v>782</v>
      </c>
      <c r="E61" s="815" t="s">
        <v>798</v>
      </c>
      <c r="F61" s="815" t="s">
        <v>800</v>
      </c>
      <c r="G61" s="815" t="s">
        <v>799</v>
      </c>
      <c r="H61" s="815">
        <v>2015</v>
      </c>
      <c r="I61" s="816" t="s">
        <v>583</v>
      </c>
      <c r="J61" s="634" t="s">
        <v>595</v>
      </c>
      <c r="K61" s="632"/>
      <c r="L61" s="694"/>
      <c r="M61" s="695"/>
      <c r="N61" s="695"/>
      <c r="O61" s="695"/>
      <c r="P61" s="695">
        <v>0</v>
      </c>
      <c r="Q61" s="695">
        <v>0</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c r="AR61" s="695"/>
      <c r="AS61" s="695"/>
      <c r="AT61" s="695"/>
      <c r="AU61" s="695">
        <v>0</v>
      </c>
      <c r="AV61" s="695">
        <v>0</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ht="18" customHeight="1">
      <c r="B62" s="815" t="s">
        <v>208</v>
      </c>
      <c r="C62" s="815" t="s">
        <v>840</v>
      </c>
      <c r="D62" s="815" t="s">
        <v>817</v>
      </c>
      <c r="E62" s="815" t="s">
        <v>798</v>
      </c>
      <c r="F62" s="815" t="s">
        <v>800</v>
      </c>
      <c r="G62" s="815" t="s">
        <v>799</v>
      </c>
      <c r="H62" s="815">
        <v>2015</v>
      </c>
      <c r="I62" s="816" t="s">
        <v>583</v>
      </c>
      <c r="J62" s="634" t="s">
        <v>595</v>
      </c>
      <c r="K62" s="632"/>
      <c r="L62" s="694"/>
      <c r="M62" s="695"/>
      <c r="N62" s="695"/>
      <c r="O62" s="695"/>
      <c r="P62" s="695">
        <v>0</v>
      </c>
      <c r="Q62" s="695">
        <v>0</v>
      </c>
      <c r="R62" s="695">
        <v>0</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c r="AR62" s="695"/>
      <c r="AS62" s="695"/>
      <c r="AT62" s="695"/>
      <c r="AU62" s="695">
        <v>0</v>
      </c>
      <c r="AV62" s="695">
        <v>0</v>
      </c>
      <c r="AW62" s="695">
        <v>0</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ht="18" customHeight="1">
      <c r="B63" s="815" t="s">
        <v>208</v>
      </c>
      <c r="C63" s="815" t="s">
        <v>840</v>
      </c>
      <c r="D63" s="815" t="s">
        <v>818</v>
      </c>
      <c r="E63" s="815" t="s">
        <v>798</v>
      </c>
      <c r="F63" s="815" t="s">
        <v>800</v>
      </c>
      <c r="G63" s="815" t="s">
        <v>799</v>
      </c>
      <c r="H63" s="815">
        <v>2015</v>
      </c>
      <c r="I63" s="816" t="s">
        <v>583</v>
      </c>
      <c r="J63" s="634" t="s">
        <v>595</v>
      </c>
      <c r="K63" s="632"/>
      <c r="L63" s="694"/>
      <c r="M63" s="695"/>
      <c r="N63" s="695"/>
      <c r="O63" s="695"/>
      <c r="P63" s="695">
        <v>0</v>
      </c>
      <c r="Q63" s="695">
        <v>0</v>
      </c>
      <c r="R63" s="695">
        <v>0</v>
      </c>
      <c r="S63" s="695">
        <v>0</v>
      </c>
      <c r="T63" s="695">
        <v>0</v>
      </c>
      <c r="U63" s="695">
        <v>0</v>
      </c>
      <c r="V63" s="695">
        <v>0</v>
      </c>
      <c r="W63" s="695">
        <v>0</v>
      </c>
      <c r="X63" s="695">
        <v>0</v>
      </c>
      <c r="Y63" s="695">
        <v>0</v>
      </c>
      <c r="Z63" s="695">
        <v>0</v>
      </c>
      <c r="AA63" s="695">
        <v>0</v>
      </c>
      <c r="AB63" s="695">
        <v>0</v>
      </c>
      <c r="AC63" s="695">
        <v>0</v>
      </c>
      <c r="AD63" s="695">
        <v>0</v>
      </c>
      <c r="AE63" s="695">
        <v>0</v>
      </c>
      <c r="AF63" s="695">
        <v>0</v>
      </c>
      <c r="AG63" s="695">
        <v>0</v>
      </c>
      <c r="AH63" s="695">
        <v>0</v>
      </c>
      <c r="AI63" s="695">
        <v>0</v>
      </c>
      <c r="AJ63" s="695">
        <v>0</v>
      </c>
      <c r="AK63" s="695">
        <v>0</v>
      </c>
      <c r="AL63" s="695">
        <v>0</v>
      </c>
      <c r="AM63" s="695">
        <v>0</v>
      </c>
      <c r="AN63" s="695">
        <v>0</v>
      </c>
      <c r="AO63" s="696">
        <v>0</v>
      </c>
      <c r="AP63" s="632"/>
      <c r="AQ63" s="694"/>
      <c r="AR63" s="695"/>
      <c r="AS63" s="695"/>
      <c r="AT63" s="695"/>
      <c r="AU63" s="695">
        <v>0</v>
      </c>
      <c r="AV63" s="695">
        <v>0</v>
      </c>
      <c r="AW63" s="695">
        <v>0</v>
      </c>
      <c r="AX63" s="695">
        <v>0</v>
      </c>
      <c r="AY63" s="695">
        <v>0</v>
      </c>
      <c r="AZ63" s="695">
        <v>0</v>
      </c>
      <c r="BA63" s="695">
        <v>0</v>
      </c>
      <c r="BB63" s="695">
        <v>0</v>
      </c>
      <c r="BC63" s="695">
        <v>0</v>
      </c>
      <c r="BD63" s="695">
        <v>0</v>
      </c>
      <c r="BE63" s="695">
        <v>0</v>
      </c>
      <c r="BF63" s="695">
        <v>0</v>
      </c>
      <c r="BG63" s="695">
        <v>0</v>
      </c>
      <c r="BH63" s="695">
        <v>0</v>
      </c>
      <c r="BI63" s="695">
        <v>0</v>
      </c>
      <c r="BJ63" s="695">
        <v>0</v>
      </c>
      <c r="BK63" s="695">
        <v>0</v>
      </c>
      <c r="BL63" s="695">
        <v>0</v>
      </c>
      <c r="BM63" s="695">
        <v>0</v>
      </c>
      <c r="BN63" s="695">
        <v>0</v>
      </c>
      <c r="BO63" s="695">
        <v>0</v>
      </c>
      <c r="BP63" s="695">
        <v>0</v>
      </c>
      <c r="BQ63" s="695">
        <v>0</v>
      </c>
      <c r="BR63" s="695">
        <v>0</v>
      </c>
      <c r="BS63" s="695">
        <v>0</v>
      </c>
      <c r="BT63" s="696">
        <v>0</v>
      </c>
    </row>
    <row r="64" spans="2:73" ht="18" customHeight="1">
      <c r="B64" s="815" t="s">
        <v>208</v>
      </c>
      <c r="C64" s="815" t="s">
        <v>840</v>
      </c>
      <c r="D64" s="815" t="s">
        <v>819</v>
      </c>
      <c r="E64" s="815" t="s">
        <v>798</v>
      </c>
      <c r="F64" s="815" t="s">
        <v>800</v>
      </c>
      <c r="G64" s="815" t="s">
        <v>799</v>
      </c>
      <c r="H64" s="815">
        <v>2015</v>
      </c>
      <c r="I64" s="816" t="s">
        <v>583</v>
      </c>
      <c r="J64" s="634" t="s">
        <v>595</v>
      </c>
      <c r="K64" s="632"/>
      <c r="L64" s="694"/>
      <c r="M64" s="695"/>
      <c r="N64" s="695"/>
      <c r="O64" s="695"/>
      <c r="P64" s="695">
        <v>0</v>
      </c>
      <c r="Q64" s="695">
        <v>0</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2"/>
      <c r="AQ64" s="694"/>
      <c r="AR64" s="695"/>
      <c r="AS64" s="695"/>
      <c r="AT64" s="695"/>
      <c r="AU64" s="695">
        <v>0</v>
      </c>
      <c r="AV64" s="695">
        <v>0</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ht="18" customHeight="1">
      <c r="B65" s="815" t="s">
        <v>208</v>
      </c>
      <c r="C65" s="815" t="s">
        <v>839</v>
      </c>
      <c r="D65" s="815" t="s">
        <v>820</v>
      </c>
      <c r="E65" s="815" t="s">
        <v>798</v>
      </c>
      <c r="F65" s="815" t="s">
        <v>29</v>
      </c>
      <c r="G65" s="815" t="s">
        <v>799</v>
      </c>
      <c r="H65" s="815">
        <v>2015</v>
      </c>
      <c r="I65" s="816" t="s">
        <v>583</v>
      </c>
      <c r="J65" s="634" t="s">
        <v>595</v>
      </c>
      <c r="K65" s="632"/>
      <c r="L65" s="694"/>
      <c r="M65" s="695"/>
      <c r="N65" s="695"/>
      <c r="O65" s="695"/>
      <c r="P65" s="695">
        <v>0</v>
      </c>
      <c r="Q65" s="695">
        <v>0</v>
      </c>
      <c r="R65" s="695">
        <v>0</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c r="AR65" s="695"/>
      <c r="AS65" s="695"/>
      <c r="AT65" s="695"/>
      <c r="AU65" s="695">
        <v>0</v>
      </c>
      <c r="AV65" s="695">
        <v>0</v>
      </c>
      <c r="AW65" s="695">
        <v>0</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ht="18" customHeight="1">
      <c r="B66" s="815" t="s">
        <v>208</v>
      </c>
      <c r="C66" s="815" t="s">
        <v>839</v>
      </c>
      <c r="D66" s="815" t="s">
        <v>783</v>
      </c>
      <c r="E66" s="815" t="s">
        <v>798</v>
      </c>
      <c r="F66" s="815" t="s">
        <v>29</v>
      </c>
      <c r="G66" s="815" t="s">
        <v>799</v>
      </c>
      <c r="H66" s="815">
        <v>2015</v>
      </c>
      <c r="I66" s="816" t="s">
        <v>583</v>
      </c>
      <c r="J66" s="634" t="s">
        <v>595</v>
      </c>
      <c r="K66" s="632"/>
      <c r="L66" s="694"/>
      <c r="M66" s="695"/>
      <c r="N66" s="695"/>
      <c r="O66" s="695"/>
      <c r="P66" s="695">
        <v>0</v>
      </c>
      <c r="Q66" s="695">
        <v>0</v>
      </c>
      <c r="R66" s="695">
        <v>0</v>
      </c>
      <c r="S66" s="695">
        <v>0</v>
      </c>
      <c r="T66" s="695">
        <v>0</v>
      </c>
      <c r="U66" s="695">
        <v>0</v>
      </c>
      <c r="V66" s="695">
        <v>0</v>
      </c>
      <c r="W66" s="695">
        <v>0</v>
      </c>
      <c r="X66" s="695">
        <v>0</v>
      </c>
      <c r="Y66" s="695">
        <v>0</v>
      </c>
      <c r="Z66" s="695">
        <v>0</v>
      </c>
      <c r="AA66" s="695">
        <v>0</v>
      </c>
      <c r="AB66" s="695">
        <v>0</v>
      </c>
      <c r="AC66" s="695">
        <v>0</v>
      </c>
      <c r="AD66" s="695">
        <v>0</v>
      </c>
      <c r="AE66" s="695">
        <v>0</v>
      </c>
      <c r="AF66" s="695">
        <v>0</v>
      </c>
      <c r="AG66" s="695">
        <v>0</v>
      </c>
      <c r="AH66" s="695">
        <v>0</v>
      </c>
      <c r="AI66" s="695">
        <v>0</v>
      </c>
      <c r="AJ66" s="695">
        <v>0</v>
      </c>
      <c r="AK66" s="695">
        <v>0</v>
      </c>
      <c r="AL66" s="695">
        <v>0</v>
      </c>
      <c r="AM66" s="695">
        <v>0</v>
      </c>
      <c r="AN66" s="695">
        <v>0</v>
      </c>
      <c r="AO66" s="696">
        <v>0</v>
      </c>
      <c r="AP66" s="632"/>
      <c r="AQ66" s="694"/>
      <c r="AR66" s="695"/>
      <c r="AS66" s="695"/>
      <c r="AT66" s="695"/>
      <c r="AU66" s="695">
        <v>0</v>
      </c>
      <c r="AV66" s="695">
        <v>0</v>
      </c>
      <c r="AW66" s="695">
        <v>0</v>
      </c>
      <c r="AX66" s="695">
        <v>0</v>
      </c>
      <c r="AY66" s="695">
        <v>0</v>
      </c>
      <c r="AZ66" s="695">
        <v>0</v>
      </c>
      <c r="BA66" s="695">
        <v>0</v>
      </c>
      <c r="BB66" s="695">
        <v>0</v>
      </c>
      <c r="BC66" s="695">
        <v>0</v>
      </c>
      <c r="BD66" s="695">
        <v>0</v>
      </c>
      <c r="BE66" s="695">
        <v>0</v>
      </c>
      <c r="BF66" s="695">
        <v>0</v>
      </c>
      <c r="BG66" s="695">
        <v>0</v>
      </c>
      <c r="BH66" s="695">
        <v>0</v>
      </c>
      <c r="BI66" s="695">
        <v>0</v>
      </c>
      <c r="BJ66" s="695">
        <v>0</v>
      </c>
      <c r="BK66" s="695">
        <v>0</v>
      </c>
      <c r="BL66" s="695">
        <v>0</v>
      </c>
      <c r="BM66" s="695">
        <v>0</v>
      </c>
      <c r="BN66" s="695">
        <v>0</v>
      </c>
      <c r="BO66" s="695">
        <v>0</v>
      </c>
      <c r="BP66" s="695">
        <v>0</v>
      </c>
      <c r="BQ66" s="695">
        <v>0</v>
      </c>
      <c r="BR66" s="695">
        <v>0</v>
      </c>
      <c r="BS66" s="695">
        <v>0</v>
      </c>
      <c r="BT66" s="696">
        <v>0</v>
      </c>
    </row>
    <row r="67" spans="2:73" ht="18" customHeight="1">
      <c r="B67" s="815" t="s">
        <v>208</v>
      </c>
      <c r="C67" s="815" t="s">
        <v>839</v>
      </c>
      <c r="D67" s="815" t="s">
        <v>780</v>
      </c>
      <c r="E67" s="815" t="s">
        <v>798</v>
      </c>
      <c r="F67" s="815" t="s">
        <v>29</v>
      </c>
      <c r="G67" s="815" t="s">
        <v>799</v>
      </c>
      <c r="H67" s="815">
        <v>2015</v>
      </c>
      <c r="I67" s="816" t="s">
        <v>583</v>
      </c>
      <c r="J67" s="634" t="s">
        <v>595</v>
      </c>
      <c r="K67" s="632"/>
      <c r="L67" s="694"/>
      <c r="M67" s="695"/>
      <c r="N67" s="695"/>
      <c r="O67" s="695"/>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c r="AR67" s="695"/>
      <c r="AS67" s="695"/>
      <c r="AT67" s="695"/>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ht="18" customHeight="1">
      <c r="B68" s="815" t="s">
        <v>208</v>
      </c>
      <c r="C68" s="815" t="s">
        <v>839</v>
      </c>
      <c r="D68" s="815" t="s">
        <v>821</v>
      </c>
      <c r="E68" s="815" t="s">
        <v>798</v>
      </c>
      <c r="F68" s="815" t="s">
        <v>29</v>
      </c>
      <c r="G68" s="815" t="s">
        <v>799</v>
      </c>
      <c r="H68" s="815">
        <v>2015</v>
      </c>
      <c r="I68" s="816" t="s">
        <v>583</v>
      </c>
      <c r="J68" s="634" t="s">
        <v>595</v>
      </c>
      <c r="K68" s="632"/>
      <c r="L68" s="694"/>
      <c r="M68" s="695"/>
      <c r="N68" s="695"/>
      <c r="O68" s="695"/>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c r="AR68" s="695"/>
      <c r="AS68" s="695"/>
      <c r="AT68" s="695"/>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ht="18" customHeight="1">
      <c r="B69" s="815" t="s">
        <v>208</v>
      </c>
      <c r="C69" s="815" t="s">
        <v>840</v>
      </c>
      <c r="D69" s="815" t="s">
        <v>822</v>
      </c>
      <c r="E69" s="815" t="s">
        <v>798</v>
      </c>
      <c r="F69" s="815" t="s">
        <v>800</v>
      </c>
      <c r="G69" s="815" t="s">
        <v>799</v>
      </c>
      <c r="H69" s="815">
        <v>2015</v>
      </c>
      <c r="I69" s="816" t="s">
        <v>583</v>
      </c>
      <c r="J69" s="634" t="s">
        <v>595</v>
      </c>
      <c r="K69" s="632"/>
      <c r="L69" s="694"/>
      <c r="M69" s="695"/>
      <c r="N69" s="695"/>
      <c r="O69" s="695"/>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c r="AR69" s="695"/>
      <c r="AS69" s="695"/>
      <c r="AT69" s="695"/>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ht="18" customHeight="1">
      <c r="B70" s="815" t="s">
        <v>208</v>
      </c>
      <c r="C70" s="815" t="s">
        <v>839</v>
      </c>
      <c r="D70" s="815" t="s">
        <v>823</v>
      </c>
      <c r="E70" s="815" t="s">
        <v>798</v>
      </c>
      <c r="F70" s="815" t="s">
        <v>29</v>
      </c>
      <c r="G70" s="815" t="s">
        <v>799</v>
      </c>
      <c r="H70" s="815">
        <v>2015</v>
      </c>
      <c r="I70" s="816" t="s">
        <v>583</v>
      </c>
      <c r="J70" s="634" t="s">
        <v>595</v>
      </c>
      <c r="K70" s="632"/>
      <c r="L70" s="694"/>
      <c r="M70" s="695"/>
      <c r="N70" s="695"/>
      <c r="O70" s="695"/>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4"/>
      <c r="AR70" s="695"/>
      <c r="AS70" s="695"/>
      <c r="AT70" s="695"/>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ht="18" customHeight="1">
      <c r="B71" s="815" t="s">
        <v>208</v>
      </c>
      <c r="C71" s="815" t="s">
        <v>839</v>
      </c>
      <c r="D71" s="815" t="s">
        <v>824</v>
      </c>
      <c r="E71" s="815" t="s">
        <v>798</v>
      </c>
      <c r="F71" s="815" t="s">
        <v>29</v>
      </c>
      <c r="G71" s="815" t="s">
        <v>799</v>
      </c>
      <c r="H71" s="815">
        <v>2015</v>
      </c>
      <c r="I71" s="816" t="s">
        <v>583</v>
      </c>
      <c r="J71" s="634" t="s">
        <v>595</v>
      </c>
      <c r="K71" s="632"/>
      <c r="L71" s="694"/>
      <c r="M71" s="695"/>
      <c r="N71" s="695"/>
      <c r="O71" s="695"/>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c r="AR71" s="698"/>
      <c r="AS71" s="698"/>
      <c r="AT71" s="698"/>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ht="18" customHeight="1">
      <c r="B72" s="815" t="s">
        <v>208</v>
      </c>
      <c r="C72" s="815" t="s">
        <v>840</v>
      </c>
      <c r="D72" s="815" t="s">
        <v>781</v>
      </c>
      <c r="E72" s="815" t="s">
        <v>798</v>
      </c>
      <c r="F72" s="815" t="s">
        <v>800</v>
      </c>
      <c r="G72" s="815" t="s">
        <v>799</v>
      </c>
      <c r="H72" s="815">
        <v>2015</v>
      </c>
      <c r="I72" s="816" t="s">
        <v>583</v>
      </c>
      <c r="J72" s="634" t="s">
        <v>595</v>
      </c>
      <c r="K72" s="632"/>
      <c r="L72" s="694"/>
      <c r="M72" s="695"/>
      <c r="N72" s="695"/>
      <c r="O72" s="695"/>
      <c r="P72" s="695">
        <v>0</v>
      </c>
      <c r="Q72" s="695">
        <v>0</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c r="AR72" s="692"/>
      <c r="AS72" s="692"/>
      <c r="AT72" s="692"/>
      <c r="AU72" s="692">
        <v>0</v>
      </c>
      <c r="AV72" s="692">
        <v>0</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ht="18" customHeight="1">
      <c r="B73" s="815" t="s">
        <v>208</v>
      </c>
      <c r="C73" s="815" t="s">
        <v>840</v>
      </c>
      <c r="D73" s="815" t="s">
        <v>825</v>
      </c>
      <c r="E73" s="815" t="s">
        <v>798</v>
      </c>
      <c r="F73" s="815" t="s">
        <v>800</v>
      </c>
      <c r="G73" s="815" t="s">
        <v>799</v>
      </c>
      <c r="H73" s="815">
        <v>2015</v>
      </c>
      <c r="I73" s="816" t="s">
        <v>583</v>
      </c>
      <c r="J73" s="634" t="s">
        <v>595</v>
      </c>
      <c r="K73" s="632"/>
      <c r="L73" s="694"/>
      <c r="M73" s="695"/>
      <c r="N73" s="695"/>
      <c r="O73" s="695"/>
      <c r="P73" s="695">
        <v>0</v>
      </c>
      <c r="Q73" s="695">
        <v>0</v>
      </c>
      <c r="R73" s="695">
        <v>0</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c r="AR73" s="695"/>
      <c r="AS73" s="695"/>
      <c r="AT73" s="695"/>
      <c r="AU73" s="695">
        <v>0</v>
      </c>
      <c r="AV73" s="695">
        <v>0</v>
      </c>
      <c r="AW73" s="695">
        <v>0</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ht="18" customHeight="1">
      <c r="B74" s="815" t="s">
        <v>208</v>
      </c>
      <c r="C74" s="815" t="s">
        <v>840</v>
      </c>
      <c r="D74" s="815" t="s">
        <v>826</v>
      </c>
      <c r="E74" s="815" t="s">
        <v>798</v>
      </c>
      <c r="F74" s="815" t="s">
        <v>801</v>
      </c>
      <c r="G74" s="815" t="s">
        <v>799</v>
      </c>
      <c r="H74" s="815">
        <v>2015</v>
      </c>
      <c r="I74" s="816" t="s">
        <v>583</v>
      </c>
      <c r="J74" s="634" t="s">
        <v>595</v>
      </c>
      <c r="K74" s="632"/>
      <c r="L74" s="694"/>
      <c r="M74" s="695"/>
      <c r="N74" s="695"/>
      <c r="O74" s="695"/>
      <c r="P74" s="695">
        <v>0</v>
      </c>
      <c r="Q74" s="695">
        <v>0</v>
      </c>
      <c r="R74" s="695">
        <v>0</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c r="AR74" s="695"/>
      <c r="AS74" s="695"/>
      <c r="AT74" s="695"/>
      <c r="AU74" s="695">
        <v>0</v>
      </c>
      <c r="AV74" s="695">
        <v>0</v>
      </c>
      <c r="AW74" s="695">
        <v>0</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ht="18" customHeight="1">
      <c r="B75" s="815" t="s">
        <v>208</v>
      </c>
      <c r="C75" s="815" t="s">
        <v>490</v>
      </c>
      <c r="D75" s="815" t="s">
        <v>778</v>
      </c>
      <c r="E75" s="815" t="s">
        <v>798</v>
      </c>
      <c r="F75" s="815" t="s">
        <v>490</v>
      </c>
      <c r="G75" s="815" t="s">
        <v>799</v>
      </c>
      <c r="H75" s="815">
        <v>2015</v>
      </c>
      <c r="I75" s="816" t="s">
        <v>583</v>
      </c>
      <c r="J75" s="634" t="s">
        <v>595</v>
      </c>
      <c r="K75" s="632"/>
      <c r="L75" s="694"/>
      <c r="M75" s="695"/>
      <c r="N75" s="695"/>
      <c r="O75" s="695"/>
      <c r="P75" s="695">
        <v>0</v>
      </c>
      <c r="Q75" s="695">
        <v>0</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c r="AR75" s="695"/>
      <c r="AS75" s="695"/>
      <c r="AT75" s="695"/>
      <c r="AU75" s="695">
        <v>0</v>
      </c>
      <c r="AV75" s="695">
        <v>0</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ht="18" customHeight="1">
      <c r="B76" s="815" t="s">
        <v>208</v>
      </c>
      <c r="C76" s="815" t="s">
        <v>490</v>
      </c>
      <c r="D76" s="815" t="s">
        <v>784</v>
      </c>
      <c r="E76" s="815" t="s">
        <v>798</v>
      </c>
      <c r="F76" s="815" t="s">
        <v>490</v>
      </c>
      <c r="G76" s="815" t="s">
        <v>799</v>
      </c>
      <c r="H76" s="815">
        <v>2015</v>
      </c>
      <c r="I76" s="816" t="s">
        <v>583</v>
      </c>
      <c r="J76" s="634" t="s">
        <v>595</v>
      </c>
      <c r="K76" s="632"/>
      <c r="L76" s="694"/>
      <c r="M76" s="695"/>
      <c r="N76" s="695"/>
      <c r="O76" s="695"/>
      <c r="P76" s="695">
        <v>0</v>
      </c>
      <c r="Q76" s="695">
        <v>0</v>
      </c>
      <c r="R76" s="695">
        <v>0</v>
      </c>
      <c r="S76" s="695">
        <v>0</v>
      </c>
      <c r="T76" s="695">
        <v>0</v>
      </c>
      <c r="U76" s="695">
        <v>0</v>
      </c>
      <c r="V76" s="695">
        <v>0</v>
      </c>
      <c r="W76" s="695">
        <v>0</v>
      </c>
      <c r="X76" s="695">
        <v>0</v>
      </c>
      <c r="Y76" s="695">
        <v>0</v>
      </c>
      <c r="Z76" s="695">
        <v>0</v>
      </c>
      <c r="AA76" s="695">
        <v>0</v>
      </c>
      <c r="AB76" s="695">
        <v>0</v>
      </c>
      <c r="AC76" s="695">
        <v>0</v>
      </c>
      <c r="AD76" s="695">
        <v>0</v>
      </c>
      <c r="AE76" s="695">
        <v>0</v>
      </c>
      <c r="AF76" s="695">
        <v>0</v>
      </c>
      <c r="AG76" s="695">
        <v>0</v>
      </c>
      <c r="AH76" s="695">
        <v>0</v>
      </c>
      <c r="AI76" s="695">
        <v>0</v>
      </c>
      <c r="AJ76" s="695">
        <v>0</v>
      </c>
      <c r="AK76" s="695">
        <v>0</v>
      </c>
      <c r="AL76" s="695">
        <v>0</v>
      </c>
      <c r="AM76" s="695">
        <v>0</v>
      </c>
      <c r="AN76" s="695">
        <v>0</v>
      </c>
      <c r="AO76" s="696">
        <v>0</v>
      </c>
      <c r="AP76" s="632"/>
      <c r="AQ76" s="694"/>
      <c r="AR76" s="695"/>
      <c r="AS76" s="695"/>
      <c r="AT76" s="695"/>
      <c r="AU76" s="695">
        <v>0</v>
      </c>
      <c r="AV76" s="695">
        <v>0</v>
      </c>
      <c r="AW76" s="695">
        <v>0</v>
      </c>
      <c r="AX76" s="695">
        <v>0</v>
      </c>
      <c r="AY76" s="695">
        <v>0</v>
      </c>
      <c r="AZ76" s="695">
        <v>0</v>
      </c>
      <c r="BA76" s="695">
        <v>0</v>
      </c>
      <c r="BB76" s="695">
        <v>0</v>
      </c>
      <c r="BC76" s="695">
        <v>0</v>
      </c>
      <c r="BD76" s="695">
        <v>0</v>
      </c>
      <c r="BE76" s="695">
        <v>0</v>
      </c>
      <c r="BF76" s="695">
        <v>0</v>
      </c>
      <c r="BG76" s="695">
        <v>0</v>
      </c>
      <c r="BH76" s="695">
        <v>0</v>
      </c>
      <c r="BI76" s="695">
        <v>0</v>
      </c>
      <c r="BJ76" s="695">
        <v>0</v>
      </c>
      <c r="BK76" s="695">
        <v>0</v>
      </c>
      <c r="BL76" s="695">
        <v>0</v>
      </c>
      <c r="BM76" s="695">
        <v>0</v>
      </c>
      <c r="BN76" s="695">
        <v>0</v>
      </c>
      <c r="BO76" s="695">
        <v>0</v>
      </c>
      <c r="BP76" s="695">
        <v>0</v>
      </c>
      <c r="BQ76" s="695">
        <v>0</v>
      </c>
      <c r="BR76" s="695">
        <v>0</v>
      </c>
      <c r="BS76" s="695">
        <v>0</v>
      </c>
      <c r="BT76" s="696">
        <v>0</v>
      </c>
    </row>
    <row r="77" spans="2:73" ht="18" customHeight="1">
      <c r="B77" s="815" t="s">
        <v>841</v>
      </c>
      <c r="C77" s="815" t="s">
        <v>840</v>
      </c>
      <c r="D77" s="815" t="s">
        <v>827</v>
      </c>
      <c r="E77" s="815" t="s">
        <v>798</v>
      </c>
      <c r="F77" s="815" t="s">
        <v>800</v>
      </c>
      <c r="G77" s="815" t="s">
        <v>799</v>
      </c>
      <c r="H77" s="815">
        <v>2015</v>
      </c>
      <c r="I77" s="816" t="s">
        <v>583</v>
      </c>
      <c r="J77" s="634" t="s">
        <v>595</v>
      </c>
      <c r="K77" s="632"/>
      <c r="L77" s="694"/>
      <c r="M77" s="695"/>
      <c r="N77" s="695"/>
      <c r="O77" s="695"/>
      <c r="P77" s="695">
        <v>0</v>
      </c>
      <c r="Q77" s="695">
        <v>0</v>
      </c>
      <c r="R77" s="695">
        <v>0</v>
      </c>
      <c r="S77" s="695">
        <v>0</v>
      </c>
      <c r="T77" s="695">
        <v>0</v>
      </c>
      <c r="U77" s="695">
        <v>0</v>
      </c>
      <c r="V77" s="695">
        <v>0</v>
      </c>
      <c r="W77" s="695">
        <v>0</v>
      </c>
      <c r="X77" s="695">
        <v>0</v>
      </c>
      <c r="Y77" s="695">
        <v>0</v>
      </c>
      <c r="Z77" s="695">
        <v>0</v>
      </c>
      <c r="AA77" s="695">
        <v>0</v>
      </c>
      <c r="AB77" s="695">
        <v>0</v>
      </c>
      <c r="AC77" s="695">
        <v>0</v>
      </c>
      <c r="AD77" s="695">
        <v>0</v>
      </c>
      <c r="AE77" s="695">
        <v>0</v>
      </c>
      <c r="AF77" s="695">
        <v>0</v>
      </c>
      <c r="AG77" s="695">
        <v>0</v>
      </c>
      <c r="AH77" s="695">
        <v>0</v>
      </c>
      <c r="AI77" s="695">
        <v>0</v>
      </c>
      <c r="AJ77" s="695">
        <v>0</v>
      </c>
      <c r="AK77" s="695">
        <v>0</v>
      </c>
      <c r="AL77" s="695">
        <v>0</v>
      </c>
      <c r="AM77" s="695">
        <v>0</v>
      </c>
      <c r="AN77" s="695">
        <v>0</v>
      </c>
      <c r="AO77" s="696">
        <v>0</v>
      </c>
      <c r="AP77" s="632"/>
      <c r="AQ77" s="694"/>
      <c r="AR77" s="695"/>
      <c r="AS77" s="695"/>
      <c r="AT77" s="695"/>
      <c r="AU77" s="695">
        <v>0</v>
      </c>
      <c r="AV77" s="695">
        <v>0</v>
      </c>
      <c r="AW77" s="695">
        <v>0</v>
      </c>
      <c r="AX77" s="695">
        <v>0</v>
      </c>
      <c r="AY77" s="695">
        <v>0</v>
      </c>
      <c r="AZ77" s="695">
        <v>0</v>
      </c>
      <c r="BA77" s="695">
        <v>0</v>
      </c>
      <c r="BB77" s="695">
        <v>0</v>
      </c>
      <c r="BC77" s="695">
        <v>0</v>
      </c>
      <c r="BD77" s="695">
        <v>0</v>
      </c>
      <c r="BE77" s="695">
        <v>0</v>
      </c>
      <c r="BF77" s="695">
        <v>0</v>
      </c>
      <c r="BG77" s="695">
        <v>0</v>
      </c>
      <c r="BH77" s="695">
        <v>0</v>
      </c>
      <c r="BI77" s="695">
        <v>0</v>
      </c>
      <c r="BJ77" s="695">
        <v>0</v>
      </c>
      <c r="BK77" s="695">
        <v>0</v>
      </c>
      <c r="BL77" s="695">
        <v>0</v>
      </c>
      <c r="BM77" s="695">
        <v>0</v>
      </c>
      <c r="BN77" s="695">
        <v>0</v>
      </c>
      <c r="BO77" s="695">
        <v>0</v>
      </c>
      <c r="BP77" s="695">
        <v>0</v>
      </c>
      <c r="BQ77" s="695">
        <v>0</v>
      </c>
      <c r="BR77" s="695">
        <v>0</v>
      </c>
      <c r="BS77" s="695">
        <v>0</v>
      </c>
      <c r="BT77" s="696">
        <v>0</v>
      </c>
    </row>
    <row r="78" spans="2:73" ht="18" customHeight="1">
      <c r="B78" s="815" t="s">
        <v>841</v>
      </c>
      <c r="C78" s="815" t="s">
        <v>839</v>
      </c>
      <c r="D78" s="815" t="s">
        <v>772</v>
      </c>
      <c r="E78" s="815" t="s">
        <v>798</v>
      </c>
      <c r="F78" s="815" t="s">
        <v>29</v>
      </c>
      <c r="G78" s="815" t="s">
        <v>799</v>
      </c>
      <c r="H78" s="815">
        <v>2015</v>
      </c>
      <c r="I78" s="816" t="s">
        <v>583</v>
      </c>
      <c r="J78" s="634" t="s">
        <v>595</v>
      </c>
      <c r="K78" s="632"/>
      <c r="L78" s="694"/>
      <c r="M78" s="695"/>
      <c r="N78" s="695"/>
      <c r="O78" s="695"/>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2"/>
      <c r="AQ78" s="694"/>
      <c r="AR78" s="695"/>
      <c r="AS78" s="695"/>
      <c r="AT78" s="695"/>
      <c r="AU78" s="695">
        <v>0</v>
      </c>
      <c r="AV78" s="695">
        <v>0</v>
      </c>
      <c r="AW78" s="695">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8" customHeight="1">
      <c r="B79" s="815" t="s">
        <v>841</v>
      </c>
      <c r="C79" s="815" t="s">
        <v>840</v>
      </c>
      <c r="D79" s="815" t="s">
        <v>779</v>
      </c>
      <c r="E79" s="815" t="s">
        <v>798</v>
      </c>
      <c r="F79" s="815" t="s">
        <v>800</v>
      </c>
      <c r="G79" s="815" t="s">
        <v>799</v>
      </c>
      <c r="H79" s="815">
        <v>2015</v>
      </c>
      <c r="I79" s="816" t="s">
        <v>583</v>
      </c>
      <c r="J79" s="634" t="s">
        <v>595</v>
      </c>
      <c r="K79" s="632"/>
      <c r="L79" s="694"/>
      <c r="M79" s="695"/>
      <c r="N79" s="695"/>
      <c r="O79" s="695"/>
      <c r="P79" s="695">
        <v>0</v>
      </c>
      <c r="Q79" s="695">
        <v>0</v>
      </c>
      <c r="R79" s="695">
        <v>0</v>
      </c>
      <c r="S79" s="695">
        <v>0</v>
      </c>
      <c r="T79" s="695">
        <v>0</v>
      </c>
      <c r="U79" s="695">
        <v>0</v>
      </c>
      <c r="V79" s="695">
        <v>0</v>
      </c>
      <c r="W79" s="695">
        <v>0</v>
      </c>
      <c r="X79" s="695">
        <v>0</v>
      </c>
      <c r="Y79" s="695">
        <v>0</v>
      </c>
      <c r="Z79" s="695">
        <v>0</v>
      </c>
      <c r="AA79" s="695">
        <v>0</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c r="AR79" s="695"/>
      <c r="AS79" s="695"/>
      <c r="AT79" s="695"/>
      <c r="AU79" s="695">
        <v>0</v>
      </c>
      <c r="AV79" s="695">
        <v>0</v>
      </c>
      <c r="AW79" s="695">
        <v>0</v>
      </c>
      <c r="AX79" s="695">
        <v>0</v>
      </c>
      <c r="AY79" s="695">
        <v>0</v>
      </c>
      <c r="AZ79" s="695">
        <v>0</v>
      </c>
      <c r="BA79" s="695">
        <v>0</v>
      </c>
      <c r="BB79" s="695">
        <v>0</v>
      </c>
      <c r="BC79" s="695">
        <v>0</v>
      </c>
      <c r="BD79" s="695">
        <v>0</v>
      </c>
      <c r="BE79" s="695">
        <v>0</v>
      </c>
      <c r="BF79" s="695">
        <v>0</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8" customHeight="1">
      <c r="B80" s="815" t="s">
        <v>841</v>
      </c>
      <c r="C80" s="815" t="s">
        <v>840</v>
      </c>
      <c r="D80" s="815" t="s">
        <v>828</v>
      </c>
      <c r="E80" s="815" t="s">
        <v>798</v>
      </c>
      <c r="F80" s="815" t="s">
        <v>800</v>
      </c>
      <c r="G80" s="815" t="s">
        <v>799</v>
      </c>
      <c r="H80" s="815">
        <v>2015</v>
      </c>
      <c r="I80" s="816" t="s">
        <v>583</v>
      </c>
      <c r="J80" s="634" t="s">
        <v>595</v>
      </c>
      <c r="K80" s="632"/>
      <c r="L80" s="694"/>
      <c r="M80" s="695"/>
      <c r="N80" s="695"/>
      <c r="O80" s="695"/>
      <c r="P80" s="695">
        <v>0</v>
      </c>
      <c r="Q80" s="695">
        <v>0</v>
      </c>
      <c r="R80" s="695">
        <v>0</v>
      </c>
      <c r="S80" s="695">
        <v>0</v>
      </c>
      <c r="T80" s="695">
        <v>0</v>
      </c>
      <c r="U80" s="695">
        <v>0</v>
      </c>
      <c r="V80" s="695">
        <v>0</v>
      </c>
      <c r="W80" s="695">
        <v>0</v>
      </c>
      <c r="X80" s="695">
        <v>0</v>
      </c>
      <c r="Y80" s="695">
        <v>0</v>
      </c>
      <c r="Z80" s="695">
        <v>0</v>
      </c>
      <c r="AA80" s="695">
        <v>0</v>
      </c>
      <c r="AB80" s="695">
        <v>0</v>
      </c>
      <c r="AC80" s="695">
        <v>0</v>
      </c>
      <c r="AD80" s="695">
        <v>0</v>
      </c>
      <c r="AE80" s="695">
        <v>0</v>
      </c>
      <c r="AF80" s="695">
        <v>0</v>
      </c>
      <c r="AG80" s="695">
        <v>0</v>
      </c>
      <c r="AH80" s="695">
        <v>0</v>
      </c>
      <c r="AI80" s="695">
        <v>0</v>
      </c>
      <c r="AJ80" s="695">
        <v>0</v>
      </c>
      <c r="AK80" s="695">
        <v>0</v>
      </c>
      <c r="AL80" s="695">
        <v>0</v>
      </c>
      <c r="AM80" s="695">
        <v>0</v>
      </c>
      <c r="AN80" s="695">
        <v>0</v>
      </c>
      <c r="AO80" s="696">
        <v>0</v>
      </c>
      <c r="AP80" s="632"/>
      <c r="AQ80" s="694"/>
      <c r="AR80" s="695"/>
      <c r="AS80" s="695"/>
      <c r="AT80" s="695"/>
      <c r="AU80" s="695">
        <v>0</v>
      </c>
      <c r="AV80" s="695">
        <v>0</v>
      </c>
      <c r="AW80" s="695">
        <v>0</v>
      </c>
      <c r="AX80" s="695">
        <v>0</v>
      </c>
      <c r="AY80" s="695">
        <v>0</v>
      </c>
      <c r="AZ80" s="695">
        <v>0</v>
      </c>
      <c r="BA80" s="695">
        <v>0</v>
      </c>
      <c r="BB80" s="695">
        <v>0</v>
      </c>
      <c r="BC80" s="695">
        <v>0</v>
      </c>
      <c r="BD80" s="695">
        <v>0</v>
      </c>
      <c r="BE80" s="695">
        <v>0</v>
      </c>
      <c r="BF80" s="695">
        <v>0</v>
      </c>
      <c r="BG80" s="695">
        <v>0</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ht="18" customHeight="1">
      <c r="B81" s="815" t="s">
        <v>841</v>
      </c>
      <c r="C81" s="815" t="s">
        <v>840</v>
      </c>
      <c r="D81" s="815" t="s">
        <v>829</v>
      </c>
      <c r="E81" s="815" t="s">
        <v>798</v>
      </c>
      <c r="F81" s="815" t="s">
        <v>800</v>
      </c>
      <c r="G81" s="815" t="s">
        <v>799</v>
      </c>
      <c r="H81" s="815">
        <v>2015</v>
      </c>
      <c r="I81" s="816" t="s">
        <v>583</v>
      </c>
      <c r="J81" s="634" t="s">
        <v>595</v>
      </c>
      <c r="K81" s="632"/>
      <c r="L81" s="694"/>
      <c r="M81" s="695"/>
      <c r="N81" s="695"/>
      <c r="O81" s="695"/>
      <c r="P81" s="695">
        <v>0</v>
      </c>
      <c r="Q81" s="695">
        <v>0</v>
      </c>
      <c r="R81" s="695">
        <v>0</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c r="AR81" s="695"/>
      <c r="AS81" s="695"/>
      <c r="AT81" s="695"/>
      <c r="AU81" s="695">
        <v>0</v>
      </c>
      <c r="AV81" s="695">
        <v>0</v>
      </c>
      <c r="AW81" s="695">
        <v>0</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8" customHeight="1">
      <c r="B82" s="815" t="s">
        <v>841</v>
      </c>
      <c r="C82" s="815" t="s">
        <v>840</v>
      </c>
      <c r="D82" s="815" t="s">
        <v>830</v>
      </c>
      <c r="E82" s="815" t="s">
        <v>798</v>
      </c>
      <c r="F82" s="815" t="s">
        <v>800</v>
      </c>
      <c r="G82" s="815" t="s">
        <v>799</v>
      </c>
      <c r="H82" s="815">
        <v>2015</v>
      </c>
      <c r="I82" s="816" t="s">
        <v>583</v>
      </c>
      <c r="J82" s="634" t="s">
        <v>595</v>
      </c>
      <c r="K82" s="632"/>
      <c r="L82" s="694"/>
      <c r="M82" s="695"/>
      <c r="N82" s="695"/>
      <c r="O82" s="695"/>
      <c r="P82" s="695">
        <v>0</v>
      </c>
      <c r="Q82" s="695">
        <v>0</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c r="AR82" s="695"/>
      <c r="AS82" s="695"/>
      <c r="AT82" s="695"/>
      <c r="AU82" s="695">
        <v>0</v>
      </c>
      <c r="AV82" s="695">
        <v>0</v>
      </c>
      <c r="AW82" s="695">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8" customHeight="1">
      <c r="B83" s="815" t="s">
        <v>208</v>
      </c>
      <c r="C83" s="815" t="s">
        <v>839</v>
      </c>
      <c r="D83" s="815" t="s">
        <v>831</v>
      </c>
      <c r="E83" s="815" t="s">
        <v>798</v>
      </c>
      <c r="F83" s="815" t="s">
        <v>29</v>
      </c>
      <c r="G83" s="815" t="s">
        <v>799</v>
      </c>
      <c r="H83" s="815">
        <v>2015</v>
      </c>
      <c r="I83" s="816" t="s">
        <v>583</v>
      </c>
      <c r="J83" s="634" t="s">
        <v>595</v>
      </c>
      <c r="K83" s="632"/>
      <c r="L83" s="694"/>
      <c r="M83" s="695"/>
      <c r="N83" s="695"/>
      <c r="O83" s="695"/>
      <c r="P83" s="695">
        <v>0</v>
      </c>
      <c r="Q83" s="695">
        <v>0</v>
      </c>
      <c r="R83" s="695">
        <v>0</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c r="AR83" s="695"/>
      <c r="AS83" s="695"/>
      <c r="AT83" s="695"/>
      <c r="AU83" s="695">
        <v>0</v>
      </c>
      <c r="AV83" s="695">
        <v>0</v>
      </c>
      <c r="AW83" s="695">
        <v>0</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8" customHeight="1">
      <c r="B84" s="815" t="s">
        <v>208</v>
      </c>
      <c r="C84" s="815" t="s">
        <v>839</v>
      </c>
      <c r="D84" s="815" t="s">
        <v>832</v>
      </c>
      <c r="E84" s="815" t="s">
        <v>798</v>
      </c>
      <c r="F84" s="815" t="s">
        <v>29</v>
      </c>
      <c r="G84" s="815" t="s">
        <v>799</v>
      </c>
      <c r="H84" s="815">
        <v>2015</v>
      </c>
      <c r="I84" s="816" t="s">
        <v>583</v>
      </c>
      <c r="J84" s="634" t="s">
        <v>595</v>
      </c>
      <c r="K84" s="632"/>
      <c r="L84" s="694"/>
      <c r="M84" s="695"/>
      <c r="N84" s="695"/>
      <c r="O84" s="695"/>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c r="AR84" s="695"/>
      <c r="AS84" s="695"/>
      <c r="AT84" s="695"/>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ht="18" customHeight="1">
      <c r="B85" s="815" t="s">
        <v>208</v>
      </c>
      <c r="C85" s="815" t="s">
        <v>839</v>
      </c>
      <c r="D85" s="815" t="s">
        <v>833</v>
      </c>
      <c r="E85" s="815" t="s">
        <v>798</v>
      </c>
      <c r="F85" s="815" t="s">
        <v>29</v>
      </c>
      <c r="G85" s="815" t="s">
        <v>799</v>
      </c>
      <c r="H85" s="815">
        <v>2015</v>
      </c>
      <c r="I85" s="816" t="s">
        <v>583</v>
      </c>
      <c r="J85" s="634" t="s">
        <v>595</v>
      </c>
      <c r="K85" s="632"/>
      <c r="L85" s="694"/>
      <c r="M85" s="695"/>
      <c r="N85" s="695"/>
      <c r="O85" s="695"/>
      <c r="P85" s="695">
        <v>0</v>
      </c>
      <c r="Q85" s="695">
        <v>0</v>
      </c>
      <c r="R85" s="695">
        <v>0</v>
      </c>
      <c r="S85" s="695">
        <v>0</v>
      </c>
      <c r="T85" s="695">
        <v>0</v>
      </c>
      <c r="U85" s="695">
        <v>0</v>
      </c>
      <c r="V85" s="695">
        <v>0</v>
      </c>
      <c r="W85" s="695">
        <v>0</v>
      </c>
      <c r="X85" s="695">
        <v>0</v>
      </c>
      <c r="Y85" s="695">
        <v>0</v>
      </c>
      <c r="Z85" s="695">
        <v>0</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c r="AR85" s="695"/>
      <c r="AS85" s="695"/>
      <c r="AT85" s="695"/>
      <c r="AU85" s="695">
        <v>0</v>
      </c>
      <c r="AV85" s="695">
        <v>0</v>
      </c>
      <c r="AW85" s="695">
        <v>0</v>
      </c>
      <c r="AX85" s="695">
        <v>0</v>
      </c>
      <c r="AY85" s="695">
        <v>0</v>
      </c>
      <c r="AZ85" s="695">
        <v>0</v>
      </c>
      <c r="BA85" s="695">
        <v>0</v>
      </c>
      <c r="BB85" s="695">
        <v>0</v>
      </c>
      <c r="BC85" s="695">
        <v>0</v>
      </c>
      <c r="BD85" s="695">
        <v>0</v>
      </c>
      <c r="BE85" s="695">
        <v>0</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ht="18" customHeight="1">
      <c r="B86" s="815" t="s">
        <v>208</v>
      </c>
      <c r="C86" s="815" t="s">
        <v>839</v>
      </c>
      <c r="D86" s="815" t="s">
        <v>785</v>
      </c>
      <c r="E86" s="815" t="s">
        <v>798</v>
      </c>
      <c r="F86" s="815" t="s">
        <v>29</v>
      </c>
      <c r="G86" s="815" t="s">
        <v>799</v>
      </c>
      <c r="H86" s="815">
        <v>2015</v>
      </c>
      <c r="I86" s="816" t="s">
        <v>583</v>
      </c>
      <c r="J86" s="634" t="s">
        <v>595</v>
      </c>
      <c r="K86" s="632"/>
      <c r="L86" s="694"/>
      <c r="M86" s="695"/>
      <c r="N86" s="695"/>
      <c r="O86" s="695"/>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2"/>
      <c r="AQ86" s="694"/>
      <c r="AR86" s="695"/>
      <c r="AS86" s="695"/>
      <c r="AT86" s="695"/>
      <c r="AU86" s="695">
        <v>198755</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ht="18" customHeight="1">
      <c r="B87" s="815" t="s">
        <v>208</v>
      </c>
      <c r="C87" s="815" t="s">
        <v>839</v>
      </c>
      <c r="D87" s="815" t="s">
        <v>787</v>
      </c>
      <c r="E87" s="815" t="s">
        <v>798</v>
      </c>
      <c r="F87" s="815" t="s">
        <v>29</v>
      </c>
      <c r="G87" s="815" t="s">
        <v>799</v>
      </c>
      <c r="H87" s="815">
        <v>2015</v>
      </c>
      <c r="I87" s="816" t="s">
        <v>583</v>
      </c>
      <c r="J87" s="634" t="s">
        <v>595</v>
      </c>
      <c r="K87" s="632"/>
      <c r="L87" s="694"/>
      <c r="M87" s="695"/>
      <c r="N87" s="695"/>
      <c r="O87" s="695"/>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c r="AR87" s="695"/>
      <c r="AS87" s="695"/>
      <c r="AT87" s="695"/>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ht="18" customHeight="1">
      <c r="B88" s="815" t="s">
        <v>208</v>
      </c>
      <c r="C88" s="815" t="s">
        <v>840</v>
      </c>
      <c r="D88" s="815" t="s">
        <v>788</v>
      </c>
      <c r="E88" s="815" t="s">
        <v>798</v>
      </c>
      <c r="F88" s="815" t="s">
        <v>800</v>
      </c>
      <c r="G88" s="815" t="s">
        <v>799</v>
      </c>
      <c r="H88" s="815">
        <v>2015</v>
      </c>
      <c r="I88" s="816" t="s">
        <v>583</v>
      </c>
      <c r="J88" s="634" t="s">
        <v>595</v>
      </c>
      <c r="K88" s="632"/>
      <c r="L88" s="694"/>
      <c r="M88" s="695"/>
      <c r="N88" s="695"/>
      <c r="O88" s="695"/>
      <c r="P88" s="695">
        <v>193</v>
      </c>
      <c r="Q88" s="695">
        <v>193</v>
      </c>
      <c r="R88" s="695">
        <v>193</v>
      </c>
      <c r="S88" s="695">
        <v>193</v>
      </c>
      <c r="T88" s="695">
        <v>193</v>
      </c>
      <c r="U88" s="695">
        <v>193</v>
      </c>
      <c r="V88" s="695">
        <v>193</v>
      </c>
      <c r="W88" s="695">
        <v>193</v>
      </c>
      <c r="X88" s="695">
        <v>193</v>
      </c>
      <c r="Y88" s="695">
        <v>193</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c r="AR88" s="698"/>
      <c r="AS88" s="698"/>
      <c r="AT88" s="698"/>
      <c r="AU88" s="698">
        <v>2469300</v>
      </c>
      <c r="AV88" s="698">
        <v>2469300</v>
      </c>
      <c r="AW88" s="698">
        <v>2469300</v>
      </c>
      <c r="AX88" s="698">
        <v>2469300</v>
      </c>
      <c r="AY88" s="698">
        <v>2469300</v>
      </c>
      <c r="AZ88" s="698">
        <v>2469300</v>
      </c>
      <c r="BA88" s="698">
        <v>2469300</v>
      </c>
      <c r="BB88" s="698">
        <v>2469300</v>
      </c>
      <c r="BC88" s="698">
        <v>2469300</v>
      </c>
      <c r="BD88" s="698">
        <v>2469300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ht="18" customHeight="1">
      <c r="B89" s="815" t="s">
        <v>208</v>
      </c>
      <c r="C89" s="815" t="s">
        <v>840</v>
      </c>
      <c r="D89" s="815" t="s">
        <v>834</v>
      </c>
      <c r="E89" s="815" t="s">
        <v>798</v>
      </c>
      <c r="F89" s="815" t="s">
        <v>800</v>
      </c>
      <c r="G89" s="815" t="s">
        <v>799</v>
      </c>
      <c r="H89" s="815">
        <v>2015</v>
      </c>
      <c r="I89" s="816" t="s">
        <v>583</v>
      </c>
      <c r="J89" s="634" t="s">
        <v>595</v>
      </c>
      <c r="K89" s="632"/>
      <c r="L89" s="694"/>
      <c r="M89" s="695"/>
      <c r="N89" s="695"/>
      <c r="O89" s="695"/>
      <c r="P89" s="695">
        <v>0</v>
      </c>
      <c r="Q89" s="695">
        <v>0</v>
      </c>
      <c r="R89" s="695">
        <v>0</v>
      </c>
      <c r="S89" s="695">
        <v>0</v>
      </c>
      <c r="T89" s="695">
        <v>0</v>
      </c>
      <c r="U89" s="695">
        <v>0</v>
      </c>
      <c r="V89" s="695">
        <v>0</v>
      </c>
      <c r="W89" s="695">
        <v>0</v>
      </c>
      <c r="X89" s="695">
        <v>0</v>
      </c>
      <c r="Y89" s="695">
        <v>0</v>
      </c>
      <c r="Z89" s="695">
        <v>0</v>
      </c>
      <c r="AA89" s="695">
        <v>0</v>
      </c>
      <c r="AB89" s="695">
        <v>0</v>
      </c>
      <c r="AC89" s="695">
        <v>0</v>
      </c>
      <c r="AD89" s="695">
        <v>0</v>
      </c>
      <c r="AE89" s="695">
        <v>0</v>
      </c>
      <c r="AF89" s="695">
        <v>0</v>
      </c>
      <c r="AG89" s="695">
        <v>0</v>
      </c>
      <c r="AH89" s="695">
        <v>0</v>
      </c>
      <c r="AI89" s="695">
        <v>0</v>
      </c>
      <c r="AJ89" s="695">
        <v>0</v>
      </c>
      <c r="AK89" s="695">
        <v>0</v>
      </c>
      <c r="AL89" s="695">
        <v>0</v>
      </c>
      <c r="AM89" s="695">
        <v>0</v>
      </c>
      <c r="AN89" s="695">
        <v>0</v>
      </c>
      <c r="AO89" s="696">
        <v>0</v>
      </c>
      <c r="AP89" s="632"/>
      <c r="AQ89" s="691"/>
      <c r="AR89" s="692"/>
      <c r="AS89" s="692"/>
      <c r="AT89" s="692"/>
      <c r="AU89" s="692">
        <v>0</v>
      </c>
      <c r="AV89" s="692">
        <v>0</v>
      </c>
      <c r="AW89" s="692">
        <v>0</v>
      </c>
      <c r="AX89" s="692">
        <v>0</v>
      </c>
      <c r="AY89" s="692">
        <v>0</v>
      </c>
      <c r="AZ89" s="692">
        <v>0</v>
      </c>
      <c r="BA89" s="692">
        <v>0</v>
      </c>
      <c r="BB89" s="692">
        <v>0</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3">
        <v>0</v>
      </c>
    </row>
    <row r="90" spans="2:73" ht="18" customHeight="1">
      <c r="B90" s="815" t="s">
        <v>208</v>
      </c>
      <c r="C90" s="815" t="s">
        <v>840</v>
      </c>
      <c r="D90" s="815" t="s">
        <v>835</v>
      </c>
      <c r="E90" s="815" t="s">
        <v>798</v>
      </c>
      <c r="F90" s="815" t="s">
        <v>800</v>
      </c>
      <c r="G90" s="815" t="s">
        <v>799</v>
      </c>
      <c r="H90" s="815">
        <v>2015</v>
      </c>
      <c r="I90" s="816" t="s">
        <v>583</v>
      </c>
      <c r="J90" s="634" t="s">
        <v>595</v>
      </c>
      <c r="K90" s="632"/>
      <c r="L90" s="694"/>
      <c r="M90" s="695"/>
      <c r="N90" s="695"/>
      <c r="O90" s="695"/>
      <c r="P90" s="695">
        <v>0</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2"/>
      <c r="AQ90" s="694"/>
      <c r="AR90" s="695"/>
      <c r="AS90" s="695"/>
      <c r="AT90" s="695"/>
      <c r="AU90" s="695">
        <v>0</v>
      </c>
      <c r="AV90" s="695">
        <v>0</v>
      </c>
      <c r="AW90" s="695">
        <v>0</v>
      </c>
      <c r="AX90" s="695">
        <v>0</v>
      </c>
      <c r="AY90" s="695">
        <v>0</v>
      </c>
      <c r="AZ90" s="695">
        <v>0</v>
      </c>
      <c r="BA90" s="695">
        <v>0</v>
      </c>
      <c r="BB90" s="695">
        <v>0</v>
      </c>
      <c r="BC90" s="695">
        <v>0</v>
      </c>
      <c r="BD90" s="695">
        <v>0</v>
      </c>
      <c r="BE90" s="695">
        <v>0</v>
      </c>
      <c r="BF90" s="695">
        <v>0</v>
      </c>
      <c r="BG90" s="695">
        <v>0</v>
      </c>
      <c r="BH90" s="695">
        <v>0</v>
      </c>
      <c r="BI90" s="695">
        <v>0</v>
      </c>
      <c r="BJ90" s="695">
        <v>0</v>
      </c>
      <c r="BK90" s="695">
        <v>0</v>
      </c>
      <c r="BL90" s="695">
        <v>0</v>
      </c>
      <c r="BM90" s="695">
        <v>0</v>
      </c>
      <c r="BN90" s="695">
        <v>0</v>
      </c>
      <c r="BO90" s="695">
        <v>0</v>
      </c>
      <c r="BP90" s="695">
        <v>0</v>
      </c>
      <c r="BQ90" s="695">
        <v>0</v>
      </c>
      <c r="BR90" s="695">
        <v>0</v>
      </c>
      <c r="BS90" s="695">
        <v>0</v>
      </c>
      <c r="BT90" s="696">
        <v>0</v>
      </c>
    </row>
    <row r="91" spans="2:73" ht="18" customHeight="1">
      <c r="B91" s="815" t="s">
        <v>208</v>
      </c>
      <c r="C91" s="815" t="s">
        <v>840</v>
      </c>
      <c r="D91" s="815" t="s">
        <v>836</v>
      </c>
      <c r="E91" s="815" t="s">
        <v>798</v>
      </c>
      <c r="F91" s="815" t="s">
        <v>800</v>
      </c>
      <c r="G91" s="815" t="s">
        <v>799</v>
      </c>
      <c r="H91" s="815">
        <v>2015</v>
      </c>
      <c r="I91" s="816" t="s">
        <v>583</v>
      </c>
      <c r="J91" s="634" t="s">
        <v>595</v>
      </c>
      <c r="K91" s="632"/>
      <c r="L91" s="694"/>
      <c r="M91" s="695"/>
      <c r="N91" s="695"/>
      <c r="O91" s="695"/>
      <c r="P91" s="695">
        <v>0</v>
      </c>
      <c r="Q91" s="695">
        <v>0</v>
      </c>
      <c r="R91" s="695">
        <v>0</v>
      </c>
      <c r="S91" s="695">
        <v>0</v>
      </c>
      <c r="T91" s="695">
        <v>0</v>
      </c>
      <c r="U91" s="695">
        <v>0</v>
      </c>
      <c r="V91" s="695">
        <v>0</v>
      </c>
      <c r="W91" s="695">
        <v>0</v>
      </c>
      <c r="X91" s="695">
        <v>0</v>
      </c>
      <c r="Y91" s="695">
        <v>0</v>
      </c>
      <c r="Z91" s="695">
        <v>0</v>
      </c>
      <c r="AA91" s="695">
        <v>0</v>
      </c>
      <c r="AB91" s="695">
        <v>0</v>
      </c>
      <c r="AC91" s="695">
        <v>0</v>
      </c>
      <c r="AD91" s="695">
        <v>0</v>
      </c>
      <c r="AE91" s="695">
        <v>0</v>
      </c>
      <c r="AF91" s="695">
        <v>0</v>
      </c>
      <c r="AG91" s="695">
        <v>0</v>
      </c>
      <c r="AH91" s="695">
        <v>0</v>
      </c>
      <c r="AI91" s="695">
        <v>0</v>
      </c>
      <c r="AJ91" s="695">
        <v>0</v>
      </c>
      <c r="AK91" s="695">
        <v>0</v>
      </c>
      <c r="AL91" s="695">
        <v>0</v>
      </c>
      <c r="AM91" s="695">
        <v>0</v>
      </c>
      <c r="AN91" s="695">
        <v>0</v>
      </c>
      <c r="AO91" s="696">
        <v>0</v>
      </c>
      <c r="AP91" s="632"/>
      <c r="AQ91" s="694"/>
      <c r="AR91" s="695"/>
      <c r="AS91" s="695"/>
      <c r="AT91" s="695"/>
      <c r="AU91" s="695">
        <v>0</v>
      </c>
      <c r="AV91" s="695">
        <v>0</v>
      </c>
      <c r="AW91" s="695">
        <v>0</v>
      </c>
      <c r="AX91" s="695">
        <v>0</v>
      </c>
      <c r="AY91" s="695">
        <v>0</v>
      </c>
      <c r="AZ91" s="695">
        <v>0</v>
      </c>
      <c r="BA91" s="695">
        <v>0</v>
      </c>
      <c r="BB91" s="695">
        <v>0</v>
      </c>
      <c r="BC91" s="695">
        <v>0</v>
      </c>
      <c r="BD91" s="695">
        <v>0</v>
      </c>
      <c r="BE91" s="695">
        <v>0</v>
      </c>
      <c r="BF91" s="695">
        <v>0</v>
      </c>
      <c r="BG91" s="695">
        <v>0</v>
      </c>
      <c r="BH91" s="695">
        <v>0</v>
      </c>
      <c r="BI91" s="695">
        <v>0</v>
      </c>
      <c r="BJ91" s="695">
        <v>0</v>
      </c>
      <c r="BK91" s="695">
        <v>0</v>
      </c>
      <c r="BL91" s="695">
        <v>0</v>
      </c>
      <c r="BM91" s="695">
        <v>0</v>
      </c>
      <c r="BN91" s="695">
        <v>0</v>
      </c>
      <c r="BO91" s="695">
        <v>0</v>
      </c>
      <c r="BP91" s="695">
        <v>0</v>
      </c>
      <c r="BQ91" s="695">
        <v>0</v>
      </c>
      <c r="BR91" s="695">
        <v>0</v>
      </c>
      <c r="BS91" s="695">
        <v>0</v>
      </c>
      <c r="BT91" s="696">
        <v>0</v>
      </c>
    </row>
    <row r="92" spans="2:73" ht="18" customHeight="1">
      <c r="B92" s="815" t="s">
        <v>208</v>
      </c>
      <c r="C92" s="815" t="s">
        <v>840</v>
      </c>
      <c r="D92" s="815" t="s">
        <v>789</v>
      </c>
      <c r="E92" s="815" t="s">
        <v>798</v>
      </c>
      <c r="F92" s="815" t="s">
        <v>800</v>
      </c>
      <c r="G92" s="815" t="s">
        <v>799</v>
      </c>
      <c r="H92" s="815">
        <v>2015</v>
      </c>
      <c r="I92" s="816" t="s">
        <v>583</v>
      </c>
      <c r="J92" s="634" t="s">
        <v>595</v>
      </c>
      <c r="K92" s="632"/>
      <c r="L92" s="694"/>
      <c r="M92" s="695"/>
      <c r="N92" s="695"/>
      <c r="O92" s="695"/>
      <c r="P92" s="695">
        <v>294</v>
      </c>
      <c r="Q92" s="695">
        <v>0</v>
      </c>
      <c r="R92" s="695">
        <v>0</v>
      </c>
      <c r="S92" s="695">
        <v>0</v>
      </c>
      <c r="T92" s="695">
        <v>0</v>
      </c>
      <c r="U92" s="695">
        <v>0</v>
      </c>
      <c r="V92" s="695">
        <v>0</v>
      </c>
      <c r="W92" s="695">
        <v>0</v>
      </c>
      <c r="X92" s="695">
        <v>0</v>
      </c>
      <c r="Y92" s="695">
        <v>0</v>
      </c>
      <c r="Z92" s="695">
        <v>0</v>
      </c>
      <c r="AA92" s="695">
        <v>0</v>
      </c>
      <c r="AB92" s="695">
        <v>0</v>
      </c>
      <c r="AC92" s="695">
        <v>0</v>
      </c>
      <c r="AD92" s="695">
        <v>0</v>
      </c>
      <c r="AE92" s="695">
        <v>0</v>
      </c>
      <c r="AF92" s="695">
        <v>0</v>
      </c>
      <c r="AG92" s="695">
        <v>0</v>
      </c>
      <c r="AH92" s="695">
        <v>0</v>
      </c>
      <c r="AI92" s="695">
        <v>0</v>
      </c>
      <c r="AJ92" s="695">
        <v>0</v>
      </c>
      <c r="AK92" s="695">
        <v>0</v>
      </c>
      <c r="AL92" s="695">
        <v>0</v>
      </c>
      <c r="AM92" s="695">
        <v>0</v>
      </c>
      <c r="AN92" s="695">
        <v>0</v>
      </c>
      <c r="AO92" s="696">
        <v>0</v>
      </c>
      <c r="AP92" s="632"/>
      <c r="AQ92" s="694"/>
      <c r="AR92" s="695"/>
      <c r="AS92" s="695"/>
      <c r="AT92" s="695"/>
      <c r="AU92" s="695">
        <v>2577024</v>
      </c>
      <c r="AV92" s="695">
        <v>0</v>
      </c>
      <c r="AW92" s="695">
        <v>0</v>
      </c>
      <c r="AX92" s="695">
        <v>0</v>
      </c>
      <c r="AY92" s="695">
        <v>0</v>
      </c>
      <c r="AZ92" s="695">
        <v>0</v>
      </c>
      <c r="BA92" s="695">
        <v>0</v>
      </c>
      <c r="BB92" s="695">
        <v>0</v>
      </c>
      <c r="BC92" s="695">
        <v>0</v>
      </c>
      <c r="BD92" s="695">
        <v>0</v>
      </c>
      <c r="BE92" s="695">
        <v>0</v>
      </c>
      <c r="BF92" s="695">
        <v>0</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ht="18" customHeight="1">
      <c r="B93" s="815" t="s">
        <v>208</v>
      </c>
      <c r="C93" s="815" t="s">
        <v>840</v>
      </c>
      <c r="D93" s="815" t="s">
        <v>97</v>
      </c>
      <c r="E93" s="815" t="s">
        <v>798</v>
      </c>
      <c r="F93" s="815" t="s">
        <v>801</v>
      </c>
      <c r="G93" s="815" t="s">
        <v>799</v>
      </c>
      <c r="H93" s="815">
        <v>2015</v>
      </c>
      <c r="I93" s="816" t="s">
        <v>583</v>
      </c>
      <c r="J93" s="634" t="s">
        <v>595</v>
      </c>
      <c r="K93" s="632"/>
      <c r="L93" s="694"/>
      <c r="M93" s="695"/>
      <c r="N93" s="695"/>
      <c r="O93" s="695"/>
      <c r="P93" s="695">
        <v>50</v>
      </c>
      <c r="Q93" s="695">
        <v>50</v>
      </c>
      <c r="R93" s="695">
        <v>50</v>
      </c>
      <c r="S93" s="695">
        <v>47</v>
      </c>
      <c r="T93" s="695">
        <v>26</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315844</v>
      </c>
      <c r="AV93" s="695">
        <v>315844</v>
      </c>
      <c r="AW93" s="695">
        <v>315844</v>
      </c>
      <c r="AX93" s="695">
        <v>313234</v>
      </c>
      <c r="AY93" s="695">
        <v>177848</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ht="18" customHeight="1">
      <c r="B94" s="815" t="s">
        <v>208</v>
      </c>
      <c r="C94" s="815" t="s">
        <v>840</v>
      </c>
      <c r="D94" s="815" t="s">
        <v>95</v>
      </c>
      <c r="E94" s="815" t="s">
        <v>798</v>
      </c>
      <c r="F94" s="815" t="s">
        <v>801</v>
      </c>
      <c r="G94" s="815" t="s">
        <v>799</v>
      </c>
      <c r="H94" s="815">
        <v>2015</v>
      </c>
      <c r="I94" s="816" t="s">
        <v>583</v>
      </c>
      <c r="J94" s="634" t="s">
        <v>595</v>
      </c>
      <c r="K94" s="632"/>
      <c r="L94" s="694"/>
      <c r="M94" s="695"/>
      <c r="N94" s="695"/>
      <c r="O94" s="695"/>
      <c r="P94" s="695">
        <v>144</v>
      </c>
      <c r="Q94" s="695">
        <v>143</v>
      </c>
      <c r="R94" s="695">
        <v>143</v>
      </c>
      <c r="S94" s="695">
        <v>143</v>
      </c>
      <c r="T94" s="695">
        <v>143</v>
      </c>
      <c r="U94" s="695">
        <v>143</v>
      </c>
      <c r="V94" s="695">
        <v>143</v>
      </c>
      <c r="W94" s="695">
        <v>143</v>
      </c>
      <c r="X94" s="695">
        <v>143</v>
      </c>
      <c r="Y94" s="695">
        <v>143</v>
      </c>
      <c r="Z94" s="695">
        <v>127</v>
      </c>
      <c r="AA94" s="695">
        <v>127</v>
      </c>
      <c r="AB94" s="695">
        <v>127</v>
      </c>
      <c r="AC94" s="695">
        <v>127</v>
      </c>
      <c r="AD94" s="695">
        <v>127</v>
      </c>
      <c r="AE94" s="695">
        <v>127</v>
      </c>
      <c r="AF94" s="695">
        <v>43</v>
      </c>
      <c r="AG94" s="695">
        <v>43</v>
      </c>
      <c r="AH94" s="695">
        <v>43</v>
      </c>
      <c r="AI94" s="695">
        <v>43</v>
      </c>
      <c r="AJ94" s="695">
        <v>0</v>
      </c>
      <c r="AK94" s="695">
        <v>0</v>
      </c>
      <c r="AL94" s="695">
        <v>0</v>
      </c>
      <c r="AM94" s="695">
        <v>0</v>
      </c>
      <c r="AN94" s="695">
        <v>0</v>
      </c>
      <c r="AO94" s="696">
        <v>0</v>
      </c>
      <c r="AP94" s="632"/>
      <c r="AQ94" s="694"/>
      <c r="AR94" s="695"/>
      <c r="AS94" s="695"/>
      <c r="AT94" s="695"/>
      <c r="AU94" s="695">
        <v>2259307</v>
      </c>
      <c r="AV94" s="695">
        <v>2241912</v>
      </c>
      <c r="AW94" s="695">
        <v>2241912</v>
      </c>
      <c r="AX94" s="695">
        <v>2241912</v>
      </c>
      <c r="AY94" s="695">
        <v>2241912</v>
      </c>
      <c r="AZ94" s="695">
        <v>2241912</v>
      </c>
      <c r="BA94" s="695">
        <v>2241912</v>
      </c>
      <c r="BB94" s="695">
        <v>2241260</v>
      </c>
      <c r="BC94" s="695">
        <v>2241260</v>
      </c>
      <c r="BD94" s="695">
        <v>2241260</v>
      </c>
      <c r="BE94" s="695">
        <v>2042087</v>
      </c>
      <c r="BF94" s="695">
        <v>2025668</v>
      </c>
      <c r="BG94" s="695">
        <v>2025668</v>
      </c>
      <c r="BH94" s="695">
        <v>2022178</v>
      </c>
      <c r="BI94" s="695">
        <v>2022178</v>
      </c>
      <c r="BJ94" s="695">
        <v>2021284</v>
      </c>
      <c r="BK94" s="695">
        <v>692901</v>
      </c>
      <c r="BL94" s="695">
        <v>692901</v>
      </c>
      <c r="BM94" s="695">
        <v>692901</v>
      </c>
      <c r="BN94" s="695">
        <v>692901</v>
      </c>
      <c r="BO94" s="695">
        <v>0</v>
      </c>
      <c r="BP94" s="695">
        <v>0</v>
      </c>
      <c r="BQ94" s="695">
        <v>0</v>
      </c>
      <c r="BR94" s="695">
        <v>0</v>
      </c>
      <c r="BS94" s="695">
        <v>0</v>
      </c>
      <c r="BT94" s="696">
        <v>0</v>
      </c>
    </row>
    <row r="95" spans="2:73" ht="18" customHeight="1">
      <c r="B95" s="815" t="s">
        <v>208</v>
      </c>
      <c r="C95" s="815" t="s">
        <v>840</v>
      </c>
      <c r="D95" s="815" t="s">
        <v>96</v>
      </c>
      <c r="E95" s="815" t="s">
        <v>798</v>
      </c>
      <c r="F95" s="815" t="s">
        <v>801</v>
      </c>
      <c r="G95" s="815" t="s">
        <v>799</v>
      </c>
      <c r="H95" s="815">
        <v>2015</v>
      </c>
      <c r="I95" s="816" t="s">
        <v>583</v>
      </c>
      <c r="J95" s="634" t="s">
        <v>595</v>
      </c>
      <c r="K95" s="632"/>
      <c r="L95" s="694"/>
      <c r="M95" s="695"/>
      <c r="N95" s="695"/>
      <c r="O95" s="695"/>
      <c r="P95" s="695">
        <v>315</v>
      </c>
      <c r="Q95" s="695">
        <v>306</v>
      </c>
      <c r="R95" s="695">
        <v>306</v>
      </c>
      <c r="S95" s="695">
        <v>306</v>
      </c>
      <c r="T95" s="695">
        <v>306</v>
      </c>
      <c r="U95" s="695">
        <v>306</v>
      </c>
      <c r="V95" s="695">
        <v>306</v>
      </c>
      <c r="W95" s="695">
        <v>306</v>
      </c>
      <c r="X95" s="695">
        <v>306</v>
      </c>
      <c r="Y95" s="695">
        <v>306</v>
      </c>
      <c r="Z95" s="695">
        <v>228</v>
      </c>
      <c r="AA95" s="695">
        <v>197</v>
      </c>
      <c r="AB95" s="695">
        <v>197</v>
      </c>
      <c r="AC95" s="695">
        <v>197</v>
      </c>
      <c r="AD95" s="695">
        <v>197</v>
      </c>
      <c r="AE95" s="695">
        <v>197</v>
      </c>
      <c r="AF95" s="695">
        <v>133</v>
      </c>
      <c r="AG95" s="695">
        <v>133</v>
      </c>
      <c r="AH95" s="695">
        <v>133</v>
      </c>
      <c r="AI95" s="695">
        <v>133</v>
      </c>
      <c r="AJ95" s="695">
        <v>0</v>
      </c>
      <c r="AK95" s="695">
        <v>0</v>
      </c>
      <c r="AL95" s="695">
        <v>0</v>
      </c>
      <c r="AM95" s="695">
        <v>0</v>
      </c>
      <c r="AN95" s="695">
        <v>0</v>
      </c>
      <c r="AO95" s="696">
        <v>0</v>
      </c>
      <c r="AP95" s="632"/>
      <c r="AQ95" s="694"/>
      <c r="AR95" s="695"/>
      <c r="AS95" s="695"/>
      <c r="AT95" s="695"/>
      <c r="AU95" s="695">
        <v>4242771</v>
      </c>
      <c r="AV95" s="695">
        <v>4096716</v>
      </c>
      <c r="AW95" s="695">
        <v>4096716</v>
      </c>
      <c r="AX95" s="695">
        <v>4096716</v>
      </c>
      <c r="AY95" s="695">
        <v>4096716</v>
      </c>
      <c r="AZ95" s="695">
        <v>4096716</v>
      </c>
      <c r="BA95" s="695">
        <v>4096716</v>
      </c>
      <c r="BB95" s="695">
        <v>4096716</v>
      </c>
      <c r="BC95" s="695">
        <v>4096716</v>
      </c>
      <c r="BD95" s="695">
        <v>4096716</v>
      </c>
      <c r="BE95" s="695">
        <v>3633586</v>
      </c>
      <c r="BF95" s="695">
        <v>3141175</v>
      </c>
      <c r="BG95" s="695">
        <v>3141175</v>
      </c>
      <c r="BH95" s="695">
        <v>3141175</v>
      </c>
      <c r="BI95" s="695">
        <v>3141175</v>
      </c>
      <c r="BJ95" s="695">
        <v>3141175</v>
      </c>
      <c r="BK95" s="695">
        <v>2115946</v>
      </c>
      <c r="BL95" s="695">
        <v>2115946</v>
      </c>
      <c r="BM95" s="695">
        <v>2115946</v>
      </c>
      <c r="BN95" s="695">
        <v>2115946</v>
      </c>
      <c r="BO95" s="695">
        <v>0</v>
      </c>
      <c r="BP95" s="695">
        <v>0</v>
      </c>
      <c r="BQ95" s="695">
        <v>0</v>
      </c>
      <c r="BR95" s="695">
        <v>0</v>
      </c>
      <c r="BS95" s="695">
        <v>0</v>
      </c>
      <c r="BT95" s="696">
        <v>0</v>
      </c>
    </row>
    <row r="96" spans="2:73" ht="18" customHeight="1">
      <c r="B96" s="815" t="s">
        <v>208</v>
      </c>
      <c r="C96" s="815" t="s">
        <v>839</v>
      </c>
      <c r="D96" s="815" t="s">
        <v>682</v>
      </c>
      <c r="E96" s="815" t="s">
        <v>798</v>
      </c>
      <c r="F96" s="815" t="s">
        <v>29</v>
      </c>
      <c r="G96" s="815" t="s">
        <v>799</v>
      </c>
      <c r="H96" s="815">
        <v>2015</v>
      </c>
      <c r="I96" s="816" t="s">
        <v>583</v>
      </c>
      <c r="J96" s="634" t="s">
        <v>595</v>
      </c>
      <c r="K96" s="632"/>
      <c r="L96" s="694"/>
      <c r="M96" s="695"/>
      <c r="N96" s="695"/>
      <c r="O96" s="695"/>
      <c r="P96" s="695">
        <v>1730</v>
      </c>
      <c r="Q96" s="695">
        <v>1730</v>
      </c>
      <c r="R96" s="695">
        <v>1730</v>
      </c>
      <c r="S96" s="695">
        <v>1730</v>
      </c>
      <c r="T96" s="695">
        <v>1730</v>
      </c>
      <c r="U96" s="695">
        <v>1730</v>
      </c>
      <c r="V96" s="695">
        <v>1730</v>
      </c>
      <c r="W96" s="695">
        <v>1730</v>
      </c>
      <c r="X96" s="695">
        <v>1730</v>
      </c>
      <c r="Y96" s="695">
        <v>1730</v>
      </c>
      <c r="Z96" s="695">
        <v>1730</v>
      </c>
      <c r="AA96" s="695">
        <v>1730</v>
      </c>
      <c r="AB96" s="695">
        <v>1730</v>
      </c>
      <c r="AC96" s="695">
        <v>1730</v>
      </c>
      <c r="AD96" s="695">
        <v>1730</v>
      </c>
      <c r="AE96" s="695">
        <v>1730</v>
      </c>
      <c r="AF96" s="695">
        <v>1730</v>
      </c>
      <c r="AG96" s="695">
        <v>1730</v>
      </c>
      <c r="AH96" s="695">
        <v>1593</v>
      </c>
      <c r="AI96" s="695">
        <v>0</v>
      </c>
      <c r="AJ96" s="695">
        <v>0</v>
      </c>
      <c r="AK96" s="695">
        <v>0</v>
      </c>
      <c r="AL96" s="695">
        <v>0</v>
      </c>
      <c r="AM96" s="695">
        <v>0</v>
      </c>
      <c r="AN96" s="695">
        <v>0</v>
      </c>
      <c r="AO96" s="696">
        <v>0</v>
      </c>
      <c r="AP96" s="632"/>
      <c r="AQ96" s="694"/>
      <c r="AR96" s="695"/>
      <c r="AS96" s="695"/>
      <c r="AT96" s="695"/>
      <c r="AU96" s="695">
        <v>3324661</v>
      </c>
      <c r="AV96" s="695">
        <v>3324661</v>
      </c>
      <c r="AW96" s="695">
        <v>3324661</v>
      </c>
      <c r="AX96" s="695">
        <v>3324661</v>
      </c>
      <c r="AY96" s="695">
        <v>3324661</v>
      </c>
      <c r="AZ96" s="695">
        <v>3324661</v>
      </c>
      <c r="BA96" s="695">
        <v>3324661</v>
      </c>
      <c r="BB96" s="695">
        <v>3324661</v>
      </c>
      <c r="BC96" s="695">
        <v>3324661</v>
      </c>
      <c r="BD96" s="695">
        <v>3324661</v>
      </c>
      <c r="BE96" s="695">
        <v>3324661</v>
      </c>
      <c r="BF96" s="695">
        <v>3324661</v>
      </c>
      <c r="BG96" s="695">
        <v>3324661</v>
      </c>
      <c r="BH96" s="695">
        <v>3324661</v>
      </c>
      <c r="BI96" s="695">
        <v>3324661</v>
      </c>
      <c r="BJ96" s="695">
        <v>3324661</v>
      </c>
      <c r="BK96" s="695">
        <v>3324661</v>
      </c>
      <c r="BL96" s="695">
        <v>3324661</v>
      </c>
      <c r="BM96" s="695">
        <v>3201762</v>
      </c>
      <c r="BN96" s="695">
        <v>0</v>
      </c>
      <c r="BO96" s="695">
        <v>0</v>
      </c>
      <c r="BP96" s="695">
        <v>0</v>
      </c>
      <c r="BQ96" s="695">
        <v>0</v>
      </c>
      <c r="BR96" s="695">
        <v>0</v>
      </c>
      <c r="BS96" s="695">
        <v>0</v>
      </c>
      <c r="BT96" s="696">
        <v>0</v>
      </c>
    </row>
    <row r="97" spans="2:73" ht="18" customHeight="1">
      <c r="B97" s="815" t="s">
        <v>208</v>
      </c>
      <c r="C97" s="815" t="s">
        <v>839</v>
      </c>
      <c r="D97" s="815" t="s">
        <v>98</v>
      </c>
      <c r="E97" s="815" t="s">
        <v>798</v>
      </c>
      <c r="F97" s="815" t="s">
        <v>29</v>
      </c>
      <c r="G97" s="815" t="s">
        <v>799</v>
      </c>
      <c r="H97" s="815">
        <v>2015</v>
      </c>
      <c r="I97" s="816" t="s">
        <v>583</v>
      </c>
      <c r="J97" s="634" t="s">
        <v>595</v>
      </c>
      <c r="K97" s="632"/>
      <c r="L97" s="694"/>
      <c r="M97" s="695"/>
      <c r="N97" s="695"/>
      <c r="O97" s="695"/>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632"/>
      <c r="AQ97" s="694"/>
      <c r="AR97" s="695"/>
      <c r="AS97" s="695"/>
      <c r="AT97" s="695"/>
      <c r="AU97" s="695">
        <v>0</v>
      </c>
      <c r="AV97" s="695">
        <v>0</v>
      </c>
      <c r="AW97" s="695">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8" customHeight="1">
      <c r="B98" s="815" t="s">
        <v>208</v>
      </c>
      <c r="C98" s="815" t="s">
        <v>490</v>
      </c>
      <c r="D98" s="815" t="s">
        <v>99</v>
      </c>
      <c r="E98" s="815" t="s">
        <v>798</v>
      </c>
      <c r="F98" s="815" t="s">
        <v>490</v>
      </c>
      <c r="G98" s="815" t="s">
        <v>799</v>
      </c>
      <c r="H98" s="815">
        <v>2015</v>
      </c>
      <c r="I98" s="816" t="s">
        <v>583</v>
      </c>
      <c r="J98" s="634" t="s">
        <v>595</v>
      </c>
      <c r="K98" s="632"/>
      <c r="L98" s="694"/>
      <c r="M98" s="695"/>
      <c r="N98" s="695"/>
      <c r="O98" s="695"/>
      <c r="P98" s="695">
        <v>902</v>
      </c>
      <c r="Q98" s="695">
        <v>902</v>
      </c>
      <c r="R98" s="695">
        <v>902</v>
      </c>
      <c r="S98" s="695">
        <v>902</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4229721</v>
      </c>
      <c r="AV98" s="695">
        <v>4229721</v>
      </c>
      <c r="AW98" s="695">
        <v>4229721</v>
      </c>
      <c r="AX98" s="695">
        <v>4229721</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8" customHeight="1">
      <c r="B99" s="815" t="s">
        <v>208</v>
      </c>
      <c r="C99" s="815" t="s">
        <v>839</v>
      </c>
      <c r="D99" s="815" t="s">
        <v>100</v>
      </c>
      <c r="E99" s="815" t="s">
        <v>798</v>
      </c>
      <c r="F99" s="815" t="s">
        <v>29</v>
      </c>
      <c r="G99" s="815" t="s">
        <v>799</v>
      </c>
      <c r="H99" s="815">
        <v>2015</v>
      </c>
      <c r="I99" s="816" t="s">
        <v>583</v>
      </c>
      <c r="J99" s="634" t="s">
        <v>595</v>
      </c>
      <c r="K99" s="632"/>
      <c r="L99" s="694"/>
      <c r="M99" s="695"/>
      <c r="N99" s="695"/>
      <c r="O99" s="695"/>
      <c r="P99" s="695">
        <v>21487</v>
      </c>
      <c r="Q99" s="695">
        <v>21487</v>
      </c>
      <c r="R99" s="695">
        <v>21230</v>
      </c>
      <c r="S99" s="695">
        <v>21230</v>
      </c>
      <c r="T99" s="695">
        <v>21230</v>
      </c>
      <c r="U99" s="695">
        <v>21228</v>
      </c>
      <c r="V99" s="695">
        <v>20531</v>
      </c>
      <c r="W99" s="695">
        <v>20531</v>
      </c>
      <c r="X99" s="695">
        <v>20251</v>
      </c>
      <c r="Y99" s="695">
        <v>17978</v>
      </c>
      <c r="Z99" s="695">
        <v>12192</v>
      </c>
      <c r="AA99" s="695">
        <v>12004</v>
      </c>
      <c r="AB99" s="695">
        <v>10640</v>
      </c>
      <c r="AC99" s="695">
        <v>10610</v>
      </c>
      <c r="AD99" s="695">
        <v>10610</v>
      </c>
      <c r="AE99" s="695">
        <v>7388</v>
      </c>
      <c r="AF99" s="695">
        <v>1464</v>
      </c>
      <c r="AG99" s="695">
        <v>1464</v>
      </c>
      <c r="AH99" s="695">
        <v>1464</v>
      </c>
      <c r="AI99" s="695">
        <v>1464</v>
      </c>
      <c r="AJ99" s="695">
        <v>0</v>
      </c>
      <c r="AK99" s="695">
        <v>0</v>
      </c>
      <c r="AL99" s="695">
        <v>0</v>
      </c>
      <c r="AM99" s="695">
        <v>0</v>
      </c>
      <c r="AN99" s="695">
        <v>0</v>
      </c>
      <c r="AO99" s="696">
        <v>0</v>
      </c>
      <c r="AP99" s="632"/>
      <c r="AQ99" s="694"/>
      <c r="AR99" s="695"/>
      <c r="AS99" s="695"/>
      <c r="AT99" s="695"/>
      <c r="AU99" s="695">
        <v>144998266</v>
      </c>
      <c r="AV99" s="695">
        <v>144998266</v>
      </c>
      <c r="AW99" s="695">
        <v>144164912</v>
      </c>
      <c r="AX99" s="695">
        <v>144163141</v>
      </c>
      <c r="AY99" s="695">
        <v>144163141</v>
      </c>
      <c r="AZ99" s="695">
        <v>144156647</v>
      </c>
      <c r="BA99" s="695">
        <v>139082289</v>
      </c>
      <c r="BB99" s="695">
        <v>139082289</v>
      </c>
      <c r="BC99" s="695">
        <v>137719412</v>
      </c>
      <c r="BD99" s="695">
        <v>120881623</v>
      </c>
      <c r="BE99" s="695">
        <v>77509686</v>
      </c>
      <c r="BF99" s="695">
        <v>75432865</v>
      </c>
      <c r="BG99" s="695">
        <v>65192525</v>
      </c>
      <c r="BH99" s="695">
        <v>65094757</v>
      </c>
      <c r="BI99" s="695">
        <v>65094757</v>
      </c>
      <c r="BJ99" s="695">
        <v>42458635</v>
      </c>
      <c r="BK99" s="695">
        <v>4344842</v>
      </c>
      <c r="BL99" s="695">
        <v>4344842</v>
      </c>
      <c r="BM99" s="695">
        <v>4344842</v>
      </c>
      <c r="BN99" s="695">
        <v>4344842</v>
      </c>
      <c r="BO99" s="695">
        <v>0</v>
      </c>
      <c r="BP99" s="695">
        <v>0</v>
      </c>
      <c r="BQ99" s="695">
        <v>0</v>
      </c>
      <c r="BR99" s="695">
        <v>0</v>
      </c>
      <c r="BS99" s="695">
        <v>0</v>
      </c>
      <c r="BT99" s="696">
        <v>0</v>
      </c>
      <c r="BU99" s="163"/>
    </row>
    <row r="100" spans="2:73" ht="18" customHeight="1">
      <c r="B100" s="815" t="s">
        <v>208</v>
      </c>
      <c r="C100" s="815" t="s">
        <v>839</v>
      </c>
      <c r="D100" s="815" t="s">
        <v>101</v>
      </c>
      <c r="E100" s="815" t="s">
        <v>798</v>
      </c>
      <c r="F100" s="815" t="s">
        <v>29</v>
      </c>
      <c r="G100" s="815" t="s">
        <v>799</v>
      </c>
      <c r="H100" s="815">
        <v>2015</v>
      </c>
      <c r="I100" s="816" t="s">
        <v>583</v>
      </c>
      <c r="J100" s="634" t="s">
        <v>595</v>
      </c>
      <c r="K100" s="632"/>
      <c r="L100" s="694"/>
      <c r="M100" s="695"/>
      <c r="N100" s="695"/>
      <c r="O100" s="695"/>
      <c r="P100" s="695">
        <v>2198</v>
      </c>
      <c r="Q100" s="695">
        <v>2005</v>
      </c>
      <c r="R100" s="695">
        <v>1435</v>
      </c>
      <c r="S100" s="695">
        <v>1434</v>
      </c>
      <c r="T100" s="695">
        <v>1434</v>
      </c>
      <c r="U100" s="695">
        <v>1434</v>
      </c>
      <c r="V100" s="695">
        <v>1434</v>
      </c>
      <c r="W100" s="695">
        <v>1434</v>
      </c>
      <c r="X100" s="695">
        <v>1434</v>
      </c>
      <c r="Y100" s="695">
        <v>1434</v>
      </c>
      <c r="Z100" s="695">
        <v>1424</v>
      </c>
      <c r="AA100" s="695">
        <v>443</v>
      </c>
      <c r="AB100" s="695">
        <v>1</v>
      </c>
      <c r="AC100" s="695">
        <v>1</v>
      </c>
      <c r="AD100" s="695">
        <v>1</v>
      </c>
      <c r="AE100" s="695">
        <v>0</v>
      </c>
      <c r="AF100" s="695">
        <v>0</v>
      </c>
      <c r="AG100" s="695">
        <v>0</v>
      </c>
      <c r="AH100" s="695">
        <v>0</v>
      </c>
      <c r="AI100" s="695">
        <v>0</v>
      </c>
      <c r="AJ100" s="695">
        <v>0</v>
      </c>
      <c r="AK100" s="695">
        <v>0</v>
      </c>
      <c r="AL100" s="695">
        <v>0</v>
      </c>
      <c r="AM100" s="695">
        <v>0</v>
      </c>
      <c r="AN100" s="695">
        <v>0</v>
      </c>
      <c r="AO100" s="696">
        <v>0</v>
      </c>
      <c r="AP100" s="632"/>
      <c r="AQ100" s="694"/>
      <c r="AR100" s="695"/>
      <c r="AS100" s="695"/>
      <c r="AT100" s="695"/>
      <c r="AU100" s="695">
        <v>9534129</v>
      </c>
      <c r="AV100" s="695">
        <v>8635489</v>
      </c>
      <c r="AW100" s="695">
        <v>6390743</v>
      </c>
      <c r="AX100" s="695">
        <v>6382399</v>
      </c>
      <c r="AY100" s="695">
        <v>6382399</v>
      </c>
      <c r="AZ100" s="695">
        <v>6382399</v>
      </c>
      <c r="BA100" s="695">
        <v>6382399</v>
      </c>
      <c r="BB100" s="695">
        <v>6382399</v>
      </c>
      <c r="BC100" s="695">
        <v>6382399</v>
      </c>
      <c r="BD100" s="695">
        <v>6382399</v>
      </c>
      <c r="BE100" s="695">
        <v>6277993</v>
      </c>
      <c r="BF100" s="695">
        <v>1745522</v>
      </c>
      <c r="BG100" s="695">
        <v>1200</v>
      </c>
      <c r="BH100" s="695">
        <v>1200</v>
      </c>
      <c r="BI100" s="695">
        <v>1200</v>
      </c>
      <c r="BJ100" s="695">
        <v>0</v>
      </c>
      <c r="BK100" s="695">
        <v>0</v>
      </c>
      <c r="BL100" s="695">
        <v>0</v>
      </c>
      <c r="BM100" s="695">
        <v>0</v>
      </c>
      <c r="BN100" s="695">
        <v>0</v>
      </c>
      <c r="BO100" s="695">
        <v>0</v>
      </c>
      <c r="BP100" s="695">
        <v>0</v>
      </c>
      <c r="BQ100" s="695">
        <v>0</v>
      </c>
      <c r="BR100" s="695">
        <v>0</v>
      </c>
      <c r="BS100" s="695">
        <v>0</v>
      </c>
      <c r="BT100" s="696">
        <v>0</v>
      </c>
      <c r="BU100" s="163"/>
    </row>
    <row r="101" spans="2:73" ht="18" customHeight="1">
      <c r="B101" s="815" t="s">
        <v>208</v>
      </c>
      <c r="C101" s="815" t="s">
        <v>839</v>
      </c>
      <c r="D101" s="815" t="s">
        <v>102</v>
      </c>
      <c r="E101" s="815" t="s">
        <v>798</v>
      </c>
      <c r="F101" s="815" t="s">
        <v>29</v>
      </c>
      <c r="G101" s="815" t="s">
        <v>799</v>
      </c>
      <c r="H101" s="815">
        <v>2015</v>
      </c>
      <c r="I101" s="816" t="s">
        <v>583</v>
      </c>
      <c r="J101" s="634" t="s">
        <v>595</v>
      </c>
      <c r="K101" s="632"/>
      <c r="L101" s="694"/>
      <c r="M101" s="695"/>
      <c r="N101" s="695"/>
      <c r="O101" s="695"/>
      <c r="P101" s="695">
        <v>1596</v>
      </c>
      <c r="Q101" s="695">
        <v>1596</v>
      </c>
      <c r="R101" s="695">
        <v>1596</v>
      </c>
      <c r="S101" s="695">
        <v>1596</v>
      </c>
      <c r="T101" s="695">
        <v>1594</v>
      </c>
      <c r="U101" s="695">
        <v>1594</v>
      </c>
      <c r="V101" s="695">
        <v>1594</v>
      </c>
      <c r="W101" s="695">
        <v>1594</v>
      </c>
      <c r="X101" s="695">
        <v>1571</v>
      </c>
      <c r="Y101" s="695">
        <v>1571</v>
      </c>
      <c r="Z101" s="695">
        <v>1571</v>
      </c>
      <c r="AA101" s="695">
        <v>1449</v>
      </c>
      <c r="AB101" s="695">
        <v>1438</v>
      </c>
      <c r="AC101" s="695">
        <v>1438</v>
      </c>
      <c r="AD101" s="695">
        <v>699</v>
      </c>
      <c r="AE101" s="695">
        <v>20</v>
      </c>
      <c r="AF101" s="695">
        <v>20</v>
      </c>
      <c r="AG101" s="695">
        <v>0</v>
      </c>
      <c r="AH101" s="695">
        <v>0</v>
      </c>
      <c r="AI101" s="695">
        <v>0</v>
      </c>
      <c r="AJ101" s="695">
        <v>0</v>
      </c>
      <c r="AK101" s="695">
        <v>0</v>
      </c>
      <c r="AL101" s="695">
        <v>0</v>
      </c>
      <c r="AM101" s="695">
        <v>0</v>
      </c>
      <c r="AN101" s="695">
        <v>0</v>
      </c>
      <c r="AO101" s="696">
        <v>0</v>
      </c>
      <c r="AP101" s="632"/>
      <c r="AQ101" s="694"/>
      <c r="AR101" s="695"/>
      <c r="AS101" s="695"/>
      <c r="AT101" s="695"/>
      <c r="AU101" s="695">
        <v>5139438</v>
      </c>
      <c r="AV101" s="695">
        <v>5139438</v>
      </c>
      <c r="AW101" s="695">
        <v>5139438</v>
      </c>
      <c r="AX101" s="695">
        <v>5139438</v>
      </c>
      <c r="AY101" s="695">
        <v>5128286</v>
      </c>
      <c r="AZ101" s="695">
        <v>5128286</v>
      </c>
      <c r="BA101" s="695">
        <v>5128286</v>
      </c>
      <c r="BB101" s="695">
        <v>5128286</v>
      </c>
      <c r="BC101" s="695">
        <v>5051898</v>
      </c>
      <c r="BD101" s="695">
        <v>5051898</v>
      </c>
      <c r="BE101" s="695">
        <v>5051898</v>
      </c>
      <c r="BF101" s="695">
        <v>4833220</v>
      </c>
      <c r="BG101" s="695">
        <v>4797890</v>
      </c>
      <c r="BH101" s="695">
        <v>4797890</v>
      </c>
      <c r="BI101" s="695">
        <v>2127389</v>
      </c>
      <c r="BJ101" s="695">
        <v>151434</v>
      </c>
      <c r="BK101" s="695">
        <v>151434</v>
      </c>
      <c r="BL101" s="695">
        <v>0</v>
      </c>
      <c r="BM101" s="695">
        <v>0</v>
      </c>
      <c r="BN101" s="695">
        <v>0</v>
      </c>
      <c r="BO101" s="695">
        <v>0</v>
      </c>
      <c r="BP101" s="695">
        <v>0</v>
      </c>
      <c r="BQ101" s="695">
        <v>0</v>
      </c>
      <c r="BR101" s="695">
        <v>0</v>
      </c>
      <c r="BS101" s="695">
        <v>0</v>
      </c>
      <c r="BT101" s="696">
        <v>0</v>
      </c>
    </row>
    <row r="102" spans="2:73" ht="18" customHeight="1">
      <c r="B102" s="815" t="s">
        <v>208</v>
      </c>
      <c r="C102" s="815" t="s">
        <v>839</v>
      </c>
      <c r="D102" s="815" t="s">
        <v>103</v>
      </c>
      <c r="E102" s="815" t="s">
        <v>798</v>
      </c>
      <c r="F102" s="815" t="s">
        <v>29</v>
      </c>
      <c r="G102" s="815" t="s">
        <v>799</v>
      </c>
      <c r="H102" s="815">
        <v>2015</v>
      </c>
      <c r="I102" s="816" t="s">
        <v>583</v>
      </c>
      <c r="J102" s="634" t="s">
        <v>595</v>
      </c>
      <c r="K102" s="632"/>
      <c r="L102" s="694"/>
      <c r="M102" s="695"/>
      <c r="N102" s="695"/>
      <c r="O102" s="695"/>
      <c r="P102" s="695">
        <v>147</v>
      </c>
      <c r="Q102" s="695">
        <v>147</v>
      </c>
      <c r="R102" s="695">
        <v>147</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c r="AR102" s="695"/>
      <c r="AS102" s="695"/>
      <c r="AT102" s="695"/>
      <c r="AU102" s="695">
        <v>278667</v>
      </c>
      <c r="AV102" s="695">
        <v>278667</v>
      </c>
      <c r="AW102" s="695">
        <v>278667</v>
      </c>
      <c r="AX102" s="695">
        <v>0</v>
      </c>
      <c r="AY102" s="695">
        <v>0</v>
      </c>
      <c r="AZ102" s="695">
        <v>0</v>
      </c>
      <c r="BA102" s="695">
        <v>0</v>
      </c>
      <c r="BB102" s="695">
        <v>0</v>
      </c>
      <c r="BC102" s="695">
        <v>0</v>
      </c>
      <c r="BD102" s="695">
        <v>0</v>
      </c>
      <c r="BE102" s="695">
        <v>0</v>
      </c>
      <c r="BF102" s="695">
        <v>0</v>
      </c>
      <c r="BG102" s="695">
        <v>0</v>
      </c>
      <c r="BH102" s="695">
        <v>0</v>
      </c>
      <c r="BI102" s="695">
        <v>0</v>
      </c>
      <c r="BJ102" s="695">
        <v>0</v>
      </c>
      <c r="BK102" s="695">
        <v>0</v>
      </c>
      <c r="BL102" s="695">
        <v>0</v>
      </c>
      <c r="BM102" s="695">
        <v>0</v>
      </c>
      <c r="BN102" s="695">
        <v>0</v>
      </c>
      <c r="BO102" s="695">
        <v>0</v>
      </c>
      <c r="BP102" s="695">
        <v>0</v>
      </c>
      <c r="BQ102" s="695">
        <v>0</v>
      </c>
      <c r="BR102" s="695">
        <v>0</v>
      </c>
      <c r="BS102" s="695">
        <v>0</v>
      </c>
      <c r="BT102" s="696">
        <v>0</v>
      </c>
      <c r="BU102" s="163"/>
    </row>
    <row r="103" spans="2:73" ht="18" customHeight="1">
      <c r="B103" s="815" t="s">
        <v>208</v>
      </c>
      <c r="C103" s="815" t="s">
        <v>840</v>
      </c>
      <c r="D103" s="815" t="s">
        <v>104</v>
      </c>
      <c r="E103" s="815" t="s">
        <v>798</v>
      </c>
      <c r="F103" s="815" t="s">
        <v>800</v>
      </c>
      <c r="G103" s="815" t="s">
        <v>799</v>
      </c>
      <c r="H103" s="815">
        <v>2015</v>
      </c>
      <c r="I103" s="816" t="s">
        <v>583</v>
      </c>
      <c r="J103" s="634" t="s">
        <v>595</v>
      </c>
      <c r="K103" s="632"/>
      <c r="L103" s="694"/>
      <c r="M103" s="695"/>
      <c r="N103" s="695"/>
      <c r="O103" s="695"/>
      <c r="P103" s="695">
        <v>0</v>
      </c>
      <c r="Q103" s="695">
        <v>0</v>
      </c>
      <c r="R103" s="695">
        <v>0</v>
      </c>
      <c r="S103" s="695">
        <v>0</v>
      </c>
      <c r="T103" s="695">
        <v>0</v>
      </c>
      <c r="U103" s="695">
        <v>0</v>
      </c>
      <c r="V103" s="695">
        <v>0</v>
      </c>
      <c r="W103" s="695">
        <v>0</v>
      </c>
      <c r="X103" s="695">
        <v>0</v>
      </c>
      <c r="Y103" s="695">
        <v>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0</v>
      </c>
      <c r="AV103" s="695">
        <v>0</v>
      </c>
      <c r="AW103" s="695">
        <v>0</v>
      </c>
      <c r="AX103" s="695">
        <v>0</v>
      </c>
      <c r="AY103" s="695">
        <v>0</v>
      </c>
      <c r="AZ103" s="695">
        <v>0</v>
      </c>
      <c r="BA103" s="695">
        <v>0</v>
      </c>
      <c r="BB103" s="695">
        <v>0</v>
      </c>
      <c r="BC103" s="695">
        <v>0</v>
      </c>
      <c r="BD103" s="695">
        <v>0</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8" customHeight="1">
      <c r="B104" s="815" t="s">
        <v>208</v>
      </c>
      <c r="C104" s="815" t="s">
        <v>840</v>
      </c>
      <c r="D104" s="815" t="s">
        <v>106</v>
      </c>
      <c r="E104" s="815" t="s">
        <v>798</v>
      </c>
      <c r="F104" s="815" t="s">
        <v>800</v>
      </c>
      <c r="G104" s="815" t="s">
        <v>799</v>
      </c>
      <c r="H104" s="815">
        <v>2015</v>
      </c>
      <c r="I104" s="816" t="s">
        <v>583</v>
      </c>
      <c r="J104" s="634" t="s">
        <v>595</v>
      </c>
      <c r="K104" s="632"/>
      <c r="L104" s="694"/>
      <c r="M104" s="695"/>
      <c r="N104" s="695"/>
      <c r="O104" s="695"/>
      <c r="P104" s="695">
        <v>2711</v>
      </c>
      <c r="Q104" s="695">
        <v>1899</v>
      </c>
      <c r="R104" s="695">
        <v>1665</v>
      </c>
      <c r="S104" s="695">
        <v>1665</v>
      </c>
      <c r="T104" s="695">
        <v>1640</v>
      </c>
      <c r="U104" s="695">
        <v>1640</v>
      </c>
      <c r="V104" s="695">
        <v>1640</v>
      </c>
      <c r="W104" s="695">
        <v>1640</v>
      </c>
      <c r="X104" s="695">
        <v>1589</v>
      </c>
      <c r="Y104" s="695">
        <v>1292</v>
      </c>
      <c r="Z104" s="695">
        <v>1042</v>
      </c>
      <c r="AA104" s="695">
        <v>1026</v>
      </c>
      <c r="AB104" s="695">
        <v>948</v>
      </c>
      <c r="AC104" s="695">
        <v>948</v>
      </c>
      <c r="AD104" s="695">
        <v>0</v>
      </c>
      <c r="AE104" s="695">
        <v>0</v>
      </c>
      <c r="AF104" s="695">
        <v>0</v>
      </c>
      <c r="AG104" s="695">
        <v>0</v>
      </c>
      <c r="AH104" s="695">
        <v>0</v>
      </c>
      <c r="AI104" s="695">
        <v>0</v>
      </c>
      <c r="AJ104" s="695">
        <v>0</v>
      </c>
      <c r="AK104" s="695">
        <v>0</v>
      </c>
      <c r="AL104" s="695">
        <v>0</v>
      </c>
      <c r="AM104" s="695">
        <v>0</v>
      </c>
      <c r="AN104" s="695">
        <v>0</v>
      </c>
      <c r="AO104" s="696">
        <v>0</v>
      </c>
      <c r="AP104" s="632"/>
      <c r="AQ104" s="694"/>
      <c r="AR104" s="695"/>
      <c r="AS104" s="695"/>
      <c r="AT104" s="695"/>
      <c r="AU104" s="695">
        <v>8278171</v>
      </c>
      <c r="AV104" s="695">
        <v>5798837</v>
      </c>
      <c r="AW104" s="695">
        <v>5118624</v>
      </c>
      <c r="AX104" s="695">
        <v>5118624</v>
      </c>
      <c r="AY104" s="695">
        <v>5012537</v>
      </c>
      <c r="AZ104" s="695">
        <v>5012537</v>
      </c>
      <c r="BA104" s="695">
        <v>5012537</v>
      </c>
      <c r="BB104" s="695">
        <v>4955357</v>
      </c>
      <c r="BC104" s="695">
        <v>4659602</v>
      </c>
      <c r="BD104" s="695">
        <v>3829660</v>
      </c>
      <c r="BE104" s="695">
        <v>2522122</v>
      </c>
      <c r="BF104" s="695">
        <v>2423797</v>
      </c>
      <c r="BG104" s="695">
        <v>2133090</v>
      </c>
      <c r="BH104" s="695">
        <v>2133090</v>
      </c>
      <c r="BI104" s="695">
        <v>4140</v>
      </c>
      <c r="BJ104" s="695">
        <v>4140</v>
      </c>
      <c r="BK104" s="695">
        <v>4140</v>
      </c>
      <c r="BL104" s="695">
        <v>0</v>
      </c>
      <c r="BM104" s="695">
        <v>0</v>
      </c>
      <c r="BN104" s="695">
        <v>0</v>
      </c>
      <c r="BO104" s="695">
        <v>0</v>
      </c>
      <c r="BP104" s="695">
        <v>0</v>
      </c>
      <c r="BQ104" s="695">
        <v>0</v>
      </c>
      <c r="BR104" s="695">
        <v>0</v>
      </c>
      <c r="BS104" s="695">
        <v>0</v>
      </c>
      <c r="BT104" s="696">
        <v>0</v>
      </c>
      <c r="BU104" s="163"/>
    </row>
    <row r="105" spans="2:73" ht="18" customHeight="1">
      <c r="B105" s="815" t="s">
        <v>208</v>
      </c>
      <c r="C105" s="815" t="s">
        <v>840</v>
      </c>
      <c r="D105" s="815" t="s">
        <v>105</v>
      </c>
      <c r="E105" s="815" t="s">
        <v>798</v>
      </c>
      <c r="F105" s="815" t="s">
        <v>800</v>
      </c>
      <c r="G105" s="815" t="s">
        <v>799</v>
      </c>
      <c r="H105" s="815">
        <v>2015</v>
      </c>
      <c r="I105" s="816" t="s">
        <v>583</v>
      </c>
      <c r="J105" s="634" t="s">
        <v>595</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8" customHeight="1">
      <c r="B106" s="815" t="s">
        <v>208</v>
      </c>
      <c r="C106" s="815" t="s">
        <v>840</v>
      </c>
      <c r="D106" s="815" t="s">
        <v>108</v>
      </c>
      <c r="E106" s="815" t="s">
        <v>798</v>
      </c>
      <c r="F106" s="815" t="s">
        <v>800</v>
      </c>
      <c r="G106" s="815" t="s">
        <v>799</v>
      </c>
      <c r="H106" s="815">
        <v>2015</v>
      </c>
      <c r="I106" s="816" t="s">
        <v>583</v>
      </c>
      <c r="J106" s="634" t="s">
        <v>595</v>
      </c>
      <c r="K106" s="632"/>
      <c r="L106" s="694"/>
      <c r="M106" s="695"/>
      <c r="N106" s="695"/>
      <c r="O106" s="695"/>
      <c r="P106" s="695">
        <v>148</v>
      </c>
      <c r="Q106" s="695">
        <v>132</v>
      </c>
      <c r="R106" s="695">
        <v>130</v>
      </c>
      <c r="S106" s="695">
        <v>127</v>
      </c>
      <c r="T106" s="695">
        <v>126</v>
      </c>
      <c r="U106" s="695">
        <v>126</v>
      </c>
      <c r="V106" s="695">
        <v>125</v>
      </c>
      <c r="W106" s="695">
        <v>125</v>
      </c>
      <c r="X106" s="695">
        <v>100</v>
      </c>
      <c r="Y106" s="695">
        <v>98</v>
      </c>
      <c r="Z106" s="695">
        <v>94</v>
      </c>
      <c r="AA106" s="695">
        <v>94</v>
      </c>
      <c r="AB106" s="695">
        <v>89</v>
      </c>
      <c r="AC106" s="695">
        <v>89</v>
      </c>
      <c r="AD106" s="695">
        <v>16</v>
      </c>
      <c r="AE106" s="695">
        <v>16</v>
      </c>
      <c r="AF106" s="695">
        <v>16</v>
      </c>
      <c r="AG106" s="695">
        <v>16</v>
      </c>
      <c r="AH106" s="695">
        <v>16</v>
      </c>
      <c r="AI106" s="695">
        <v>16</v>
      </c>
      <c r="AJ106" s="695">
        <v>7</v>
      </c>
      <c r="AK106" s="695">
        <v>0</v>
      </c>
      <c r="AL106" s="695">
        <v>0</v>
      </c>
      <c r="AM106" s="695">
        <v>0</v>
      </c>
      <c r="AN106" s="695">
        <v>0</v>
      </c>
      <c r="AO106" s="696">
        <v>0</v>
      </c>
      <c r="AP106" s="632"/>
      <c r="AQ106" s="694"/>
      <c r="AR106" s="695"/>
      <c r="AS106" s="695"/>
      <c r="AT106" s="695"/>
      <c r="AU106" s="695">
        <v>1664203</v>
      </c>
      <c r="AV106" s="695">
        <v>1344143</v>
      </c>
      <c r="AW106" s="695">
        <v>1297217</v>
      </c>
      <c r="AX106" s="695">
        <v>1250334</v>
      </c>
      <c r="AY106" s="695">
        <v>1233358</v>
      </c>
      <c r="AZ106" s="695">
        <v>1233358</v>
      </c>
      <c r="BA106" s="695">
        <v>1211645</v>
      </c>
      <c r="BB106" s="695">
        <v>1196604</v>
      </c>
      <c r="BC106" s="695">
        <v>708624</v>
      </c>
      <c r="BD106" s="695">
        <v>706663</v>
      </c>
      <c r="BE106" s="695">
        <v>666167</v>
      </c>
      <c r="BF106" s="695">
        <v>666167</v>
      </c>
      <c r="BG106" s="695">
        <v>649907</v>
      </c>
      <c r="BH106" s="695">
        <v>649907</v>
      </c>
      <c r="BI106" s="695">
        <v>76185</v>
      </c>
      <c r="BJ106" s="695">
        <v>71603</v>
      </c>
      <c r="BK106" s="695">
        <v>71603</v>
      </c>
      <c r="BL106" s="695">
        <v>71603</v>
      </c>
      <c r="BM106" s="695">
        <v>71603</v>
      </c>
      <c r="BN106" s="695">
        <v>71603</v>
      </c>
      <c r="BO106" s="695">
        <v>48657</v>
      </c>
      <c r="BP106" s="695">
        <v>0</v>
      </c>
      <c r="BQ106" s="695">
        <v>0</v>
      </c>
      <c r="BR106" s="695">
        <v>0</v>
      </c>
      <c r="BS106" s="695">
        <v>0</v>
      </c>
      <c r="BT106" s="696">
        <v>0</v>
      </c>
      <c r="BU106" s="163"/>
    </row>
    <row r="107" spans="2:73" ht="18" customHeight="1">
      <c r="B107" s="815" t="s">
        <v>208</v>
      </c>
      <c r="C107" s="815" t="s">
        <v>840</v>
      </c>
      <c r="D107" s="815" t="s">
        <v>495</v>
      </c>
      <c r="E107" s="815" t="s">
        <v>798</v>
      </c>
      <c r="F107" s="815" t="s">
        <v>800</v>
      </c>
      <c r="G107" s="815" t="s">
        <v>799</v>
      </c>
      <c r="H107" s="815">
        <v>2015</v>
      </c>
      <c r="I107" s="816" t="s">
        <v>583</v>
      </c>
      <c r="J107" s="634" t="s">
        <v>595</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8" customHeight="1">
      <c r="B108" s="815" t="s">
        <v>208</v>
      </c>
      <c r="C108" s="815" t="s">
        <v>840</v>
      </c>
      <c r="D108" s="815" t="s">
        <v>491</v>
      </c>
      <c r="E108" s="815" t="s">
        <v>798</v>
      </c>
      <c r="F108" s="815" t="s">
        <v>801</v>
      </c>
      <c r="G108" s="815" t="s">
        <v>799</v>
      </c>
      <c r="H108" s="815">
        <v>2015</v>
      </c>
      <c r="I108" s="816" t="s">
        <v>583</v>
      </c>
      <c r="J108" s="634" t="s">
        <v>595</v>
      </c>
      <c r="K108" s="632"/>
      <c r="L108" s="694"/>
      <c r="M108" s="695"/>
      <c r="N108" s="695"/>
      <c r="O108" s="695"/>
      <c r="P108" s="695">
        <v>26</v>
      </c>
      <c r="Q108" s="695">
        <v>26</v>
      </c>
      <c r="R108" s="695">
        <v>26</v>
      </c>
      <c r="S108" s="695">
        <v>26</v>
      </c>
      <c r="T108" s="695">
        <v>26</v>
      </c>
      <c r="U108" s="695">
        <v>26</v>
      </c>
      <c r="V108" s="695">
        <v>26</v>
      </c>
      <c r="W108" s="695">
        <v>26</v>
      </c>
      <c r="X108" s="695">
        <v>26</v>
      </c>
      <c r="Y108" s="695">
        <v>26</v>
      </c>
      <c r="Z108" s="695">
        <v>26</v>
      </c>
      <c r="AA108" s="695">
        <v>26</v>
      </c>
      <c r="AB108" s="695">
        <v>26</v>
      </c>
      <c r="AC108" s="695">
        <v>26</v>
      </c>
      <c r="AD108" s="695">
        <v>26</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311368</v>
      </c>
      <c r="AV108" s="692">
        <v>311368</v>
      </c>
      <c r="AW108" s="692">
        <v>311368</v>
      </c>
      <c r="AX108" s="692">
        <v>311368</v>
      </c>
      <c r="AY108" s="692">
        <v>311368</v>
      </c>
      <c r="AZ108" s="692">
        <v>311368</v>
      </c>
      <c r="BA108" s="692">
        <v>311368</v>
      </c>
      <c r="BB108" s="692">
        <v>311368</v>
      </c>
      <c r="BC108" s="692">
        <v>311368</v>
      </c>
      <c r="BD108" s="692">
        <v>311368</v>
      </c>
      <c r="BE108" s="692">
        <v>311368</v>
      </c>
      <c r="BF108" s="692">
        <v>311368</v>
      </c>
      <c r="BG108" s="692">
        <v>311368</v>
      </c>
      <c r="BH108" s="692">
        <v>311368</v>
      </c>
      <c r="BI108" s="692">
        <v>311368</v>
      </c>
      <c r="BJ108" s="692">
        <v>0</v>
      </c>
      <c r="BK108" s="692">
        <v>0</v>
      </c>
      <c r="BL108" s="692">
        <v>0</v>
      </c>
      <c r="BM108" s="692">
        <v>0</v>
      </c>
      <c r="BN108" s="692">
        <v>0</v>
      </c>
      <c r="BO108" s="692">
        <v>0</v>
      </c>
      <c r="BP108" s="692">
        <v>0</v>
      </c>
      <c r="BQ108" s="692">
        <v>0</v>
      </c>
      <c r="BR108" s="692">
        <v>0</v>
      </c>
      <c r="BS108" s="692">
        <v>0</v>
      </c>
      <c r="BT108" s="693">
        <v>0</v>
      </c>
      <c r="BU108" s="163"/>
    </row>
    <row r="109" spans="2:73" ht="18" customHeight="1">
      <c r="B109" s="815" t="s">
        <v>208</v>
      </c>
      <c r="C109" s="815" t="s">
        <v>840</v>
      </c>
      <c r="D109" s="815" t="s">
        <v>113</v>
      </c>
      <c r="E109" s="815" t="s">
        <v>798</v>
      </c>
      <c r="F109" s="815" t="s">
        <v>801</v>
      </c>
      <c r="G109" s="815" t="s">
        <v>799</v>
      </c>
      <c r="H109" s="815">
        <v>2015</v>
      </c>
      <c r="I109" s="816" t="s">
        <v>583</v>
      </c>
      <c r="J109" s="634" t="s">
        <v>595</v>
      </c>
      <c r="K109" s="632"/>
      <c r="L109" s="694"/>
      <c r="M109" s="695"/>
      <c r="N109" s="695"/>
      <c r="O109" s="695"/>
      <c r="P109" s="695">
        <v>142</v>
      </c>
      <c r="Q109" s="695">
        <v>140</v>
      </c>
      <c r="R109" s="695">
        <v>140</v>
      </c>
      <c r="S109" s="695">
        <v>140</v>
      </c>
      <c r="T109" s="695">
        <v>140</v>
      </c>
      <c r="U109" s="695">
        <v>140</v>
      </c>
      <c r="V109" s="695">
        <v>140</v>
      </c>
      <c r="W109" s="695">
        <v>140</v>
      </c>
      <c r="X109" s="695">
        <v>140</v>
      </c>
      <c r="Y109" s="695">
        <v>140</v>
      </c>
      <c r="Z109" s="695">
        <v>129</v>
      </c>
      <c r="AA109" s="695">
        <v>129</v>
      </c>
      <c r="AB109" s="695">
        <v>129</v>
      </c>
      <c r="AC109" s="695">
        <v>129</v>
      </c>
      <c r="AD109" s="695">
        <v>129</v>
      </c>
      <c r="AE109" s="695">
        <v>129</v>
      </c>
      <c r="AF109" s="695">
        <v>49</v>
      </c>
      <c r="AG109" s="695">
        <v>49</v>
      </c>
      <c r="AH109" s="695">
        <v>49</v>
      </c>
      <c r="AI109" s="695">
        <v>49</v>
      </c>
      <c r="AJ109" s="695">
        <v>0</v>
      </c>
      <c r="AK109" s="695">
        <v>0</v>
      </c>
      <c r="AL109" s="695">
        <v>0</v>
      </c>
      <c r="AM109" s="695">
        <v>0</v>
      </c>
      <c r="AN109" s="695">
        <v>0</v>
      </c>
      <c r="AO109" s="696">
        <v>0</v>
      </c>
      <c r="AP109" s="632"/>
      <c r="AQ109" s="694"/>
      <c r="AR109" s="695"/>
      <c r="AS109" s="695"/>
      <c r="AT109" s="695"/>
      <c r="AU109" s="695">
        <v>2212339</v>
      </c>
      <c r="AV109" s="695">
        <v>2190586</v>
      </c>
      <c r="AW109" s="695">
        <v>2190586</v>
      </c>
      <c r="AX109" s="695">
        <v>2190586</v>
      </c>
      <c r="AY109" s="695">
        <v>2190586</v>
      </c>
      <c r="AZ109" s="695">
        <v>2190586</v>
      </c>
      <c r="BA109" s="695">
        <v>2190586</v>
      </c>
      <c r="BB109" s="695">
        <v>2189422</v>
      </c>
      <c r="BC109" s="695">
        <v>2189422</v>
      </c>
      <c r="BD109" s="695">
        <v>2189422</v>
      </c>
      <c r="BE109" s="695">
        <v>2076615</v>
      </c>
      <c r="BF109" s="695">
        <v>2062654</v>
      </c>
      <c r="BG109" s="695">
        <v>2062654</v>
      </c>
      <c r="BH109" s="695">
        <v>2052222</v>
      </c>
      <c r="BI109" s="695">
        <v>2052222</v>
      </c>
      <c r="BJ109" s="695">
        <v>2049566</v>
      </c>
      <c r="BK109" s="695">
        <v>776830</v>
      </c>
      <c r="BL109" s="695">
        <v>776830</v>
      </c>
      <c r="BM109" s="695">
        <v>776830</v>
      </c>
      <c r="BN109" s="695">
        <v>776830</v>
      </c>
      <c r="BO109" s="695">
        <v>0</v>
      </c>
      <c r="BP109" s="695">
        <v>0</v>
      </c>
      <c r="BQ109" s="695">
        <v>0</v>
      </c>
      <c r="BR109" s="695">
        <v>0</v>
      </c>
      <c r="BS109" s="695">
        <v>0</v>
      </c>
      <c r="BT109" s="696">
        <v>0</v>
      </c>
      <c r="BU109" s="163"/>
    </row>
    <row r="110" spans="2:73" ht="18" customHeight="1">
      <c r="B110" s="815" t="s">
        <v>208</v>
      </c>
      <c r="C110" s="815" t="s">
        <v>840</v>
      </c>
      <c r="D110" s="815" t="s">
        <v>770</v>
      </c>
      <c r="E110" s="815" t="s">
        <v>798</v>
      </c>
      <c r="F110" s="815" t="s">
        <v>801</v>
      </c>
      <c r="G110" s="815" t="s">
        <v>799</v>
      </c>
      <c r="H110" s="815">
        <v>2015</v>
      </c>
      <c r="I110" s="816" t="s">
        <v>583</v>
      </c>
      <c r="J110" s="634" t="s">
        <v>595</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8" customHeight="1">
      <c r="B111" s="815" t="s">
        <v>208</v>
      </c>
      <c r="C111" s="815" t="s">
        <v>840</v>
      </c>
      <c r="D111" s="815" t="s">
        <v>771</v>
      </c>
      <c r="E111" s="815" t="s">
        <v>798</v>
      </c>
      <c r="F111" s="815" t="s">
        <v>800</v>
      </c>
      <c r="G111" s="815" t="s">
        <v>799</v>
      </c>
      <c r="H111" s="815">
        <v>2015</v>
      </c>
      <c r="I111" s="816" t="s">
        <v>583</v>
      </c>
      <c r="J111" s="634" t="s">
        <v>595</v>
      </c>
      <c r="K111" s="632"/>
      <c r="L111" s="694"/>
      <c r="M111" s="695"/>
      <c r="N111" s="695"/>
      <c r="O111" s="695"/>
      <c r="P111" s="695">
        <v>236</v>
      </c>
      <c r="Q111" s="695">
        <v>236</v>
      </c>
      <c r="R111" s="695">
        <v>236</v>
      </c>
      <c r="S111" s="695">
        <v>236</v>
      </c>
      <c r="T111" s="695">
        <v>236</v>
      </c>
      <c r="U111" s="695">
        <v>236</v>
      </c>
      <c r="V111" s="695">
        <v>236</v>
      </c>
      <c r="W111" s="695">
        <v>236</v>
      </c>
      <c r="X111" s="695">
        <v>236</v>
      </c>
      <c r="Y111" s="695">
        <v>236</v>
      </c>
      <c r="Z111" s="695">
        <v>236</v>
      </c>
      <c r="AA111" s="695">
        <v>236</v>
      </c>
      <c r="AB111" s="695">
        <v>236</v>
      </c>
      <c r="AC111" s="695">
        <v>236</v>
      </c>
      <c r="AD111" s="695">
        <v>236</v>
      </c>
      <c r="AE111" s="695">
        <v>236</v>
      </c>
      <c r="AF111" s="695">
        <v>236</v>
      </c>
      <c r="AG111" s="695">
        <v>236</v>
      </c>
      <c r="AH111" s="695">
        <v>222</v>
      </c>
      <c r="AI111" s="695">
        <v>0</v>
      </c>
      <c r="AJ111" s="695">
        <v>0</v>
      </c>
      <c r="AK111" s="695">
        <v>0</v>
      </c>
      <c r="AL111" s="695">
        <v>0</v>
      </c>
      <c r="AM111" s="695">
        <v>0</v>
      </c>
      <c r="AN111" s="695">
        <v>0</v>
      </c>
      <c r="AO111" s="696">
        <v>0</v>
      </c>
      <c r="AP111" s="632"/>
      <c r="AQ111" s="694"/>
      <c r="AR111" s="695"/>
      <c r="AS111" s="695"/>
      <c r="AT111" s="695"/>
      <c r="AU111" s="695">
        <v>457755</v>
      </c>
      <c r="AV111" s="695">
        <v>457755</v>
      </c>
      <c r="AW111" s="695">
        <v>457755</v>
      </c>
      <c r="AX111" s="695">
        <v>457755</v>
      </c>
      <c r="AY111" s="695">
        <v>457755</v>
      </c>
      <c r="AZ111" s="695">
        <v>457755</v>
      </c>
      <c r="BA111" s="695">
        <v>457755</v>
      </c>
      <c r="BB111" s="695">
        <v>457755</v>
      </c>
      <c r="BC111" s="695">
        <v>457755</v>
      </c>
      <c r="BD111" s="695">
        <v>457755</v>
      </c>
      <c r="BE111" s="695">
        <v>457755</v>
      </c>
      <c r="BF111" s="695">
        <v>457755</v>
      </c>
      <c r="BG111" s="695">
        <v>457755</v>
      </c>
      <c r="BH111" s="695">
        <v>457755</v>
      </c>
      <c r="BI111" s="695">
        <v>457755</v>
      </c>
      <c r="BJ111" s="695">
        <v>457755</v>
      </c>
      <c r="BK111" s="695">
        <v>457755</v>
      </c>
      <c r="BL111" s="695">
        <v>457755</v>
      </c>
      <c r="BM111" s="695">
        <v>445645</v>
      </c>
      <c r="BN111" s="695">
        <v>0</v>
      </c>
      <c r="BO111" s="695">
        <v>0</v>
      </c>
      <c r="BP111" s="695">
        <v>0</v>
      </c>
      <c r="BQ111" s="695">
        <v>0</v>
      </c>
      <c r="BR111" s="695">
        <v>0</v>
      </c>
      <c r="BS111" s="695">
        <v>0</v>
      </c>
      <c r="BT111" s="696">
        <v>0</v>
      </c>
      <c r="BU111" s="163"/>
    </row>
    <row r="112" spans="2:73" ht="18" customHeight="1">
      <c r="B112" s="815" t="s">
        <v>208</v>
      </c>
      <c r="C112" s="815" t="s">
        <v>840</v>
      </c>
      <c r="D112" s="815" t="s">
        <v>115</v>
      </c>
      <c r="E112" s="815" t="s">
        <v>798</v>
      </c>
      <c r="F112" s="815" t="s">
        <v>801</v>
      </c>
      <c r="G112" s="815" t="s">
        <v>799</v>
      </c>
      <c r="H112" s="815">
        <v>2015</v>
      </c>
      <c r="I112" s="816" t="s">
        <v>583</v>
      </c>
      <c r="J112" s="634" t="s">
        <v>595</v>
      </c>
      <c r="K112" s="632"/>
      <c r="L112" s="694"/>
      <c r="M112" s="695"/>
      <c r="N112" s="695"/>
      <c r="O112" s="695"/>
      <c r="P112" s="695">
        <v>9</v>
      </c>
      <c r="Q112" s="695">
        <v>9</v>
      </c>
      <c r="R112" s="695">
        <v>9</v>
      </c>
      <c r="S112" s="695">
        <v>9</v>
      </c>
      <c r="T112" s="695">
        <v>9</v>
      </c>
      <c r="U112" s="695">
        <v>9</v>
      </c>
      <c r="V112" s="695">
        <v>9</v>
      </c>
      <c r="W112" s="695">
        <v>9</v>
      </c>
      <c r="X112" s="695">
        <v>9</v>
      </c>
      <c r="Y112" s="695">
        <v>9</v>
      </c>
      <c r="Z112" s="695">
        <v>9</v>
      </c>
      <c r="AA112" s="695">
        <v>9</v>
      </c>
      <c r="AB112" s="695">
        <v>9</v>
      </c>
      <c r="AC112" s="695">
        <v>9</v>
      </c>
      <c r="AD112" s="695">
        <v>9</v>
      </c>
      <c r="AE112" s="695">
        <v>9</v>
      </c>
      <c r="AF112" s="695">
        <v>1</v>
      </c>
      <c r="AG112" s="695">
        <v>0</v>
      </c>
      <c r="AH112" s="695">
        <v>0</v>
      </c>
      <c r="AI112" s="695">
        <v>0</v>
      </c>
      <c r="AJ112" s="695">
        <v>0</v>
      </c>
      <c r="AK112" s="695">
        <v>0</v>
      </c>
      <c r="AL112" s="695">
        <v>0</v>
      </c>
      <c r="AM112" s="695">
        <v>0</v>
      </c>
      <c r="AN112" s="695">
        <v>0</v>
      </c>
      <c r="AO112" s="696">
        <v>0</v>
      </c>
      <c r="AP112" s="632"/>
      <c r="AQ112" s="694"/>
      <c r="AR112" s="695"/>
      <c r="AS112" s="695"/>
      <c r="AT112" s="695"/>
      <c r="AU112" s="695">
        <v>39186</v>
      </c>
      <c r="AV112" s="695">
        <v>39186</v>
      </c>
      <c r="AW112" s="695">
        <v>39186</v>
      </c>
      <c r="AX112" s="695">
        <v>39186</v>
      </c>
      <c r="AY112" s="695">
        <v>39186</v>
      </c>
      <c r="AZ112" s="695">
        <v>39186</v>
      </c>
      <c r="BA112" s="695">
        <v>39186</v>
      </c>
      <c r="BB112" s="695">
        <v>39186</v>
      </c>
      <c r="BC112" s="695">
        <v>39186</v>
      </c>
      <c r="BD112" s="695">
        <v>39186</v>
      </c>
      <c r="BE112" s="695">
        <v>39186</v>
      </c>
      <c r="BF112" s="695">
        <v>39134</v>
      </c>
      <c r="BG112" s="695">
        <v>39134</v>
      </c>
      <c r="BH112" s="695">
        <v>39134</v>
      </c>
      <c r="BI112" s="695">
        <v>39134</v>
      </c>
      <c r="BJ112" s="695">
        <v>39134</v>
      </c>
      <c r="BK112" s="695">
        <v>13874</v>
      </c>
      <c r="BL112" s="695">
        <v>1157</v>
      </c>
      <c r="BM112" s="695">
        <v>1157</v>
      </c>
      <c r="BN112" s="695">
        <v>1157</v>
      </c>
      <c r="BO112" s="695">
        <v>1157</v>
      </c>
      <c r="BP112" s="695">
        <v>0</v>
      </c>
      <c r="BQ112" s="695">
        <v>0</v>
      </c>
      <c r="BR112" s="695">
        <v>0</v>
      </c>
      <c r="BS112" s="695">
        <v>0</v>
      </c>
      <c r="BT112" s="696">
        <v>0</v>
      </c>
    </row>
    <row r="113" spans="2:73" ht="18" customHeight="1">
      <c r="B113" s="815" t="s">
        <v>208</v>
      </c>
      <c r="C113" s="815" t="s">
        <v>839</v>
      </c>
      <c r="D113" s="815" t="s">
        <v>116</v>
      </c>
      <c r="E113" s="815" t="s">
        <v>798</v>
      </c>
      <c r="F113" s="815" t="s">
        <v>29</v>
      </c>
      <c r="G113" s="815" t="s">
        <v>799</v>
      </c>
      <c r="H113" s="815">
        <v>2015</v>
      </c>
      <c r="I113" s="816" t="s">
        <v>583</v>
      </c>
      <c r="J113" s="634" t="s">
        <v>595</v>
      </c>
      <c r="K113" s="632"/>
      <c r="L113" s="694"/>
      <c r="M113" s="695"/>
      <c r="N113" s="695"/>
      <c r="O113" s="695"/>
      <c r="P113" s="695">
        <v>39</v>
      </c>
      <c r="Q113" s="695">
        <v>38</v>
      </c>
      <c r="R113" s="695">
        <v>38</v>
      </c>
      <c r="S113" s="695">
        <v>38</v>
      </c>
      <c r="T113" s="695">
        <v>38</v>
      </c>
      <c r="U113" s="695">
        <v>38</v>
      </c>
      <c r="V113" s="695">
        <v>38</v>
      </c>
      <c r="W113" s="695">
        <v>38</v>
      </c>
      <c r="X113" s="695">
        <v>38</v>
      </c>
      <c r="Y113" s="695">
        <v>37</v>
      </c>
      <c r="Z113" s="695">
        <v>36</v>
      </c>
      <c r="AA113" s="695">
        <v>36</v>
      </c>
      <c r="AB113" s="695">
        <v>35</v>
      </c>
      <c r="AC113" s="695">
        <v>35</v>
      </c>
      <c r="AD113" s="695">
        <v>6</v>
      </c>
      <c r="AE113" s="695">
        <v>6</v>
      </c>
      <c r="AF113" s="695">
        <v>6</v>
      </c>
      <c r="AG113" s="695">
        <v>6</v>
      </c>
      <c r="AH113" s="695">
        <v>6</v>
      </c>
      <c r="AI113" s="695">
        <v>6</v>
      </c>
      <c r="AJ113" s="695">
        <v>3</v>
      </c>
      <c r="AK113" s="695">
        <v>0</v>
      </c>
      <c r="AL113" s="695">
        <v>0</v>
      </c>
      <c r="AM113" s="695">
        <v>0</v>
      </c>
      <c r="AN113" s="695">
        <v>0</v>
      </c>
      <c r="AO113" s="696">
        <v>0</v>
      </c>
      <c r="AP113" s="632"/>
      <c r="AQ113" s="694"/>
      <c r="AR113" s="695"/>
      <c r="AS113" s="695"/>
      <c r="AT113" s="695"/>
      <c r="AU113" s="695">
        <v>282586</v>
      </c>
      <c r="AV113" s="695">
        <v>276445</v>
      </c>
      <c r="AW113" s="695">
        <v>275582</v>
      </c>
      <c r="AX113" s="695">
        <v>274718</v>
      </c>
      <c r="AY113" s="695">
        <v>274420</v>
      </c>
      <c r="AZ113" s="695">
        <v>274420</v>
      </c>
      <c r="BA113" s="695">
        <v>272668</v>
      </c>
      <c r="BB113" s="695">
        <v>272668</v>
      </c>
      <c r="BC113" s="695">
        <v>263738</v>
      </c>
      <c r="BD113" s="695">
        <v>262657</v>
      </c>
      <c r="BE113" s="695">
        <v>261807</v>
      </c>
      <c r="BF113" s="695">
        <v>261807</v>
      </c>
      <c r="BG113" s="695">
        <v>257178</v>
      </c>
      <c r="BH113" s="695">
        <v>257178</v>
      </c>
      <c r="BI113" s="695">
        <v>28321</v>
      </c>
      <c r="BJ113" s="695">
        <v>28321</v>
      </c>
      <c r="BK113" s="695">
        <v>28321</v>
      </c>
      <c r="BL113" s="695">
        <v>28321</v>
      </c>
      <c r="BM113" s="695">
        <v>28321</v>
      </c>
      <c r="BN113" s="695">
        <v>28321</v>
      </c>
      <c r="BO113" s="695">
        <v>20506</v>
      </c>
      <c r="BP113" s="695">
        <v>0</v>
      </c>
      <c r="BQ113" s="695">
        <v>0</v>
      </c>
      <c r="BR113" s="695">
        <v>0</v>
      </c>
      <c r="BS113" s="695">
        <v>0</v>
      </c>
      <c r="BT113" s="696">
        <v>0</v>
      </c>
    </row>
    <row r="114" spans="2:73" ht="18" customHeight="1">
      <c r="B114" s="815" t="s">
        <v>208</v>
      </c>
      <c r="C114" s="815" t="s">
        <v>840</v>
      </c>
      <c r="D114" s="815" t="s">
        <v>117</v>
      </c>
      <c r="E114" s="815" t="s">
        <v>798</v>
      </c>
      <c r="F114" s="815" t="s">
        <v>800</v>
      </c>
      <c r="G114" s="815" t="s">
        <v>799</v>
      </c>
      <c r="H114" s="815">
        <v>2015</v>
      </c>
      <c r="I114" s="816" t="s">
        <v>583</v>
      </c>
      <c r="J114" s="634" t="s">
        <v>595</v>
      </c>
      <c r="K114" s="632"/>
      <c r="L114" s="694"/>
      <c r="M114" s="695"/>
      <c r="N114" s="695"/>
      <c r="O114" s="695"/>
      <c r="P114" s="695">
        <v>17</v>
      </c>
      <c r="Q114" s="695">
        <v>17</v>
      </c>
      <c r="R114" s="695">
        <v>17</v>
      </c>
      <c r="S114" s="695">
        <v>17</v>
      </c>
      <c r="T114" s="695">
        <v>17</v>
      </c>
      <c r="U114" s="695">
        <v>17</v>
      </c>
      <c r="V114" s="695">
        <v>17</v>
      </c>
      <c r="W114" s="695">
        <v>17</v>
      </c>
      <c r="X114" s="695">
        <v>17</v>
      </c>
      <c r="Y114" s="695">
        <v>17</v>
      </c>
      <c r="Z114" s="695">
        <v>17</v>
      </c>
      <c r="AA114" s="695">
        <v>17</v>
      </c>
      <c r="AB114" s="695">
        <v>17</v>
      </c>
      <c r="AC114" s="695">
        <v>12</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77834</v>
      </c>
      <c r="AV114" s="695">
        <v>77834</v>
      </c>
      <c r="AW114" s="695">
        <v>77834</v>
      </c>
      <c r="AX114" s="695">
        <v>77834</v>
      </c>
      <c r="AY114" s="695">
        <v>77834</v>
      </c>
      <c r="AZ114" s="695">
        <v>77834</v>
      </c>
      <c r="BA114" s="695">
        <v>77834</v>
      </c>
      <c r="BB114" s="695">
        <v>77834</v>
      </c>
      <c r="BC114" s="695">
        <v>77834</v>
      </c>
      <c r="BD114" s="695">
        <v>77834</v>
      </c>
      <c r="BE114" s="695">
        <v>77834</v>
      </c>
      <c r="BF114" s="695">
        <v>77834</v>
      </c>
      <c r="BG114" s="695">
        <v>77834</v>
      </c>
      <c r="BH114" s="695">
        <v>54484</v>
      </c>
      <c r="BI114" s="695">
        <v>0</v>
      </c>
      <c r="BJ114" s="695">
        <v>0</v>
      </c>
      <c r="BK114" s="695">
        <v>0</v>
      </c>
      <c r="BL114" s="695">
        <v>0</v>
      </c>
      <c r="BM114" s="695">
        <v>0</v>
      </c>
      <c r="BN114" s="695">
        <v>0</v>
      </c>
      <c r="BO114" s="695">
        <v>0</v>
      </c>
      <c r="BP114" s="695">
        <v>0</v>
      </c>
      <c r="BQ114" s="695">
        <v>0</v>
      </c>
      <c r="BR114" s="695">
        <v>0</v>
      </c>
      <c r="BS114" s="695">
        <v>0</v>
      </c>
      <c r="BT114" s="696">
        <v>0</v>
      </c>
    </row>
    <row r="115" spans="2:73" ht="18" customHeight="1">
      <c r="B115" s="815" t="s">
        <v>208</v>
      </c>
      <c r="C115" s="815" t="s">
        <v>839</v>
      </c>
      <c r="D115" s="815" t="s">
        <v>118</v>
      </c>
      <c r="E115" s="815" t="s">
        <v>798</v>
      </c>
      <c r="F115" s="815" t="s">
        <v>29</v>
      </c>
      <c r="G115" s="815" t="s">
        <v>799</v>
      </c>
      <c r="H115" s="815">
        <v>2015</v>
      </c>
      <c r="I115" s="816" t="s">
        <v>583</v>
      </c>
      <c r="J115" s="634" t="s">
        <v>595</v>
      </c>
      <c r="K115" s="632"/>
      <c r="L115" s="694"/>
      <c r="M115" s="695"/>
      <c r="N115" s="695"/>
      <c r="O115" s="695"/>
      <c r="P115" s="695">
        <v>3655</v>
      </c>
      <c r="Q115" s="695">
        <v>3632</v>
      </c>
      <c r="R115" s="695">
        <v>3609</v>
      </c>
      <c r="S115" s="695">
        <v>3609</v>
      </c>
      <c r="T115" s="695">
        <v>3609</v>
      </c>
      <c r="U115" s="695">
        <v>3602</v>
      </c>
      <c r="V115" s="695">
        <v>3427</v>
      </c>
      <c r="W115" s="695">
        <v>3427</v>
      </c>
      <c r="X115" s="695">
        <v>3364</v>
      </c>
      <c r="Y115" s="695">
        <v>2813</v>
      </c>
      <c r="Z115" s="695">
        <v>1433</v>
      </c>
      <c r="AA115" s="695">
        <v>1180</v>
      </c>
      <c r="AB115" s="695">
        <v>997</v>
      </c>
      <c r="AC115" s="695">
        <v>997</v>
      </c>
      <c r="AD115" s="695">
        <v>997</v>
      </c>
      <c r="AE115" s="695">
        <v>632</v>
      </c>
      <c r="AF115" s="695">
        <v>80</v>
      </c>
      <c r="AG115" s="695">
        <v>80</v>
      </c>
      <c r="AH115" s="695">
        <v>80</v>
      </c>
      <c r="AI115" s="695">
        <v>80</v>
      </c>
      <c r="AJ115" s="695">
        <v>0</v>
      </c>
      <c r="AK115" s="695">
        <v>0</v>
      </c>
      <c r="AL115" s="695">
        <v>0</v>
      </c>
      <c r="AM115" s="695">
        <v>0</v>
      </c>
      <c r="AN115" s="695">
        <v>0</v>
      </c>
      <c r="AO115" s="696">
        <v>0</v>
      </c>
      <c r="AP115" s="632"/>
      <c r="AQ115" s="694"/>
      <c r="AR115" s="695"/>
      <c r="AS115" s="695"/>
      <c r="AT115" s="695"/>
      <c r="AU115" s="695">
        <v>26057881</v>
      </c>
      <c r="AV115" s="695">
        <v>25984828</v>
      </c>
      <c r="AW115" s="695">
        <v>25911570</v>
      </c>
      <c r="AX115" s="695">
        <v>25911570</v>
      </c>
      <c r="AY115" s="695">
        <v>25911570</v>
      </c>
      <c r="AZ115" s="695">
        <v>25887619</v>
      </c>
      <c r="BA115" s="695">
        <v>24766778</v>
      </c>
      <c r="BB115" s="695">
        <v>24766778</v>
      </c>
      <c r="BC115" s="695">
        <v>24556426</v>
      </c>
      <c r="BD115" s="695">
        <v>21012598</v>
      </c>
      <c r="BE115" s="695">
        <v>11963048</v>
      </c>
      <c r="BF115" s="695">
        <v>11029516</v>
      </c>
      <c r="BG115" s="695">
        <v>8213098</v>
      </c>
      <c r="BH115" s="695">
        <v>8213098</v>
      </c>
      <c r="BI115" s="695">
        <v>8213098</v>
      </c>
      <c r="BJ115" s="695">
        <v>5187578</v>
      </c>
      <c r="BK115" s="695">
        <v>85311</v>
      </c>
      <c r="BL115" s="695">
        <v>85311</v>
      </c>
      <c r="BM115" s="695">
        <v>85311</v>
      </c>
      <c r="BN115" s="695">
        <v>85311</v>
      </c>
      <c r="BO115" s="695">
        <v>0</v>
      </c>
      <c r="BP115" s="695">
        <v>0</v>
      </c>
      <c r="BQ115" s="695">
        <v>0</v>
      </c>
      <c r="BR115" s="695">
        <v>0</v>
      </c>
      <c r="BS115" s="695">
        <v>0</v>
      </c>
      <c r="BT115" s="696">
        <v>0</v>
      </c>
      <c r="BU115" s="163"/>
    </row>
    <row r="116" spans="2:73" ht="18" customHeight="1">
      <c r="B116" s="815" t="s">
        <v>208</v>
      </c>
      <c r="C116" s="815" t="s">
        <v>840</v>
      </c>
      <c r="D116" s="815" t="s">
        <v>119</v>
      </c>
      <c r="E116" s="815" t="s">
        <v>798</v>
      </c>
      <c r="F116" s="815" t="s">
        <v>800</v>
      </c>
      <c r="G116" s="815" t="s">
        <v>799</v>
      </c>
      <c r="H116" s="815">
        <v>2015</v>
      </c>
      <c r="I116" s="816" t="s">
        <v>583</v>
      </c>
      <c r="J116" s="634" t="s">
        <v>595</v>
      </c>
      <c r="K116" s="632"/>
      <c r="L116" s="694"/>
      <c r="M116" s="695"/>
      <c r="N116" s="695"/>
      <c r="O116" s="695"/>
      <c r="P116" s="695">
        <v>0</v>
      </c>
      <c r="Q116" s="695">
        <v>0</v>
      </c>
      <c r="R116" s="695">
        <v>0</v>
      </c>
      <c r="S116" s="695">
        <v>0</v>
      </c>
      <c r="T116" s="695">
        <v>0</v>
      </c>
      <c r="U116" s="695">
        <v>0</v>
      </c>
      <c r="V116" s="695">
        <v>0</v>
      </c>
      <c r="W116" s="695">
        <v>0</v>
      </c>
      <c r="X116" s="695">
        <v>0</v>
      </c>
      <c r="Y116" s="695">
        <v>0</v>
      </c>
      <c r="Z116" s="695">
        <v>0</v>
      </c>
      <c r="AA116" s="695">
        <v>0</v>
      </c>
      <c r="AB116" s="695">
        <v>0</v>
      </c>
      <c r="AC116" s="695">
        <v>0</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0</v>
      </c>
      <c r="AV116" s="695">
        <v>0</v>
      </c>
      <c r="AW116" s="695">
        <v>0</v>
      </c>
      <c r="AX116" s="695">
        <v>0</v>
      </c>
      <c r="AY116" s="695">
        <v>0</v>
      </c>
      <c r="AZ116" s="695">
        <v>0</v>
      </c>
      <c r="BA116" s="695">
        <v>0</v>
      </c>
      <c r="BB116" s="695">
        <v>0</v>
      </c>
      <c r="BC116" s="695">
        <v>0</v>
      </c>
      <c r="BD116" s="695">
        <v>0</v>
      </c>
      <c r="BE116" s="695">
        <v>0</v>
      </c>
      <c r="BF116" s="695">
        <v>0</v>
      </c>
      <c r="BG116" s="695">
        <v>0</v>
      </c>
      <c r="BH116" s="695">
        <v>0</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8" customHeight="1">
      <c r="B117" s="815" t="s">
        <v>208</v>
      </c>
      <c r="C117" s="815" t="s">
        <v>839</v>
      </c>
      <c r="D117" s="815" t="s">
        <v>120</v>
      </c>
      <c r="E117" s="815" t="s">
        <v>798</v>
      </c>
      <c r="F117" s="815" t="s">
        <v>29</v>
      </c>
      <c r="G117" s="815" t="s">
        <v>799</v>
      </c>
      <c r="H117" s="815">
        <v>2015</v>
      </c>
      <c r="I117" s="816" t="s">
        <v>583</v>
      </c>
      <c r="J117" s="634" t="s">
        <v>595</v>
      </c>
      <c r="K117" s="632"/>
      <c r="L117" s="694"/>
      <c r="M117" s="695"/>
      <c r="N117" s="695"/>
      <c r="O117" s="695"/>
      <c r="P117" s="695">
        <v>21</v>
      </c>
      <c r="Q117" s="695">
        <v>21</v>
      </c>
      <c r="R117" s="695">
        <v>21</v>
      </c>
      <c r="S117" s="695">
        <v>21</v>
      </c>
      <c r="T117" s="695">
        <v>21</v>
      </c>
      <c r="U117" s="695">
        <v>21</v>
      </c>
      <c r="V117" s="695">
        <v>21</v>
      </c>
      <c r="W117" s="695">
        <v>21</v>
      </c>
      <c r="X117" s="695">
        <v>21</v>
      </c>
      <c r="Y117" s="695">
        <v>21</v>
      </c>
      <c r="Z117" s="695">
        <v>21</v>
      </c>
      <c r="AA117" s="695">
        <v>21</v>
      </c>
      <c r="AB117" s="695">
        <v>21</v>
      </c>
      <c r="AC117" s="695">
        <v>21</v>
      </c>
      <c r="AD117" s="695">
        <v>21</v>
      </c>
      <c r="AE117" s="695">
        <v>21</v>
      </c>
      <c r="AF117" s="695">
        <v>21</v>
      </c>
      <c r="AG117" s="695">
        <v>21</v>
      </c>
      <c r="AH117" s="695">
        <v>21</v>
      </c>
      <c r="AI117" s="695">
        <v>21</v>
      </c>
      <c r="AJ117" s="695">
        <v>21</v>
      </c>
      <c r="AK117" s="695">
        <v>21</v>
      </c>
      <c r="AL117" s="695">
        <v>21</v>
      </c>
      <c r="AM117" s="695">
        <v>21</v>
      </c>
      <c r="AN117" s="695">
        <v>21</v>
      </c>
      <c r="AO117" s="696">
        <v>21</v>
      </c>
      <c r="AP117" s="632"/>
      <c r="AQ117" s="694"/>
      <c r="AR117" s="695"/>
      <c r="AS117" s="695"/>
      <c r="AT117" s="695"/>
      <c r="AU117" s="695">
        <v>77097</v>
      </c>
      <c r="AV117" s="695">
        <v>77097</v>
      </c>
      <c r="AW117" s="695">
        <v>77097</v>
      </c>
      <c r="AX117" s="695">
        <v>77097</v>
      </c>
      <c r="AY117" s="695">
        <v>77097</v>
      </c>
      <c r="AZ117" s="695">
        <v>77097</v>
      </c>
      <c r="BA117" s="695">
        <v>77097</v>
      </c>
      <c r="BB117" s="695">
        <v>77097</v>
      </c>
      <c r="BC117" s="695">
        <v>77097</v>
      </c>
      <c r="BD117" s="695">
        <v>77097</v>
      </c>
      <c r="BE117" s="695">
        <v>77097</v>
      </c>
      <c r="BF117" s="695">
        <v>77097</v>
      </c>
      <c r="BG117" s="695">
        <v>77097</v>
      </c>
      <c r="BH117" s="695">
        <v>77097</v>
      </c>
      <c r="BI117" s="695">
        <v>77097</v>
      </c>
      <c r="BJ117" s="695">
        <v>77097</v>
      </c>
      <c r="BK117" s="695">
        <v>77097</v>
      </c>
      <c r="BL117" s="695">
        <v>77097</v>
      </c>
      <c r="BM117" s="695">
        <v>77097</v>
      </c>
      <c r="BN117" s="695">
        <v>77097</v>
      </c>
      <c r="BO117" s="695">
        <v>77097</v>
      </c>
      <c r="BP117" s="695">
        <v>77097</v>
      </c>
      <c r="BQ117" s="695">
        <v>77097</v>
      </c>
      <c r="BR117" s="695">
        <v>77097</v>
      </c>
      <c r="BS117" s="695">
        <v>77097</v>
      </c>
      <c r="BT117" s="696">
        <v>77097</v>
      </c>
      <c r="BU117" s="163"/>
    </row>
    <row r="118" spans="2:73" ht="18" customHeight="1">
      <c r="B118" s="815" t="s">
        <v>208</v>
      </c>
      <c r="C118" s="815" t="s">
        <v>840</v>
      </c>
      <c r="D118" s="815" t="s">
        <v>121</v>
      </c>
      <c r="E118" s="815" t="s">
        <v>798</v>
      </c>
      <c r="F118" s="815" t="s">
        <v>800</v>
      </c>
      <c r="G118" s="815" t="s">
        <v>799</v>
      </c>
      <c r="H118" s="815">
        <v>2015</v>
      </c>
      <c r="I118" s="816" t="s">
        <v>583</v>
      </c>
      <c r="J118" s="634" t="s">
        <v>595</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8" customHeight="1">
      <c r="B119" s="815" t="s">
        <v>208</v>
      </c>
      <c r="C119" s="815" t="s">
        <v>840</v>
      </c>
      <c r="D119" s="815" t="s">
        <v>802</v>
      </c>
      <c r="E119" s="815" t="s">
        <v>798</v>
      </c>
      <c r="F119" s="815" t="s">
        <v>800</v>
      </c>
      <c r="G119" s="815" t="s">
        <v>799</v>
      </c>
      <c r="H119" s="815">
        <v>2015</v>
      </c>
      <c r="I119" s="816" t="s">
        <v>583</v>
      </c>
      <c r="J119" s="634" t="s">
        <v>595</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ht="18" customHeight="1">
      <c r="B120" s="815" t="s">
        <v>208</v>
      </c>
      <c r="C120" s="815" t="s">
        <v>840</v>
      </c>
      <c r="D120" s="815" t="s">
        <v>122</v>
      </c>
      <c r="E120" s="815" t="s">
        <v>798</v>
      </c>
      <c r="F120" s="815" t="s">
        <v>800</v>
      </c>
      <c r="G120" s="815" t="s">
        <v>799</v>
      </c>
      <c r="H120" s="815">
        <v>2015</v>
      </c>
      <c r="I120" s="816" t="s">
        <v>583</v>
      </c>
      <c r="J120" s="634" t="s">
        <v>595</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8" customHeight="1">
      <c r="B121" s="815" t="s">
        <v>208</v>
      </c>
      <c r="C121" s="815" t="s">
        <v>840</v>
      </c>
      <c r="D121" s="815" t="s">
        <v>124</v>
      </c>
      <c r="E121" s="815" t="s">
        <v>798</v>
      </c>
      <c r="F121" s="815" t="s">
        <v>800</v>
      </c>
      <c r="G121" s="815" t="s">
        <v>799</v>
      </c>
      <c r="H121" s="815">
        <v>2015</v>
      </c>
      <c r="I121" s="816" t="s">
        <v>583</v>
      </c>
      <c r="J121" s="634" t="s">
        <v>595</v>
      </c>
      <c r="K121" s="632"/>
      <c r="L121" s="694"/>
      <c r="M121" s="695"/>
      <c r="N121" s="695"/>
      <c r="O121" s="695"/>
      <c r="P121" s="695">
        <v>0</v>
      </c>
      <c r="Q121" s="695">
        <v>0</v>
      </c>
      <c r="R121" s="695">
        <v>0</v>
      </c>
      <c r="S121" s="695">
        <v>0</v>
      </c>
      <c r="T121" s="695">
        <v>0</v>
      </c>
      <c r="U121" s="695">
        <v>0</v>
      </c>
      <c r="V121" s="695">
        <v>0</v>
      </c>
      <c r="W121" s="695">
        <v>0</v>
      </c>
      <c r="X121" s="695">
        <v>0</v>
      </c>
      <c r="Y121" s="695">
        <v>0</v>
      </c>
      <c r="Z121" s="695">
        <v>0</v>
      </c>
      <c r="AA121" s="695">
        <v>0</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c r="AR121" s="695"/>
      <c r="AS121" s="695"/>
      <c r="AT121" s="695"/>
      <c r="AU121" s="695">
        <v>0</v>
      </c>
      <c r="AV121" s="695">
        <v>0</v>
      </c>
      <c r="AW121" s="695">
        <v>0</v>
      </c>
      <c r="AX121" s="695">
        <v>0</v>
      </c>
      <c r="AY121" s="695">
        <v>0</v>
      </c>
      <c r="AZ121" s="695">
        <v>0</v>
      </c>
      <c r="BA121" s="695">
        <v>0</v>
      </c>
      <c r="BB121" s="695">
        <v>0</v>
      </c>
      <c r="BC121" s="695">
        <v>0</v>
      </c>
      <c r="BD121" s="695">
        <v>0</v>
      </c>
      <c r="BE121" s="695">
        <v>0</v>
      </c>
      <c r="BF121" s="695">
        <v>0</v>
      </c>
      <c r="BG121" s="695">
        <v>0</v>
      </c>
      <c r="BH121" s="695">
        <v>0</v>
      </c>
      <c r="BI121" s="695">
        <v>0</v>
      </c>
      <c r="BJ121" s="695">
        <v>0</v>
      </c>
      <c r="BK121" s="695">
        <v>0</v>
      </c>
      <c r="BL121" s="695">
        <v>0</v>
      </c>
      <c r="BM121" s="695">
        <v>0</v>
      </c>
      <c r="BN121" s="695">
        <v>0</v>
      </c>
      <c r="BO121" s="695">
        <v>0</v>
      </c>
      <c r="BP121" s="695">
        <v>0</v>
      </c>
      <c r="BQ121" s="695">
        <v>0</v>
      </c>
      <c r="BR121" s="695">
        <v>0</v>
      </c>
      <c r="BS121" s="695">
        <v>0</v>
      </c>
      <c r="BT121" s="696">
        <v>0</v>
      </c>
      <c r="BU121" s="163"/>
    </row>
    <row r="122" spans="2:73" ht="18" customHeight="1">
      <c r="B122" s="815" t="s">
        <v>208</v>
      </c>
      <c r="C122" s="815" t="s">
        <v>840</v>
      </c>
      <c r="D122" s="815" t="s">
        <v>123</v>
      </c>
      <c r="E122" s="815" t="s">
        <v>798</v>
      </c>
      <c r="F122" s="815" t="s">
        <v>800</v>
      </c>
      <c r="G122" s="815" t="s">
        <v>799</v>
      </c>
      <c r="H122" s="815">
        <v>2015</v>
      </c>
      <c r="I122" s="816" t="s">
        <v>583</v>
      </c>
      <c r="J122" s="634" t="s">
        <v>595</v>
      </c>
      <c r="K122" s="632"/>
      <c r="L122" s="694"/>
      <c r="M122" s="695"/>
      <c r="N122" s="695"/>
      <c r="O122" s="695"/>
      <c r="P122" s="695">
        <v>0</v>
      </c>
      <c r="Q122" s="695">
        <v>0</v>
      </c>
      <c r="R122" s="695">
        <v>0</v>
      </c>
      <c r="S122" s="695">
        <v>0</v>
      </c>
      <c r="T122" s="695">
        <v>0</v>
      </c>
      <c r="U122" s="695">
        <v>0</v>
      </c>
      <c r="V122" s="695">
        <v>0</v>
      </c>
      <c r="W122" s="695">
        <v>0</v>
      </c>
      <c r="X122" s="695">
        <v>0</v>
      </c>
      <c r="Y122" s="695">
        <v>0</v>
      </c>
      <c r="Z122" s="695">
        <v>0</v>
      </c>
      <c r="AA122" s="695">
        <v>0</v>
      </c>
      <c r="AB122" s="695">
        <v>0</v>
      </c>
      <c r="AC122" s="695">
        <v>0</v>
      </c>
      <c r="AD122" s="695">
        <v>0</v>
      </c>
      <c r="AE122" s="695">
        <v>0</v>
      </c>
      <c r="AF122" s="695">
        <v>0</v>
      </c>
      <c r="AG122" s="695">
        <v>0</v>
      </c>
      <c r="AH122" s="695">
        <v>0</v>
      </c>
      <c r="AI122" s="695">
        <v>0</v>
      </c>
      <c r="AJ122" s="695">
        <v>0</v>
      </c>
      <c r="AK122" s="695">
        <v>0</v>
      </c>
      <c r="AL122" s="695">
        <v>0</v>
      </c>
      <c r="AM122" s="695">
        <v>0</v>
      </c>
      <c r="AN122" s="695">
        <v>0</v>
      </c>
      <c r="AO122" s="696">
        <v>0</v>
      </c>
      <c r="AP122" s="632"/>
      <c r="AQ122" s="694"/>
      <c r="AR122" s="695"/>
      <c r="AS122" s="695"/>
      <c r="AT122" s="695"/>
      <c r="AU122" s="695">
        <v>0</v>
      </c>
      <c r="AV122" s="695">
        <v>0</v>
      </c>
      <c r="AW122" s="695">
        <v>0</v>
      </c>
      <c r="AX122" s="695">
        <v>0</v>
      </c>
      <c r="AY122" s="695">
        <v>0</v>
      </c>
      <c r="AZ122" s="695">
        <v>0</v>
      </c>
      <c r="BA122" s="695">
        <v>0</v>
      </c>
      <c r="BB122" s="695">
        <v>0</v>
      </c>
      <c r="BC122" s="695">
        <v>0</v>
      </c>
      <c r="BD122" s="695">
        <v>0</v>
      </c>
      <c r="BE122" s="695">
        <v>0</v>
      </c>
      <c r="BF122" s="695">
        <v>0</v>
      </c>
      <c r="BG122" s="695">
        <v>0</v>
      </c>
      <c r="BH122" s="695">
        <v>0</v>
      </c>
      <c r="BI122" s="695">
        <v>0</v>
      </c>
      <c r="BJ122" s="695">
        <v>0</v>
      </c>
      <c r="BK122" s="695">
        <v>0</v>
      </c>
      <c r="BL122" s="695">
        <v>0</v>
      </c>
      <c r="BM122" s="695">
        <v>0</v>
      </c>
      <c r="BN122" s="695">
        <v>0</v>
      </c>
      <c r="BO122" s="695">
        <v>0</v>
      </c>
      <c r="BP122" s="695">
        <v>0</v>
      </c>
      <c r="BQ122" s="695">
        <v>0</v>
      </c>
      <c r="BR122" s="695">
        <v>0</v>
      </c>
      <c r="BS122" s="695">
        <v>0</v>
      </c>
      <c r="BT122" s="696">
        <v>0</v>
      </c>
      <c r="BU122" s="163"/>
    </row>
    <row r="123" spans="2:73" ht="18" customHeight="1">
      <c r="B123" s="815" t="s">
        <v>208</v>
      </c>
      <c r="C123" s="815" t="s">
        <v>839</v>
      </c>
      <c r="D123" s="815" t="s">
        <v>803</v>
      </c>
      <c r="E123" s="815" t="s">
        <v>798</v>
      </c>
      <c r="F123" s="815" t="s">
        <v>29</v>
      </c>
      <c r="G123" s="815" t="s">
        <v>799</v>
      </c>
      <c r="H123" s="815">
        <v>2015</v>
      </c>
      <c r="I123" s="816" t="s">
        <v>583</v>
      </c>
      <c r="J123" s="634" t="s">
        <v>595</v>
      </c>
      <c r="K123" s="632"/>
      <c r="L123" s="694"/>
      <c r="M123" s="695"/>
      <c r="N123" s="695"/>
      <c r="O123" s="695"/>
      <c r="P123" s="695">
        <v>0</v>
      </c>
      <c r="Q123" s="695">
        <v>0</v>
      </c>
      <c r="R123" s="695">
        <v>0</v>
      </c>
      <c r="S123" s="695">
        <v>0</v>
      </c>
      <c r="T123" s="695">
        <v>0</v>
      </c>
      <c r="U123" s="695">
        <v>0</v>
      </c>
      <c r="V123" s="695">
        <v>0</v>
      </c>
      <c r="W123" s="695">
        <v>0</v>
      </c>
      <c r="X123" s="695">
        <v>0</v>
      </c>
      <c r="Y123" s="695">
        <v>0</v>
      </c>
      <c r="Z123" s="695">
        <v>0</v>
      </c>
      <c r="AA123" s="695">
        <v>0</v>
      </c>
      <c r="AB123" s="695">
        <v>0</v>
      </c>
      <c r="AC123" s="695">
        <v>0</v>
      </c>
      <c r="AD123" s="695">
        <v>0</v>
      </c>
      <c r="AE123" s="695">
        <v>0</v>
      </c>
      <c r="AF123" s="695">
        <v>0</v>
      </c>
      <c r="AG123" s="695">
        <v>0</v>
      </c>
      <c r="AH123" s="695">
        <v>0</v>
      </c>
      <c r="AI123" s="695">
        <v>0</v>
      </c>
      <c r="AJ123" s="695">
        <v>0</v>
      </c>
      <c r="AK123" s="695">
        <v>0</v>
      </c>
      <c r="AL123" s="695">
        <v>0</v>
      </c>
      <c r="AM123" s="695">
        <v>0</v>
      </c>
      <c r="AN123" s="695">
        <v>0</v>
      </c>
      <c r="AO123" s="696">
        <v>0</v>
      </c>
      <c r="AP123" s="632"/>
      <c r="AQ123" s="694"/>
      <c r="AR123" s="695"/>
      <c r="AS123" s="695"/>
      <c r="AT123" s="695"/>
      <c r="AU123" s="695">
        <v>0</v>
      </c>
      <c r="AV123" s="695">
        <v>0</v>
      </c>
      <c r="AW123" s="695">
        <v>0</v>
      </c>
      <c r="AX123" s="695">
        <v>0</v>
      </c>
      <c r="AY123" s="695">
        <v>0</v>
      </c>
      <c r="AZ123" s="695">
        <v>0</v>
      </c>
      <c r="BA123" s="695">
        <v>0</v>
      </c>
      <c r="BB123" s="695">
        <v>0</v>
      </c>
      <c r="BC123" s="695">
        <v>0</v>
      </c>
      <c r="BD123" s="695">
        <v>0</v>
      </c>
      <c r="BE123" s="695">
        <v>0</v>
      </c>
      <c r="BF123" s="695">
        <v>0</v>
      </c>
      <c r="BG123" s="695">
        <v>0</v>
      </c>
      <c r="BH123" s="695">
        <v>0</v>
      </c>
      <c r="BI123" s="695">
        <v>0</v>
      </c>
      <c r="BJ123" s="695">
        <v>0</v>
      </c>
      <c r="BK123" s="695">
        <v>0</v>
      </c>
      <c r="BL123" s="695">
        <v>0</v>
      </c>
      <c r="BM123" s="695">
        <v>0</v>
      </c>
      <c r="BN123" s="695">
        <v>0</v>
      </c>
      <c r="BO123" s="695">
        <v>0</v>
      </c>
      <c r="BP123" s="695">
        <v>0</v>
      </c>
      <c r="BQ123" s="695">
        <v>0</v>
      </c>
      <c r="BR123" s="695">
        <v>0</v>
      </c>
      <c r="BS123" s="695">
        <v>0</v>
      </c>
      <c r="BT123" s="696">
        <v>0</v>
      </c>
    </row>
    <row r="124" spans="2:73" ht="18" customHeight="1">
      <c r="B124" s="815" t="s">
        <v>208</v>
      </c>
      <c r="C124" s="815" t="s">
        <v>839</v>
      </c>
      <c r="D124" s="815" t="s">
        <v>804</v>
      </c>
      <c r="E124" s="815" t="s">
        <v>798</v>
      </c>
      <c r="F124" s="815" t="s">
        <v>29</v>
      </c>
      <c r="G124" s="815" t="s">
        <v>799</v>
      </c>
      <c r="H124" s="815">
        <v>2015</v>
      </c>
      <c r="I124" s="816" t="s">
        <v>583</v>
      </c>
      <c r="J124" s="634" t="s">
        <v>595</v>
      </c>
      <c r="K124" s="632"/>
      <c r="L124" s="694"/>
      <c r="M124" s="695"/>
      <c r="N124" s="695"/>
      <c r="O124" s="695"/>
      <c r="P124" s="695">
        <v>0</v>
      </c>
      <c r="Q124" s="695">
        <v>0</v>
      </c>
      <c r="R124" s="695">
        <v>0</v>
      </c>
      <c r="S124" s="695">
        <v>0</v>
      </c>
      <c r="T124" s="695">
        <v>0</v>
      </c>
      <c r="U124" s="695">
        <v>0</v>
      </c>
      <c r="V124" s="695">
        <v>0</v>
      </c>
      <c r="W124" s="695">
        <v>0</v>
      </c>
      <c r="X124" s="695">
        <v>0</v>
      </c>
      <c r="Y124" s="695">
        <v>0</v>
      </c>
      <c r="Z124" s="695">
        <v>0</v>
      </c>
      <c r="AA124" s="695">
        <v>0</v>
      </c>
      <c r="AB124" s="695">
        <v>0</v>
      </c>
      <c r="AC124" s="695">
        <v>0</v>
      </c>
      <c r="AD124" s="695">
        <v>0</v>
      </c>
      <c r="AE124" s="695">
        <v>0</v>
      </c>
      <c r="AF124" s="695">
        <v>0</v>
      </c>
      <c r="AG124" s="695">
        <v>0</v>
      </c>
      <c r="AH124" s="695">
        <v>0</v>
      </c>
      <c r="AI124" s="695">
        <v>0</v>
      </c>
      <c r="AJ124" s="695">
        <v>0</v>
      </c>
      <c r="AK124" s="695">
        <v>0</v>
      </c>
      <c r="AL124" s="695">
        <v>0</v>
      </c>
      <c r="AM124" s="695">
        <v>0</v>
      </c>
      <c r="AN124" s="695">
        <v>0</v>
      </c>
      <c r="AO124" s="696">
        <v>0</v>
      </c>
      <c r="AP124" s="632"/>
      <c r="AQ124" s="694"/>
      <c r="AR124" s="695"/>
      <c r="AS124" s="695"/>
      <c r="AT124" s="695"/>
      <c r="AU124" s="695">
        <v>0</v>
      </c>
      <c r="AV124" s="695">
        <v>0</v>
      </c>
      <c r="AW124" s="695">
        <v>0</v>
      </c>
      <c r="AX124" s="695">
        <v>0</v>
      </c>
      <c r="AY124" s="695">
        <v>0</v>
      </c>
      <c r="AZ124" s="695">
        <v>0</v>
      </c>
      <c r="BA124" s="695">
        <v>0</v>
      </c>
      <c r="BB124" s="695">
        <v>0</v>
      </c>
      <c r="BC124" s="695">
        <v>0</v>
      </c>
      <c r="BD124" s="695">
        <v>0</v>
      </c>
      <c r="BE124" s="695">
        <v>0</v>
      </c>
      <c r="BF124" s="695">
        <v>0</v>
      </c>
      <c r="BG124" s="695">
        <v>0</v>
      </c>
      <c r="BH124" s="695">
        <v>0</v>
      </c>
      <c r="BI124" s="695">
        <v>0</v>
      </c>
      <c r="BJ124" s="695">
        <v>0</v>
      </c>
      <c r="BK124" s="695">
        <v>0</v>
      </c>
      <c r="BL124" s="695">
        <v>0</v>
      </c>
      <c r="BM124" s="695">
        <v>0</v>
      </c>
      <c r="BN124" s="695">
        <v>0</v>
      </c>
      <c r="BO124" s="695">
        <v>0</v>
      </c>
      <c r="BP124" s="695">
        <v>0</v>
      </c>
      <c r="BQ124" s="695">
        <v>0</v>
      </c>
      <c r="BR124" s="695">
        <v>0</v>
      </c>
      <c r="BS124" s="695">
        <v>0</v>
      </c>
      <c r="BT124" s="696">
        <v>0</v>
      </c>
    </row>
    <row r="125" spans="2:73" ht="18" customHeight="1">
      <c r="B125" s="815" t="s">
        <v>208</v>
      </c>
      <c r="C125" s="815" t="s">
        <v>840</v>
      </c>
      <c r="D125" s="815" t="s">
        <v>773</v>
      </c>
      <c r="E125" s="815" t="s">
        <v>798</v>
      </c>
      <c r="F125" s="815" t="s">
        <v>800</v>
      </c>
      <c r="G125" s="815" t="s">
        <v>799</v>
      </c>
      <c r="H125" s="815">
        <v>2015</v>
      </c>
      <c r="I125" s="816" t="s">
        <v>583</v>
      </c>
      <c r="J125" s="634" t="s">
        <v>595</v>
      </c>
      <c r="K125" s="632"/>
      <c r="L125" s="694"/>
      <c r="M125" s="695"/>
      <c r="N125" s="695"/>
      <c r="O125" s="695"/>
      <c r="P125" s="695">
        <v>0</v>
      </c>
      <c r="Q125" s="695">
        <v>0</v>
      </c>
      <c r="R125" s="695">
        <v>0</v>
      </c>
      <c r="S125" s="695">
        <v>0</v>
      </c>
      <c r="T125" s="695">
        <v>0</v>
      </c>
      <c r="U125" s="695">
        <v>0</v>
      </c>
      <c r="V125" s="695">
        <v>0</v>
      </c>
      <c r="W125" s="695">
        <v>0</v>
      </c>
      <c r="X125" s="695">
        <v>0</v>
      </c>
      <c r="Y125" s="695">
        <v>0</v>
      </c>
      <c r="Z125" s="695">
        <v>0</v>
      </c>
      <c r="AA125" s="695">
        <v>0</v>
      </c>
      <c r="AB125" s="695">
        <v>0</v>
      </c>
      <c r="AC125" s="695">
        <v>0</v>
      </c>
      <c r="AD125" s="695">
        <v>0</v>
      </c>
      <c r="AE125" s="695">
        <v>0</v>
      </c>
      <c r="AF125" s="695">
        <v>0</v>
      </c>
      <c r="AG125" s="695">
        <v>0</v>
      </c>
      <c r="AH125" s="695">
        <v>0</v>
      </c>
      <c r="AI125" s="695">
        <v>0</v>
      </c>
      <c r="AJ125" s="695">
        <v>0</v>
      </c>
      <c r="AK125" s="695">
        <v>0</v>
      </c>
      <c r="AL125" s="695">
        <v>0</v>
      </c>
      <c r="AM125" s="695">
        <v>0</v>
      </c>
      <c r="AN125" s="695">
        <v>0</v>
      </c>
      <c r="AO125" s="696">
        <v>0</v>
      </c>
      <c r="AP125" s="632"/>
      <c r="AQ125" s="694"/>
      <c r="AR125" s="695"/>
      <c r="AS125" s="695"/>
      <c r="AT125" s="695"/>
      <c r="AU125" s="695">
        <v>0</v>
      </c>
      <c r="AV125" s="695">
        <v>0</v>
      </c>
      <c r="AW125" s="695">
        <v>0</v>
      </c>
      <c r="AX125" s="695">
        <v>0</v>
      </c>
      <c r="AY125" s="695">
        <v>0</v>
      </c>
      <c r="AZ125" s="695">
        <v>0</v>
      </c>
      <c r="BA125" s="695">
        <v>0</v>
      </c>
      <c r="BB125" s="695">
        <v>0</v>
      </c>
      <c r="BC125" s="695">
        <v>0</v>
      </c>
      <c r="BD125" s="695">
        <v>0</v>
      </c>
      <c r="BE125" s="695">
        <v>0</v>
      </c>
      <c r="BF125" s="695">
        <v>0</v>
      </c>
      <c r="BG125" s="695">
        <v>0</v>
      </c>
      <c r="BH125" s="695">
        <v>0</v>
      </c>
      <c r="BI125" s="695">
        <v>0</v>
      </c>
      <c r="BJ125" s="695">
        <v>0</v>
      </c>
      <c r="BK125" s="695">
        <v>0</v>
      </c>
      <c r="BL125" s="695">
        <v>0</v>
      </c>
      <c r="BM125" s="695">
        <v>0</v>
      </c>
      <c r="BN125" s="695">
        <v>0</v>
      </c>
      <c r="BO125" s="695">
        <v>0</v>
      </c>
      <c r="BP125" s="695">
        <v>0</v>
      </c>
      <c r="BQ125" s="695">
        <v>0</v>
      </c>
      <c r="BR125" s="695">
        <v>0</v>
      </c>
      <c r="BS125" s="695">
        <v>0</v>
      </c>
      <c r="BT125" s="696">
        <v>0</v>
      </c>
    </row>
    <row r="126" spans="2:73" ht="18" customHeight="1">
      <c r="B126" s="815" t="s">
        <v>208</v>
      </c>
      <c r="C126" s="815" t="s">
        <v>840</v>
      </c>
      <c r="D126" s="815" t="s">
        <v>805</v>
      </c>
      <c r="E126" s="815" t="s">
        <v>798</v>
      </c>
      <c r="F126" s="815" t="s">
        <v>800</v>
      </c>
      <c r="G126" s="815" t="s">
        <v>799</v>
      </c>
      <c r="H126" s="815">
        <v>2015</v>
      </c>
      <c r="I126" s="816" t="s">
        <v>583</v>
      </c>
      <c r="J126" s="634" t="s">
        <v>595</v>
      </c>
      <c r="K126" s="632"/>
      <c r="L126" s="694"/>
      <c r="M126" s="695"/>
      <c r="N126" s="695"/>
      <c r="O126" s="695"/>
      <c r="P126" s="695">
        <v>0</v>
      </c>
      <c r="Q126" s="695">
        <v>0</v>
      </c>
      <c r="R126" s="695">
        <v>0</v>
      </c>
      <c r="S126" s="695">
        <v>0</v>
      </c>
      <c r="T126" s="695">
        <v>0</v>
      </c>
      <c r="U126" s="695">
        <v>0</v>
      </c>
      <c r="V126" s="695">
        <v>0</v>
      </c>
      <c r="W126" s="695">
        <v>0</v>
      </c>
      <c r="X126" s="695">
        <v>0</v>
      </c>
      <c r="Y126" s="695">
        <v>0</v>
      </c>
      <c r="Z126" s="695">
        <v>0</v>
      </c>
      <c r="AA126" s="695">
        <v>0</v>
      </c>
      <c r="AB126" s="695">
        <v>0</v>
      </c>
      <c r="AC126" s="695">
        <v>0</v>
      </c>
      <c r="AD126" s="695">
        <v>0</v>
      </c>
      <c r="AE126" s="695">
        <v>0</v>
      </c>
      <c r="AF126" s="695">
        <v>0</v>
      </c>
      <c r="AG126" s="695">
        <v>0</v>
      </c>
      <c r="AH126" s="695">
        <v>0</v>
      </c>
      <c r="AI126" s="695">
        <v>0</v>
      </c>
      <c r="AJ126" s="695">
        <v>0</v>
      </c>
      <c r="AK126" s="695">
        <v>0</v>
      </c>
      <c r="AL126" s="695">
        <v>0</v>
      </c>
      <c r="AM126" s="695">
        <v>0</v>
      </c>
      <c r="AN126" s="695">
        <v>0</v>
      </c>
      <c r="AO126" s="696">
        <v>0</v>
      </c>
      <c r="AP126" s="632"/>
      <c r="AQ126" s="694"/>
      <c r="AR126" s="695"/>
      <c r="AS126" s="695"/>
      <c r="AT126" s="695"/>
      <c r="AU126" s="695">
        <v>0</v>
      </c>
      <c r="AV126" s="695">
        <v>0</v>
      </c>
      <c r="AW126" s="695">
        <v>0</v>
      </c>
      <c r="AX126" s="695">
        <v>0</v>
      </c>
      <c r="AY126" s="695">
        <v>0</v>
      </c>
      <c r="AZ126" s="695">
        <v>0</v>
      </c>
      <c r="BA126" s="695">
        <v>0</v>
      </c>
      <c r="BB126" s="695">
        <v>0</v>
      </c>
      <c r="BC126" s="695">
        <v>0</v>
      </c>
      <c r="BD126" s="695">
        <v>0</v>
      </c>
      <c r="BE126" s="695">
        <v>0</v>
      </c>
      <c r="BF126" s="695">
        <v>0</v>
      </c>
      <c r="BG126" s="695">
        <v>0</v>
      </c>
      <c r="BH126" s="695">
        <v>0</v>
      </c>
      <c r="BI126" s="695">
        <v>0</v>
      </c>
      <c r="BJ126" s="695">
        <v>0</v>
      </c>
      <c r="BK126" s="695">
        <v>0</v>
      </c>
      <c r="BL126" s="695">
        <v>0</v>
      </c>
      <c r="BM126" s="695">
        <v>0</v>
      </c>
      <c r="BN126" s="695">
        <v>0</v>
      </c>
      <c r="BO126" s="695">
        <v>0</v>
      </c>
      <c r="BP126" s="695">
        <v>0</v>
      </c>
      <c r="BQ126" s="695">
        <v>0</v>
      </c>
      <c r="BR126" s="695">
        <v>0</v>
      </c>
      <c r="BS126" s="695">
        <v>0</v>
      </c>
      <c r="BT126" s="696">
        <v>0</v>
      </c>
    </row>
    <row r="127" spans="2:73" ht="18" customHeight="1">
      <c r="B127" s="815" t="s">
        <v>208</v>
      </c>
      <c r="C127" s="815" t="s">
        <v>840</v>
      </c>
      <c r="D127" s="815" t="s">
        <v>806</v>
      </c>
      <c r="E127" s="815" t="s">
        <v>798</v>
      </c>
      <c r="F127" s="815" t="s">
        <v>800</v>
      </c>
      <c r="G127" s="815" t="s">
        <v>799</v>
      </c>
      <c r="H127" s="815">
        <v>2015</v>
      </c>
      <c r="I127" s="816" t="s">
        <v>583</v>
      </c>
      <c r="J127" s="634" t="s">
        <v>595</v>
      </c>
      <c r="K127" s="632"/>
      <c r="L127" s="694"/>
      <c r="M127" s="695"/>
      <c r="N127" s="695"/>
      <c r="O127" s="695"/>
      <c r="P127" s="695">
        <v>0</v>
      </c>
      <c r="Q127" s="695">
        <v>0</v>
      </c>
      <c r="R127" s="695">
        <v>0</v>
      </c>
      <c r="S127" s="695">
        <v>0</v>
      </c>
      <c r="T127" s="695">
        <v>0</v>
      </c>
      <c r="U127" s="695">
        <v>0</v>
      </c>
      <c r="V127" s="695">
        <v>0</v>
      </c>
      <c r="W127" s="695">
        <v>0</v>
      </c>
      <c r="X127" s="695">
        <v>0</v>
      </c>
      <c r="Y127" s="695">
        <v>0</v>
      </c>
      <c r="Z127" s="695">
        <v>0</v>
      </c>
      <c r="AA127" s="695">
        <v>0</v>
      </c>
      <c r="AB127" s="695">
        <v>0</v>
      </c>
      <c r="AC127" s="695">
        <v>0</v>
      </c>
      <c r="AD127" s="695">
        <v>0</v>
      </c>
      <c r="AE127" s="695">
        <v>0</v>
      </c>
      <c r="AF127" s="695">
        <v>0</v>
      </c>
      <c r="AG127" s="695">
        <v>0</v>
      </c>
      <c r="AH127" s="695">
        <v>0</v>
      </c>
      <c r="AI127" s="695">
        <v>0</v>
      </c>
      <c r="AJ127" s="695">
        <v>0</v>
      </c>
      <c r="AK127" s="695">
        <v>0</v>
      </c>
      <c r="AL127" s="695">
        <v>0</v>
      </c>
      <c r="AM127" s="695">
        <v>0</v>
      </c>
      <c r="AN127" s="695">
        <v>0</v>
      </c>
      <c r="AO127" s="696">
        <v>0</v>
      </c>
      <c r="AP127" s="632"/>
      <c r="AQ127" s="694"/>
      <c r="AR127" s="695"/>
      <c r="AS127" s="695"/>
      <c r="AT127" s="695"/>
      <c r="AU127" s="695">
        <v>0</v>
      </c>
      <c r="AV127" s="695">
        <v>0</v>
      </c>
      <c r="AW127" s="695">
        <v>0</v>
      </c>
      <c r="AX127" s="695">
        <v>0</v>
      </c>
      <c r="AY127" s="695">
        <v>0</v>
      </c>
      <c r="AZ127" s="695">
        <v>0</v>
      </c>
      <c r="BA127" s="695">
        <v>0</v>
      </c>
      <c r="BB127" s="695">
        <v>0</v>
      </c>
      <c r="BC127" s="695">
        <v>0</v>
      </c>
      <c r="BD127" s="695">
        <v>0</v>
      </c>
      <c r="BE127" s="695">
        <v>0</v>
      </c>
      <c r="BF127" s="695">
        <v>0</v>
      </c>
      <c r="BG127" s="695">
        <v>0</v>
      </c>
      <c r="BH127" s="695">
        <v>0</v>
      </c>
      <c r="BI127" s="695">
        <v>0</v>
      </c>
      <c r="BJ127" s="695">
        <v>0</v>
      </c>
      <c r="BK127" s="695">
        <v>0</v>
      </c>
      <c r="BL127" s="695">
        <v>0</v>
      </c>
      <c r="BM127" s="695">
        <v>0</v>
      </c>
      <c r="BN127" s="695">
        <v>0</v>
      </c>
      <c r="BO127" s="695">
        <v>0</v>
      </c>
      <c r="BP127" s="695">
        <v>0</v>
      </c>
      <c r="BQ127" s="695">
        <v>0</v>
      </c>
      <c r="BR127" s="695">
        <v>0</v>
      </c>
      <c r="BS127" s="695">
        <v>0</v>
      </c>
      <c r="BT127" s="696">
        <v>0</v>
      </c>
    </row>
    <row r="128" spans="2:73" ht="18" customHeight="1">
      <c r="B128" s="815" t="s">
        <v>208</v>
      </c>
      <c r="C128" s="815" t="s">
        <v>840</v>
      </c>
      <c r="D128" s="815" t="s">
        <v>807</v>
      </c>
      <c r="E128" s="815" t="s">
        <v>798</v>
      </c>
      <c r="F128" s="815" t="s">
        <v>800</v>
      </c>
      <c r="G128" s="815" t="s">
        <v>799</v>
      </c>
      <c r="H128" s="815">
        <v>2015</v>
      </c>
      <c r="I128" s="816" t="s">
        <v>583</v>
      </c>
      <c r="J128" s="634" t="s">
        <v>595</v>
      </c>
      <c r="K128" s="632"/>
      <c r="L128" s="694"/>
      <c r="M128" s="695"/>
      <c r="N128" s="695"/>
      <c r="O128" s="695"/>
      <c r="P128" s="695">
        <v>0</v>
      </c>
      <c r="Q128" s="695">
        <v>0</v>
      </c>
      <c r="R128" s="695">
        <v>0</v>
      </c>
      <c r="S128" s="695">
        <v>0</v>
      </c>
      <c r="T128" s="695">
        <v>0</v>
      </c>
      <c r="U128" s="695">
        <v>0</v>
      </c>
      <c r="V128" s="695">
        <v>0</v>
      </c>
      <c r="W128" s="695">
        <v>0</v>
      </c>
      <c r="X128" s="695">
        <v>0</v>
      </c>
      <c r="Y128" s="695">
        <v>0</v>
      </c>
      <c r="Z128" s="695">
        <v>0</v>
      </c>
      <c r="AA128" s="695">
        <v>0</v>
      </c>
      <c r="AB128" s="695">
        <v>0</v>
      </c>
      <c r="AC128" s="695">
        <v>0</v>
      </c>
      <c r="AD128" s="695">
        <v>0</v>
      </c>
      <c r="AE128" s="695">
        <v>0</v>
      </c>
      <c r="AF128" s="695">
        <v>0</v>
      </c>
      <c r="AG128" s="695">
        <v>0</v>
      </c>
      <c r="AH128" s="695">
        <v>0</v>
      </c>
      <c r="AI128" s="695">
        <v>0</v>
      </c>
      <c r="AJ128" s="695">
        <v>0</v>
      </c>
      <c r="AK128" s="695">
        <v>0</v>
      </c>
      <c r="AL128" s="695">
        <v>0</v>
      </c>
      <c r="AM128" s="695">
        <v>0</v>
      </c>
      <c r="AN128" s="695">
        <v>0</v>
      </c>
      <c r="AO128" s="696">
        <v>0</v>
      </c>
      <c r="AP128" s="632"/>
      <c r="AQ128" s="694"/>
      <c r="AR128" s="695"/>
      <c r="AS128" s="695"/>
      <c r="AT128" s="695"/>
      <c r="AU128" s="695">
        <v>0</v>
      </c>
      <c r="AV128" s="695">
        <v>0</v>
      </c>
      <c r="AW128" s="695">
        <v>0</v>
      </c>
      <c r="AX128" s="695">
        <v>0</v>
      </c>
      <c r="AY128" s="695">
        <v>0</v>
      </c>
      <c r="AZ128" s="695">
        <v>0</v>
      </c>
      <c r="BA128" s="695">
        <v>0</v>
      </c>
      <c r="BB128" s="695">
        <v>0</v>
      </c>
      <c r="BC128" s="695">
        <v>0</v>
      </c>
      <c r="BD128" s="695">
        <v>0</v>
      </c>
      <c r="BE128" s="695">
        <v>0</v>
      </c>
      <c r="BF128" s="695">
        <v>0</v>
      </c>
      <c r="BG128" s="695">
        <v>0</v>
      </c>
      <c r="BH128" s="695">
        <v>0</v>
      </c>
      <c r="BI128" s="695">
        <v>0</v>
      </c>
      <c r="BJ128" s="695">
        <v>0</v>
      </c>
      <c r="BK128" s="695">
        <v>0</v>
      </c>
      <c r="BL128" s="695">
        <v>0</v>
      </c>
      <c r="BM128" s="695">
        <v>0</v>
      </c>
      <c r="BN128" s="695">
        <v>0</v>
      </c>
      <c r="BO128" s="695">
        <v>0</v>
      </c>
      <c r="BP128" s="695">
        <v>0</v>
      </c>
      <c r="BQ128" s="695">
        <v>0</v>
      </c>
      <c r="BR128" s="695">
        <v>0</v>
      </c>
      <c r="BS128" s="695">
        <v>0</v>
      </c>
      <c r="BT128" s="696">
        <v>0</v>
      </c>
    </row>
    <row r="129" spans="2:72" ht="18" customHeight="1">
      <c r="B129" s="815" t="s">
        <v>208</v>
      </c>
      <c r="C129" s="815" t="s">
        <v>840</v>
      </c>
      <c r="D129" s="815" t="s">
        <v>808</v>
      </c>
      <c r="E129" s="815" t="s">
        <v>798</v>
      </c>
      <c r="F129" s="815" t="s">
        <v>800</v>
      </c>
      <c r="G129" s="815" t="s">
        <v>799</v>
      </c>
      <c r="H129" s="815">
        <v>2015</v>
      </c>
      <c r="I129" s="816" t="s">
        <v>583</v>
      </c>
      <c r="J129" s="634" t="s">
        <v>595</v>
      </c>
      <c r="K129" s="632"/>
      <c r="L129" s="694"/>
      <c r="M129" s="695"/>
      <c r="N129" s="695"/>
      <c r="O129" s="695"/>
      <c r="P129" s="695">
        <v>0</v>
      </c>
      <c r="Q129" s="695">
        <v>0</v>
      </c>
      <c r="R129" s="695">
        <v>0</v>
      </c>
      <c r="S129" s="695">
        <v>0</v>
      </c>
      <c r="T129" s="695">
        <v>0</v>
      </c>
      <c r="U129" s="695">
        <v>0</v>
      </c>
      <c r="V129" s="695">
        <v>0</v>
      </c>
      <c r="W129" s="695">
        <v>0</v>
      </c>
      <c r="X129" s="695">
        <v>0</v>
      </c>
      <c r="Y129" s="695">
        <v>0</v>
      </c>
      <c r="Z129" s="695">
        <v>0</v>
      </c>
      <c r="AA129" s="695">
        <v>0</v>
      </c>
      <c r="AB129" s="695">
        <v>0</v>
      </c>
      <c r="AC129" s="695">
        <v>0</v>
      </c>
      <c r="AD129" s="695">
        <v>0</v>
      </c>
      <c r="AE129" s="695">
        <v>0</v>
      </c>
      <c r="AF129" s="695">
        <v>0</v>
      </c>
      <c r="AG129" s="695">
        <v>0</v>
      </c>
      <c r="AH129" s="695">
        <v>0</v>
      </c>
      <c r="AI129" s="695">
        <v>0</v>
      </c>
      <c r="AJ129" s="695">
        <v>0</v>
      </c>
      <c r="AK129" s="695">
        <v>0</v>
      </c>
      <c r="AL129" s="695">
        <v>0</v>
      </c>
      <c r="AM129" s="695">
        <v>0</v>
      </c>
      <c r="AN129" s="695">
        <v>0</v>
      </c>
      <c r="AO129" s="696">
        <v>0</v>
      </c>
      <c r="AP129" s="632"/>
      <c r="AQ129" s="694"/>
      <c r="AR129" s="695"/>
      <c r="AS129" s="695"/>
      <c r="AT129" s="695"/>
      <c r="AU129" s="695">
        <v>0</v>
      </c>
      <c r="AV129" s="695">
        <v>0</v>
      </c>
      <c r="AW129" s="695">
        <v>0</v>
      </c>
      <c r="AX129" s="695">
        <v>0</v>
      </c>
      <c r="AY129" s="695">
        <v>0</v>
      </c>
      <c r="AZ129" s="695">
        <v>0</v>
      </c>
      <c r="BA129" s="695">
        <v>0</v>
      </c>
      <c r="BB129" s="695">
        <v>0</v>
      </c>
      <c r="BC129" s="695">
        <v>0</v>
      </c>
      <c r="BD129" s="695">
        <v>0</v>
      </c>
      <c r="BE129" s="695">
        <v>0</v>
      </c>
      <c r="BF129" s="695">
        <v>0</v>
      </c>
      <c r="BG129" s="695">
        <v>0</v>
      </c>
      <c r="BH129" s="695">
        <v>0</v>
      </c>
      <c r="BI129" s="695">
        <v>0</v>
      </c>
      <c r="BJ129" s="695">
        <v>0</v>
      </c>
      <c r="BK129" s="695">
        <v>0</v>
      </c>
      <c r="BL129" s="695">
        <v>0</v>
      </c>
      <c r="BM129" s="695">
        <v>0</v>
      </c>
      <c r="BN129" s="695">
        <v>0</v>
      </c>
      <c r="BO129" s="695">
        <v>0</v>
      </c>
      <c r="BP129" s="695">
        <v>0</v>
      </c>
      <c r="BQ129" s="695">
        <v>0</v>
      </c>
      <c r="BR129" s="695">
        <v>0</v>
      </c>
      <c r="BS129" s="695">
        <v>0</v>
      </c>
      <c r="BT129" s="696">
        <v>0</v>
      </c>
    </row>
    <row r="130" spans="2:72" ht="18" customHeight="1">
      <c r="B130" s="815" t="s">
        <v>208</v>
      </c>
      <c r="C130" s="815" t="s">
        <v>839</v>
      </c>
      <c r="D130" s="815" t="s">
        <v>809</v>
      </c>
      <c r="E130" s="815" t="s">
        <v>798</v>
      </c>
      <c r="F130" s="815" t="s">
        <v>29</v>
      </c>
      <c r="G130" s="815" t="s">
        <v>799</v>
      </c>
      <c r="H130" s="815">
        <v>2015</v>
      </c>
      <c r="I130" s="816" t="s">
        <v>583</v>
      </c>
      <c r="J130" s="634" t="s">
        <v>595</v>
      </c>
      <c r="K130" s="632"/>
      <c r="L130" s="694"/>
      <c r="M130" s="695"/>
      <c r="N130" s="695"/>
      <c r="O130" s="695"/>
      <c r="P130" s="695">
        <v>0</v>
      </c>
      <c r="Q130" s="695">
        <v>0</v>
      </c>
      <c r="R130" s="695">
        <v>0</v>
      </c>
      <c r="S130" s="695">
        <v>0</v>
      </c>
      <c r="T130" s="695">
        <v>0</v>
      </c>
      <c r="U130" s="695">
        <v>0</v>
      </c>
      <c r="V130" s="695">
        <v>0</v>
      </c>
      <c r="W130" s="695">
        <v>0</v>
      </c>
      <c r="X130" s="695">
        <v>0</v>
      </c>
      <c r="Y130" s="695">
        <v>0</v>
      </c>
      <c r="Z130" s="695">
        <v>0</v>
      </c>
      <c r="AA130" s="695">
        <v>0</v>
      </c>
      <c r="AB130" s="695">
        <v>0</v>
      </c>
      <c r="AC130" s="695">
        <v>0</v>
      </c>
      <c r="AD130" s="695">
        <v>0</v>
      </c>
      <c r="AE130" s="695">
        <v>0</v>
      </c>
      <c r="AF130" s="695">
        <v>0</v>
      </c>
      <c r="AG130" s="695">
        <v>0</v>
      </c>
      <c r="AH130" s="695">
        <v>0</v>
      </c>
      <c r="AI130" s="695">
        <v>0</v>
      </c>
      <c r="AJ130" s="695">
        <v>0</v>
      </c>
      <c r="AK130" s="695">
        <v>0</v>
      </c>
      <c r="AL130" s="695">
        <v>0</v>
      </c>
      <c r="AM130" s="695">
        <v>0</v>
      </c>
      <c r="AN130" s="695">
        <v>0</v>
      </c>
      <c r="AO130" s="696">
        <v>0</v>
      </c>
      <c r="AP130" s="632"/>
      <c r="AQ130" s="694"/>
      <c r="AR130" s="695"/>
      <c r="AS130" s="695"/>
      <c r="AT130" s="695"/>
      <c r="AU130" s="695">
        <v>0</v>
      </c>
      <c r="AV130" s="695">
        <v>0</v>
      </c>
      <c r="AW130" s="695">
        <v>0</v>
      </c>
      <c r="AX130" s="695">
        <v>0</v>
      </c>
      <c r="AY130" s="695">
        <v>0</v>
      </c>
      <c r="AZ130" s="695">
        <v>0</v>
      </c>
      <c r="BA130" s="695">
        <v>0</v>
      </c>
      <c r="BB130" s="695">
        <v>0</v>
      </c>
      <c r="BC130" s="695">
        <v>0</v>
      </c>
      <c r="BD130" s="695">
        <v>0</v>
      </c>
      <c r="BE130" s="695">
        <v>0</v>
      </c>
      <c r="BF130" s="695">
        <v>0</v>
      </c>
      <c r="BG130" s="695">
        <v>0</v>
      </c>
      <c r="BH130" s="695">
        <v>0</v>
      </c>
      <c r="BI130" s="695">
        <v>0</v>
      </c>
      <c r="BJ130" s="695">
        <v>0</v>
      </c>
      <c r="BK130" s="695">
        <v>0</v>
      </c>
      <c r="BL130" s="695">
        <v>0</v>
      </c>
      <c r="BM130" s="695">
        <v>0</v>
      </c>
      <c r="BN130" s="695">
        <v>0</v>
      </c>
      <c r="BO130" s="695">
        <v>0</v>
      </c>
      <c r="BP130" s="695">
        <v>0</v>
      </c>
      <c r="BQ130" s="695">
        <v>0</v>
      </c>
      <c r="BR130" s="695">
        <v>0</v>
      </c>
      <c r="BS130" s="695">
        <v>0</v>
      </c>
      <c r="BT130" s="696">
        <v>0</v>
      </c>
    </row>
    <row r="131" spans="2:72" ht="18" customHeight="1">
      <c r="B131" s="815" t="s">
        <v>208</v>
      </c>
      <c r="C131" s="815" t="s">
        <v>839</v>
      </c>
      <c r="D131" s="815" t="s">
        <v>810</v>
      </c>
      <c r="E131" s="815" t="s">
        <v>798</v>
      </c>
      <c r="F131" s="815" t="s">
        <v>29</v>
      </c>
      <c r="G131" s="815" t="s">
        <v>799</v>
      </c>
      <c r="H131" s="815">
        <v>2015</v>
      </c>
      <c r="I131" s="816" t="s">
        <v>583</v>
      </c>
      <c r="J131" s="634" t="s">
        <v>595</v>
      </c>
      <c r="K131" s="632"/>
      <c r="L131" s="694"/>
      <c r="M131" s="695"/>
      <c r="N131" s="695"/>
      <c r="O131" s="695"/>
      <c r="P131" s="695">
        <v>0</v>
      </c>
      <c r="Q131" s="695">
        <v>0</v>
      </c>
      <c r="R131" s="695">
        <v>0</v>
      </c>
      <c r="S131" s="695">
        <v>0</v>
      </c>
      <c r="T131" s="695">
        <v>0</v>
      </c>
      <c r="U131" s="695">
        <v>0</v>
      </c>
      <c r="V131" s="695">
        <v>0</v>
      </c>
      <c r="W131" s="695">
        <v>0</v>
      </c>
      <c r="X131" s="695">
        <v>0</v>
      </c>
      <c r="Y131" s="695">
        <v>0</v>
      </c>
      <c r="Z131" s="695">
        <v>0</v>
      </c>
      <c r="AA131" s="695">
        <v>0</v>
      </c>
      <c r="AB131" s="695">
        <v>0</v>
      </c>
      <c r="AC131" s="695">
        <v>0</v>
      </c>
      <c r="AD131" s="695">
        <v>0</v>
      </c>
      <c r="AE131" s="695">
        <v>0</v>
      </c>
      <c r="AF131" s="695">
        <v>0</v>
      </c>
      <c r="AG131" s="695">
        <v>0</v>
      </c>
      <c r="AH131" s="695">
        <v>0</v>
      </c>
      <c r="AI131" s="695">
        <v>0</v>
      </c>
      <c r="AJ131" s="695">
        <v>0</v>
      </c>
      <c r="AK131" s="695">
        <v>0</v>
      </c>
      <c r="AL131" s="695">
        <v>0</v>
      </c>
      <c r="AM131" s="695">
        <v>0</v>
      </c>
      <c r="AN131" s="695">
        <v>0</v>
      </c>
      <c r="AO131" s="696">
        <v>0</v>
      </c>
      <c r="AP131" s="632"/>
      <c r="AQ131" s="694"/>
      <c r="AR131" s="695"/>
      <c r="AS131" s="695"/>
      <c r="AT131" s="695"/>
      <c r="AU131" s="695">
        <v>0</v>
      </c>
      <c r="AV131" s="695">
        <v>0</v>
      </c>
      <c r="AW131" s="695">
        <v>0</v>
      </c>
      <c r="AX131" s="695">
        <v>0</v>
      </c>
      <c r="AY131" s="695">
        <v>0</v>
      </c>
      <c r="AZ131" s="695">
        <v>0</v>
      </c>
      <c r="BA131" s="695">
        <v>0</v>
      </c>
      <c r="BB131" s="695">
        <v>0</v>
      </c>
      <c r="BC131" s="695">
        <v>0</v>
      </c>
      <c r="BD131" s="695">
        <v>0</v>
      </c>
      <c r="BE131" s="695">
        <v>0</v>
      </c>
      <c r="BF131" s="695">
        <v>0</v>
      </c>
      <c r="BG131" s="695">
        <v>0</v>
      </c>
      <c r="BH131" s="695">
        <v>0</v>
      </c>
      <c r="BI131" s="695">
        <v>0</v>
      </c>
      <c r="BJ131" s="695">
        <v>0</v>
      </c>
      <c r="BK131" s="695">
        <v>0</v>
      </c>
      <c r="BL131" s="695">
        <v>0</v>
      </c>
      <c r="BM131" s="695">
        <v>0</v>
      </c>
      <c r="BN131" s="695">
        <v>0</v>
      </c>
      <c r="BO131" s="695">
        <v>0</v>
      </c>
      <c r="BP131" s="695">
        <v>0</v>
      </c>
      <c r="BQ131" s="695">
        <v>0</v>
      </c>
      <c r="BR131" s="695">
        <v>0</v>
      </c>
      <c r="BS131" s="695">
        <v>0</v>
      </c>
      <c r="BT131" s="696">
        <v>0</v>
      </c>
    </row>
    <row r="132" spans="2:72" ht="18" customHeight="1">
      <c r="B132" s="815" t="s">
        <v>208</v>
      </c>
      <c r="C132" s="815" t="s">
        <v>839</v>
      </c>
      <c r="D132" s="815" t="s">
        <v>774</v>
      </c>
      <c r="E132" s="815" t="s">
        <v>798</v>
      </c>
      <c r="F132" s="815" t="s">
        <v>29</v>
      </c>
      <c r="G132" s="815" t="s">
        <v>799</v>
      </c>
      <c r="H132" s="815">
        <v>2015</v>
      </c>
      <c r="I132" s="816" t="s">
        <v>583</v>
      </c>
      <c r="J132" s="634" t="s">
        <v>595</v>
      </c>
      <c r="K132" s="632"/>
      <c r="L132" s="694"/>
      <c r="M132" s="695"/>
      <c r="N132" s="695"/>
      <c r="O132" s="695"/>
      <c r="P132" s="695">
        <v>0</v>
      </c>
      <c r="Q132" s="695">
        <v>0</v>
      </c>
      <c r="R132" s="695">
        <v>0</v>
      </c>
      <c r="S132" s="695">
        <v>0</v>
      </c>
      <c r="T132" s="695">
        <v>0</v>
      </c>
      <c r="U132" s="695">
        <v>0</v>
      </c>
      <c r="V132" s="695">
        <v>0</v>
      </c>
      <c r="W132" s="695">
        <v>0</v>
      </c>
      <c r="X132" s="695">
        <v>0</v>
      </c>
      <c r="Y132" s="695">
        <v>0</v>
      </c>
      <c r="Z132" s="695">
        <v>0</v>
      </c>
      <c r="AA132" s="695">
        <v>0</v>
      </c>
      <c r="AB132" s="695">
        <v>0</v>
      </c>
      <c r="AC132" s="695">
        <v>0</v>
      </c>
      <c r="AD132" s="695">
        <v>0</v>
      </c>
      <c r="AE132" s="695">
        <v>0</v>
      </c>
      <c r="AF132" s="695">
        <v>0</v>
      </c>
      <c r="AG132" s="695">
        <v>0</v>
      </c>
      <c r="AH132" s="695">
        <v>0</v>
      </c>
      <c r="AI132" s="695">
        <v>0</v>
      </c>
      <c r="AJ132" s="695">
        <v>0</v>
      </c>
      <c r="AK132" s="695">
        <v>0</v>
      </c>
      <c r="AL132" s="695">
        <v>0</v>
      </c>
      <c r="AM132" s="695">
        <v>0</v>
      </c>
      <c r="AN132" s="695">
        <v>0</v>
      </c>
      <c r="AO132" s="696">
        <v>0</v>
      </c>
      <c r="AP132" s="632"/>
      <c r="AQ132" s="694"/>
      <c r="AR132" s="695"/>
      <c r="AS132" s="695"/>
      <c r="AT132" s="695"/>
      <c r="AU132" s="695">
        <v>0</v>
      </c>
      <c r="AV132" s="695">
        <v>0</v>
      </c>
      <c r="AW132" s="695">
        <v>0</v>
      </c>
      <c r="AX132" s="695">
        <v>0</v>
      </c>
      <c r="AY132" s="695">
        <v>0</v>
      </c>
      <c r="AZ132" s="695">
        <v>0</v>
      </c>
      <c r="BA132" s="695">
        <v>0</v>
      </c>
      <c r="BB132" s="695">
        <v>0</v>
      </c>
      <c r="BC132" s="695">
        <v>0</v>
      </c>
      <c r="BD132" s="695">
        <v>0</v>
      </c>
      <c r="BE132" s="695">
        <v>0</v>
      </c>
      <c r="BF132" s="695">
        <v>0</v>
      </c>
      <c r="BG132" s="695">
        <v>0</v>
      </c>
      <c r="BH132" s="695">
        <v>0</v>
      </c>
      <c r="BI132" s="695">
        <v>0</v>
      </c>
      <c r="BJ132" s="695">
        <v>0</v>
      </c>
      <c r="BK132" s="695">
        <v>0</v>
      </c>
      <c r="BL132" s="695">
        <v>0</v>
      </c>
      <c r="BM132" s="695">
        <v>0</v>
      </c>
      <c r="BN132" s="695">
        <v>0</v>
      </c>
      <c r="BO132" s="695">
        <v>0</v>
      </c>
      <c r="BP132" s="695">
        <v>0</v>
      </c>
      <c r="BQ132" s="695">
        <v>0</v>
      </c>
      <c r="BR132" s="695">
        <v>0</v>
      </c>
      <c r="BS132" s="695">
        <v>0</v>
      </c>
      <c r="BT132" s="696">
        <v>0</v>
      </c>
    </row>
    <row r="133" spans="2:72" ht="18" customHeight="1">
      <c r="B133" s="815" t="s">
        <v>208</v>
      </c>
      <c r="C133" s="815" t="s">
        <v>840</v>
      </c>
      <c r="D133" s="815" t="s">
        <v>776</v>
      </c>
      <c r="E133" s="815" t="s">
        <v>798</v>
      </c>
      <c r="F133" s="815" t="s">
        <v>800</v>
      </c>
      <c r="G133" s="815" t="s">
        <v>799</v>
      </c>
      <c r="H133" s="815">
        <v>2015</v>
      </c>
      <c r="I133" s="816" t="s">
        <v>583</v>
      </c>
      <c r="J133" s="634" t="s">
        <v>595</v>
      </c>
      <c r="K133" s="632"/>
      <c r="L133" s="694"/>
      <c r="M133" s="695"/>
      <c r="N133" s="695"/>
      <c r="O133" s="695"/>
      <c r="P133" s="695">
        <v>0</v>
      </c>
      <c r="Q133" s="695">
        <v>0</v>
      </c>
      <c r="R133" s="695">
        <v>0</v>
      </c>
      <c r="S133" s="695">
        <v>0</v>
      </c>
      <c r="T133" s="695">
        <v>0</v>
      </c>
      <c r="U133" s="695">
        <v>0</v>
      </c>
      <c r="V133" s="695">
        <v>0</v>
      </c>
      <c r="W133" s="695">
        <v>0</v>
      </c>
      <c r="X133" s="695">
        <v>0</v>
      </c>
      <c r="Y133" s="695">
        <v>0</v>
      </c>
      <c r="Z133" s="695">
        <v>0</v>
      </c>
      <c r="AA133" s="695">
        <v>0</v>
      </c>
      <c r="AB133" s="695">
        <v>0</v>
      </c>
      <c r="AC133" s="695">
        <v>0</v>
      </c>
      <c r="AD133" s="695">
        <v>0</v>
      </c>
      <c r="AE133" s="695">
        <v>0</v>
      </c>
      <c r="AF133" s="695">
        <v>0</v>
      </c>
      <c r="AG133" s="695">
        <v>0</v>
      </c>
      <c r="AH133" s="695">
        <v>0</v>
      </c>
      <c r="AI133" s="695">
        <v>0</v>
      </c>
      <c r="AJ133" s="695">
        <v>0</v>
      </c>
      <c r="AK133" s="695">
        <v>0</v>
      </c>
      <c r="AL133" s="695">
        <v>0</v>
      </c>
      <c r="AM133" s="695">
        <v>0</v>
      </c>
      <c r="AN133" s="695">
        <v>0</v>
      </c>
      <c r="AO133" s="696">
        <v>0</v>
      </c>
      <c r="AP133" s="632"/>
      <c r="AQ133" s="694"/>
      <c r="AR133" s="695"/>
      <c r="AS133" s="695"/>
      <c r="AT133" s="695"/>
      <c r="AU133" s="695">
        <v>0</v>
      </c>
      <c r="AV133" s="695">
        <v>0</v>
      </c>
      <c r="AW133" s="695">
        <v>0</v>
      </c>
      <c r="AX133" s="695">
        <v>0</v>
      </c>
      <c r="AY133" s="695">
        <v>0</v>
      </c>
      <c r="AZ133" s="695">
        <v>0</v>
      </c>
      <c r="BA133" s="695">
        <v>0</v>
      </c>
      <c r="BB133" s="695">
        <v>0</v>
      </c>
      <c r="BC133" s="695">
        <v>0</v>
      </c>
      <c r="BD133" s="695">
        <v>0</v>
      </c>
      <c r="BE133" s="695">
        <v>0</v>
      </c>
      <c r="BF133" s="695">
        <v>0</v>
      </c>
      <c r="BG133" s="695">
        <v>0</v>
      </c>
      <c r="BH133" s="695">
        <v>0</v>
      </c>
      <c r="BI133" s="695">
        <v>0</v>
      </c>
      <c r="BJ133" s="695">
        <v>0</v>
      </c>
      <c r="BK133" s="695">
        <v>0</v>
      </c>
      <c r="BL133" s="695">
        <v>0</v>
      </c>
      <c r="BM133" s="695">
        <v>0</v>
      </c>
      <c r="BN133" s="695">
        <v>0</v>
      </c>
      <c r="BO133" s="695">
        <v>0</v>
      </c>
      <c r="BP133" s="695">
        <v>0</v>
      </c>
      <c r="BQ133" s="695">
        <v>0</v>
      </c>
      <c r="BR133" s="695">
        <v>0</v>
      </c>
      <c r="BS133" s="695">
        <v>0</v>
      </c>
      <c r="BT133" s="696">
        <v>0</v>
      </c>
    </row>
    <row r="134" spans="2:72" ht="18" customHeight="1">
      <c r="B134" s="815" t="s">
        <v>208</v>
      </c>
      <c r="C134" s="815" t="s">
        <v>840</v>
      </c>
      <c r="D134" s="815" t="s">
        <v>775</v>
      </c>
      <c r="E134" s="815" t="s">
        <v>798</v>
      </c>
      <c r="F134" s="815" t="s">
        <v>800</v>
      </c>
      <c r="G134" s="815" t="s">
        <v>799</v>
      </c>
      <c r="H134" s="815">
        <v>2015</v>
      </c>
      <c r="I134" s="816" t="s">
        <v>583</v>
      </c>
      <c r="J134" s="634" t="s">
        <v>595</v>
      </c>
      <c r="K134" s="632"/>
      <c r="L134" s="694"/>
      <c r="M134" s="695"/>
      <c r="N134" s="695"/>
      <c r="O134" s="695"/>
      <c r="P134" s="695">
        <v>0</v>
      </c>
      <c r="Q134" s="695">
        <v>0</v>
      </c>
      <c r="R134" s="695">
        <v>0</v>
      </c>
      <c r="S134" s="695">
        <v>0</v>
      </c>
      <c r="T134" s="695">
        <v>0</v>
      </c>
      <c r="U134" s="695">
        <v>0</v>
      </c>
      <c r="V134" s="695">
        <v>0</v>
      </c>
      <c r="W134" s="695">
        <v>0</v>
      </c>
      <c r="X134" s="695">
        <v>0</v>
      </c>
      <c r="Y134" s="695">
        <v>0</v>
      </c>
      <c r="Z134" s="695">
        <v>0</v>
      </c>
      <c r="AA134" s="695">
        <v>0</v>
      </c>
      <c r="AB134" s="695">
        <v>0</v>
      </c>
      <c r="AC134" s="695">
        <v>0</v>
      </c>
      <c r="AD134" s="695">
        <v>0</v>
      </c>
      <c r="AE134" s="695">
        <v>0</v>
      </c>
      <c r="AF134" s="695">
        <v>0</v>
      </c>
      <c r="AG134" s="695">
        <v>0</v>
      </c>
      <c r="AH134" s="695">
        <v>0</v>
      </c>
      <c r="AI134" s="695">
        <v>0</v>
      </c>
      <c r="AJ134" s="695">
        <v>0</v>
      </c>
      <c r="AK134" s="695">
        <v>0</v>
      </c>
      <c r="AL134" s="695">
        <v>0</v>
      </c>
      <c r="AM134" s="695">
        <v>0</v>
      </c>
      <c r="AN134" s="695">
        <v>0</v>
      </c>
      <c r="AO134" s="696">
        <v>0</v>
      </c>
      <c r="AP134" s="632"/>
      <c r="AQ134" s="694"/>
      <c r="AR134" s="695"/>
      <c r="AS134" s="695"/>
      <c r="AT134" s="695"/>
      <c r="AU134" s="695">
        <v>0</v>
      </c>
      <c r="AV134" s="695">
        <v>0</v>
      </c>
      <c r="AW134" s="695">
        <v>0</v>
      </c>
      <c r="AX134" s="695">
        <v>0</v>
      </c>
      <c r="AY134" s="695">
        <v>0</v>
      </c>
      <c r="AZ134" s="695">
        <v>0</v>
      </c>
      <c r="BA134" s="695">
        <v>0</v>
      </c>
      <c r="BB134" s="695">
        <v>0</v>
      </c>
      <c r="BC134" s="695">
        <v>0</v>
      </c>
      <c r="BD134" s="695">
        <v>0</v>
      </c>
      <c r="BE134" s="695">
        <v>0</v>
      </c>
      <c r="BF134" s="695">
        <v>0</v>
      </c>
      <c r="BG134" s="695">
        <v>0</v>
      </c>
      <c r="BH134" s="695">
        <v>0</v>
      </c>
      <c r="BI134" s="695">
        <v>0</v>
      </c>
      <c r="BJ134" s="695">
        <v>0</v>
      </c>
      <c r="BK134" s="695">
        <v>0</v>
      </c>
      <c r="BL134" s="695">
        <v>0</v>
      </c>
      <c r="BM134" s="695">
        <v>0</v>
      </c>
      <c r="BN134" s="695">
        <v>0</v>
      </c>
      <c r="BO134" s="695">
        <v>0</v>
      </c>
      <c r="BP134" s="695">
        <v>0</v>
      </c>
      <c r="BQ134" s="695">
        <v>0</v>
      </c>
      <c r="BR134" s="695">
        <v>0</v>
      </c>
      <c r="BS134" s="695">
        <v>0</v>
      </c>
      <c r="BT134" s="696">
        <v>0</v>
      </c>
    </row>
    <row r="135" spans="2:72" ht="18" customHeight="1">
      <c r="B135" s="815" t="s">
        <v>208</v>
      </c>
      <c r="C135" s="815" t="s">
        <v>840</v>
      </c>
      <c r="D135" s="815" t="s">
        <v>777</v>
      </c>
      <c r="E135" s="815" t="s">
        <v>798</v>
      </c>
      <c r="F135" s="815" t="s">
        <v>800</v>
      </c>
      <c r="G135" s="815" t="s">
        <v>799</v>
      </c>
      <c r="H135" s="815">
        <v>2015</v>
      </c>
      <c r="I135" s="816" t="s">
        <v>583</v>
      </c>
      <c r="J135" s="634" t="s">
        <v>595</v>
      </c>
      <c r="K135" s="632"/>
      <c r="L135" s="694"/>
      <c r="M135" s="695"/>
      <c r="N135" s="695"/>
      <c r="O135" s="695"/>
      <c r="P135" s="695">
        <v>0</v>
      </c>
      <c r="Q135" s="695">
        <v>0</v>
      </c>
      <c r="R135" s="695">
        <v>0</v>
      </c>
      <c r="S135" s="695">
        <v>0</v>
      </c>
      <c r="T135" s="695">
        <v>0</v>
      </c>
      <c r="U135" s="695">
        <v>0</v>
      </c>
      <c r="V135" s="695">
        <v>0</v>
      </c>
      <c r="W135" s="695">
        <v>0</v>
      </c>
      <c r="X135" s="695">
        <v>0</v>
      </c>
      <c r="Y135" s="695">
        <v>0</v>
      </c>
      <c r="Z135" s="695">
        <v>0</v>
      </c>
      <c r="AA135" s="695">
        <v>0</v>
      </c>
      <c r="AB135" s="695">
        <v>0</v>
      </c>
      <c r="AC135" s="695">
        <v>0</v>
      </c>
      <c r="AD135" s="695">
        <v>0</v>
      </c>
      <c r="AE135" s="695">
        <v>0</v>
      </c>
      <c r="AF135" s="695">
        <v>0</v>
      </c>
      <c r="AG135" s="695">
        <v>0</v>
      </c>
      <c r="AH135" s="695">
        <v>0</v>
      </c>
      <c r="AI135" s="695">
        <v>0</v>
      </c>
      <c r="AJ135" s="695">
        <v>0</v>
      </c>
      <c r="AK135" s="695">
        <v>0</v>
      </c>
      <c r="AL135" s="695">
        <v>0</v>
      </c>
      <c r="AM135" s="695">
        <v>0</v>
      </c>
      <c r="AN135" s="695">
        <v>0</v>
      </c>
      <c r="AO135" s="696">
        <v>0</v>
      </c>
      <c r="AP135" s="632"/>
      <c r="AQ135" s="694"/>
      <c r="AR135" s="695"/>
      <c r="AS135" s="695"/>
      <c r="AT135" s="695"/>
      <c r="AU135" s="695">
        <v>0</v>
      </c>
      <c r="AV135" s="695">
        <v>0</v>
      </c>
      <c r="AW135" s="695">
        <v>0</v>
      </c>
      <c r="AX135" s="695">
        <v>0</v>
      </c>
      <c r="AY135" s="695">
        <v>0</v>
      </c>
      <c r="AZ135" s="695">
        <v>0</v>
      </c>
      <c r="BA135" s="695">
        <v>0</v>
      </c>
      <c r="BB135" s="695">
        <v>0</v>
      </c>
      <c r="BC135" s="695">
        <v>0</v>
      </c>
      <c r="BD135" s="695">
        <v>0</v>
      </c>
      <c r="BE135" s="695">
        <v>0</v>
      </c>
      <c r="BF135" s="695">
        <v>0</v>
      </c>
      <c r="BG135" s="695">
        <v>0</v>
      </c>
      <c r="BH135" s="695">
        <v>0</v>
      </c>
      <c r="BI135" s="695">
        <v>0</v>
      </c>
      <c r="BJ135" s="695">
        <v>0</v>
      </c>
      <c r="BK135" s="695">
        <v>0</v>
      </c>
      <c r="BL135" s="695">
        <v>0</v>
      </c>
      <c r="BM135" s="695">
        <v>0</v>
      </c>
      <c r="BN135" s="695">
        <v>0</v>
      </c>
      <c r="BO135" s="695">
        <v>0</v>
      </c>
      <c r="BP135" s="695">
        <v>0</v>
      </c>
      <c r="BQ135" s="695">
        <v>0</v>
      </c>
      <c r="BR135" s="695">
        <v>0</v>
      </c>
      <c r="BS135" s="695">
        <v>0</v>
      </c>
      <c r="BT135" s="696">
        <v>0</v>
      </c>
    </row>
    <row r="136" spans="2:72" ht="18" customHeight="1">
      <c r="B136" s="815" t="s">
        <v>208</v>
      </c>
      <c r="C136" s="815" t="s">
        <v>840</v>
      </c>
      <c r="D136" s="815" t="s">
        <v>127</v>
      </c>
      <c r="E136" s="815" t="s">
        <v>798</v>
      </c>
      <c r="F136" s="815" t="s">
        <v>800</v>
      </c>
      <c r="G136" s="815" t="s">
        <v>799</v>
      </c>
      <c r="H136" s="815">
        <v>2015</v>
      </c>
      <c r="I136" s="816" t="s">
        <v>583</v>
      </c>
      <c r="J136" s="634" t="s">
        <v>595</v>
      </c>
      <c r="K136" s="632"/>
      <c r="L136" s="694"/>
      <c r="M136" s="695"/>
      <c r="N136" s="695"/>
      <c r="O136" s="695"/>
      <c r="P136" s="695">
        <v>0</v>
      </c>
      <c r="Q136" s="695">
        <v>0</v>
      </c>
      <c r="R136" s="695">
        <v>0</v>
      </c>
      <c r="S136" s="695">
        <v>0</v>
      </c>
      <c r="T136" s="695">
        <v>0</v>
      </c>
      <c r="U136" s="695">
        <v>0</v>
      </c>
      <c r="V136" s="695">
        <v>0</v>
      </c>
      <c r="W136" s="695">
        <v>0</v>
      </c>
      <c r="X136" s="695">
        <v>0</v>
      </c>
      <c r="Y136" s="695">
        <v>0</v>
      </c>
      <c r="Z136" s="695">
        <v>0</v>
      </c>
      <c r="AA136" s="695">
        <v>0</v>
      </c>
      <c r="AB136" s="695">
        <v>0</v>
      </c>
      <c r="AC136" s="695">
        <v>0</v>
      </c>
      <c r="AD136" s="695">
        <v>0</v>
      </c>
      <c r="AE136" s="695">
        <v>0</v>
      </c>
      <c r="AF136" s="695">
        <v>0</v>
      </c>
      <c r="AG136" s="695">
        <v>0</v>
      </c>
      <c r="AH136" s="695">
        <v>0</v>
      </c>
      <c r="AI136" s="695">
        <v>0</v>
      </c>
      <c r="AJ136" s="695">
        <v>0</v>
      </c>
      <c r="AK136" s="695">
        <v>0</v>
      </c>
      <c r="AL136" s="695">
        <v>0</v>
      </c>
      <c r="AM136" s="695">
        <v>0</v>
      </c>
      <c r="AN136" s="695">
        <v>0</v>
      </c>
      <c r="AO136" s="696">
        <v>0</v>
      </c>
      <c r="AP136" s="632"/>
      <c r="AQ136" s="694"/>
      <c r="AR136" s="695"/>
      <c r="AS136" s="695"/>
      <c r="AT136" s="695"/>
      <c r="AU136" s="695">
        <v>0</v>
      </c>
      <c r="AV136" s="695">
        <v>0</v>
      </c>
      <c r="AW136" s="695">
        <v>0</v>
      </c>
      <c r="AX136" s="695">
        <v>0</v>
      </c>
      <c r="AY136" s="695">
        <v>0</v>
      </c>
      <c r="AZ136" s="695">
        <v>0</v>
      </c>
      <c r="BA136" s="695">
        <v>0</v>
      </c>
      <c r="BB136" s="695">
        <v>0</v>
      </c>
      <c r="BC136" s="695">
        <v>0</v>
      </c>
      <c r="BD136" s="695">
        <v>0</v>
      </c>
      <c r="BE136" s="695">
        <v>0</v>
      </c>
      <c r="BF136" s="695">
        <v>0</v>
      </c>
      <c r="BG136" s="695">
        <v>0</v>
      </c>
      <c r="BH136" s="695">
        <v>0</v>
      </c>
      <c r="BI136" s="695">
        <v>0</v>
      </c>
      <c r="BJ136" s="695">
        <v>0</v>
      </c>
      <c r="BK136" s="695">
        <v>0</v>
      </c>
      <c r="BL136" s="695">
        <v>0</v>
      </c>
      <c r="BM136" s="695">
        <v>0</v>
      </c>
      <c r="BN136" s="695">
        <v>0</v>
      </c>
      <c r="BO136" s="695">
        <v>0</v>
      </c>
      <c r="BP136" s="695">
        <v>0</v>
      </c>
      <c r="BQ136" s="695">
        <v>0</v>
      </c>
      <c r="BR136" s="695">
        <v>0</v>
      </c>
      <c r="BS136" s="695">
        <v>0</v>
      </c>
      <c r="BT136" s="696">
        <v>0</v>
      </c>
    </row>
    <row r="137" spans="2:72" ht="18" customHeight="1">
      <c r="B137" s="815" t="s">
        <v>208</v>
      </c>
      <c r="C137" s="815" t="s">
        <v>839</v>
      </c>
      <c r="D137" s="815" t="s">
        <v>811</v>
      </c>
      <c r="E137" s="815" t="s">
        <v>798</v>
      </c>
      <c r="F137" s="815" t="s">
        <v>29</v>
      </c>
      <c r="G137" s="815" t="s">
        <v>799</v>
      </c>
      <c r="H137" s="815">
        <v>2015</v>
      </c>
      <c r="I137" s="816" t="s">
        <v>583</v>
      </c>
      <c r="J137" s="634" t="s">
        <v>595</v>
      </c>
      <c r="K137" s="632"/>
      <c r="L137" s="694"/>
      <c r="M137" s="695"/>
      <c r="N137" s="695"/>
      <c r="O137" s="695"/>
      <c r="P137" s="695">
        <v>0</v>
      </c>
      <c r="Q137" s="695">
        <v>0</v>
      </c>
      <c r="R137" s="695">
        <v>0</v>
      </c>
      <c r="S137" s="695">
        <v>0</v>
      </c>
      <c r="T137" s="695">
        <v>0</v>
      </c>
      <c r="U137" s="695">
        <v>0</v>
      </c>
      <c r="V137" s="695">
        <v>0</v>
      </c>
      <c r="W137" s="695">
        <v>0</v>
      </c>
      <c r="X137" s="695">
        <v>0</v>
      </c>
      <c r="Y137" s="695">
        <v>0</v>
      </c>
      <c r="Z137" s="695">
        <v>0</v>
      </c>
      <c r="AA137" s="695">
        <v>0</v>
      </c>
      <c r="AB137" s="695">
        <v>0</v>
      </c>
      <c r="AC137" s="695">
        <v>0</v>
      </c>
      <c r="AD137" s="695">
        <v>0</v>
      </c>
      <c r="AE137" s="695">
        <v>0</v>
      </c>
      <c r="AF137" s="695">
        <v>0</v>
      </c>
      <c r="AG137" s="695">
        <v>0</v>
      </c>
      <c r="AH137" s="695">
        <v>0</v>
      </c>
      <c r="AI137" s="695">
        <v>0</v>
      </c>
      <c r="AJ137" s="695">
        <v>0</v>
      </c>
      <c r="AK137" s="695">
        <v>0</v>
      </c>
      <c r="AL137" s="695">
        <v>0</v>
      </c>
      <c r="AM137" s="695">
        <v>0</v>
      </c>
      <c r="AN137" s="695">
        <v>0</v>
      </c>
      <c r="AO137" s="696">
        <v>0</v>
      </c>
      <c r="AP137" s="632"/>
      <c r="AQ137" s="694"/>
      <c r="AR137" s="695"/>
      <c r="AS137" s="695"/>
      <c r="AT137" s="695"/>
      <c r="AU137" s="695">
        <v>0</v>
      </c>
      <c r="AV137" s="695">
        <v>0</v>
      </c>
      <c r="AW137" s="695">
        <v>0</v>
      </c>
      <c r="AX137" s="695">
        <v>0</v>
      </c>
      <c r="AY137" s="695">
        <v>0</v>
      </c>
      <c r="AZ137" s="695">
        <v>0</v>
      </c>
      <c r="BA137" s="695">
        <v>0</v>
      </c>
      <c r="BB137" s="695">
        <v>0</v>
      </c>
      <c r="BC137" s="695">
        <v>0</v>
      </c>
      <c r="BD137" s="695">
        <v>0</v>
      </c>
      <c r="BE137" s="695">
        <v>0</v>
      </c>
      <c r="BF137" s="695">
        <v>0</v>
      </c>
      <c r="BG137" s="695">
        <v>0</v>
      </c>
      <c r="BH137" s="695">
        <v>0</v>
      </c>
      <c r="BI137" s="695">
        <v>0</v>
      </c>
      <c r="BJ137" s="695">
        <v>0</v>
      </c>
      <c r="BK137" s="695">
        <v>0</v>
      </c>
      <c r="BL137" s="695">
        <v>0</v>
      </c>
      <c r="BM137" s="695">
        <v>0</v>
      </c>
      <c r="BN137" s="695">
        <v>0</v>
      </c>
      <c r="BO137" s="695">
        <v>0</v>
      </c>
      <c r="BP137" s="695">
        <v>0</v>
      </c>
      <c r="BQ137" s="695">
        <v>0</v>
      </c>
      <c r="BR137" s="695">
        <v>0</v>
      </c>
      <c r="BS137" s="695">
        <v>0</v>
      </c>
      <c r="BT137" s="696">
        <v>0</v>
      </c>
    </row>
    <row r="138" spans="2:72" ht="18" customHeight="1">
      <c r="B138" s="815" t="s">
        <v>208</v>
      </c>
      <c r="C138" s="815" t="s">
        <v>839</v>
      </c>
      <c r="D138" s="815" t="s">
        <v>812</v>
      </c>
      <c r="E138" s="815" t="s">
        <v>798</v>
      </c>
      <c r="F138" s="815" t="s">
        <v>29</v>
      </c>
      <c r="G138" s="815" t="s">
        <v>799</v>
      </c>
      <c r="H138" s="815">
        <v>2015</v>
      </c>
      <c r="I138" s="816" t="s">
        <v>583</v>
      </c>
      <c r="J138" s="634" t="s">
        <v>595</v>
      </c>
      <c r="K138" s="632"/>
      <c r="L138" s="694"/>
      <c r="M138" s="695"/>
      <c r="N138" s="695"/>
      <c r="O138" s="695"/>
      <c r="P138" s="695">
        <v>0</v>
      </c>
      <c r="Q138" s="695">
        <v>0</v>
      </c>
      <c r="R138" s="695">
        <v>0</v>
      </c>
      <c r="S138" s="695">
        <v>0</v>
      </c>
      <c r="T138" s="695">
        <v>0</v>
      </c>
      <c r="U138" s="695">
        <v>0</v>
      </c>
      <c r="V138" s="695">
        <v>0</v>
      </c>
      <c r="W138" s="695">
        <v>0</v>
      </c>
      <c r="X138" s="695">
        <v>0</v>
      </c>
      <c r="Y138" s="695">
        <v>0</v>
      </c>
      <c r="Z138" s="695">
        <v>0</v>
      </c>
      <c r="AA138" s="695">
        <v>0</v>
      </c>
      <c r="AB138" s="695">
        <v>0</v>
      </c>
      <c r="AC138" s="695">
        <v>0</v>
      </c>
      <c r="AD138" s="695">
        <v>0</v>
      </c>
      <c r="AE138" s="695">
        <v>0</v>
      </c>
      <c r="AF138" s="695">
        <v>0</v>
      </c>
      <c r="AG138" s="695">
        <v>0</v>
      </c>
      <c r="AH138" s="695">
        <v>0</v>
      </c>
      <c r="AI138" s="695">
        <v>0</v>
      </c>
      <c r="AJ138" s="695">
        <v>0</v>
      </c>
      <c r="AK138" s="695">
        <v>0</v>
      </c>
      <c r="AL138" s="695">
        <v>0</v>
      </c>
      <c r="AM138" s="695">
        <v>0</v>
      </c>
      <c r="AN138" s="695">
        <v>0</v>
      </c>
      <c r="AO138" s="696">
        <v>0</v>
      </c>
      <c r="AP138" s="632"/>
      <c r="AQ138" s="694"/>
      <c r="AR138" s="695"/>
      <c r="AS138" s="695"/>
      <c r="AT138" s="695"/>
      <c r="AU138" s="695">
        <v>0</v>
      </c>
      <c r="AV138" s="695">
        <v>0</v>
      </c>
      <c r="AW138" s="695">
        <v>0</v>
      </c>
      <c r="AX138" s="695">
        <v>0</v>
      </c>
      <c r="AY138" s="695">
        <v>0</v>
      </c>
      <c r="AZ138" s="695">
        <v>0</v>
      </c>
      <c r="BA138" s="695">
        <v>0</v>
      </c>
      <c r="BB138" s="695">
        <v>0</v>
      </c>
      <c r="BC138" s="695">
        <v>0</v>
      </c>
      <c r="BD138" s="695">
        <v>0</v>
      </c>
      <c r="BE138" s="695">
        <v>0</v>
      </c>
      <c r="BF138" s="695">
        <v>0</v>
      </c>
      <c r="BG138" s="695">
        <v>0</v>
      </c>
      <c r="BH138" s="695">
        <v>0</v>
      </c>
      <c r="BI138" s="695">
        <v>0</v>
      </c>
      <c r="BJ138" s="695">
        <v>0</v>
      </c>
      <c r="BK138" s="695">
        <v>0</v>
      </c>
      <c r="BL138" s="695">
        <v>0</v>
      </c>
      <c r="BM138" s="695">
        <v>0</v>
      </c>
      <c r="BN138" s="695">
        <v>0</v>
      </c>
      <c r="BO138" s="695">
        <v>0</v>
      </c>
      <c r="BP138" s="695">
        <v>0</v>
      </c>
      <c r="BQ138" s="695">
        <v>0</v>
      </c>
      <c r="BR138" s="695">
        <v>0</v>
      </c>
      <c r="BS138" s="695">
        <v>0</v>
      </c>
      <c r="BT138" s="696">
        <v>0</v>
      </c>
    </row>
    <row r="139" spans="2:72" ht="18" customHeight="1">
      <c r="B139" s="815" t="s">
        <v>208</v>
      </c>
      <c r="C139" s="815" t="s">
        <v>839</v>
      </c>
      <c r="D139" s="815" t="s">
        <v>813</v>
      </c>
      <c r="E139" s="815" t="s">
        <v>798</v>
      </c>
      <c r="F139" s="815" t="s">
        <v>29</v>
      </c>
      <c r="G139" s="815" t="s">
        <v>799</v>
      </c>
      <c r="H139" s="815">
        <v>2015</v>
      </c>
      <c r="I139" s="816" t="s">
        <v>583</v>
      </c>
      <c r="J139" s="634" t="s">
        <v>595</v>
      </c>
      <c r="K139" s="632"/>
      <c r="L139" s="694"/>
      <c r="M139" s="695"/>
      <c r="N139" s="695"/>
      <c r="O139" s="695"/>
      <c r="P139" s="695">
        <v>0</v>
      </c>
      <c r="Q139" s="695">
        <v>0</v>
      </c>
      <c r="R139" s="695">
        <v>0</v>
      </c>
      <c r="S139" s="695">
        <v>0</v>
      </c>
      <c r="T139" s="695">
        <v>0</v>
      </c>
      <c r="U139" s="695">
        <v>0</v>
      </c>
      <c r="V139" s="695">
        <v>0</v>
      </c>
      <c r="W139" s="695">
        <v>0</v>
      </c>
      <c r="X139" s="695">
        <v>0</v>
      </c>
      <c r="Y139" s="695">
        <v>0</v>
      </c>
      <c r="Z139" s="695">
        <v>0</v>
      </c>
      <c r="AA139" s="695">
        <v>0</v>
      </c>
      <c r="AB139" s="695">
        <v>0</v>
      </c>
      <c r="AC139" s="695">
        <v>0</v>
      </c>
      <c r="AD139" s="695">
        <v>0</v>
      </c>
      <c r="AE139" s="695">
        <v>0</v>
      </c>
      <c r="AF139" s="695">
        <v>0</v>
      </c>
      <c r="AG139" s="695">
        <v>0</v>
      </c>
      <c r="AH139" s="695">
        <v>0</v>
      </c>
      <c r="AI139" s="695">
        <v>0</v>
      </c>
      <c r="AJ139" s="695">
        <v>0</v>
      </c>
      <c r="AK139" s="695">
        <v>0</v>
      </c>
      <c r="AL139" s="695">
        <v>0</v>
      </c>
      <c r="AM139" s="695">
        <v>0</v>
      </c>
      <c r="AN139" s="695">
        <v>0</v>
      </c>
      <c r="AO139" s="696">
        <v>0</v>
      </c>
      <c r="AP139" s="632"/>
      <c r="AQ139" s="694"/>
      <c r="AR139" s="695"/>
      <c r="AS139" s="695"/>
      <c r="AT139" s="695"/>
      <c r="AU139" s="695">
        <v>0</v>
      </c>
      <c r="AV139" s="695">
        <v>0</v>
      </c>
      <c r="AW139" s="695">
        <v>0</v>
      </c>
      <c r="AX139" s="695">
        <v>0</v>
      </c>
      <c r="AY139" s="695">
        <v>0</v>
      </c>
      <c r="AZ139" s="695">
        <v>0</v>
      </c>
      <c r="BA139" s="695">
        <v>0</v>
      </c>
      <c r="BB139" s="695">
        <v>0</v>
      </c>
      <c r="BC139" s="695">
        <v>0</v>
      </c>
      <c r="BD139" s="695">
        <v>0</v>
      </c>
      <c r="BE139" s="695">
        <v>0</v>
      </c>
      <c r="BF139" s="695">
        <v>0</v>
      </c>
      <c r="BG139" s="695">
        <v>0</v>
      </c>
      <c r="BH139" s="695">
        <v>0</v>
      </c>
      <c r="BI139" s="695">
        <v>0</v>
      </c>
      <c r="BJ139" s="695">
        <v>0</v>
      </c>
      <c r="BK139" s="695">
        <v>0</v>
      </c>
      <c r="BL139" s="695">
        <v>0</v>
      </c>
      <c r="BM139" s="695">
        <v>0</v>
      </c>
      <c r="BN139" s="695">
        <v>0</v>
      </c>
      <c r="BO139" s="695">
        <v>0</v>
      </c>
      <c r="BP139" s="695">
        <v>0</v>
      </c>
      <c r="BQ139" s="695">
        <v>0</v>
      </c>
      <c r="BR139" s="695">
        <v>0</v>
      </c>
      <c r="BS139" s="695">
        <v>0</v>
      </c>
      <c r="BT139" s="696">
        <v>0</v>
      </c>
    </row>
    <row r="140" spans="2:72" ht="18" customHeight="1">
      <c r="B140" s="815" t="s">
        <v>208</v>
      </c>
      <c r="C140" s="815" t="s">
        <v>839</v>
      </c>
      <c r="D140" s="815" t="s">
        <v>814</v>
      </c>
      <c r="E140" s="815" t="s">
        <v>798</v>
      </c>
      <c r="F140" s="815" t="s">
        <v>29</v>
      </c>
      <c r="G140" s="815" t="s">
        <v>799</v>
      </c>
      <c r="H140" s="815">
        <v>2015</v>
      </c>
      <c r="I140" s="816" t="s">
        <v>583</v>
      </c>
      <c r="J140" s="634" t="s">
        <v>595</v>
      </c>
      <c r="K140" s="632"/>
      <c r="L140" s="694"/>
      <c r="M140" s="695"/>
      <c r="N140" s="695"/>
      <c r="O140" s="695"/>
      <c r="P140" s="695">
        <v>0</v>
      </c>
      <c r="Q140" s="695">
        <v>0</v>
      </c>
      <c r="R140" s="695">
        <v>0</v>
      </c>
      <c r="S140" s="695">
        <v>0</v>
      </c>
      <c r="T140" s="695">
        <v>0</v>
      </c>
      <c r="U140" s="695">
        <v>0</v>
      </c>
      <c r="V140" s="695">
        <v>0</v>
      </c>
      <c r="W140" s="695">
        <v>0</v>
      </c>
      <c r="X140" s="695">
        <v>0</v>
      </c>
      <c r="Y140" s="695">
        <v>0</v>
      </c>
      <c r="Z140" s="695">
        <v>0</v>
      </c>
      <c r="AA140" s="695">
        <v>0</v>
      </c>
      <c r="AB140" s="695">
        <v>0</v>
      </c>
      <c r="AC140" s="695">
        <v>0</v>
      </c>
      <c r="AD140" s="695">
        <v>0</v>
      </c>
      <c r="AE140" s="695">
        <v>0</v>
      </c>
      <c r="AF140" s="695">
        <v>0</v>
      </c>
      <c r="AG140" s="695">
        <v>0</v>
      </c>
      <c r="AH140" s="695">
        <v>0</v>
      </c>
      <c r="AI140" s="695">
        <v>0</v>
      </c>
      <c r="AJ140" s="695">
        <v>0</v>
      </c>
      <c r="AK140" s="695">
        <v>0</v>
      </c>
      <c r="AL140" s="695">
        <v>0</v>
      </c>
      <c r="AM140" s="695">
        <v>0</v>
      </c>
      <c r="AN140" s="695">
        <v>0</v>
      </c>
      <c r="AO140" s="696">
        <v>0</v>
      </c>
      <c r="AP140" s="632"/>
      <c r="AQ140" s="694"/>
      <c r="AR140" s="695"/>
      <c r="AS140" s="695"/>
      <c r="AT140" s="695"/>
      <c r="AU140" s="695">
        <v>0</v>
      </c>
      <c r="AV140" s="695">
        <v>0</v>
      </c>
      <c r="AW140" s="695">
        <v>0</v>
      </c>
      <c r="AX140" s="695">
        <v>0</v>
      </c>
      <c r="AY140" s="695">
        <v>0</v>
      </c>
      <c r="AZ140" s="695">
        <v>0</v>
      </c>
      <c r="BA140" s="695">
        <v>0</v>
      </c>
      <c r="BB140" s="695">
        <v>0</v>
      </c>
      <c r="BC140" s="695">
        <v>0</v>
      </c>
      <c r="BD140" s="695">
        <v>0</v>
      </c>
      <c r="BE140" s="695">
        <v>0</v>
      </c>
      <c r="BF140" s="695">
        <v>0</v>
      </c>
      <c r="BG140" s="695">
        <v>0</v>
      </c>
      <c r="BH140" s="695">
        <v>0</v>
      </c>
      <c r="BI140" s="695">
        <v>0</v>
      </c>
      <c r="BJ140" s="695">
        <v>0</v>
      </c>
      <c r="BK140" s="695">
        <v>0</v>
      </c>
      <c r="BL140" s="695">
        <v>0</v>
      </c>
      <c r="BM140" s="695">
        <v>0</v>
      </c>
      <c r="BN140" s="695">
        <v>0</v>
      </c>
      <c r="BO140" s="695">
        <v>0</v>
      </c>
      <c r="BP140" s="695">
        <v>0</v>
      </c>
      <c r="BQ140" s="695">
        <v>0</v>
      </c>
      <c r="BR140" s="695">
        <v>0</v>
      </c>
      <c r="BS140" s="695">
        <v>0</v>
      </c>
      <c r="BT140" s="696">
        <v>0</v>
      </c>
    </row>
    <row r="141" spans="2:72" ht="18" customHeight="1">
      <c r="B141" s="815" t="s">
        <v>208</v>
      </c>
      <c r="C141" s="815" t="s">
        <v>840</v>
      </c>
      <c r="D141" s="815" t="s">
        <v>815</v>
      </c>
      <c r="E141" s="815" t="s">
        <v>798</v>
      </c>
      <c r="F141" s="815" t="s">
        <v>800</v>
      </c>
      <c r="G141" s="815" t="s">
        <v>799</v>
      </c>
      <c r="H141" s="815">
        <v>2015</v>
      </c>
      <c r="I141" s="816" t="s">
        <v>583</v>
      </c>
      <c r="J141" s="634" t="s">
        <v>595</v>
      </c>
      <c r="K141" s="632"/>
      <c r="L141" s="694"/>
      <c r="M141" s="695"/>
      <c r="N141" s="695"/>
      <c r="O141" s="695"/>
      <c r="P141" s="695">
        <v>0</v>
      </c>
      <c r="Q141" s="695">
        <v>0</v>
      </c>
      <c r="R141" s="695">
        <v>0</v>
      </c>
      <c r="S141" s="695">
        <v>0</v>
      </c>
      <c r="T141" s="695">
        <v>0</v>
      </c>
      <c r="U141" s="695">
        <v>0</v>
      </c>
      <c r="V141" s="695">
        <v>0</v>
      </c>
      <c r="W141" s="695">
        <v>0</v>
      </c>
      <c r="X141" s="695">
        <v>0</v>
      </c>
      <c r="Y141" s="695">
        <v>0</v>
      </c>
      <c r="Z141" s="695">
        <v>0</v>
      </c>
      <c r="AA141" s="695">
        <v>0</v>
      </c>
      <c r="AB141" s="695">
        <v>0</v>
      </c>
      <c r="AC141" s="695">
        <v>0</v>
      </c>
      <c r="AD141" s="695">
        <v>0</v>
      </c>
      <c r="AE141" s="695">
        <v>0</v>
      </c>
      <c r="AF141" s="695">
        <v>0</v>
      </c>
      <c r="AG141" s="695">
        <v>0</v>
      </c>
      <c r="AH141" s="695">
        <v>0</v>
      </c>
      <c r="AI141" s="695">
        <v>0</v>
      </c>
      <c r="AJ141" s="695">
        <v>0</v>
      </c>
      <c r="AK141" s="695">
        <v>0</v>
      </c>
      <c r="AL141" s="695">
        <v>0</v>
      </c>
      <c r="AM141" s="695">
        <v>0</v>
      </c>
      <c r="AN141" s="695">
        <v>0</v>
      </c>
      <c r="AO141" s="696">
        <v>0</v>
      </c>
      <c r="AP141" s="632"/>
      <c r="AQ141" s="694"/>
      <c r="AR141" s="695"/>
      <c r="AS141" s="695"/>
      <c r="AT141" s="695"/>
      <c r="AU141" s="695">
        <v>0</v>
      </c>
      <c r="AV141" s="695">
        <v>0</v>
      </c>
      <c r="AW141" s="695">
        <v>0</v>
      </c>
      <c r="AX141" s="695">
        <v>0</v>
      </c>
      <c r="AY141" s="695">
        <v>0</v>
      </c>
      <c r="AZ141" s="695">
        <v>0</v>
      </c>
      <c r="BA141" s="695">
        <v>0</v>
      </c>
      <c r="BB141" s="695">
        <v>0</v>
      </c>
      <c r="BC141" s="695">
        <v>0</v>
      </c>
      <c r="BD141" s="695">
        <v>0</v>
      </c>
      <c r="BE141" s="695">
        <v>0</v>
      </c>
      <c r="BF141" s="695">
        <v>0</v>
      </c>
      <c r="BG141" s="695">
        <v>0</v>
      </c>
      <c r="BH141" s="695">
        <v>0</v>
      </c>
      <c r="BI141" s="695">
        <v>0</v>
      </c>
      <c r="BJ141" s="695">
        <v>0</v>
      </c>
      <c r="BK141" s="695">
        <v>0</v>
      </c>
      <c r="BL141" s="695">
        <v>0</v>
      </c>
      <c r="BM141" s="695">
        <v>0</v>
      </c>
      <c r="BN141" s="695">
        <v>0</v>
      </c>
      <c r="BO141" s="695">
        <v>0</v>
      </c>
      <c r="BP141" s="695">
        <v>0</v>
      </c>
      <c r="BQ141" s="695">
        <v>0</v>
      </c>
      <c r="BR141" s="695">
        <v>0</v>
      </c>
      <c r="BS141" s="695">
        <v>0</v>
      </c>
      <c r="BT141" s="696">
        <v>0</v>
      </c>
    </row>
    <row r="142" spans="2:72" ht="18" customHeight="1">
      <c r="B142" s="815" t="s">
        <v>208</v>
      </c>
      <c r="C142" s="815" t="s">
        <v>839</v>
      </c>
      <c r="D142" s="815" t="s">
        <v>816</v>
      </c>
      <c r="E142" s="815" t="s">
        <v>798</v>
      </c>
      <c r="F142" s="815" t="s">
        <v>29</v>
      </c>
      <c r="G142" s="815" t="s">
        <v>799</v>
      </c>
      <c r="H142" s="815">
        <v>2015</v>
      </c>
      <c r="I142" s="816" t="s">
        <v>583</v>
      </c>
      <c r="J142" s="634" t="s">
        <v>595</v>
      </c>
      <c r="K142" s="632"/>
      <c r="L142" s="694"/>
      <c r="M142" s="695"/>
      <c r="N142" s="695"/>
      <c r="O142" s="695"/>
      <c r="P142" s="695">
        <v>0</v>
      </c>
      <c r="Q142" s="695">
        <v>0</v>
      </c>
      <c r="R142" s="695">
        <v>0</v>
      </c>
      <c r="S142" s="695">
        <v>0</v>
      </c>
      <c r="T142" s="695">
        <v>0</v>
      </c>
      <c r="U142" s="695">
        <v>0</v>
      </c>
      <c r="V142" s="695">
        <v>0</v>
      </c>
      <c r="W142" s="695">
        <v>0</v>
      </c>
      <c r="X142" s="695">
        <v>0</v>
      </c>
      <c r="Y142" s="695">
        <v>0</v>
      </c>
      <c r="Z142" s="695">
        <v>0</v>
      </c>
      <c r="AA142" s="695">
        <v>0</v>
      </c>
      <c r="AB142" s="695">
        <v>0</v>
      </c>
      <c r="AC142" s="695">
        <v>0</v>
      </c>
      <c r="AD142" s="695">
        <v>0</v>
      </c>
      <c r="AE142" s="695">
        <v>0</v>
      </c>
      <c r="AF142" s="695">
        <v>0</v>
      </c>
      <c r="AG142" s="695">
        <v>0</v>
      </c>
      <c r="AH142" s="695">
        <v>0</v>
      </c>
      <c r="AI142" s="695">
        <v>0</v>
      </c>
      <c r="AJ142" s="695">
        <v>0</v>
      </c>
      <c r="AK142" s="695">
        <v>0</v>
      </c>
      <c r="AL142" s="695">
        <v>0</v>
      </c>
      <c r="AM142" s="695">
        <v>0</v>
      </c>
      <c r="AN142" s="695">
        <v>0</v>
      </c>
      <c r="AO142" s="696">
        <v>0</v>
      </c>
      <c r="AP142" s="632"/>
      <c r="AQ142" s="694"/>
      <c r="AR142" s="695"/>
      <c r="AS142" s="695"/>
      <c r="AT142" s="695"/>
      <c r="AU142" s="695">
        <v>0</v>
      </c>
      <c r="AV142" s="695">
        <v>0</v>
      </c>
      <c r="AW142" s="695">
        <v>0</v>
      </c>
      <c r="AX142" s="695">
        <v>0</v>
      </c>
      <c r="AY142" s="695">
        <v>0</v>
      </c>
      <c r="AZ142" s="695">
        <v>0</v>
      </c>
      <c r="BA142" s="695">
        <v>0</v>
      </c>
      <c r="BB142" s="695">
        <v>0</v>
      </c>
      <c r="BC142" s="695">
        <v>0</v>
      </c>
      <c r="BD142" s="695">
        <v>0</v>
      </c>
      <c r="BE142" s="695">
        <v>0</v>
      </c>
      <c r="BF142" s="695">
        <v>0</v>
      </c>
      <c r="BG142" s="695">
        <v>0</v>
      </c>
      <c r="BH142" s="695">
        <v>0</v>
      </c>
      <c r="BI142" s="695">
        <v>0</v>
      </c>
      <c r="BJ142" s="695">
        <v>0</v>
      </c>
      <c r="BK142" s="695">
        <v>0</v>
      </c>
      <c r="BL142" s="695">
        <v>0</v>
      </c>
      <c r="BM142" s="695">
        <v>0</v>
      </c>
      <c r="BN142" s="695">
        <v>0</v>
      </c>
      <c r="BO142" s="695">
        <v>0</v>
      </c>
      <c r="BP142" s="695">
        <v>0</v>
      </c>
      <c r="BQ142" s="695">
        <v>0</v>
      </c>
      <c r="BR142" s="695">
        <v>0</v>
      </c>
      <c r="BS142" s="695">
        <v>0</v>
      </c>
      <c r="BT142" s="696">
        <v>0</v>
      </c>
    </row>
    <row r="143" spans="2:72" ht="18" customHeight="1">
      <c r="B143" s="815" t="s">
        <v>208</v>
      </c>
      <c r="C143" s="815" t="s">
        <v>839</v>
      </c>
      <c r="D143" s="815" t="s">
        <v>782</v>
      </c>
      <c r="E143" s="815" t="s">
        <v>798</v>
      </c>
      <c r="F143" s="815" t="s">
        <v>29</v>
      </c>
      <c r="G143" s="815" t="s">
        <v>799</v>
      </c>
      <c r="H143" s="815">
        <v>2015</v>
      </c>
      <c r="I143" s="816" t="s">
        <v>583</v>
      </c>
      <c r="J143" s="634" t="s">
        <v>595</v>
      </c>
      <c r="K143" s="632"/>
      <c r="L143" s="694"/>
      <c r="M143" s="695"/>
      <c r="N143" s="695"/>
      <c r="O143" s="695"/>
      <c r="P143" s="695">
        <v>0</v>
      </c>
      <c r="Q143" s="695">
        <v>0</v>
      </c>
      <c r="R143" s="695">
        <v>0</v>
      </c>
      <c r="S143" s="695">
        <v>0</v>
      </c>
      <c r="T143" s="695">
        <v>0</v>
      </c>
      <c r="U143" s="695">
        <v>0</v>
      </c>
      <c r="V143" s="695">
        <v>0</v>
      </c>
      <c r="W143" s="695">
        <v>0</v>
      </c>
      <c r="X143" s="695">
        <v>0</v>
      </c>
      <c r="Y143" s="695">
        <v>0</v>
      </c>
      <c r="Z143" s="695">
        <v>0</v>
      </c>
      <c r="AA143" s="695">
        <v>0</v>
      </c>
      <c r="AB143" s="695">
        <v>0</v>
      </c>
      <c r="AC143" s="695">
        <v>0</v>
      </c>
      <c r="AD143" s="695">
        <v>0</v>
      </c>
      <c r="AE143" s="695">
        <v>0</v>
      </c>
      <c r="AF143" s="695">
        <v>0</v>
      </c>
      <c r="AG143" s="695">
        <v>0</v>
      </c>
      <c r="AH143" s="695">
        <v>0</v>
      </c>
      <c r="AI143" s="695">
        <v>0</v>
      </c>
      <c r="AJ143" s="695">
        <v>0</v>
      </c>
      <c r="AK143" s="695">
        <v>0</v>
      </c>
      <c r="AL143" s="695">
        <v>0</v>
      </c>
      <c r="AM143" s="695">
        <v>0</v>
      </c>
      <c r="AN143" s="695">
        <v>0</v>
      </c>
      <c r="AO143" s="696">
        <v>0</v>
      </c>
      <c r="AP143" s="632"/>
      <c r="AQ143" s="694"/>
      <c r="AR143" s="695"/>
      <c r="AS143" s="695"/>
      <c r="AT143" s="695"/>
      <c r="AU143" s="695">
        <v>0</v>
      </c>
      <c r="AV143" s="695">
        <v>0</v>
      </c>
      <c r="AW143" s="695">
        <v>0</v>
      </c>
      <c r="AX143" s="695">
        <v>0</v>
      </c>
      <c r="AY143" s="695">
        <v>0</v>
      </c>
      <c r="AZ143" s="695">
        <v>0</v>
      </c>
      <c r="BA143" s="695">
        <v>0</v>
      </c>
      <c r="BB143" s="695">
        <v>0</v>
      </c>
      <c r="BC143" s="695">
        <v>0</v>
      </c>
      <c r="BD143" s="695">
        <v>0</v>
      </c>
      <c r="BE143" s="695">
        <v>0</v>
      </c>
      <c r="BF143" s="695">
        <v>0</v>
      </c>
      <c r="BG143" s="695">
        <v>0</v>
      </c>
      <c r="BH143" s="695">
        <v>0</v>
      </c>
      <c r="BI143" s="695">
        <v>0</v>
      </c>
      <c r="BJ143" s="695">
        <v>0</v>
      </c>
      <c r="BK143" s="695">
        <v>0</v>
      </c>
      <c r="BL143" s="695">
        <v>0</v>
      </c>
      <c r="BM143" s="695">
        <v>0</v>
      </c>
      <c r="BN143" s="695">
        <v>0</v>
      </c>
      <c r="BO143" s="695">
        <v>0</v>
      </c>
      <c r="BP143" s="695">
        <v>0</v>
      </c>
      <c r="BQ143" s="695">
        <v>0</v>
      </c>
      <c r="BR143" s="695">
        <v>0</v>
      </c>
      <c r="BS143" s="695">
        <v>0</v>
      </c>
      <c r="BT143" s="696">
        <v>0</v>
      </c>
    </row>
    <row r="144" spans="2:72" ht="18" customHeight="1">
      <c r="B144" s="815" t="s">
        <v>208</v>
      </c>
      <c r="C144" s="815" t="s">
        <v>840</v>
      </c>
      <c r="D144" s="815" t="s">
        <v>817</v>
      </c>
      <c r="E144" s="815" t="s">
        <v>798</v>
      </c>
      <c r="F144" s="815" t="s">
        <v>800</v>
      </c>
      <c r="G144" s="815" t="s">
        <v>799</v>
      </c>
      <c r="H144" s="815">
        <v>2015</v>
      </c>
      <c r="I144" s="816" t="s">
        <v>583</v>
      </c>
      <c r="J144" s="634" t="s">
        <v>595</v>
      </c>
      <c r="K144" s="632"/>
      <c r="L144" s="694"/>
      <c r="M144" s="695"/>
      <c r="N144" s="695"/>
      <c r="O144" s="695"/>
      <c r="P144" s="695">
        <v>0</v>
      </c>
      <c r="Q144" s="695">
        <v>0</v>
      </c>
      <c r="R144" s="695">
        <v>0</v>
      </c>
      <c r="S144" s="695">
        <v>0</v>
      </c>
      <c r="T144" s="695">
        <v>0</v>
      </c>
      <c r="U144" s="695">
        <v>0</v>
      </c>
      <c r="V144" s="695">
        <v>0</v>
      </c>
      <c r="W144" s="695">
        <v>0</v>
      </c>
      <c r="X144" s="695">
        <v>0</v>
      </c>
      <c r="Y144" s="695">
        <v>0</v>
      </c>
      <c r="Z144" s="695">
        <v>0</v>
      </c>
      <c r="AA144" s="695">
        <v>0</v>
      </c>
      <c r="AB144" s="695">
        <v>0</v>
      </c>
      <c r="AC144" s="695">
        <v>0</v>
      </c>
      <c r="AD144" s="695">
        <v>0</v>
      </c>
      <c r="AE144" s="695">
        <v>0</v>
      </c>
      <c r="AF144" s="695">
        <v>0</v>
      </c>
      <c r="AG144" s="695">
        <v>0</v>
      </c>
      <c r="AH144" s="695">
        <v>0</v>
      </c>
      <c r="AI144" s="695">
        <v>0</v>
      </c>
      <c r="AJ144" s="695">
        <v>0</v>
      </c>
      <c r="AK144" s="695">
        <v>0</v>
      </c>
      <c r="AL144" s="695">
        <v>0</v>
      </c>
      <c r="AM144" s="695">
        <v>0</v>
      </c>
      <c r="AN144" s="695">
        <v>0</v>
      </c>
      <c r="AO144" s="696">
        <v>0</v>
      </c>
      <c r="AP144" s="632"/>
      <c r="AQ144" s="694"/>
      <c r="AR144" s="695"/>
      <c r="AS144" s="695"/>
      <c r="AT144" s="695"/>
      <c r="AU144" s="695">
        <v>0</v>
      </c>
      <c r="AV144" s="695">
        <v>0</v>
      </c>
      <c r="AW144" s="695">
        <v>0</v>
      </c>
      <c r="AX144" s="695">
        <v>0</v>
      </c>
      <c r="AY144" s="695">
        <v>0</v>
      </c>
      <c r="AZ144" s="695">
        <v>0</v>
      </c>
      <c r="BA144" s="695">
        <v>0</v>
      </c>
      <c r="BB144" s="695">
        <v>0</v>
      </c>
      <c r="BC144" s="695">
        <v>0</v>
      </c>
      <c r="BD144" s="695">
        <v>0</v>
      </c>
      <c r="BE144" s="695">
        <v>0</v>
      </c>
      <c r="BF144" s="695">
        <v>0</v>
      </c>
      <c r="BG144" s="695">
        <v>0</v>
      </c>
      <c r="BH144" s="695">
        <v>0</v>
      </c>
      <c r="BI144" s="695">
        <v>0</v>
      </c>
      <c r="BJ144" s="695">
        <v>0</v>
      </c>
      <c r="BK144" s="695">
        <v>0</v>
      </c>
      <c r="BL144" s="695">
        <v>0</v>
      </c>
      <c r="BM144" s="695">
        <v>0</v>
      </c>
      <c r="BN144" s="695">
        <v>0</v>
      </c>
      <c r="BO144" s="695">
        <v>0</v>
      </c>
      <c r="BP144" s="695">
        <v>0</v>
      </c>
      <c r="BQ144" s="695">
        <v>0</v>
      </c>
      <c r="BR144" s="695">
        <v>0</v>
      </c>
      <c r="BS144" s="695">
        <v>0</v>
      </c>
      <c r="BT144" s="696">
        <v>0</v>
      </c>
    </row>
    <row r="145" spans="2:72" ht="18" customHeight="1">
      <c r="B145" s="815" t="s">
        <v>208</v>
      </c>
      <c r="C145" s="815" t="s">
        <v>840</v>
      </c>
      <c r="D145" s="815" t="s">
        <v>818</v>
      </c>
      <c r="E145" s="815" t="s">
        <v>798</v>
      </c>
      <c r="F145" s="815" t="s">
        <v>800</v>
      </c>
      <c r="G145" s="815" t="s">
        <v>799</v>
      </c>
      <c r="H145" s="815">
        <v>2015</v>
      </c>
      <c r="I145" s="816" t="s">
        <v>583</v>
      </c>
      <c r="J145" s="634" t="s">
        <v>595</v>
      </c>
      <c r="K145" s="632"/>
      <c r="L145" s="694"/>
      <c r="M145" s="695"/>
      <c r="N145" s="695"/>
      <c r="O145" s="695"/>
      <c r="P145" s="695">
        <v>0</v>
      </c>
      <c r="Q145" s="695">
        <v>0</v>
      </c>
      <c r="R145" s="695">
        <v>0</v>
      </c>
      <c r="S145" s="695">
        <v>0</v>
      </c>
      <c r="T145" s="695">
        <v>0</v>
      </c>
      <c r="U145" s="695">
        <v>0</v>
      </c>
      <c r="V145" s="695">
        <v>0</v>
      </c>
      <c r="W145" s="695">
        <v>0</v>
      </c>
      <c r="X145" s="695">
        <v>0</v>
      </c>
      <c r="Y145" s="695">
        <v>0</v>
      </c>
      <c r="Z145" s="695">
        <v>0</v>
      </c>
      <c r="AA145" s="695">
        <v>0</v>
      </c>
      <c r="AB145" s="695">
        <v>0</v>
      </c>
      <c r="AC145" s="695">
        <v>0</v>
      </c>
      <c r="AD145" s="695">
        <v>0</v>
      </c>
      <c r="AE145" s="695">
        <v>0</v>
      </c>
      <c r="AF145" s="695">
        <v>0</v>
      </c>
      <c r="AG145" s="695">
        <v>0</v>
      </c>
      <c r="AH145" s="695">
        <v>0</v>
      </c>
      <c r="AI145" s="695">
        <v>0</v>
      </c>
      <c r="AJ145" s="695">
        <v>0</v>
      </c>
      <c r="AK145" s="695">
        <v>0</v>
      </c>
      <c r="AL145" s="695">
        <v>0</v>
      </c>
      <c r="AM145" s="695">
        <v>0</v>
      </c>
      <c r="AN145" s="695">
        <v>0</v>
      </c>
      <c r="AO145" s="696">
        <v>0</v>
      </c>
      <c r="AP145" s="632"/>
      <c r="AQ145" s="694"/>
      <c r="AR145" s="695"/>
      <c r="AS145" s="695"/>
      <c r="AT145" s="695"/>
      <c r="AU145" s="695">
        <v>0</v>
      </c>
      <c r="AV145" s="695">
        <v>0</v>
      </c>
      <c r="AW145" s="695">
        <v>0</v>
      </c>
      <c r="AX145" s="695">
        <v>0</v>
      </c>
      <c r="AY145" s="695">
        <v>0</v>
      </c>
      <c r="AZ145" s="695">
        <v>0</v>
      </c>
      <c r="BA145" s="695">
        <v>0</v>
      </c>
      <c r="BB145" s="695">
        <v>0</v>
      </c>
      <c r="BC145" s="695">
        <v>0</v>
      </c>
      <c r="BD145" s="695">
        <v>0</v>
      </c>
      <c r="BE145" s="695">
        <v>0</v>
      </c>
      <c r="BF145" s="695">
        <v>0</v>
      </c>
      <c r="BG145" s="695">
        <v>0</v>
      </c>
      <c r="BH145" s="695">
        <v>0</v>
      </c>
      <c r="BI145" s="695">
        <v>0</v>
      </c>
      <c r="BJ145" s="695">
        <v>0</v>
      </c>
      <c r="BK145" s="695">
        <v>0</v>
      </c>
      <c r="BL145" s="695">
        <v>0</v>
      </c>
      <c r="BM145" s="695">
        <v>0</v>
      </c>
      <c r="BN145" s="695">
        <v>0</v>
      </c>
      <c r="BO145" s="695">
        <v>0</v>
      </c>
      <c r="BP145" s="695">
        <v>0</v>
      </c>
      <c r="BQ145" s="695">
        <v>0</v>
      </c>
      <c r="BR145" s="695">
        <v>0</v>
      </c>
      <c r="BS145" s="695">
        <v>0</v>
      </c>
      <c r="BT145" s="696">
        <v>0</v>
      </c>
    </row>
    <row r="146" spans="2:72" ht="18" customHeight="1">
      <c r="B146" s="815" t="s">
        <v>208</v>
      </c>
      <c r="C146" s="815" t="s">
        <v>840</v>
      </c>
      <c r="D146" s="815" t="s">
        <v>819</v>
      </c>
      <c r="E146" s="815" t="s">
        <v>798</v>
      </c>
      <c r="F146" s="815" t="s">
        <v>801</v>
      </c>
      <c r="G146" s="815" t="s">
        <v>799</v>
      </c>
      <c r="H146" s="815">
        <v>2015</v>
      </c>
      <c r="I146" s="816" t="s">
        <v>583</v>
      </c>
      <c r="J146" s="634" t="s">
        <v>595</v>
      </c>
      <c r="K146" s="632"/>
      <c r="L146" s="694"/>
      <c r="M146" s="695"/>
      <c r="N146" s="695"/>
      <c r="O146" s="695"/>
      <c r="P146" s="695">
        <v>0</v>
      </c>
      <c r="Q146" s="695">
        <v>0</v>
      </c>
      <c r="R146" s="695">
        <v>0</v>
      </c>
      <c r="S146" s="695">
        <v>0</v>
      </c>
      <c r="T146" s="695">
        <v>0</v>
      </c>
      <c r="U146" s="695">
        <v>0</v>
      </c>
      <c r="V146" s="695">
        <v>0</v>
      </c>
      <c r="W146" s="695">
        <v>0</v>
      </c>
      <c r="X146" s="695">
        <v>0</v>
      </c>
      <c r="Y146" s="695">
        <v>0</v>
      </c>
      <c r="Z146" s="695">
        <v>0</v>
      </c>
      <c r="AA146" s="695">
        <v>0</v>
      </c>
      <c r="AB146" s="695">
        <v>0</v>
      </c>
      <c r="AC146" s="695">
        <v>0</v>
      </c>
      <c r="AD146" s="695">
        <v>0</v>
      </c>
      <c r="AE146" s="695">
        <v>0</v>
      </c>
      <c r="AF146" s="695">
        <v>0</v>
      </c>
      <c r="AG146" s="695">
        <v>0</v>
      </c>
      <c r="AH146" s="695">
        <v>0</v>
      </c>
      <c r="AI146" s="695">
        <v>0</v>
      </c>
      <c r="AJ146" s="695">
        <v>0</v>
      </c>
      <c r="AK146" s="695">
        <v>0</v>
      </c>
      <c r="AL146" s="695">
        <v>0</v>
      </c>
      <c r="AM146" s="695">
        <v>0</v>
      </c>
      <c r="AN146" s="695">
        <v>0</v>
      </c>
      <c r="AO146" s="696">
        <v>0</v>
      </c>
      <c r="AP146" s="632"/>
      <c r="AQ146" s="694"/>
      <c r="AR146" s="695"/>
      <c r="AS146" s="695"/>
      <c r="AT146" s="695"/>
      <c r="AU146" s="695">
        <v>0</v>
      </c>
      <c r="AV146" s="695">
        <v>0</v>
      </c>
      <c r="AW146" s="695">
        <v>0</v>
      </c>
      <c r="AX146" s="695">
        <v>0</v>
      </c>
      <c r="AY146" s="695">
        <v>0</v>
      </c>
      <c r="AZ146" s="695">
        <v>0</v>
      </c>
      <c r="BA146" s="695">
        <v>0</v>
      </c>
      <c r="BB146" s="695">
        <v>0</v>
      </c>
      <c r="BC146" s="695">
        <v>0</v>
      </c>
      <c r="BD146" s="695">
        <v>0</v>
      </c>
      <c r="BE146" s="695">
        <v>0</v>
      </c>
      <c r="BF146" s="695">
        <v>0</v>
      </c>
      <c r="BG146" s="695">
        <v>0</v>
      </c>
      <c r="BH146" s="695">
        <v>0</v>
      </c>
      <c r="BI146" s="695">
        <v>0</v>
      </c>
      <c r="BJ146" s="695">
        <v>0</v>
      </c>
      <c r="BK146" s="695">
        <v>0</v>
      </c>
      <c r="BL146" s="695">
        <v>0</v>
      </c>
      <c r="BM146" s="695">
        <v>0</v>
      </c>
      <c r="BN146" s="695">
        <v>0</v>
      </c>
      <c r="BO146" s="695">
        <v>0</v>
      </c>
      <c r="BP146" s="695">
        <v>0</v>
      </c>
      <c r="BQ146" s="695">
        <v>0</v>
      </c>
      <c r="BR146" s="695">
        <v>0</v>
      </c>
      <c r="BS146" s="695">
        <v>0</v>
      </c>
      <c r="BT146" s="696">
        <v>0</v>
      </c>
    </row>
    <row r="147" spans="2:72" ht="18" customHeight="1">
      <c r="B147" s="815" t="s">
        <v>208</v>
      </c>
      <c r="C147" s="815" t="s">
        <v>490</v>
      </c>
      <c r="D147" s="815" t="s">
        <v>820</v>
      </c>
      <c r="E147" s="815" t="s">
        <v>798</v>
      </c>
      <c r="F147" s="815" t="s">
        <v>490</v>
      </c>
      <c r="G147" s="815" t="s">
        <v>799</v>
      </c>
      <c r="H147" s="815">
        <v>2015</v>
      </c>
      <c r="I147" s="816" t="s">
        <v>583</v>
      </c>
      <c r="J147" s="634" t="s">
        <v>595</v>
      </c>
      <c r="K147" s="632"/>
      <c r="L147" s="694"/>
      <c r="M147" s="695"/>
      <c r="N147" s="695"/>
      <c r="O147" s="695"/>
      <c r="P147" s="695">
        <v>0</v>
      </c>
      <c r="Q147" s="695">
        <v>0</v>
      </c>
      <c r="R147" s="695">
        <v>0</v>
      </c>
      <c r="S147" s="695">
        <v>0</v>
      </c>
      <c r="T147" s="695">
        <v>0</v>
      </c>
      <c r="U147" s="695">
        <v>0</v>
      </c>
      <c r="V147" s="695">
        <v>0</v>
      </c>
      <c r="W147" s="695">
        <v>0</v>
      </c>
      <c r="X147" s="695">
        <v>0</v>
      </c>
      <c r="Y147" s="695">
        <v>0</v>
      </c>
      <c r="Z147" s="695">
        <v>0</v>
      </c>
      <c r="AA147" s="695">
        <v>0</v>
      </c>
      <c r="AB147" s="695">
        <v>0</v>
      </c>
      <c r="AC147" s="695">
        <v>0</v>
      </c>
      <c r="AD147" s="695">
        <v>0</v>
      </c>
      <c r="AE147" s="695">
        <v>0</v>
      </c>
      <c r="AF147" s="695">
        <v>0</v>
      </c>
      <c r="AG147" s="695">
        <v>0</v>
      </c>
      <c r="AH147" s="695">
        <v>0</v>
      </c>
      <c r="AI147" s="695">
        <v>0</v>
      </c>
      <c r="AJ147" s="695">
        <v>0</v>
      </c>
      <c r="AK147" s="695">
        <v>0</v>
      </c>
      <c r="AL147" s="695">
        <v>0</v>
      </c>
      <c r="AM147" s="695">
        <v>0</v>
      </c>
      <c r="AN147" s="695">
        <v>0</v>
      </c>
      <c r="AO147" s="696">
        <v>0</v>
      </c>
      <c r="AP147" s="632"/>
      <c r="AQ147" s="694"/>
      <c r="AR147" s="695"/>
      <c r="AS147" s="695"/>
      <c r="AT147" s="695"/>
      <c r="AU147" s="695">
        <v>0</v>
      </c>
      <c r="AV147" s="695">
        <v>0</v>
      </c>
      <c r="AW147" s="695">
        <v>0</v>
      </c>
      <c r="AX147" s="695">
        <v>0</v>
      </c>
      <c r="AY147" s="695">
        <v>0</v>
      </c>
      <c r="AZ147" s="695">
        <v>0</v>
      </c>
      <c r="BA147" s="695">
        <v>0</v>
      </c>
      <c r="BB147" s="695">
        <v>0</v>
      </c>
      <c r="BC147" s="695">
        <v>0</v>
      </c>
      <c r="BD147" s="695">
        <v>0</v>
      </c>
      <c r="BE147" s="695">
        <v>0</v>
      </c>
      <c r="BF147" s="695">
        <v>0</v>
      </c>
      <c r="BG147" s="695">
        <v>0</v>
      </c>
      <c r="BH147" s="695">
        <v>0</v>
      </c>
      <c r="BI147" s="695">
        <v>0</v>
      </c>
      <c r="BJ147" s="695">
        <v>0</v>
      </c>
      <c r="BK147" s="695">
        <v>0</v>
      </c>
      <c r="BL147" s="695">
        <v>0</v>
      </c>
      <c r="BM147" s="695">
        <v>0</v>
      </c>
      <c r="BN147" s="695">
        <v>0</v>
      </c>
      <c r="BO147" s="695">
        <v>0</v>
      </c>
      <c r="BP147" s="695">
        <v>0</v>
      </c>
      <c r="BQ147" s="695">
        <v>0</v>
      </c>
      <c r="BR147" s="695">
        <v>0</v>
      </c>
      <c r="BS147" s="695">
        <v>0</v>
      </c>
      <c r="BT147" s="696">
        <v>0</v>
      </c>
    </row>
    <row r="148" spans="2:72" ht="18" customHeight="1">
      <c r="B148" s="815" t="s">
        <v>208</v>
      </c>
      <c r="C148" s="815" t="s">
        <v>490</v>
      </c>
      <c r="D148" s="815" t="s">
        <v>783</v>
      </c>
      <c r="E148" s="815" t="s">
        <v>798</v>
      </c>
      <c r="F148" s="815" t="s">
        <v>490</v>
      </c>
      <c r="G148" s="815" t="s">
        <v>799</v>
      </c>
      <c r="H148" s="815">
        <v>2015</v>
      </c>
      <c r="I148" s="816" t="s">
        <v>583</v>
      </c>
      <c r="J148" s="634" t="s">
        <v>595</v>
      </c>
      <c r="K148" s="632"/>
      <c r="L148" s="694"/>
      <c r="M148" s="695"/>
      <c r="N148" s="695"/>
      <c r="O148" s="695"/>
      <c r="P148" s="695">
        <v>0</v>
      </c>
      <c r="Q148" s="695">
        <v>0</v>
      </c>
      <c r="R148" s="695">
        <v>0</v>
      </c>
      <c r="S148" s="695">
        <v>0</v>
      </c>
      <c r="T148" s="695">
        <v>0</v>
      </c>
      <c r="U148" s="695">
        <v>0</v>
      </c>
      <c r="V148" s="695">
        <v>0</v>
      </c>
      <c r="W148" s="695">
        <v>0</v>
      </c>
      <c r="X148" s="695">
        <v>0</v>
      </c>
      <c r="Y148" s="695">
        <v>0</v>
      </c>
      <c r="Z148" s="695">
        <v>0</v>
      </c>
      <c r="AA148" s="695">
        <v>0</v>
      </c>
      <c r="AB148" s="695">
        <v>0</v>
      </c>
      <c r="AC148" s="695">
        <v>0</v>
      </c>
      <c r="AD148" s="695">
        <v>0</v>
      </c>
      <c r="AE148" s="695">
        <v>0</v>
      </c>
      <c r="AF148" s="695">
        <v>0</v>
      </c>
      <c r="AG148" s="695">
        <v>0</v>
      </c>
      <c r="AH148" s="695">
        <v>0</v>
      </c>
      <c r="AI148" s="695">
        <v>0</v>
      </c>
      <c r="AJ148" s="695">
        <v>0</v>
      </c>
      <c r="AK148" s="695">
        <v>0</v>
      </c>
      <c r="AL148" s="695">
        <v>0</v>
      </c>
      <c r="AM148" s="695">
        <v>0</v>
      </c>
      <c r="AN148" s="695">
        <v>0</v>
      </c>
      <c r="AO148" s="696">
        <v>0</v>
      </c>
      <c r="AP148" s="632"/>
      <c r="AQ148" s="694"/>
      <c r="AR148" s="695"/>
      <c r="AS148" s="695"/>
      <c r="AT148" s="695"/>
      <c r="AU148" s="695">
        <v>0</v>
      </c>
      <c r="AV148" s="695">
        <v>0</v>
      </c>
      <c r="AW148" s="695">
        <v>0</v>
      </c>
      <c r="AX148" s="695">
        <v>0</v>
      </c>
      <c r="AY148" s="695">
        <v>0</v>
      </c>
      <c r="AZ148" s="695">
        <v>0</v>
      </c>
      <c r="BA148" s="695">
        <v>0</v>
      </c>
      <c r="BB148" s="695">
        <v>0</v>
      </c>
      <c r="BC148" s="695">
        <v>0</v>
      </c>
      <c r="BD148" s="695">
        <v>0</v>
      </c>
      <c r="BE148" s="695">
        <v>0</v>
      </c>
      <c r="BF148" s="695">
        <v>0</v>
      </c>
      <c r="BG148" s="695">
        <v>0</v>
      </c>
      <c r="BH148" s="695">
        <v>0</v>
      </c>
      <c r="BI148" s="695">
        <v>0</v>
      </c>
      <c r="BJ148" s="695">
        <v>0</v>
      </c>
      <c r="BK148" s="695">
        <v>0</v>
      </c>
      <c r="BL148" s="695">
        <v>0</v>
      </c>
      <c r="BM148" s="695">
        <v>0</v>
      </c>
      <c r="BN148" s="695">
        <v>0</v>
      </c>
      <c r="BO148" s="695">
        <v>0</v>
      </c>
      <c r="BP148" s="695">
        <v>0</v>
      </c>
      <c r="BQ148" s="695">
        <v>0</v>
      </c>
      <c r="BR148" s="695">
        <v>0</v>
      </c>
      <c r="BS148" s="695">
        <v>0</v>
      </c>
      <c r="BT148" s="696">
        <v>0</v>
      </c>
    </row>
    <row r="149" spans="2:72" ht="18" customHeight="1">
      <c r="B149" s="815" t="s">
        <v>841</v>
      </c>
      <c r="C149" s="815" t="s">
        <v>840</v>
      </c>
      <c r="D149" s="815" t="s">
        <v>780</v>
      </c>
      <c r="E149" s="815" t="s">
        <v>798</v>
      </c>
      <c r="F149" s="815" t="s">
        <v>800</v>
      </c>
      <c r="G149" s="815" t="s">
        <v>799</v>
      </c>
      <c r="H149" s="815">
        <v>2015</v>
      </c>
      <c r="I149" s="816" t="s">
        <v>583</v>
      </c>
      <c r="J149" s="634" t="s">
        <v>595</v>
      </c>
      <c r="K149" s="632"/>
      <c r="L149" s="694"/>
      <c r="M149" s="695"/>
      <c r="N149" s="695"/>
      <c r="O149" s="695"/>
      <c r="P149" s="695">
        <v>68</v>
      </c>
      <c r="Q149" s="695">
        <v>68</v>
      </c>
      <c r="R149" s="695">
        <v>68</v>
      </c>
      <c r="S149" s="695">
        <v>68</v>
      </c>
      <c r="T149" s="695">
        <v>68</v>
      </c>
      <c r="U149" s="695">
        <v>68</v>
      </c>
      <c r="V149" s="695">
        <v>68</v>
      </c>
      <c r="W149" s="695">
        <v>68</v>
      </c>
      <c r="X149" s="695">
        <v>68</v>
      </c>
      <c r="Y149" s="695">
        <v>68</v>
      </c>
      <c r="Z149" s="695">
        <v>68</v>
      </c>
      <c r="AA149" s="695">
        <v>68</v>
      </c>
      <c r="AB149" s="695">
        <v>68</v>
      </c>
      <c r="AC149" s="695">
        <v>68</v>
      </c>
      <c r="AD149" s="695">
        <v>68</v>
      </c>
      <c r="AE149" s="695">
        <v>0</v>
      </c>
      <c r="AF149" s="695">
        <v>0</v>
      </c>
      <c r="AG149" s="695">
        <v>0</v>
      </c>
      <c r="AH149" s="695">
        <v>0</v>
      </c>
      <c r="AI149" s="695">
        <v>0</v>
      </c>
      <c r="AJ149" s="695">
        <v>0</v>
      </c>
      <c r="AK149" s="695">
        <v>0</v>
      </c>
      <c r="AL149" s="695">
        <v>0</v>
      </c>
      <c r="AM149" s="695">
        <v>0</v>
      </c>
      <c r="AN149" s="695">
        <v>0</v>
      </c>
      <c r="AO149" s="696">
        <v>0</v>
      </c>
      <c r="AP149" s="632"/>
      <c r="AQ149" s="694"/>
      <c r="AR149" s="695"/>
      <c r="AS149" s="695"/>
      <c r="AT149" s="695"/>
      <c r="AU149" s="695">
        <v>667979</v>
      </c>
      <c r="AV149" s="695">
        <v>667979</v>
      </c>
      <c r="AW149" s="695">
        <v>667979</v>
      </c>
      <c r="AX149" s="695">
        <v>667979</v>
      </c>
      <c r="AY149" s="695">
        <v>667979</v>
      </c>
      <c r="AZ149" s="695">
        <v>667979</v>
      </c>
      <c r="BA149" s="695">
        <v>667979</v>
      </c>
      <c r="BB149" s="695">
        <v>667979</v>
      </c>
      <c r="BC149" s="695">
        <v>667979</v>
      </c>
      <c r="BD149" s="695">
        <v>667979</v>
      </c>
      <c r="BE149" s="695">
        <v>667979</v>
      </c>
      <c r="BF149" s="695">
        <v>667979</v>
      </c>
      <c r="BG149" s="695">
        <v>667979</v>
      </c>
      <c r="BH149" s="695">
        <v>667979</v>
      </c>
      <c r="BI149" s="695">
        <v>667979</v>
      </c>
      <c r="BJ149" s="695">
        <v>0</v>
      </c>
      <c r="BK149" s="695">
        <v>0</v>
      </c>
      <c r="BL149" s="695">
        <v>0</v>
      </c>
      <c r="BM149" s="695">
        <v>0</v>
      </c>
      <c r="BN149" s="695">
        <v>0</v>
      </c>
      <c r="BO149" s="695">
        <v>0</v>
      </c>
      <c r="BP149" s="695">
        <v>0</v>
      </c>
      <c r="BQ149" s="695">
        <v>0</v>
      </c>
      <c r="BR149" s="695">
        <v>0</v>
      </c>
      <c r="BS149" s="695">
        <v>0</v>
      </c>
      <c r="BT149" s="696">
        <v>0</v>
      </c>
    </row>
    <row r="150" spans="2:72" ht="18" customHeight="1">
      <c r="B150" s="815" t="s">
        <v>841</v>
      </c>
      <c r="C150" s="815" t="s">
        <v>839</v>
      </c>
      <c r="D150" s="815" t="s">
        <v>821</v>
      </c>
      <c r="E150" s="815" t="s">
        <v>798</v>
      </c>
      <c r="F150" s="815" t="s">
        <v>29</v>
      </c>
      <c r="G150" s="815" t="s">
        <v>799</v>
      </c>
      <c r="H150" s="815">
        <v>2015</v>
      </c>
      <c r="I150" s="816" t="s">
        <v>583</v>
      </c>
      <c r="J150" s="634" t="s">
        <v>595</v>
      </c>
      <c r="K150" s="632"/>
      <c r="L150" s="694"/>
      <c r="M150" s="695"/>
      <c r="N150" s="695"/>
      <c r="O150" s="695"/>
      <c r="P150" s="695">
        <v>0</v>
      </c>
      <c r="Q150" s="695">
        <v>0</v>
      </c>
      <c r="R150" s="695">
        <v>0</v>
      </c>
      <c r="S150" s="695">
        <v>0</v>
      </c>
      <c r="T150" s="695">
        <v>0</v>
      </c>
      <c r="U150" s="695">
        <v>0</v>
      </c>
      <c r="V150" s="695">
        <v>0</v>
      </c>
      <c r="W150" s="695">
        <v>0</v>
      </c>
      <c r="X150" s="695">
        <v>0</v>
      </c>
      <c r="Y150" s="695">
        <v>0</v>
      </c>
      <c r="Z150" s="695">
        <v>0</v>
      </c>
      <c r="AA150" s="695">
        <v>0</v>
      </c>
      <c r="AB150" s="695">
        <v>0</v>
      </c>
      <c r="AC150" s="695">
        <v>0</v>
      </c>
      <c r="AD150" s="695">
        <v>0</v>
      </c>
      <c r="AE150" s="695">
        <v>0</v>
      </c>
      <c r="AF150" s="695">
        <v>0</v>
      </c>
      <c r="AG150" s="695">
        <v>0</v>
      </c>
      <c r="AH150" s="695">
        <v>0</v>
      </c>
      <c r="AI150" s="695">
        <v>0</v>
      </c>
      <c r="AJ150" s="695">
        <v>0</v>
      </c>
      <c r="AK150" s="695">
        <v>0</v>
      </c>
      <c r="AL150" s="695">
        <v>0</v>
      </c>
      <c r="AM150" s="695">
        <v>0</v>
      </c>
      <c r="AN150" s="695">
        <v>0</v>
      </c>
      <c r="AO150" s="696">
        <v>0</v>
      </c>
      <c r="AP150" s="632"/>
      <c r="AQ150" s="694"/>
      <c r="AR150" s="695"/>
      <c r="AS150" s="695"/>
      <c r="AT150" s="695"/>
      <c r="AU150" s="695">
        <v>0</v>
      </c>
      <c r="AV150" s="695">
        <v>0</v>
      </c>
      <c r="AW150" s="695">
        <v>0</v>
      </c>
      <c r="AX150" s="695">
        <v>0</v>
      </c>
      <c r="AY150" s="695">
        <v>0</v>
      </c>
      <c r="AZ150" s="695">
        <v>0</v>
      </c>
      <c r="BA150" s="695">
        <v>0</v>
      </c>
      <c r="BB150" s="695">
        <v>0</v>
      </c>
      <c r="BC150" s="695">
        <v>0</v>
      </c>
      <c r="BD150" s="695">
        <v>0</v>
      </c>
      <c r="BE150" s="695">
        <v>0</v>
      </c>
      <c r="BF150" s="695">
        <v>0</v>
      </c>
      <c r="BG150" s="695">
        <v>0</v>
      </c>
      <c r="BH150" s="695">
        <v>0</v>
      </c>
      <c r="BI150" s="695">
        <v>0</v>
      </c>
      <c r="BJ150" s="695">
        <v>0</v>
      </c>
      <c r="BK150" s="695">
        <v>0</v>
      </c>
      <c r="BL150" s="695">
        <v>0</v>
      </c>
      <c r="BM150" s="695">
        <v>0</v>
      </c>
      <c r="BN150" s="695">
        <v>0</v>
      </c>
      <c r="BO150" s="695">
        <v>0</v>
      </c>
      <c r="BP150" s="695">
        <v>0</v>
      </c>
      <c r="BQ150" s="695">
        <v>0</v>
      </c>
      <c r="BR150" s="695">
        <v>0</v>
      </c>
      <c r="BS150" s="695">
        <v>0</v>
      </c>
      <c r="BT150" s="696">
        <v>0</v>
      </c>
    </row>
    <row r="151" spans="2:72" ht="18" customHeight="1">
      <c r="B151" s="815" t="s">
        <v>841</v>
      </c>
      <c r="C151" s="815" t="s">
        <v>840</v>
      </c>
      <c r="D151" s="815" t="s">
        <v>822</v>
      </c>
      <c r="E151" s="815" t="s">
        <v>798</v>
      </c>
      <c r="F151" s="815" t="s">
        <v>800</v>
      </c>
      <c r="G151" s="815" t="s">
        <v>799</v>
      </c>
      <c r="H151" s="815">
        <v>2015</v>
      </c>
      <c r="I151" s="816" t="s">
        <v>583</v>
      </c>
      <c r="J151" s="634" t="s">
        <v>595</v>
      </c>
      <c r="K151" s="632"/>
      <c r="L151" s="694"/>
      <c r="M151" s="695"/>
      <c r="N151" s="695"/>
      <c r="O151" s="695"/>
      <c r="P151" s="695">
        <v>0</v>
      </c>
      <c r="Q151" s="695">
        <v>0</v>
      </c>
      <c r="R151" s="695">
        <v>0</v>
      </c>
      <c r="S151" s="695">
        <v>0</v>
      </c>
      <c r="T151" s="695">
        <v>0</v>
      </c>
      <c r="U151" s="695">
        <v>0</v>
      </c>
      <c r="V151" s="695">
        <v>0</v>
      </c>
      <c r="W151" s="695">
        <v>0</v>
      </c>
      <c r="X151" s="695">
        <v>0</v>
      </c>
      <c r="Y151" s="695">
        <v>0</v>
      </c>
      <c r="Z151" s="695">
        <v>0</v>
      </c>
      <c r="AA151" s="695">
        <v>0</v>
      </c>
      <c r="AB151" s="695">
        <v>0</v>
      </c>
      <c r="AC151" s="695">
        <v>0</v>
      </c>
      <c r="AD151" s="695">
        <v>0</v>
      </c>
      <c r="AE151" s="695">
        <v>0</v>
      </c>
      <c r="AF151" s="695">
        <v>0</v>
      </c>
      <c r="AG151" s="695">
        <v>0</v>
      </c>
      <c r="AH151" s="695">
        <v>0</v>
      </c>
      <c r="AI151" s="695">
        <v>0</v>
      </c>
      <c r="AJ151" s="695">
        <v>0</v>
      </c>
      <c r="AK151" s="695">
        <v>0</v>
      </c>
      <c r="AL151" s="695">
        <v>0</v>
      </c>
      <c r="AM151" s="695">
        <v>0</v>
      </c>
      <c r="AN151" s="695">
        <v>0</v>
      </c>
      <c r="AO151" s="696">
        <v>0</v>
      </c>
      <c r="AP151" s="632"/>
      <c r="AQ151" s="694"/>
      <c r="AR151" s="695"/>
      <c r="AS151" s="695"/>
      <c r="AT151" s="695"/>
      <c r="AU151" s="695">
        <v>0</v>
      </c>
      <c r="AV151" s="695">
        <v>0</v>
      </c>
      <c r="AW151" s="695">
        <v>0</v>
      </c>
      <c r="AX151" s="695">
        <v>0</v>
      </c>
      <c r="AY151" s="695">
        <v>0</v>
      </c>
      <c r="AZ151" s="695">
        <v>0</v>
      </c>
      <c r="BA151" s="695">
        <v>0</v>
      </c>
      <c r="BB151" s="695">
        <v>0</v>
      </c>
      <c r="BC151" s="695">
        <v>0</v>
      </c>
      <c r="BD151" s="695">
        <v>0</v>
      </c>
      <c r="BE151" s="695">
        <v>0</v>
      </c>
      <c r="BF151" s="695">
        <v>0</v>
      </c>
      <c r="BG151" s="695">
        <v>0</v>
      </c>
      <c r="BH151" s="695">
        <v>0</v>
      </c>
      <c r="BI151" s="695">
        <v>0</v>
      </c>
      <c r="BJ151" s="695">
        <v>0</v>
      </c>
      <c r="BK151" s="695">
        <v>0</v>
      </c>
      <c r="BL151" s="695">
        <v>0</v>
      </c>
      <c r="BM151" s="695">
        <v>0</v>
      </c>
      <c r="BN151" s="695">
        <v>0</v>
      </c>
      <c r="BO151" s="695">
        <v>0</v>
      </c>
      <c r="BP151" s="695">
        <v>0</v>
      </c>
      <c r="BQ151" s="695">
        <v>0</v>
      </c>
      <c r="BR151" s="695">
        <v>0</v>
      </c>
      <c r="BS151" s="695">
        <v>0</v>
      </c>
      <c r="BT151" s="696">
        <v>0</v>
      </c>
    </row>
    <row r="152" spans="2:72" ht="18" customHeight="1">
      <c r="B152" s="815" t="s">
        <v>841</v>
      </c>
      <c r="C152" s="815" t="s">
        <v>840</v>
      </c>
      <c r="D152" s="815" t="s">
        <v>823</v>
      </c>
      <c r="E152" s="815" t="s">
        <v>798</v>
      </c>
      <c r="F152" s="815" t="s">
        <v>800</v>
      </c>
      <c r="G152" s="815" t="s">
        <v>799</v>
      </c>
      <c r="H152" s="815">
        <v>2015</v>
      </c>
      <c r="I152" s="816" t="s">
        <v>583</v>
      </c>
      <c r="J152" s="634" t="s">
        <v>595</v>
      </c>
      <c r="K152" s="632"/>
      <c r="L152" s="694"/>
      <c r="M152" s="695"/>
      <c r="N152" s="695"/>
      <c r="O152" s="695"/>
      <c r="P152" s="695">
        <v>0</v>
      </c>
      <c r="Q152" s="695">
        <v>0</v>
      </c>
      <c r="R152" s="695">
        <v>0</v>
      </c>
      <c r="S152" s="695">
        <v>0</v>
      </c>
      <c r="T152" s="695">
        <v>0</v>
      </c>
      <c r="U152" s="695">
        <v>0</v>
      </c>
      <c r="V152" s="695">
        <v>0</v>
      </c>
      <c r="W152" s="695">
        <v>0</v>
      </c>
      <c r="X152" s="695">
        <v>0</v>
      </c>
      <c r="Y152" s="695">
        <v>0</v>
      </c>
      <c r="Z152" s="695">
        <v>0</v>
      </c>
      <c r="AA152" s="695">
        <v>0</v>
      </c>
      <c r="AB152" s="695">
        <v>0</v>
      </c>
      <c r="AC152" s="695">
        <v>0</v>
      </c>
      <c r="AD152" s="695">
        <v>0</v>
      </c>
      <c r="AE152" s="695">
        <v>0</v>
      </c>
      <c r="AF152" s="695">
        <v>0</v>
      </c>
      <c r="AG152" s="695">
        <v>0</v>
      </c>
      <c r="AH152" s="695">
        <v>0</v>
      </c>
      <c r="AI152" s="695">
        <v>0</v>
      </c>
      <c r="AJ152" s="695">
        <v>0</v>
      </c>
      <c r="AK152" s="695">
        <v>0</v>
      </c>
      <c r="AL152" s="695">
        <v>0</v>
      </c>
      <c r="AM152" s="695">
        <v>0</v>
      </c>
      <c r="AN152" s="695">
        <v>0</v>
      </c>
      <c r="AO152" s="696">
        <v>0</v>
      </c>
      <c r="AP152" s="632"/>
      <c r="AQ152" s="694"/>
      <c r="AR152" s="695"/>
      <c r="AS152" s="695"/>
      <c r="AT152" s="695"/>
      <c r="AU152" s="695">
        <v>0</v>
      </c>
      <c r="AV152" s="695">
        <v>0</v>
      </c>
      <c r="AW152" s="695">
        <v>0</v>
      </c>
      <c r="AX152" s="695">
        <v>0</v>
      </c>
      <c r="AY152" s="695">
        <v>0</v>
      </c>
      <c r="AZ152" s="695">
        <v>0</v>
      </c>
      <c r="BA152" s="695">
        <v>0</v>
      </c>
      <c r="BB152" s="695">
        <v>0</v>
      </c>
      <c r="BC152" s="695">
        <v>0</v>
      </c>
      <c r="BD152" s="695">
        <v>0</v>
      </c>
      <c r="BE152" s="695">
        <v>0</v>
      </c>
      <c r="BF152" s="695">
        <v>0</v>
      </c>
      <c r="BG152" s="695">
        <v>0</v>
      </c>
      <c r="BH152" s="695">
        <v>0</v>
      </c>
      <c r="BI152" s="695">
        <v>0</v>
      </c>
      <c r="BJ152" s="695">
        <v>0</v>
      </c>
      <c r="BK152" s="695">
        <v>0</v>
      </c>
      <c r="BL152" s="695">
        <v>0</v>
      </c>
      <c r="BM152" s="695">
        <v>0</v>
      </c>
      <c r="BN152" s="695">
        <v>0</v>
      </c>
      <c r="BO152" s="695">
        <v>0</v>
      </c>
      <c r="BP152" s="695">
        <v>0</v>
      </c>
      <c r="BQ152" s="695">
        <v>0</v>
      </c>
      <c r="BR152" s="695">
        <v>0</v>
      </c>
      <c r="BS152" s="695">
        <v>0</v>
      </c>
      <c r="BT152" s="696">
        <v>0</v>
      </c>
    </row>
    <row r="153" spans="2:72" ht="18" customHeight="1">
      <c r="B153" s="815" t="s">
        <v>841</v>
      </c>
      <c r="C153" s="815" t="s">
        <v>840</v>
      </c>
      <c r="D153" s="815" t="s">
        <v>824</v>
      </c>
      <c r="E153" s="815" t="s">
        <v>798</v>
      </c>
      <c r="F153" s="815" t="s">
        <v>800</v>
      </c>
      <c r="G153" s="815" t="s">
        <v>799</v>
      </c>
      <c r="H153" s="815">
        <v>2015</v>
      </c>
      <c r="I153" s="816" t="s">
        <v>583</v>
      </c>
      <c r="J153" s="634" t="s">
        <v>595</v>
      </c>
      <c r="K153" s="632"/>
      <c r="L153" s="694"/>
      <c r="M153" s="695"/>
      <c r="N153" s="695"/>
      <c r="O153" s="695"/>
      <c r="P153" s="695">
        <v>0</v>
      </c>
      <c r="Q153" s="695">
        <v>0</v>
      </c>
      <c r="R153" s="695">
        <v>0</v>
      </c>
      <c r="S153" s="695">
        <v>0</v>
      </c>
      <c r="T153" s="695">
        <v>0</v>
      </c>
      <c r="U153" s="695">
        <v>0</v>
      </c>
      <c r="V153" s="695">
        <v>0</v>
      </c>
      <c r="W153" s="695">
        <v>0</v>
      </c>
      <c r="X153" s="695">
        <v>0</v>
      </c>
      <c r="Y153" s="695">
        <v>0</v>
      </c>
      <c r="Z153" s="695">
        <v>0</v>
      </c>
      <c r="AA153" s="695">
        <v>0</v>
      </c>
      <c r="AB153" s="695">
        <v>0</v>
      </c>
      <c r="AC153" s="695">
        <v>0</v>
      </c>
      <c r="AD153" s="695">
        <v>0</v>
      </c>
      <c r="AE153" s="695">
        <v>0</v>
      </c>
      <c r="AF153" s="695">
        <v>0</v>
      </c>
      <c r="AG153" s="695">
        <v>0</v>
      </c>
      <c r="AH153" s="695">
        <v>0</v>
      </c>
      <c r="AI153" s="695">
        <v>0</v>
      </c>
      <c r="AJ153" s="695">
        <v>0</v>
      </c>
      <c r="AK153" s="695">
        <v>0</v>
      </c>
      <c r="AL153" s="695">
        <v>0</v>
      </c>
      <c r="AM153" s="695">
        <v>0</v>
      </c>
      <c r="AN153" s="695">
        <v>0</v>
      </c>
      <c r="AO153" s="696">
        <v>0</v>
      </c>
      <c r="AP153" s="632"/>
      <c r="AQ153" s="694"/>
      <c r="AR153" s="695"/>
      <c r="AS153" s="695"/>
      <c r="AT153" s="695"/>
      <c r="AU153" s="695">
        <v>0</v>
      </c>
      <c r="AV153" s="695">
        <v>0</v>
      </c>
      <c r="AW153" s="695">
        <v>0</v>
      </c>
      <c r="AX153" s="695">
        <v>0</v>
      </c>
      <c r="AY153" s="695">
        <v>0</v>
      </c>
      <c r="AZ153" s="695">
        <v>0</v>
      </c>
      <c r="BA153" s="695">
        <v>0</v>
      </c>
      <c r="BB153" s="695">
        <v>0</v>
      </c>
      <c r="BC153" s="695">
        <v>0</v>
      </c>
      <c r="BD153" s="695">
        <v>0</v>
      </c>
      <c r="BE153" s="695">
        <v>0</v>
      </c>
      <c r="BF153" s="695">
        <v>0</v>
      </c>
      <c r="BG153" s="695">
        <v>0</v>
      </c>
      <c r="BH153" s="695">
        <v>0</v>
      </c>
      <c r="BI153" s="695">
        <v>0</v>
      </c>
      <c r="BJ153" s="695">
        <v>0</v>
      </c>
      <c r="BK153" s="695">
        <v>0</v>
      </c>
      <c r="BL153" s="695">
        <v>0</v>
      </c>
      <c r="BM153" s="695">
        <v>0</v>
      </c>
      <c r="BN153" s="695">
        <v>0</v>
      </c>
      <c r="BO153" s="695">
        <v>0</v>
      </c>
      <c r="BP153" s="695">
        <v>0</v>
      </c>
      <c r="BQ153" s="695">
        <v>0</v>
      </c>
      <c r="BR153" s="695">
        <v>0</v>
      </c>
      <c r="BS153" s="695">
        <v>0</v>
      </c>
      <c r="BT153" s="696">
        <v>0</v>
      </c>
    </row>
    <row r="154" spans="2:72" ht="18" customHeight="1">
      <c r="B154" s="815" t="s">
        <v>841</v>
      </c>
      <c r="C154" s="815" t="s">
        <v>840</v>
      </c>
      <c r="D154" s="815" t="s">
        <v>781</v>
      </c>
      <c r="E154" s="815" t="s">
        <v>798</v>
      </c>
      <c r="F154" s="815" t="s">
        <v>800</v>
      </c>
      <c r="G154" s="815" t="s">
        <v>799</v>
      </c>
      <c r="H154" s="815">
        <v>2015</v>
      </c>
      <c r="I154" s="816" t="s">
        <v>583</v>
      </c>
      <c r="J154" s="634" t="s">
        <v>595</v>
      </c>
      <c r="K154" s="632"/>
      <c r="L154" s="694"/>
      <c r="M154" s="695"/>
      <c r="N154" s="695"/>
      <c r="O154" s="695"/>
      <c r="P154" s="695">
        <v>0</v>
      </c>
      <c r="Q154" s="695">
        <v>0</v>
      </c>
      <c r="R154" s="695">
        <v>0</v>
      </c>
      <c r="S154" s="695">
        <v>0</v>
      </c>
      <c r="T154" s="695">
        <v>0</v>
      </c>
      <c r="U154" s="695">
        <v>0</v>
      </c>
      <c r="V154" s="695">
        <v>0</v>
      </c>
      <c r="W154" s="695">
        <v>0</v>
      </c>
      <c r="X154" s="695">
        <v>0</v>
      </c>
      <c r="Y154" s="695">
        <v>0</v>
      </c>
      <c r="Z154" s="695">
        <v>0</v>
      </c>
      <c r="AA154" s="695">
        <v>0</v>
      </c>
      <c r="AB154" s="695">
        <v>0</v>
      </c>
      <c r="AC154" s="695">
        <v>0</v>
      </c>
      <c r="AD154" s="695">
        <v>0</v>
      </c>
      <c r="AE154" s="695">
        <v>0</v>
      </c>
      <c r="AF154" s="695">
        <v>0</v>
      </c>
      <c r="AG154" s="695">
        <v>0</v>
      </c>
      <c r="AH154" s="695">
        <v>0</v>
      </c>
      <c r="AI154" s="695">
        <v>0</v>
      </c>
      <c r="AJ154" s="695">
        <v>0</v>
      </c>
      <c r="AK154" s="695">
        <v>0</v>
      </c>
      <c r="AL154" s="695">
        <v>0</v>
      </c>
      <c r="AM154" s="695">
        <v>0</v>
      </c>
      <c r="AN154" s="695">
        <v>0</v>
      </c>
      <c r="AO154" s="696">
        <v>0</v>
      </c>
      <c r="AP154" s="632"/>
      <c r="AQ154" s="694"/>
      <c r="AR154" s="695"/>
      <c r="AS154" s="695"/>
      <c r="AT154" s="695"/>
      <c r="AU154" s="695">
        <v>0</v>
      </c>
      <c r="AV154" s="695">
        <v>0</v>
      </c>
      <c r="AW154" s="695">
        <v>0</v>
      </c>
      <c r="AX154" s="695">
        <v>0</v>
      </c>
      <c r="AY154" s="695">
        <v>0</v>
      </c>
      <c r="AZ154" s="695">
        <v>0</v>
      </c>
      <c r="BA154" s="695">
        <v>0</v>
      </c>
      <c r="BB154" s="695">
        <v>0</v>
      </c>
      <c r="BC154" s="695">
        <v>0</v>
      </c>
      <c r="BD154" s="695">
        <v>0</v>
      </c>
      <c r="BE154" s="695">
        <v>0</v>
      </c>
      <c r="BF154" s="695">
        <v>0</v>
      </c>
      <c r="BG154" s="695">
        <v>0</v>
      </c>
      <c r="BH154" s="695">
        <v>0</v>
      </c>
      <c r="BI154" s="695">
        <v>0</v>
      </c>
      <c r="BJ154" s="695">
        <v>0</v>
      </c>
      <c r="BK154" s="695">
        <v>0</v>
      </c>
      <c r="BL154" s="695">
        <v>0</v>
      </c>
      <c r="BM154" s="695">
        <v>0</v>
      </c>
      <c r="BN154" s="695">
        <v>0</v>
      </c>
      <c r="BO154" s="695">
        <v>0</v>
      </c>
      <c r="BP154" s="695">
        <v>0</v>
      </c>
      <c r="BQ154" s="695">
        <v>0</v>
      </c>
      <c r="BR154" s="695">
        <v>0</v>
      </c>
      <c r="BS154" s="695">
        <v>0</v>
      </c>
      <c r="BT154" s="696">
        <v>0</v>
      </c>
    </row>
    <row r="155" spans="2:72" ht="18" customHeight="1">
      <c r="B155" s="815" t="s">
        <v>208</v>
      </c>
      <c r="C155" s="815" t="s">
        <v>839</v>
      </c>
      <c r="D155" s="815" t="s">
        <v>825</v>
      </c>
      <c r="E155" s="815" t="s">
        <v>798</v>
      </c>
      <c r="F155" s="815" t="s">
        <v>29</v>
      </c>
      <c r="G155" s="815" t="s">
        <v>799</v>
      </c>
      <c r="H155" s="815">
        <v>2015</v>
      </c>
      <c r="I155" s="816" t="s">
        <v>583</v>
      </c>
      <c r="J155" s="634" t="s">
        <v>595</v>
      </c>
      <c r="K155" s="632"/>
      <c r="L155" s="694"/>
      <c r="M155" s="695"/>
      <c r="N155" s="695"/>
      <c r="O155" s="695"/>
      <c r="P155" s="695">
        <v>0</v>
      </c>
      <c r="Q155" s="695">
        <v>0</v>
      </c>
      <c r="R155" s="695">
        <v>0</v>
      </c>
      <c r="S155" s="695">
        <v>0</v>
      </c>
      <c r="T155" s="695">
        <v>0</v>
      </c>
      <c r="U155" s="695">
        <v>0</v>
      </c>
      <c r="V155" s="695">
        <v>0</v>
      </c>
      <c r="W155" s="695">
        <v>0</v>
      </c>
      <c r="X155" s="695">
        <v>0</v>
      </c>
      <c r="Y155" s="695">
        <v>0</v>
      </c>
      <c r="Z155" s="695">
        <v>0</v>
      </c>
      <c r="AA155" s="695">
        <v>0</v>
      </c>
      <c r="AB155" s="695">
        <v>0</v>
      </c>
      <c r="AC155" s="695">
        <v>0</v>
      </c>
      <c r="AD155" s="695">
        <v>0</v>
      </c>
      <c r="AE155" s="695">
        <v>0</v>
      </c>
      <c r="AF155" s="695">
        <v>0</v>
      </c>
      <c r="AG155" s="695">
        <v>0</v>
      </c>
      <c r="AH155" s="695">
        <v>0</v>
      </c>
      <c r="AI155" s="695">
        <v>0</v>
      </c>
      <c r="AJ155" s="695">
        <v>0</v>
      </c>
      <c r="AK155" s="695">
        <v>0</v>
      </c>
      <c r="AL155" s="695">
        <v>0</v>
      </c>
      <c r="AM155" s="695">
        <v>0</v>
      </c>
      <c r="AN155" s="695">
        <v>0</v>
      </c>
      <c r="AO155" s="696">
        <v>0</v>
      </c>
      <c r="AP155" s="632"/>
      <c r="AQ155" s="694"/>
      <c r="AR155" s="695"/>
      <c r="AS155" s="695"/>
      <c r="AT155" s="695"/>
      <c r="AU155" s="695">
        <v>0</v>
      </c>
      <c r="AV155" s="695">
        <v>0</v>
      </c>
      <c r="AW155" s="695">
        <v>0</v>
      </c>
      <c r="AX155" s="695">
        <v>0</v>
      </c>
      <c r="AY155" s="695">
        <v>0</v>
      </c>
      <c r="AZ155" s="695">
        <v>0</v>
      </c>
      <c r="BA155" s="695">
        <v>0</v>
      </c>
      <c r="BB155" s="695">
        <v>0</v>
      </c>
      <c r="BC155" s="695">
        <v>0</v>
      </c>
      <c r="BD155" s="695">
        <v>0</v>
      </c>
      <c r="BE155" s="695">
        <v>0</v>
      </c>
      <c r="BF155" s="695">
        <v>0</v>
      </c>
      <c r="BG155" s="695">
        <v>0</v>
      </c>
      <c r="BH155" s="695">
        <v>0</v>
      </c>
      <c r="BI155" s="695">
        <v>0</v>
      </c>
      <c r="BJ155" s="695">
        <v>0</v>
      </c>
      <c r="BK155" s="695">
        <v>0</v>
      </c>
      <c r="BL155" s="695">
        <v>0</v>
      </c>
      <c r="BM155" s="695">
        <v>0</v>
      </c>
      <c r="BN155" s="695">
        <v>0</v>
      </c>
      <c r="BO155" s="695">
        <v>0</v>
      </c>
      <c r="BP155" s="695">
        <v>0</v>
      </c>
      <c r="BQ155" s="695">
        <v>0</v>
      </c>
      <c r="BR155" s="695">
        <v>0</v>
      </c>
      <c r="BS155" s="695">
        <v>0</v>
      </c>
      <c r="BT155" s="696">
        <v>0</v>
      </c>
    </row>
    <row r="156" spans="2:72" ht="18" customHeight="1">
      <c r="B156" s="815" t="s">
        <v>208</v>
      </c>
      <c r="C156" s="815" t="s">
        <v>839</v>
      </c>
      <c r="D156" s="815" t="s">
        <v>826</v>
      </c>
      <c r="E156" s="815" t="s">
        <v>798</v>
      </c>
      <c r="F156" s="815" t="s">
        <v>29</v>
      </c>
      <c r="G156" s="815" t="s">
        <v>799</v>
      </c>
      <c r="H156" s="815">
        <v>2015</v>
      </c>
      <c r="I156" s="816" t="s">
        <v>583</v>
      </c>
      <c r="J156" s="634" t="s">
        <v>595</v>
      </c>
      <c r="K156" s="632"/>
      <c r="L156" s="694"/>
      <c r="M156" s="695"/>
      <c r="N156" s="695"/>
      <c r="O156" s="695"/>
      <c r="P156" s="695">
        <v>0</v>
      </c>
      <c r="Q156" s="695">
        <v>0</v>
      </c>
      <c r="R156" s="695">
        <v>0</v>
      </c>
      <c r="S156" s="695">
        <v>0</v>
      </c>
      <c r="T156" s="695">
        <v>0</v>
      </c>
      <c r="U156" s="695">
        <v>0</v>
      </c>
      <c r="V156" s="695">
        <v>0</v>
      </c>
      <c r="W156" s="695">
        <v>0</v>
      </c>
      <c r="X156" s="695">
        <v>0</v>
      </c>
      <c r="Y156" s="695">
        <v>0</v>
      </c>
      <c r="Z156" s="695">
        <v>0</v>
      </c>
      <c r="AA156" s="695">
        <v>0</v>
      </c>
      <c r="AB156" s="695">
        <v>0</v>
      </c>
      <c r="AC156" s="695">
        <v>0</v>
      </c>
      <c r="AD156" s="695">
        <v>0</v>
      </c>
      <c r="AE156" s="695">
        <v>0</v>
      </c>
      <c r="AF156" s="695">
        <v>0</v>
      </c>
      <c r="AG156" s="695">
        <v>0</v>
      </c>
      <c r="AH156" s="695">
        <v>0</v>
      </c>
      <c r="AI156" s="695">
        <v>0</v>
      </c>
      <c r="AJ156" s="695">
        <v>0</v>
      </c>
      <c r="AK156" s="695">
        <v>0</v>
      </c>
      <c r="AL156" s="695">
        <v>0</v>
      </c>
      <c r="AM156" s="695">
        <v>0</v>
      </c>
      <c r="AN156" s="695">
        <v>0</v>
      </c>
      <c r="AO156" s="696">
        <v>0</v>
      </c>
      <c r="AP156" s="632"/>
      <c r="AQ156" s="694"/>
      <c r="AR156" s="695"/>
      <c r="AS156" s="695"/>
      <c r="AT156" s="695"/>
      <c r="AU156" s="695">
        <v>0</v>
      </c>
      <c r="AV156" s="695">
        <v>0</v>
      </c>
      <c r="AW156" s="695">
        <v>0</v>
      </c>
      <c r="AX156" s="695">
        <v>0</v>
      </c>
      <c r="AY156" s="695">
        <v>0</v>
      </c>
      <c r="AZ156" s="695">
        <v>0</v>
      </c>
      <c r="BA156" s="695">
        <v>0</v>
      </c>
      <c r="BB156" s="695">
        <v>0</v>
      </c>
      <c r="BC156" s="695">
        <v>0</v>
      </c>
      <c r="BD156" s="695">
        <v>0</v>
      </c>
      <c r="BE156" s="695">
        <v>0</v>
      </c>
      <c r="BF156" s="695">
        <v>0</v>
      </c>
      <c r="BG156" s="695">
        <v>0</v>
      </c>
      <c r="BH156" s="695">
        <v>0</v>
      </c>
      <c r="BI156" s="695">
        <v>0</v>
      </c>
      <c r="BJ156" s="695">
        <v>0</v>
      </c>
      <c r="BK156" s="695">
        <v>0</v>
      </c>
      <c r="BL156" s="695">
        <v>0</v>
      </c>
      <c r="BM156" s="695">
        <v>0</v>
      </c>
      <c r="BN156" s="695">
        <v>0</v>
      </c>
      <c r="BO156" s="695">
        <v>0</v>
      </c>
      <c r="BP156" s="695">
        <v>0</v>
      </c>
      <c r="BQ156" s="695">
        <v>0</v>
      </c>
      <c r="BR156" s="695">
        <v>0</v>
      </c>
      <c r="BS156" s="695">
        <v>0</v>
      </c>
      <c r="BT156" s="696">
        <v>0</v>
      </c>
    </row>
    <row r="157" spans="2:72" ht="18" customHeight="1">
      <c r="B157" s="815" t="s">
        <v>208</v>
      </c>
      <c r="C157" s="815" t="s">
        <v>839</v>
      </c>
      <c r="D157" s="815" t="s">
        <v>778</v>
      </c>
      <c r="E157" s="815" t="s">
        <v>798</v>
      </c>
      <c r="F157" s="815" t="s">
        <v>29</v>
      </c>
      <c r="G157" s="815" t="s">
        <v>799</v>
      </c>
      <c r="H157" s="815">
        <v>2015</v>
      </c>
      <c r="I157" s="816" t="s">
        <v>583</v>
      </c>
      <c r="J157" s="634" t="s">
        <v>595</v>
      </c>
      <c r="K157" s="632"/>
      <c r="L157" s="694"/>
      <c r="M157" s="695"/>
      <c r="N157" s="695"/>
      <c r="O157" s="695"/>
      <c r="P157" s="695">
        <v>0</v>
      </c>
      <c r="Q157" s="695">
        <v>0</v>
      </c>
      <c r="R157" s="695">
        <v>0</v>
      </c>
      <c r="S157" s="695">
        <v>0</v>
      </c>
      <c r="T157" s="695">
        <v>0</v>
      </c>
      <c r="U157" s="695">
        <v>0</v>
      </c>
      <c r="V157" s="695">
        <v>0</v>
      </c>
      <c r="W157" s="695">
        <v>0</v>
      </c>
      <c r="X157" s="695">
        <v>0</v>
      </c>
      <c r="Y157" s="695">
        <v>0</v>
      </c>
      <c r="Z157" s="695">
        <v>0</v>
      </c>
      <c r="AA157" s="695">
        <v>0</v>
      </c>
      <c r="AB157" s="695">
        <v>0</v>
      </c>
      <c r="AC157" s="695">
        <v>0</v>
      </c>
      <c r="AD157" s="695">
        <v>0</v>
      </c>
      <c r="AE157" s="695">
        <v>0</v>
      </c>
      <c r="AF157" s="695">
        <v>0</v>
      </c>
      <c r="AG157" s="695">
        <v>0</v>
      </c>
      <c r="AH157" s="695">
        <v>0</v>
      </c>
      <c r="AI157" s="695">
        <v>0</v>
      </c>
      <c r="AJ157" s="695">
        <v>0</v>
      </c>
      <c r="AK157" s="695">
        <v>0</v>
      </c>
      <c r="AL157" s="695">
        <v>0</v>
      </c>
      <c r="AM157" s="695">
        <v>0</v>
      </c>
      <c r="AN157" s="695">
        <v>0</v>
      </c>
      <c r="AO157" s="696">
        <v>0</v>
      </c>
      <c r="AP157" s="632"/>
      <c r="AQ157" s="694"/>
      <c r="AR157" s="695"/>
      <c r="AS157" s="695"/>
      <c r="AT157" s="695"/>
      <c r="AU157" s="695">
        <v>0</v>
      </c>
      <c r="AV157" s="695">
        <v>0</v>
      </c>
      <c r="AW157" s="695">
        <v>0</v>
      </c>
      <c r="AX157" s="695">
        <v>0</v>
      </c>
      <c r="AY157" s="695">
        <v>0</v>
      </c>
      <c r="AZ157" s="695">
        <v>0</v>
      </c>
      <c r="BA157" s="695">
        <v>0</v>
      </c>
      <c r="BB157" s="695">
        <v>0</v>
      </c>
      <c r="BC157" s="695">
        <v>0</v>
      </c>
      <c r="BD157" s="695">
        <v>0</v>
      </c>
      <c r="BE157" s="695">
        <v>0</v>
      </c>
      <c r="BF157" s="695">
        <v>0</v>
      </c>
      <c r="BG157" s="695">
        <v>0</v>
      </c>
      <c r="BH157" s="695">
        <v>0</v>
      </c>
      <c r="BI157" s="695">
        <v>0</v>
      </c>
      <c r="BJ157" s="695">
        <v>0</v>
      </c>
      <c r="BK157" s="695">
        <v>0</v>
      </c>
      <c r="BL157" s="695">
        <v>0</v>
      </c>
      <c r="BM157" s="695">
        <v>0</v>
      </c>
      <c r="BN157" s="695">
        <v>0</v>
      </c>
      <c r="BO157" s="695">
        <v>0</v>
      </c>
      <c r="BP157" s="695">
        <v>0</v>
      </c>
      <c r="BQ157" s="695">
        <v>0</v>
      </c>
      <c r="BR157" s="695">
        <v>0</v>
      </c>
      <c r="BS157" s="695">
        <v>0</v>
      </c>
      <c r="BT157" s="696">
        <v>0</v>
      </c>
    </row>
    <row r="158" spans="2:72" ht="18" customHeight="1">
      <c r="B158" s="815" t="s">
        <v>208</v>
      </c>
      <c r="C158" s="815" t="s">
        <v>839</v>
      </c>
      <c r="D158" s="815" t="s">
        <v>784</v>
      </c>
      <c r="E158" s="815" t="s">
        <v>798</v>
      </c>
      <c r="F158" s="815" t="s">
        <v>29</v>
      </c>
      <c r="G158" s="815" t="s">
        <v>799</v>
      </c>
      <c r="H158" s="815">
        <v>2015</v>
      </c>
      <c r="I158" s="816" t="s">
        <v>583</v>
      </c>
      <c r="J158" s="634" t="s">
        <v>595</v>
      </c>
      <c r="K158" s="632"/>
      <c r="L158" s="694"/>
      <c r="M158" s="695"/>
      <c r="N158" s="695"/>
      <c r="O158" s="695"/>
      <c r="P158" s="695">
        <v>0</v>
      </c>
      <c r="Q158" s="695">
        <v>0</v>
      </c>
      <c r="R158" s="695">
        <v>0</v>
      </c>
      <c r="S158" s="695">
        <v>0</v>
      </c>
      <c r="T158" s="695">
        <v>0</v>
      </c>
      <c r="U158" s="695">
        <v>0</v>
      </c>
      <c r="V158" s="695">
        <v>0</v>
      </c>
      <c r="W158" s="695">
        <v>0</v>
      </c>
      <c r="X158" s="695">
        <v>0</v>
      </c>
      <c r="Y158" s="695">
        <v>0</v>
      </c>
      <c r="Z158" s="695">
        <v>0</v>
      </c>
      <c r="AA158" s="695">
        <v>0</v>
      </c>
      <c r="AB158" s="695">
        <v>0</v>
      </c>
      <c r="AC158" s="695">
        <v>0</v>
      </c>
      <c r="AD158" s="695">
        <v>0</v>
      </c>
      <c r="AE158" s="695">
        <v>0</v>
      </c>
      <c r="AF158" s="695">
        <v>0</v>
      </c>
      <c r="AG158" s="695">
        <v>0</v>
      </c>
      <c r="AH158" s="695">
        <v>0</v>
      </c>
      <c r="AI158" s="695">
        <v>0</v>
      </c>
      <c r="AJ158" s="695">
        <v>0</v>
      </c>
      <c r="AK158" s="695">
        <v>0</v>
      </c>
      <c r="AL158" s="695">
        <v>0</v>
      </c>
      <c r="AM158" s="695">
        <v>0</v>
      </c>
      <c r="AN158" s="695">
        <v>0</v>
      </c>
      <c r="AO158" s="696">
        <v>0</v>
      </c>
      <c r="AP158" s="632"/>
      <c r="AQ158" s="694"/>
      <c r="AR158" s="695"/>
      <c r="AS158" s="695"/>
      <c r="AT158" s="695"/>
      <c r="AU158" s="695">
        <v>0</v>
      </c>
      <c r="AV158" s="695">
        <v>0</v>
      </c>
      <c r="AW158" s="695">
        <v>0</v>
      </c>
      <c r="AX158" s="695">
        <v>0</v>
      </c>
      <c r="AY158" s="695">
        <v>0</v>
      </c>
      <c r="AZ158" s="695">
        <v>0</v>
      </c>
      <c r="BA158" s="695">
        <v>0</v>
      </c>
      <c r="BB158" s="695">
        <v>0</v>
      </c>
      <c r="BC158" s="695">
        <v>0</v>
      </c>
      <c r="BD158" s="695">
        <v>0</v>
      </c>
      <c r="BE158" s="695">
        <v>0</v>
      </c>
      <c r="BF158" s="695">
        <v>0</v>
      </c>
      <c r="BG158" s="695">
        <v>0</v>
      </c>
      <c r="BH158" s="695">
        <v>0</v>
      </c>
      <c r="BI158" s="695">
        <v>0</v>
      </c>
      <c r="BJ158" s="695">
        <v>0</v>
      </c>
      <c r="BK158" s="695">
        <v>0</v>
      </c>
      <c r="BL158" s="695">
        <v>0</v>
      </c>
      <c r="BM158" s="695">
        <v>0</v>
      </c>
      <c r="BN158" s="695">
        <v>0</v>
      </c>
      <c r="BO158" s="695">
        <v>0</v>
      </c>
      <c r="BP158" s="695">
        <v>0</v>
      </c>
      <c r="BQ158" s="695">
        <v>0</v>
      </c>
      <c r="BR158" s="695">
        <v>0</v>
      </c>
      <c r="BS158" s="695">
        <v>0</v>
      </c>
      <c r="BT158" s="696">
        <v>0</v>
      </c>
    </row>
    <row r="159" spans="2:72" ht="18" customHeight="1">
      <c r="B159" s="815" t="s">
        <v>208</v>
      </c>
      <c r="C159" s="815" t="s">
        <v>839</v>
      </c>
      <c r="D159" s="815" t="s">
        <v>827</v>
      </c>
      <c r="E159" s="815" t="s">
        <v>798</v>
      </c>
      <c r="F159" s="815" t="s">
        <v>29</v>
      </c>
      <c r="G159" s="815" t="s">
        <v>799</v>
      </c>
      <c r="H159" s="815">
        <v>2015</v>
      </c>
      <c r="I159" s="816" t="s">
        <v>583</v>
      </c>
      <c r="J159" s="634" t="s">
        <v>595</v>
      </c>
      <c r="K159" s="632"/>
      <c r="L159" s="694"/>
      <c r="M159" s="695"/>
      <c r="N159" s="695"/>
      <c r="O159" s="695"/>
      <c r="P159" s="695">
        <v>0</v>
      </c>
      <c r="Q159" s="695">
        <v>0</v>
      </c>
      <c r="R159" s="695">
        <v>0</v>
      </c>
      <c r="S159" s="695">
        <v>0</v>
      </c>
      <c r="T159" s="695">
        <v>0</v>
      </c>
      <c r="U159" s="695">
        <v>0</v>
      </c>
      <c r="V159" s="695">
        <v>0</v>
      </c>
      <c r="W159" s="695">
        <v>0</v>
      </c>
      <c r="X159" s="695">
        <v>0</v>
      </c>
      <c r="Y159" s="695">
        <v>0</v>
      </c>
      <c r="Z159" s="695">
        <v>0</v>
      </c>
      <c r="AA159" s="695">
        <v>0</v>
      </c>
      <c r="AB159" s="695">
        <v>0</v>
      </c>
      <c r="AC159" s="695">
        <v>0</v>
      </c>
      <c r="AD159" s="695">
        <v>0</v>
      </c>
      <c r="AE159" s="695">
        <v>0</v>
      </c>
      <c r="AF159" s="695">
        <v>0</v>
      </c>
      <c r="AG159" s="695">
        <v>0</v>
      </c>
      <c r="AH159" s="695">
        <v>0</v>
      </c>
      <c r="AI159" s="695">
        <v>0</v>
      </c>
      <c r="AJ159" s="695">
        <v>0</v>
      </c>
      <c r="AK159" s="695">
        <v>0</v>
      </c>
      <c r="AL159" s="695">
        <v>0</v>
      </c>
      <c r="AM159" s="695">
        <v>0</v>
      </c>
      <c r="AN159" s="695">
        <v>0</v>
      </c>
      <c r="AO159" s="696">
        <v>0</v>
      </c>
      <c r="AP159" s="632"/>
      <c r="AQ159" s="694"/>
      <c r="AR159" s="695"/>
      <c r="AS159" s="695"/>
      <c r="AT159" s="695"/>
      <c r="AU159" s="695">
        <v>0</v>
      </c>
      <c r="AV159" s="695">
        <v>0</v>
      </c>
      <c r="AW159" s="695">
        <v>0</v>
      </c>
      <c r="AX159" s="695">
        <v>0</v>
      </c>
      <c r="AY159" s="695">
        <v>0</v>
      </c>
      <c r="AZ159" s="695">
        <v>0</v>
      </c>
      <c r="BA159" s="695">
        <v>0</v>
      </c>
      <c r="BB159" s="695">
        <v>0</v>
      </c>
      <c r="BC159" s="695">
        <v>0</v>
      </c>
      <c r="BD159" s="695">
        <v>0</v>
      </c>
      <c r="BE159" s="695">
        <v>0</v>
      </c>
      <c r="BF159" s="695">
        <v>0</v>
      </c>
      <c r="BG159" s="695">
        <v>0</v>
      </c>
      <c r="BH159" s="695">
        <v>0</v>
      </c>
      <c r="BI159" s="695">
        <v>0</v>
      </c>
      <c r="BJ159" s="695">
        <v>0</v>
      </c>
      <c r="BK159" s="695">
        <v>0</v>
      </c>
      <c r="BL159" s="695">
        <v>0</v>
      </c>
      <c r="BM159" s="695">
        <v>0</v>
      </c>
      <c r="BN159" s="695">
        <v>0</v>
      </c>
      <c r="BO159" s="695">
        <v>0</v>
      </c>
      <c r="BP159" s="695">
        <v>0</v>
      </c>
      <c r="BQ159" s="695">
        <v>0</v>
      </c>
      <c r="BR159" s="695">
        <v>0</v>
      </c>
      <c r="BS159" s="695">
        <v>0</v>
      </c>
      <c r="BT159" s="696">
        <v>0</v>
      </c>
    </row>
    <row r="160" spans="2:72" ht="18" customHeight="1">
      <c r="B160" s="815" t="s">
        <v>208</v>
      </c>
      <c r="C160" s="815" t="s">
        <v>840</v>
      </c>
      <c r="D160" s="815" t="s">
        <v>772</v>
      </c>
      <c r="E160" s="815" t="s">
        <v>798</v>
      </c>
      <c r="F160" s="815" t="s">
        <v>800</v>
      </c>
      <c r="G160" s="815" t="s">
        <v>799</v>
      </c>
      <c r="H160" s="815">
        <v>2015</v>
      </c>
      <c r="I160" s="816" t="s">
        <v>583</v>
      </c>
      <c r="J160" s="634" t="s">
        <v>595</v>
      </c>
      <c r="K160" s="632"/>
      <c r="L160" s="694"/>
      <c r="M160" s="695"/>
      <c r="N160" s="695"/>
      <c r="O160" s="695"/>
      <c r="P160" s="695">
        <v>0</v>
      </c>
      <c r="Q160" s="695">
        <v>0</v>
      </c>
      <c r="R160" s="695">
        <v>0</v>
      </c>
      <c r="S160" s="695">
        <v>0</v>
      </c>
      <c r="T160" s="695">
        <v>0</v>
      </c>
      <c r="U160" s="695">
        <v>0</v>
      </c>
      <c r="V160" s="695">
        <v>0</v>
      </c>
      <c r="W160" s="695">
        <v>0</v>
      </c>
      <c r="X160" s="695">
        <v>0</v>
      </c>
      <c r="Y160" s="695">
        <v>0</v>
      </c>
      <c r="Z160" s="695">
        <v>0</v>
      </c>
      <c r="AA160" s="695">
        <v>0</v>
      </c>
      <c r="AB160" s="695">
        <v>0</v>
      </c>
      <c r="AC160" s="695">
        <v>0</v>
      </c>
      <c r="AD160" s="695">
        <v>0</v>
      </c>
      <c r="AE160" s="695">
        <v>0</v>
      </c>
      <c r="AF160" s="695">
        <v>0</v>
      </c>
      <c r="AG160" s="695">
        <v>0</v>
      </c>
      <c r="AH160" s="695">
        <v>0</v>
      </c>
      <c r="AI160" s="695">
        <v>0</v>
      </c>
      <c r="AJ160" s="695">
        <v>0</v>
      </c>
      <c r="AK160" s="695">
        <v>0</v>
      </c>
      <c r="AL160" s="695">
        <v>0</v>
      </c>
      <c r="AM160" s="695">
        <v>0</v>
      </c>
      <c r="AN160" s="695">
        <v>0</v>
      </c>
      <c r="AO160" s="696">
        <v>0</v>
      </c>
      <c r="AP160" s="632"/>
      <c r="AQ160" s="694"/>
      <c r="AR160" s="695"/>
      <c r="AS160" s="695"/>
      <c r="AT160" s="695"/>
      <c r="AU160" s="695">
        <v>0</v>
      </c>
      <c r="AV160" s="695">
        <v>0</v>
      </c>
      <c r="AW160" s="695">
        <v>0</v>
      </c>
      <c r="AX160" s="695">
        <v>0</v>
      </c>
      <c r="AY160" s="695">
        <v>0</v>
      </c>
      <c r="AZ160" s="695">
        <v>0</v>
      </c>
      <c r="BA160" s="695">
        <v>0</v>
      </c>
      <c r="BB160" s="695">
        <v>0</v>
      </c>
      <c r="BC160" s="695">
        <v>0</v>
      </c>
      <c r="BD160" s="695">
        <v>0</v>
      </c>
      <c r="BE160" s="695">
        <v>0</v>
      </c>
      <c r="BF160" s="695">
        <v>0</v>
      </c>
      <c r="BG160" s="695">
        <v>0</v>
      </c>
      <c r="BH160" s="695">
        <v>0</v>
      </c>
      <c r="BI160" s="695">
        <v>0</v>
      </c>
      <c r="BJ160" s="695">
        <v>0</v>
      </c>
      <c r="BK160" s="695">
        <v>0</v>
      </c>
      <c r="BL160" s="695">
        <v>0</v>
      </c>
      <c r="BM160" s="695">
        <v>0</v>
      </c>
      <c r="BN160" s="695">
        <v>0</v>
      </c>
      <c r="BO160" s="695">
        <v>0</v>
      </c>
      <c r="BP160" s="695">
        <v>0</v>
      </c>
      <c r="BQ160" s="695">
        <v>0</v>
      </c>
      <c r="BR160" s="695">
        <v>0</v>
      </c>
      <c r="BS160" s="695">
        <v>0</v>
      </c>
      <c r="BT160" s="696">
        <v>0</v>
      </c>
    </row>
    <row r="161" spans="2:72" ht="18" customHeight="1">
      <c r="B161" s="815" t="s">
        <v>208</v>
      </c>
      <c r="C161" s="815" t="s">
        <v>840</v>
      </c>
      <c r="D161" s="815" t="s">
        <v>779</v>
      </c>
      <c r="E161" s="815" t="s">
        <v>798</v>
      </c>
      <c r="F161" s="815" t="s">
        <v>800</v>
      </c>
      <c r="G161" s="815" t="s">
        <v>799</v>
      </c>
      <c r="H161" s="815">
        <v>2015</v>
      </c>
      <c r="I161" s="816" t="s">
        <v>583</v>
      </c>
      <c r="J161" s="634" t="s">
        <v>595</v>
      </c>
      <c r="K161" s="632"/>
      <c r="L161" s="694"/>
      <c r="M161" s="695"/>
      <c r="N161" s="695"/>
      <c r="O161" s="695"/>
      <c r="P161" s="695">
        <v>0</v>
      </c>
      <c r="Q161" s="695">
        <v>0</v>
      </c>
      <c r="R161" s="695">
        <v>0</v>
      </c>
      <c r="S161" s="695">
        <v>0</v>
      </c>
      <c r="T161" s="695">
        <v>0</v>
      </c>
      <c r="U161" s="695">
        <v>0</v>
      </c>
      <c r="V161" s="695">
        <v>0</v>
      </c>
      <c r="W161" s="695">
        <v>0</v>
      </c>
      <c r="X161" s="695">
        <v>0</v>
      </c>
      <c r="Y161" s="695">
        <v>0</v>
      </c>
      <c r="Z161" s="695">
        <v>0</v>
      </c>
      <c r="AA161" s="695">
        <v>0</v>
      </c>
      <c r="AB161" s="695">
        <v>0</v>
      </c>
      <c r="AC161" s="695">
        <v>0</v>
      </c>
      <c r="AD161" s="695">
        <v>0</v>
      </c>
      <c r="AE161" s="695">
        <v>0</v>
      </c>
      <c r="AF161" s="695">
        <v>0</v>
      </c>
      <c r="AG161" s="695">
        <v>0</v>
      </c>
      <c r="AH161" s="695">
        <v>0</v>
      </c>
      <c r="AI161" s="695">
        <v>0</v>
      </c>
      <c r="AJ161" s="695">
        <v>0</v>
      </c>
      <c r="AK161" s="695">
        <v>0</v>
      </c>
      <c r="AL161" s="695">
        <v>0</v>
      </c>
      <c r="AM161" s="695">
        <v>0</v>
      </c>
      <c r="AN161" s="695">
        <v>0</v>
      </c>
      <c r="AO161" s="696">
        <v>0</v>
      </c>
      <c r="AP161" s="632"/>
      <c r="AQ161" s="694"/>
      <c r="AR161" s="695"/>
      <c r="AS161" s="695"/>
      <c r="AT161" s="695"/>
      <c r="AU161" s="695">
        <v>0</v>
      </c>
      <c r="AV161" s="695">
        <v>0</v>
      </c>
      <c r="AW161" s="695">
        <v>0</v>
      </c>
      <c r="AX161" s="695">
        <v>0</v>
      </c>
      <c r="AY161" s="695">
        <v>0</v>
      </c>
      <c r="AZ161" s="695">
        <v>0</v>
      </c>
      <c r="BA161" s="695">
        <v>0</v>
      </c>
      <c r="BB161" s="695">
        <v>0</v>
      </c>
      <c r="BC161" s="695">
        <v>0</v>
      </c>
      <c r="BD161" s="695">
        <v>0</v>
      </c>
      <c r="BE161" s="695">
        <v>0</v>
      </c>
      <c r="BF161" s="695">
        <v>0</v>
      </c>
      <c r="BG161" s="695">
        <v>0</v>
      </c>
      <c r="BH161" s="695">
        <v>0</v>
      </c>
      <c r="BI161" s="695">
        <v>0</v>
      </c>
      <c r="BJ161" s="695">
        <v>0</v>
      </c>
      <c r="BK161" s="695">
        <v>0</v>
      </c>
      <c r="BL161" s="695">
        <v>0</v>
      </c>
      <c r="BM161" s="695">
        <v>0</v>
      </c>
      <c r="BN161" s="695">
        <v>0</v>
      </c>
      <c r="BO161" s="695">
        <v>0</v>
      </c>
      <c r="BP161" s="695">
        <v>0</v>
      </c>
      <c r="BQ161" s="695">
        <v>0</v>
      </c>
      <c r="BR161" s="695">
        <v>0</v>
      </c>
      <c r="BS161" s="695">
        <v>0</v>
      </c>
      <c r="BT161" s="696">
        <v>0</v>
      </c>
    </row>
    <row r="162" spans="2:72" ht="18" customHeight="1">
      <c r="B162" s="815" t="s">
        <v>208</v>
      </c>
      <c r="C162" s="815" t="s">
        <v>840</v>
      </c>
      <c r="D162" s="815" t="s">
        <v>828</v>
      </c>
      <c r="E162" s="815" t="s">
        <v>798</v>
      </c>
      <c r="F162" s="815" t="s">
        <v>800</v>
      </c>
      <c r="G162" s="815" t="s">
        <v>799</v>
      </c>
      <c r="H162" s="815">
        <v>2015</v>
      </c>
      <c r="I162" s="816" t="s">
        <v>583</v>
      </c>
      <c r="J162" s="634" t="s">
        <v>595</v>
      </c>
      <c r="K162" s="632"/>
      <c r="L162" s="694"/>
      <c r="M162" s="695"/>
      <c r="N162" s="695"/>
      <c r="O162" s="695"/>
      <c r="P162" s="695">
        <v>0</v>
      </c>
      <c r="Q162" s="695">
        <v>0</v>
      </c>
      <c r="R162" s="695">
        <v>0</v>
      </c>
      <c r="S162" s="695">
        <v>0</v>
      </c>
      <c r="T162" s="695">
        <v>0</v>
      </c>
      <c r="U162" s="695">
        <v>0</v>
      </c>
      <c r="V162" s="695">
        <v>0</v>
      </c>
      <c r="W162" s="695">
        <v>0</v>
      </c>
      <c r="X162" s="695">
        <v>0</v>
      </c>
      <c r="Y162" s="695">
        <v>0</v>
      </c>
      <c r="Z162" s="695">
        <v>0</v>
      </c>
      <c r="AA162" s="695">
        <v>0</v>
      </c>
      <c r="AB162" s="695">
        <v>0</v>
      </c>
      <c r="AC162" s="695">
        <v>0</v>
      </c>
      <c r="AD162" s="695">
        <v>0</v>
      </c>
      <c r="AE162" s="695">
        <v>0</v>
      </c>
      <c r="AF162" s="695">
        <v>0</v>
      </c>
      <c r="AG162" s="695">
        <v>0</v>
      </c>
      <c r="AH162" s="695">
        <v>0</v>
      </c>
      <c r="AI162" s="695">
        <v>0</v>
      </c>
      <c r="AJ162" s="695">
        <v>0</v>
      </c>
      <c r="AK162" s="695">
        <v>0</v>
      </c>
      <c r="AL162" s="695">
        <v>0</v>
      </c>
      <c r="AM162" s="695">
        <v>0</v>
      </c>
      <c r="AN162" s="695">
        <v>0</v>
      </c>
      <c r="AO162" s="696">
        <v>0</v>
      </c>
      <c r="AP162" s="632"/>
      <c r="AQ162" s="694"/>
      <c r="AR162" s="695"/>
      <c r="AS162" s="695"/>
      <c r="AT162" s="695"/>
      <c r="AU162" s="695">
        <v>0</v>
      </c>
      <c r="AV162" s="695">
        <v>0</v>
      </c>
      <c r="AW162" s="695">
        <v>0</v>
      </c>
      <c r="AX162" s="695">
        <v>0</v>
      </c>
      <c r="AY162" s="695">
        <v>0</v>
      </c>
      <c r="AZ162" s="695">
        <v>0</v>
      </c>
      <c r="BA162" s="695">
        <v>0</v>
      </c>
      <c r="BB162" s="695">
        <v>0</v>
      </c>
      <c r="BC162" s="695">
        <v>0</v>
      </c>
      <c r="BD162" s="695">
        <v>0</v>
      </c>
      <c r="BE162" s="695">
        <v>0</v>
      </c>
      <c r="BF162" s="695">
        <v>0</v>
      </c>
      <c r="BG162" s="695">
        <v>0</v>
      </c>
      <c r="BH162" s="695">
        <v>0</v>
      </c>
      <c r="BI162" s="695">
        <v>0</v>
      </c>
      <c r="BJ162" s="695">
        <v>0</v>
      </c>
      <c r="BK162" s="695">
        <v>0</v>
      </c>
      <c r="BL162" s="695">
        <v>0</v>
      </c>
      <c r="BM162" s="695">
        <v>0</v>
      </c>
      <c r="BN162" s="695">
        <v>0</v>
      </c>
      <c r="BO162" s="695">
        <v>0</v>
      </c>
      <c r="BP162" s="695">
        <v>0</v>
      </c>
      <c r="BQ162" s="695">
        <v>0</v>
      </c>
      <c r="BR162" s="695">
        <v>0</v>
      </c>
      <c r="BS162" s="695">
        <v>0</v>
      </c>
      <c r="BT162" s="696">
        <v>0</v>
      </c>
    </row>
    <row r="163" spans="2:72" ht="18" customHeight="1">
      <c r="B163" s="815" t="s">
        <v>208</v>
      </c>
      <c r="C163" s="815" t="s">
        <v>840</v>
      </c>
      <c r="D163" s="815" t="s">
        <v>829</v>
      </c>
      <c r="E163" s="815" t="s">
        <v>798</v>
      </c>
      <c r="F163" s="815" t="s">
        <v>800</v>
      </c>
      <c r="G163" s="815" t="s">
        <v>799</v>
      </c>
      <c r="H163" s="815">
        <v>2015</v>
      </c>
      <c r="I163" s="816" t="s">
        <v>583</v>
      </c>
      <c r="J163" s="634" t="s">
        <v>595</v>
      </c>
      <c r="K163" s="632"/>
      <c r="L163" s="694"/>
      <c r="M163" s="695"/>
      <c r="N163" s="695"/>
      <c r="O163" s="695"/>
      <c r="P163" s="695">
        <v>0</v>
      </c>
      <c r="Q163" s="695">
        <v>0</v>
      </c>
      <c r="R163" s="695">
        <v>0</v>
      </c>
      <c r="S163" s="695">
        <v>0</v>
      </c>
      <c r="T163" s="695">
        <v>0</v>
      </c>
      <c r="U163" s="695">
        <v>0</v>
      </c>
      <c r="V163" s="695">
        <v>0</v>
      </c>
      <c r="W163" s="695">
        <v>0</v>
      </c>
      <c r="X163" s="695">
        <v>0</v>
      </c>
      <c r="Y163" s="695">
        <v>0</v>
      </c>
      <c r="Z163" s="695">
        <v>0</v>
      </c>
      <c r="AA163" s="695">
        <v>0</v>
      </c>
      <c r="AB163" s="695">
        <v>0</v>
      </c>
      <c r="AC163" s="695">
        <v>0</v>
      </c>
      <c r="AD163" s="695">
        <v>0</v>
      </c>
      <c r="AE163" s="695">
        <v>0</v>
      </c>
      <c r="AF163" s="695">
        <v>0</v>
      </c>
      <c r="AG163" s="695">
        <v>0</v>
      </c>
      <c r="AH163" s="695">
        <v>0</v>
      </c>
      <c r="AI163" s="695">
        <v>0</v>
      </c>
      <c r="AJ163" s="695">
        <v>0</v>
      </c>
      <c r="AK163" s="695">
        <v>0</v>
      </c>
      <c r="AL163" s="695">
        <v>0</v>
      </c>
      <c r="AM163" s="695">
        <v>0</v>
      </c>
      <c r="AN163" s="695">
        <v>0</v>
      </c>
      <c r="AO163" s="696">
        <v>0</v>
      </c>
      <c r="AP163" s="632"/>
      <c r="AQ163" s="694"/>
      <c r="AR163" s="695"/>
      <c r="AS163" s="695"/>
      <c r="AT163" s="695"/>
      <c r="AU163" s="695">
        <v>0</v>
      </c>
      <c r="AV163" s="695">
        <v>0</v>
      </c>
      <c r="AW163" s="695">
        <v>0</v>
      </c>
      <c r="AX163" s="695">
        <v>0</v>
      </c>
      <c r="AY163" s="695">
        <v>0</v>
      </c>
      <c r="AZ163" s="695">
        <v>0</v>
      </c>
      <c r="BA163" s="695">
        <v>0</v>
      </c>
      <c r="BB163" s="695">
        <v>0</v>
      </c>
      <c r="BC163" s="695">
        <v>0</v>
      </c>
      <c r="BD163" s="695">
        <v>0</v>
      </c>
      <c r="BE163" s="695">
        <v>0</v>
      </c>
      <c r="BF163" s="695">
        <v>0</v>
      </c>
      <c r="BG163" s="695">
        <v>0</v>
      </c>
      <c r="BH163" s="695">
        <v>0</v>
      </c>
      <c r="BI163" s="695">
        <v>0</v>
      </c>
      <c r="BJ163" s="695">
        <v>0</v>
      </c>
      <c r="BK163" s="695">
        <v>0</v>
      </c>
      <c r="BL163" s="695">
        <v>0</v>
      </c>
      <c r="BM163" s="695">
        <v>0</v>
      </c>
      <c r="BN163" s="695">
        <v>0</v>
      </c>
      <c r="BO163" s="695">
        <v>0</v>
      </c>
      <c r="BP163" s="695">
        <v>0</v>
      </c>
      <c r="BQ163" s="695">
        <v>0</v>
      </c>
      <c r="BR163" s="695">
        <v>0</v>
      </c>
      <c r="BS163" s="695">
        <v>0</v>
      </c>
      <c r="BT163" s="696">
        <v>0</v>
      </c>
    </row>
    <row r="164" spans="2:72" ht="18" customHeight="1">
      <c r="B164" s="815" t="s">
        <v>208</v>
      </c>
      <c r="C164" s="815" t="s">
        <v>840</v>
      </c>
      <c r="D164" s="815" t="s">
        <v>830</v>
      </c>
      <c r="E164" s="815" t="s">
        <v>798</v>
      </c>
      <c r="F164" s="815" t="s">
        <v>800</v>
      </c>
      <c r="G164" s="815" t="s">
        <v>799</v>
      </c>
      <c r="H164" s="815">
        <v>2015</v>
      </c>
      <c r="I164" s="816" t="s">
        <v>583</v>
      </c>
      <c r="J164" s="634" t="s">
        <v>595</v>
      </c>
      <c r="K164" s="632"/>
      <c r="L164" s="694"/>
      <c r="M164" s="695"/>
      <c r="N164" s="695"/>
      <c r="O164" s="695"/>
      <c r="P164" s="695">
        <v>0</v>
      </c>
      <c r="Q164" s="695">
        <v>0</v>
      </c>
      <c r="R164" s="695">
        <v>0</v>
      </c>
      <c r="S164" s="695">
        <v>0</v>
      </c>
      <c r="T164" s="695">
        <v>0</v>
      </c>
      <c r="U164" s="695">
        <v>0</v>
      </c>
      <c r="V164" s="695">
        <v>0</v>
      </c>
      <c r="W164" s="695">
        <v>0</v>
      </c>
      <c r="X164" s="695">
        <v>0</v>
      </c>
      <c r="Y164" s="695">
        <v>0</v>
      </c>
      <c r="Z164" s="695">
        <v>0</v>
      </c>
      <c r="AA164" s="695">
        <v>0</v>
      </c>
      <c r="AB164" s="695">
        <v>0</v>
      </c>
      <c r="AC164" s="695">
        <v>0</v>
      </c>
      <c r="AD164" s="695">
        <v>0</v>
      </c>
      <c r="AE164" s="695">
        <v>0</v>
      </c>
      <c r="AF164" s="695">
        <v>0</v>
      </c>
      <c r="AG164" s="695">
        <v>0</v>
      </c>
      <c r="AH164" s="695">
        <v>0</v>
      </c>
      <c r="AI164" s="695">
        <v>0</v>
      </c>
      <c r="AJ164" s="695">
        <v>0</v>
      </c>
      <c r="AK164" s="695">
        <v>0</v>
      </c>
      <c r="AL164" s="695">
        <v>0</v>
      </c>
      <c r="AM164" s="695">
        <v>0</v>
      </c>
      <c r="AN164" s="695">
        <v>0</v>
      </c>
      <c r="AO164" s="696">
        <v>0</v>
      </c>
      <c r="AP164" s="632"/>
      <c r="AQ164" s="694"/>
      <c r="AR164" s="695"/>
      <c r="AS164" s="695"/>
      <c r="AT164" s="695"/>
      <c r="AU164" s="695">
        <v>0</v>
      </c>
      <c r="AV164" s="695">
        <v>0</v>
      </c>
      <c r="AW164" s="695">
        <v>0</v>
      </c>
      <c r="AX164" s="695">
        <v>0</v>
      </c>
      <c r="AY164" s="695">
        <v>0</v>
      </c>
      <c r="AZ164" s="695">
        <v>0</v>
      </c>
      <c r="BA164" s="695">
        <v>0</v>
      </c>
      <c r="BB164" s="695">
        <v>0</v>
      </c>
      <c r="BC164" s="695">
        <v>0</v>
      </c>
      <c r="BD164" s="695">
        <v>0</v>
      </c>
      <c r="BE164" s="695">
        <v>0</v>
      </c>
      <c r="BF164" s="695">
        <v>0</v>
      </c>
      <c r="BG164" s="695">
        <v>0</v>
      </c>
      <c r="BH164" s="695">
        <v>0</v>
      </c>
      <c r="BI164" s="695">
        <v>0</v>
      </c>
      <c r="BJ164" s="695">
        <v>0</v>
      </c>
      <c r="BK164" s="695">
        <v>0</v>
      </c>
      <c r="BL164" s="695">
        <v>0</v>
      </c>
      <c r="BM164" s="695">
        <v>0</v>
      </c>
      <c r="BN164" s="695">
        <v>0</v>
      </c>
      <c r="BO164" s="695">
        <v>0</v>
      </c>
      <c r="BP164" s="695">
        <v>0</v>
      </c>
      <c r="BQ164" s="695">
        <v>0</v>
      </c>
      <c r="BR164" s="695">
        <v>0</v>
      </c>
      <c r="BS164" s="695">
        <v>0</v>
      </c>
      <c r="BT164" s="696">
        <v>0</v>
      </c>
    </row>
    <row r="165" spans="2:72" ht="18" customHeight="1">
      <c r="B165" s="815" t="s">
        <v>208</v>
      </c>
      <c r="C165" s="815" t="s">
        <v>840</v>
      </c>
      <c r="D165" s="815" t="s">
        <v>831</v>
      </c>
      <c r="E165" s="815" t="s">
        <v>798</v>
      </c>
      <c r="F165" s="815" t="s">
        <v>801</v>
      </c>
      <c r="G165" s="815" t="s">
        <v>799</v>
      </c>
      <c r="H165" s="815">
        <v>2015</v>
      </c>
      <c r="I165" s="816" t="s">
        <v>583</v>
      </c>
      <c r="J165" s="634" t="s">
        <v>595</v>
      </c>
      <c r="K165" s="632"/>
      <c r="L165" s="694"/>
      <c r="M165" s="695"/>
      <c r="N165" s="695"/>
      <c r="O165" s="695"/>
      <c r="P165" s="695">
        <v>0</v>
      </c>
      <c r="Q165" s="695">
        <v>0</v>
      </c>
      <c r="R165" s="695">
        <v>0</v>
      </c>
      <c r="S165" s="695">
        <v>0</v>
      </c>
      <c r="T165" s="695">
        <v>0</v>
      </c>
      <c r="U165" s="695">
        <v>0</v>
      </c>
      <c r="V165" s="695">
        <v>0</v>
      </c>
      <c r="W165" s="695">
        <v>0</v>
      </c>
      <c r="X165" s="695">
        <v>0</v>
      </c>
      <c r="Y165" s="695">
        <v>0</v>
      </c>
      <c r="Z165" s="695">
        <v>0</v>
      </c>
      <c r="AA165" s="695">
        <v>0</v>
      </c>
      <c r="AB165" s="695">
        <v>0</v>
      </c>
      <c r="AC165" s="695">
        <v>0</v>
      </c>
      <c r="AD165" s="695">
        <v>0</v>
      </c>
      <c r="AE165" s="695">
        <v>0</v>
      </c>
      <c r="AF165" s="695">
        <v>0</v>
      </c>
      <c r="AG165" s="695">
        <v>0</v>
      </c>
      <c r="AH165" s="695">
        <v>0</v>
      </c>
      <c r="AI165" s="695">
        <v>0</v>
      </c>
      <c r="AJ165" s="695">
        <v>0</v>
      </c>
      <c r="AK165" s="695">
        <v>0</v>
      </c>
      <c r="AL165" s="695">
        <v>0</v>
      </c>
      <c r="AM165" s="695">
        <v>0</v>
      </c>
      <c r="AN165" s="695">
        <v>0</v>
      </c>
      <c r="AO165" s="696">
        <v>0</v>
      </c>
      <c r="AP165" s="632"/>
      <c r="AQ165" s="694"/>
      <c r="AR165" s="695"/>
      <c r="AS165" s="695"/>
      <c r="AT165" s="695"/>
      <c r="AU165" s="695">
        <v>0</v>
      </c>
      <c r="AV165" s="695">
        <v>0</v>
      </c>
      <c r="AW165" s="695">
        <v>0</v>
      </c>
      <c r="AX165" s="695">
        <v>0</v>
      </c>
      <c r="AY165" s="695">
        <v>0</v>
      </c>
      <c r="AZ165" s="695">
        <v>0</v>
      </c>
      <c r="BA165" s="695">
        <v>0</v>
      </c>
      <c r="BB165" s="695">
        <v>0</v>
      </c>
      <c r="BC165" s="695">
        <v>0</v>
      </c>
      <c r="BD165" s="695">
        <v>0</v>
      </c>
      <c r="BE165" s="695">
        <v>0</v>
      </c>
      <c r="BF165" s="695">
        <v>0</v>
      </c>
      <c r="BG165" s="695">
        <v>0</v>
      </c>
      <c r="BH165" s="695">
        <v>0</v>
      </c>
      <c r="BI165" s="695">
        <v>0</v>
      </c>
      <c r="BJ165" s="695">
        <v>0</v>
      </c>
      <c r="BK165" s="695">
        <v>0</v>
      </c>
      <c r="BL165" s="695">
        <v>0</v>
      </c>
      <c r="BM165" s="695">
        <v>0</v>
      </c>
      <c r="BN165" s="695">
        <v>0</v>
      </c>
      <c r="BO165" s="695">
        <v>0</v>
      </c>
      <c r="BP165" s="695">
        <v>0</v>
      </c>
      <c r="BQ165" s="695">
        <v>0</v>
      </c>
      <c r="BR165" s="695">
        <v>0</v>
      </c>
      <c r="BS165" s="695">
        <v>0</v>
      </c>
      <c r="BT165" s="696">
        <v>0</v>
      </c>
    </row>
    <row r="166" spans="2:72" ht="18" customHeight="1">
      <c r="B166" s="815" t="s">
        <v>208</v>
      </c>
      <c r="C166" s="815" t="s">
        <v>840</v>
      </c>
      <c r="D166" s="815" t="s">
        <v>832</v>
      </c>
      <c r="E166" s="815" t="s">
        <v>798</v>
      </c>
      <c r="F166" s="815" t="s">
        <v>801</v>
      </c>
      <c r="G166" s="815" t="s">
        <v>799</v>
      </c>
      <c r="H166" s="815">
        <v>2015</v>
      </c>
      <c r="I166" s="816" t="s">
        <v>583</v>
      </c>
      <c r="J166" s="634" t="s">
        <v>595</v>
      </c>
      <c r="K166" s="632"/>
      <c r="L166" s="694"/>
      <c r="M166" s="695"/>
      <c r="N166" s="695"/>
      <c r="O166" s="695"/>
      <c r="P166" s="695">
        <v>0</v>
      </c>
      <c r="Q166" s="695">
        <v>0</v>
      </c>
      <c r="R166" s="695">
        <v>0</v>
      </c>
      <c r="S166" s="695">
        <v>0</v>
      </c>
      <c r="T166" s="695">
        <v>0</v>
      </c>
      <c r="U166" s="695">
        <v>0</v>
      </c>
      <c r="V166" s="695">
        <v>0</v>
      </c>
      <c r="W166" s="695">
        <v>0</v>
      </c>
      <c r="X166" s="695">
        <v>0</v>
      </c>
      <c r="Y166" s="695">
        <v>0</v>
      </c>
      <c r="Z166" s="695">
        <v>0</v>
      </c>
      <c r="AA166" s="695">
        <v>0</v>
      </c>
      <c r="AB166" s="695">
        <v>0</v>
      </c>
      <c r="AC166" s="695">
        <v>0</v>
      </c>
      <c r="AD166" s="695">
        <v>0</v>
      </c>
      <c r="AE166" s="695">
        <v>0</v>
      </c>
      <c r="AF166" s="695">
        <v>0</v>
      </c>
      <c r="AG166" s="695">
        <v>0</v>
      </c>
      <c r="AH166" s="695">
        <v>0</v>
      </c>
      <c r="AI166" s="695">
        <v>0</v>
      </c>
      <c r="AJ166" s="695">
        <v>0</v>
      </c>
      <c r="AK166" s="695">
        <v>0</v>
      </c>
      <c r="AL166" s="695">
        <v>0</v>
      </c>
      <c r="AM166" s="695">
        <v>0</v>
      </c>
      <c r="AN166" s="695">
        <v>0</v>
      </c>
      <c r="AO166" s="696">
        <v>0</v>
      </c>
      <c r="AP166" s="632"/>
      <c r="AQ166" s="694"/>
      <c r="AR166" s="695"/>
      <c r="AS166" s="695"/>
      <c r="AT166" s="695"/>
      <c r="AU166" s="695">
        <v>0</v>
      </c>
      <c r="AV166" s="695">
        <v>0</v>
      </c>
      <c r="AW166" s="695">
        <v>0</v>
      </c>
      <c r="AX166" s="695">
        <v>0</v>
      </c>
      <c r="AY166" s="695">
        <v>0</v>
      </c>
      <c r="AZ166" s="695">
        <v>0</v>
      </c>
      <c r="BA166" s="695">
        <v>0</v>
      </c>
      <c r="BB166" s="695">
        <v>0</v>
      </c>
      <c r="BC166" s="695">
        <v>0</v>
      </c>
      <c r="BD166" s="695">
        <v>0</v>
      </c>
      <c r="BE166" s="695">
        <v>0</v>
      </c>
      <c r="BF166" s="695">
        <v>0</v>
      </c>
      <c r="BG166" s="695">
        <v>0</v>
      </c>
      <c r="BH166" s="695">
        <v>0</v>
      </c>
      <c r="BI166" s="695">
        <v>0</v>
      </c>
      <c r="BJ166" s="695">
        <v>0</v>
      </c>
      <c r="BK166" s="695">
        <v>0</v>
      </c>
      <c r="BL166" s="695">
        <v>0</v>
      </c>
      <c r="BM166" s="695">
        <v>0</v>
      </c>
      <c r="BN166" s="695">
        <v>0</v>
      </c>
      <c r="BO166" s="695">
        <v>0</v>
      </c>
      <c r="BP166" s="695">
        <v>0</v>
      </c>
      <c r="BQ166" s="695">
        <v>0</v>
      </c>
      <c r="BR166" s="695">
        <v>0</v>
      </c>
      <c r="BS166" s="695">
        <v>0</v>
      </c>
      <c r="BT166" s="696">
        <v>0</v>
      </c>
    </row>
    <row r="167" spans="2:72" ht="18" customHeight="1">
      <c r="B167" s="815" t="s">
        <v>208</v>
      </c>
      <c r="C167" s="815" t="s">
        <v>840</v>
      </c>
      <c r="D167" s="815" t="s">
        <v>833</v>
      </c>
      <c r="E167" s="815" t="s">
        <v>798</v>
      </c>
      <c r="F167" s="815" t="s">
        <v>801</v>
      </c>
      <c r="G167" s="815" t="s">
        <v>799</v>
      </c>
      <c r="H167" s="815">
        <v>2015</v>
      </c>
      <c r="I167" s="816" t="s">
        <v>583</v>
      </c>
      <c r="J167" s="634" t="s">
        <v>595</v>
      </c>
      <c r="K167" s="632"/>
      <c r="L167" s="694"/>
      <c r="M167" s="695"/>
      <c r="N167" s="695"/>
      <c r="O167" s="695"/>
      <c r="P167" s="695">
        <v>0</v>
      </c>
      <c r="Q167" s="695">
        <v>0</v>
      </c>
      <c r="R167" s="695">
        <v>0</v>
      </c>
      <c r="S167" s="695">
        <v>0</v>
      </c>
      <c r="T167" s="695">
        <v>0</v>
      </c>
      <c r="U167" s="695">
        <v>0</v>
      </c>
      <c r="V167" s="695">
        <v>0</v>
      </c>
      <c r="W167" s="695">
        <v>0</v>
      </c>
      <c r="X167" s="695">
        <v>0</v>
      </c>
      <c r="Y167" s="695">
        <v>0</v>
      </c>
      <c r="Z167" s="695">
        <v>0</v>
      </c>
      <c r="AA167" s="695">
        <v>0</v>
      </c>
      <c r="AB167" s="695">
        <v>0</v>
      </c>
      <c r="AC167" s="695">
        <v>0</v>
      </c>
      <c r="AD167" s="695">
        <v>0</v>
      </c>
      <c r="AE167" s="695">
        <v>0</v>
      </c>
      <c r="AF167" s="695">
        <v>0</v>
      </c>
      <c r="AG167" s="695">
        <v>0</v>
      </c>
      <c r="AH167" s="695">
        <v>0</v>
      </c>
      <c r="AI167" s="695">
        <v>0</v>
      </c>
      <c r="AJ167" s="695">
        <v>0</v>
      </c>
      <c r="AK167" s="695">
        <v>0</v>
      </c>
      <c r="AL167" s="695">
        <v>0</v>
      </c>
      <c r="AM167" s="695">
        <v>0</v>
      </c>
      <c r="AN167" s="695">
        <v>0</v>
      </c>
      <c r="AO167" s="696">
        <v>0</v>
      </c>
      <c r="AP167" s="632"/>
      <c r="AQ167" s="694"/>
      <c r="AR167" s="695"/>
      <c r="AS167" s="695"/>
      <c r="AT167" s="695"/>
      <c r="AU167" s="695">
        <v>0</v>
      </c>
      <c r="AV167" s="695">
        <v>0</v>
      </c>
      <c r="AW167" s="695">
        <v>0</v>
      </c>
      <c r="AX167" s="695">
        <v>0</v>
      </c>
      <c r="AY167" s="695">
        <v>0</v>
      </c>
      <c r="AZ167" s="695">
        <v>0</v>
      </c>
      <c r="BA167" s="695">
        <v>0</v>
      </c>
      <c r="BB167" s="695">
        <v>0</v>
      </c>
      <c r="BC167" s="695">
        <v>0</v>
      </c>
      <c r="BD167" s="695">
        <v>0</v>
      </c>
      <c r="BE167" s="695">
        <v>0</v>
      </c>
      <c r="BF167" s="695">
        <v>0</v>
      </c>
      <c r="BG167" s="695">
        <v>0</v>
      </c>
      <c r="BH167" s="695">
        <v>0</v>
      </c>
      <c r="BI167" s="695">
        <v>0</v>
      </c>
      <c r="BJ167" s="695">
        <v>0</v>
      </c>
      <c r="BK167" s="695">
        <v>0</v>
      </c>
      <c r="BL167" s="695">
        <v>0</v>
      </c>
      <c r="BM167" s="695">
        <v>0</v>
      </c>
      <c r="BN167" s="695">
        <v>0</v>
      </c>
      <c r="BO167" s="695">
        <v>0</v>
      </c>
      <c r="BP167" s="695">
        <v>0</v>
      </c>
      <c r="BQ167" s="695">
        <v>0</v>
      </c>
      <c r="BR167" s="695">
        <v>0</v>
      </c>
      <c r="BS167" s="695">
        <v>0</v>
      </c>
      <c r="BT167" s="696">
        <v>0</v>
      </c>
    </row>
    <row r="168" spans="2:72" ht="18" customHeight="1">
      <c r="B168" s="815" t="s">
        <v>208</v>
      </c>
      <c r="C168" s="815" t="s">
        <v>839</v>
      </c>
      <c r="D168" s="815" t="s">
        <v>785</v>
      </c>
      <c r="E168" s="815" t="s">
        <v>798</v>
      </c>
      <c r="F168" s="815" t="s">
        <v>29</v>
      </c>
      <c r="G168" s="815" t="s">
        <v>799</v>
      </c>
      <c r="H168" s="815">
        <v>2015</v>
      </c>
      <c r="I168" s="816" t="s">
        <v>583</v>
      </c>
      <c r="J168" s="634" t="s">
        <v>595</v>
      </c>
      <c r="K168" s="632"/>
      <c r="L168" s="694"/>
      <c r="M168" s="695"/>
      <c r="N168" s="695"/>
      <c r="O168" s="695"/>
      <c r="P168" s="695">
        <v>0</v>
      </c>
      <c r="Q168" s="695">
        <v>0</v>
      </c>
      <c r="R168" s="695">
        <v>0</v>
      </c>
      <c r="S168" s="695">
        <v>0</v>
      </c>
      <c r="T168" s="695">
        <v>0</v>
      </c>
      <c r="U168" s="695">
        <v>0</v>
      </c>
      <c r="V168" s="695">
        <v>0</v>
      </c>
      <c r="W168" s="695">
        <v>0</v>
      </c>
      <c r="X168" s="695">
        <v>0</v>
      </c>
      <c r="Y168" s="695">
        <v>0</v>
      </c>
      <c r="Z168" s="695">
        <v>0</v>
      </c>
      <c r="AA168" s="695">
        <v>0</v>
      </c>
      <c r="AB168" s="695">
        <v>0</v>
      </c>
      <c r="AC168" s="695">
        <v>0</v>
      </c>
      <c r="AD168" s="695">
        <v>0</v>
      </c>
      <c r="AE168" s="695">
        <v>0</v>
      </c>
      <c r="AF168" s="695">
        <v>0</v>
      </c>
      <c r="AG168" s="695">
        <v>0</v>
      </c>
      <c r="AH168" s="695">
        <v>0</v>
      </c>
      <c r="AI168" s="695">
        <v>0</v>
      </c>
      <c r="AJ168" s="695">
        <v>0</v>
      </c>
      <c r="AK168" s="695">
        <v>0</v>
      </c>
      <c r="AL168" s="695">
        <v>0</v>
      </c>
      <c r="AM168" s="695">
        <v>0</v>
      </c>
      <c r="AN168" s="695">
        <v>0</v>
      </c>
      <c r="AO168" s="696">
        <v>0</v>
      </c>
      <c r="AP168" s="632"/>
      <c r="AQ168" s="694"/>
      <c r="AR168" s="695"/>
      <c r="AS168" s="695"/>
      <c r="AT168" s="695"/>
      <c r="AU168" s="695">
        <v>0</v>
      </c>
      <c r="AV168" s="695">
        <v>0</v>
      </c>
      <c r="AW168" s="695">
        <v>0</v>
      </c>
      <c r="AX168" s="695">
        <v>0</v>
      </c>
      <c r="AY168" s="695">
        <v>0</v>
      </c>
      <c r="AZ168" s="695">
        <v>0</v>
      </c>
      <c r="BA168" s="695">
        <v>0</v>
      </c>
      <c r="BB168" s="695">
        <v>0</v>
      </c>
      <c r="BC168" s="695">
        <v>0</v>
      </c>
      <c r="BD168" s="695">
        <v>0</v>
      </c>
      <c r="BE168" s="695">
        <v>0</v>
      </c>
      <c r="BF168" s="695">
        <v>0</v>
      </c>
      <c r="BG168" s="695">
        <v>0</v>
      </c>
      <c r="BH168" s="695">
        <v>0</v>
      </c>
      <c r="BI168" s="695">
        <v>0</v>
      </c>
      <c r="BJ168" s="695">
        <v>0</v>
      </c>
      <c r="BK168" s="695">
        <v>0</v>
      </c>
      <c r="BL168" s="695">
        <v>0</v>
      </c>
      <c r="BM168" s="695">
        <v>0</v>
      </c>
      <c r="BN168" s="695">
        <v>0</v>
      </c>
      <c r="BO168" s="695">
        <v>0</v>
      </c>
      <c r="BP168" s="695">
        <v>0</v>
      </c>
      <c r="BQ168" s="695">
        <v>0</v>
      </c>
      <c r="BR168" s="695">
        <v>0</v>
      </c>
      <c r="BS168" s="695">
        <v>0</v>
      </c>
      <c r="BT168" s="696">
        <v>0</v>
      </c>
    </row>
    <row r="169" spans="2:72" ht="18" customHeight="1">
      <c r="B169" s="815" t="s">
        <v>208</v>
      </c>
      <c r="C169" s="815" t="s">
        <v>839</v>
      </c>
      <c r="D169" s="815" t="s">
        <v>787</v>
      </c>
      <c r="E169" s="815" t="s">
        <v>798</v>
      </c>
      <c r="F169" s="815" t="s">
        <v>29</v>
      </c>
      <c r="G169" s="815" t="s">
        <v>799</v>
      </c>
      <c r="H169" s="815">
        <v>2015</v>
      </c>
      <c r="I169" s="816" t="s">
        <v>583</v>
      </c>
      <c r="J169" s="634" t="s">
        <v>595</v>
      </c>
      <c r="K169" s="632"/>
      <c r="L169" s="694"/>
      <c r="M169" s="695"/>
      <c r="N169" s="695"/>
      <c r="O169" s="695"/>
      <c r="P169" s="695">
        <v>0</v>
      </c>
      <c r="Q169" s="695">
        <v>0</v>
      </c>
      <c r="R169" s="695">
        <v>0</v>
      </c>
      <c r="S169" s="695">
        <v>0</v>
      </c>
      <c r="T169" s="695">
        <v>0</v>
      </c>
      <c r="U169" s="695">
        <v>0</v>
      </c>
      <c r="V169" s="695">
        <v>0</v>
      </c>
      <c r="W169" s="695">
        <v>0</v>
      </c>
      <c r="X169" s="695">
        <v>0</v>
      </c>
      <c r="Y169" s="695">
        <v>0</v>
      </c>
      <c r="Z169" s="695">
        <v>0</v>
      </c>
      <c r="AA169" s="695">
        <v>0</v>
      </c>
      <c r="AB169" s="695">
        <v>0</v>
      </c>
      <c r="AC169" s="695">
        <v>0</v>
      </c>
      <c r="AD169" s="695">
        <v>0</v>
      </c>
      <c r="AE169" s="695">
        <v>0</v>
      </c>
      <c r="AF169" s="695">
        <v>0</v>
      </c>
      <c r="AG169" s="695">
        <v>0</v>
      </c>
      <c r="AH169" s="695">
        <v>0</v>
      </c>
      <c r="AI169" s="695">
        <v>0</v>
      </c>
      <c r="AJ169" s="695">
        <v>0</v>
      </c>
      <c r="AK169" s="695">
        <v>0</v>
      </c>
      <c r="AL169" s="695">
        <v>0</v>
      </c>
      <c r="AM169" s="695">
        <v>0</v>
      </c>
      <c r="AN169" s="695">
        <v>0</v>
      </c>
      <c r="AO169" s="696">
        <v>0</v>
      </c>
      <c r="AP169" s="632"/>
      <c r="AQ169" s="694"/>
      <c r="AR169" s="695"/>
      <c r="AS169" s="695"/>
      <c r="AT169" s="695"/>
      <c r="AU169" s="695">
        <v>0</v>
      </c>
      <c r="AV169" s="695">
        <v>0</v>
      </c>
      <c r="AW169" s="695">
        <v>0</v>
      </c>
      <c r="AX169" s="695">
        <v>0</v>
      </c>
      <c r="AY169" s="695">
        <v>0</v>
      </c>
      <c r="AZ169" s="695">
        <v>0</v>
      </c>
      <c r="BA169" s="695">
        <v>0</v>
      </c>
      <c r="BB169" s="695">
        <v>0</v>
      </c>
      <c r="BC169" s="695">
        <v>0</v>
      </c>
      <c r="BD169" s="695">
        <v>0</v>
      </c>
      <c r="BE169" s="695">
        <v>0</v>
      </c>
      <c r="BF169" s="695">
        <v>0</v>
      </c>
      <c r="BG169" s="695">
        <v>0</v>
      </c>
      <c r="BH169" s="695">
        <v>0</v>
      </c>
      <c r="BI169" s="695">
        <v>0</v>
      </c>
      <c r="BJ169" s="695">
        <v>0</v>
      </c>
      <c r="BK169" s="695">
        <v>0</v>
      </c>
      <c r="BL169" s="695">
        <v>0</v>
      </c>
      <c r="BM169" s="695">
        <v>0</v>
      </c>
      <c r="BN169" s="695">
        <v>0</v>
      </c>
      <c r="BO169" s="695">
        <v>0</v>
      </c>
      <c r="BP169" s="695">
        <v>0</v>
      </c>
      <c r="BQ169" s="695">
        <v>0</v>
      </c>
      <c r="BR169" s="695">
        <v>0</v>
      </c>
      <c r="BS169" s="695">
        <v>0</v>
      </c>
      <c r="BT169" s="696">
        <v>0</v>
      </c>
    </row>
    <row r="170" spans="2:72" ht="18" customHeight="1">
      <c r="B170" s="815" t="s">
        <v>208</v>
      </c>
      <c r="C170" s="815" t="s">
        <v>490</v>
      </c>
      <c r="D170" s="815" t="s">
        <v>788</v>
      </c>
      <c r="E170" s="815" t="s">
        <v>798</v>
      </c>
      <c r="F170" s="815" t="s">
        <v>490</v>
      </c>
      <c r="G170" s="815" t="s">
        <v>799</v>
      </c>
      <c r="H170" s="815">
        <v>2015</v>
      </c>
      <c r="I170" s="816" t="s">
        <v>583</v>
      </c>
      <c r="J170" s="634" t="s">
        <v>595</v>
      </c>
      <c r="K170" s="632"/>
      <c r="L170" s="694"/>
      <c r="M170" s="695"/>
      <c r="N170" s="695"/>
      <c r="O170" s="695"/>
      <c r="P170" s="695">
        <v>0</v>
      </c>
      <c r="Q170" s="695">
        <v>0</v>
      </c>
      <c r="R170" s="695">
        <v>0</v>
      </c>
      <c r="S170" s="695">
        <v>0</v>
      </c>
      <c r="T170" s="695">
        <v>0</v>
      </c>
      <c r="U170" s="695">
        <v>0</v>
      </c>
      <c r="V170" s="695">
        <v>0</v>
      </c>
      <c r="W170" s="695">
        <v>0</v>
      </c>
      <c r="X170" s="695">
        <v>0</v>
      </c>
      <c r="Y170" s="695">
        <v>0</v>
      </c>
      <c r="Z170" s="695">
        <v>0</v>
      </c>
      <c r="AA170" s="695">
        <v>0</v>
      </c>
      <c r="AB170" s="695">
        <v>0</v>
      </c>
      <c r="AC170" s="695">
        <v>0</v>
      </c>
      <c r="AD170" s="695">
        <v>0</v>
      </c>
      <c r="AE170" s="695">
        <v>0</v>
      </c>
      <c r="AF170" s="695">
        <v>0</v>
      </c>
      <c r="AG170" s="695">
        <v>0</v>
      </c>
      <c r="AH170" s="695">
        <v>0</v>
      </c>
      <c r="AI170" s="695">
        <v>0</v>
      </c>
      <c r="AJ170" s="695">
        <v>0</v>
      </c>
      <c r="AK170" s="695">
        <v>0</v>
      </c>
      <c r="AL170" s="695">
        <v>0</v>
      </c>
      <c r="AM170" s="695">
        <v>0</v>
      </c>
      <c r="AN170" s="695">
        <v>0</v>
      </c>
      <c r="AO170" s="696">
        <v>0</v>
      </c>
      <c r="AP170" s="632"/>
      <c r="AQ170" s="694"/>
      <c r="AR170" s="695"/>
      <c r="AS170" s="695"/>
      <c r="AT170" s="695"/>
      <c r="AU170" s="695">
        <v>0</v>
      </c>
      <c r="AV170" s="695">
        <v>0</v>
      </c>
      <c r="AW170" s="695">
        <v>0</v>
      </c>
      <c r="AX170" s="695">
        <v>0</v>
      </c>
      <c r="AY170" s="695">
        <v>0</v>
      </c>
      <c r="AZ170" s="695">
        <v>0</v>
      </c>
      <c r="BA170" s="695">
        <v>0</v>
      </c>
      <c r="BB170" s="695">
        <v>0</v>
      </c>
      <c r="BC170" s="695">
        <v>0</v>
      </c>
      <c r="BD170" s="695">
        <v>0</v>
      </c>
      <c r="BE170" s="695">
        <v>0</v>
      </c>
      <c r="BF170" s="695">
        <v>0</v>
      </c>
      <c r="BG170" s="695">
        <v>0</v>
      </c>
      <c r="BH170" s="695">
        <v>0</v>
      </c>
      <c r="BI170" s="695">
        <v>0</v>
      </c>
      <c r="BJ170" s="695">
        <v>0</v>
      </c>
      <c r="BK170" s="695">
        <v>0</v>
      </c>
      <c r="BL170" s="695">
        <v>0</v>
      </c>
      <c r="BM170" s="695">
        <v>0</v>
      </c>
      <c r="BN170" s="695">
        <v>0</v>
      </c>
      <c r="BO170" s="695">
        <v>0</v>
      </c>
      <c r="BP170" s="695">
        <v>0</v>
      </c>
      <c r="BQ170" s="695">
        <v>0</v>
      </c>
      <c r="BR170" s="695">
        <v>0</v>
      </c>
      <c r="BS170" s="695">
        <v>0</v>
      </c>
      <c r="BT170" s="696">
        <v>0</v>
      </c>
    </row>
    <row r="171" spans="2:72" ht="18" customHeight="1">
      <c r="B171" s="815" t="s">
        <v>208</v>
      </c>
      <c r="C171" s="815" t="s">
        <v>839</v>
      </c>
      <c r="D171" s="815" t="s">
        <v>834</v>
      </c>
      <c r="E171" s="815" t="s">
        <v>798</v>
      </c>
      <c r="F171" s="815" t="s">
        <v>29</v>
      </c>
      <c r="G171" s="815" t="s">
        <v>799</v>
      </c>
      <c r="H171" s="815">
        <v>2015</v>
      </c>
      <c r="I171" s="816" t="s">
        <v>583</v>
      </c>
      <c r="J171" s="634" t="s">
        <v>595</v>
      </c>
      <c r="K171" s="632"/>
      <c r="L171" s="694"/>
      <c r="M171" s="695"/>
      <c r="N171" s="695"/>
      <c r="O171" s="695"/>
      <c r="P171" s="695">
        <v>0</v>
      </c>
      <c r="Q171" s="695">
        <v>0</v>
      </c>
      <c r="R171" s="695">
        <v>0</v>
      </c>
      <c r="S171" s="695">
        <v>0</v>
      </c>
      <c r="T171" s="695">
        <v>0</v>
      </c>
      <c r="U171" s="695">
        <v>0</v>
      </c>
      <c r="V171" s="695">
        <v>0</v>
      </c>
      <c r="W171" s="695">
        <v>0</v>
      </c>
      <c r="X171" s="695">
        <v>0</v>
      </c>
      <c r="Y171" s="695">
        <v>0</v>
      </c>
      <c r="Z171" s="695">
        <v>0</v>
      </c>
      <c r="AA171" s="695">
        <v>0</v>
      </c>
      <c r="AB171" s="695">
        <v>0</v>
      </c>
      <c r="AC171" s="695">
        <v>0</v>
      </c>
      <c r="AD171" s="695">
        <v>0</v>
      </c>
      <c r="AE171" s="695">
        <v>0</v>
      </c>
      <c r="AF171" s="695">
        <v>0</v>
      </c>
      <c r="AG171" s="695">
        <v>0</v>
      </c>
      <c r="AH171" s="695">
        <v>0</v>
      </c>
      <c r="AI171" s="695">
        <v>0</v>
      </c>
      <c r="AJ171" s="695">
        <v>0</v>
      </c>
      <c r="AK171" s="695">
        <v>0</v>
      </c>
      <c r="AL171" s="695">
        <v>0</v>
      </c>
      <c r="AM171" s="695">
        <v>0</v>
      </c>
      <c r="AN171" s="695">
        <v>0</v>
      </c>
      <c r="AO171" s="696">
        <v>0</v>
      </c>
      <c r="AP171" s="632"/>
      <c r="AQ171" s="694"/>
      <c r="AR171" s="695"/>
      <c r="AS171" s="695"/>
      <c r="AT171" s="695"/>
      <c r="AU171" s="695">
        <v>0</v>
      </c>
      <c r="AV171" s="695">
        <v>0</v>
      </c>
      <c r="AW171" s="695">
        <v>0</v>
      </c>
      <c r="AX171" s="695">
        <v>0</v>
      </c>
      <c r="AY171" s="695">
        <v>0</v>
      </c>
      <c r="AZ171" s="695">
        <v>0</v>
      </c>
      <c r="BA171" s="695">
        <v>0</v>
      </c>
      <c r="BB171" s="695">
        <v>0</v>
      </c>
      <c r="BC171" s="695">
        <v>0</v>
      </c>
      <c r="BD171" s="695">
        <v>0</v>
      </c>
      <c r="BE171" s="695">
        <v>0</v>
      </c>
      <c r="BF171" s="695">
        <v>0</v>
      </c>
      <c r="BG171" s="695">
        <v>0</v>
      </c>
      <c r="BH171" s="695">
        <v>0</v>
      </c>
      <c r="BI171" s="695">
        <v>0</v>
      </c>
      <c r="BJ171" s="695">
        <v>0</v>
      </c>
      <c r="BK171" s="695">
        <v>0</v>
      </c>
      <c r="BL171" s="695">
        <v>0</v>
      </c>
      <c r="BM171" s="695">
        <v>0</v>
      </c>
      <c r="BN171" s="695">
        <v>0</v>
      </c>
      <c r="BO171" s="695">
        <v>0</v>
      </c>
      <c r="BP171" s="695">
        <v>0</v>
      </c>
      <c r="BQ171" s="695">
        <v>0</v>
      </c>
      <c r="BR171" s="695">
        <v>0</v>
      </c>
      <c r="BS171" s="695">
        <v>0</v>
      </c>
      <c r="BT171" s="696">
        <v>0</v>
      </c>
    </row>
    <row r="172" spans="2:72" ht="18" customHeight="1">
      <c r="B172" s="815" t="s">
        <v>208</v>
      </c>
      <c r="C172" s="815" t="s">
        <v>839</v>
      </c>
      <c r="D172" s="815" t="s">
        <v>835</v>
      </c>
      <c r="E172" s="815" t="s">
        <v>798</v>
      </c>
      <c r="F172" s="815" t="s">
        <v>29</v>
      </c>
      <c r="G172" s="815" t="s">
        <v>799</v>
      </c>
      <c r="H172" s="815">
        <v>2015</v>
      </c>
      <c r="I172" s="816" t="s">
        <v>583</v>
      </c>
      <c r="J172" s="634" t="s">
        <v>595</v>
      </c>
      <c r="K172" s="632"/>
      <c r="L172" s="694"/>
      <c r="M172" s="695"/>
      <c r="N172" s="695"/>
      <c r="O172" s="695"/>
      <c r="P172" s="695">
        <v>0</v>
      </c>
      <c r="Q172" s="695">
        <v>0</v>
      </c>
      <c r="R172" s="695">
        <v>0</v>
      </c>
      <c r="S172" s="695">
        <v>0</v>
      </c>
      <c r="T172" s="695">
        <v>0</v>
      </c>
      <c r="U172" s="695">
        <v>0</v>
      </c>
      <c r="V172" s="695">
        <v>0</v>
      </c>
      <c r="W172" s="695">
        <v>0</v>
      </c>
      <c r="X172" s="695">
        <v>0</v>
      </c>
      <c r="Y172" s="695">
        <v>0</v>
      </c>
      <c r="Z172" s="695">
        <v>0</v>
      </c>
      <c r="AA172" s="695">
        <v>0</v>
      </c>
      <c r="AB172" s="695">
        <v>0</v>
      </c>
      <c r="AC172" s="695">
        <v>0</v>
      </c>
      <c r="AD172" s="695">
        <v>0</v>
      </c>
      <c r="AE172" s="695">
        <v>0</v>
      </c>
      <c r="AF172" s="695">
        <v>0</v>
      </c>
      <c r="AG172" s="695">
        <v>0</v>
      </c>
      <c r="AH172" s="695">
        <v>0</v>
      </c>
      <c r="AI172" s="695">
        <v>0</v>
      </c>
      <c r="AJ172" s="695">
        <v>0</v>
      </c>
      <c r="AK172" s="695">
        <v>0</v>
      </c>
      <c r="AL172" s="695">
        <v>0</v>
      </c>
      <c r="AM172" s="695">
        <v>0</v>
      </c>
      <c r="AN172" s="695">
        <v>0</v>
      </c>
      <c r="AO172" s="696">
        <v>0</v>
      </c>
      <c r="AP172" s="632"/>
      <c r="AQ172" s="694"/>
      <c r="AR172" s="695"/>
      <c r="AS172" s="695"/>
      <c r="AT172" s="695"/>
      <c r="AU172" s="695">
        <v>0</v>
      </c>
      <c r="AV172" s="695">
        <v>0</v>
      </c>
      <c r="AW172" s="695">
        <v>0</v>
      </c>
      <c r="AX172" s="695">
        <v>0</v>
      </c>
      <c r="AY172" s="695">
        <v>0</v>
      </c>
      <c r="AZ172" s="695">
        <v>0</v>
      </c>
      <c r="BA172" s="695">
        <v>0</v>
      </c>
      <c r="BB172" s="695">
        <v>0</v>
      </c>
      <c r="BC172" s="695">
        <v>0</v>
      </c>
      <c r="BD172" s="695">
        <v>0</v>
      </c>
      <c r="BE172" s="695">
        <v>0</v>
      </c>
      <c r="BF172" s="695">
        <v>0</v>
      </c>
      <c r="BG172" s="695">
        <v>0</v>
      </c>
      <c r="BH172" s="695">
        <v>0</v>
      </c>
      <c r="BI172" s="695">
        <v>0</v>
      </c>
      <c r="BJ172" s="695">
        <v>0</v>
      </c>
      <c r="BK172" s="695">
        <v>0</v>
      </c>
      <c r="BL172" s="695">
        <v>0</v>
      </c>
      <c r="BM172" s="695">
        <v>0</v>
      </c>
      <c r="BN172" s="695">
        <v>0</v>
      </c>
      <c r="BO172" s="695">
        <v>0</v>
      </c>
      <c r="BP172" s="695">
        <v>0</v>
      </c>
      <c r="BQ172" s="695">
        <v>0</v>
      </c>
      <c r="BR172" s="695">
        <v>0</v>
      </c>
      <c r="BS172" s="695">
        <v>0</v>
      </c>
      <c r="BT172" s="696">
        <v>0</v>
      </c>
    </row>
    <row r="173" spans="2:72" ht="18" customHeight="1">
      <c r="B173" s="815" t="s">
        <v>208</v>
      </c>
      <c r="C173" s="815" t="s">
        <v>839</v>
      </c>
      <c r="D173" s="815" t="s">
        <v>836</v>
      </c>
      <c r="E173" s="815" t="s">
        <v>798</v>
      </c>
      <c r="F173" s="815" t="s">
        <v>29</v>
      </c>
      <c r="G173" s="815" t="s">
        <v>799</v>
      </c>
      <c r="H173" s="815">
        <v>2015</v>
      </c>
      <c r="I173" s="816" t="s">
        <v>583</v>
      </c>
      <c r="J173" s="634" t="s">
        <v>595</v>
      </c>
      <c r="K173" s="632"/>
      <c r="L173" s="694"/>
      <c r="M173" s="695"/>
      <c r="N173" s="695"/>
      <c r="O173" s="695"/>
      <c r="P173" s="695">
        <v>0</v>
      </c>
      <c r="Q173" s="695">
        <v>0</v>
      </c>
      <c r="R173" s="695">
        <v>0</v>
      </c>
      <c r="S173" s="695">
        <v>0</v>
      </c>
      <c r="T173" s="695">
        <v>0</v>
      </c>
      <c r="U173" s="695">
        <v>0</v>
      </c>
      <c r="V173" s="695">
        <v>0</v>
      </c>
      <c r="W173" s="695">
        <v>0</v>
      </c>
      <c r="X173" s="695">
        <v>0</v>
      </c>
      <c r="Y173" s="695">
        <v>0</v>
      </c>
      <c r="Z173" s="695">
        <v>0</v>
      </c>
      <c r="AA173" s="695">
        <v>0</v>
      </c>
      <c r="AB173" s="695">
        <v>0</v>
      </c>
      <c r="AC173" s="695">
        <v>0</v>
      </c>
      <c r="AD173" s="695">
        <v>0</v>
      </c>
      <c r="AE173" s="695">
        <v>0</v>
      </c>
      <c r="AF173" s="695">
        <v>0</v>
      </c>
      <c r="AG173" s="695">
        <v>0</v>
      </c>
      <c r="AH173" s="695">
        <v>0</v>
      </c>
      <c r="AI173" s="695">
        <v>0</v>
      </c>
      <c r="AJ173" s="695">
        <v>0</v>
      </c>
      <c r="AK173" s="695">
        <v>0</v>
      </c>
      <c r="AL173" s="695">
        <v>0</v>
      </c>
      <c r="AM173" s="695">
        <v>0</v>
      </c>
      <c r="AN173" s="695">
        <v>0</v>
      </c>
      <c r="AO173" s="696">
        <v>0</v>
      </c>
      <c r="AP173" s="632"/>
      <c r="AQ173" s="694"/>
      <c r="AR173" s="695"/>
      <c r="AS173" s="695"/>
      <c r="AT173" s="695"/>
      <c r="AU173" s="695">
        <v>0</v>
      </c>
      <c r="AV173" s="695">
        <v>0</v>
      </c>
      <c r="AW173" s="695">
        <v>0</v>
      </c>
      <c r="AX173" s="695">
        <v>0</v>
      </c>
      <c r="AY173" s="695">
        <v>0</v>
      </c>
      <c r="AZ173" s="695">
        <v>0</v>
      </c>
      <c r="BA173" s="695">
        <v>0</v>
      </c>
      <c r="BB173" s="695">
        <v>0</v>
      </c>
      <c r="BC173" s="695">
        <v>0</v>
      </c>
      <c r="BD173" s="695">
        <v>0</v>
      </c>
      <c r="BE173" s="695">
        <v>0</v>
      </c>
      <c r="BF173" s="695">
        <v>0</v>
      </c>
      <c r="BG173" s="695">
        <v>0</v>
      </c>
      <c r="BH173" s="695">
        <v>0</v>
      </c>
      <c r="BI173" s="695">
        <v>0</v>
      </c>
      <c r="BJ173" s="695">
        <v>0</v>
      </c>
      <c r="BK173" s="695">
        <v>0</v>
      </c>
      <c r="BL173" s="695">
        <v>0</v>
      </c>
      <c r="BM173" s="695">
        <v>0</v>
      </c>
      <c r="BN173" s="695">
        <v>0</v>
      </c>
      <c r="BO173" s="695">
        <v>0</v>
      </c>
      <c r="BP173" s="695">
        <v>0</v>
      </c>
      <c r="BQ173" s="695">
        <v>0</v>
      </c>
      <c r="BR173" s="695">
        <v>0</v>
      </c>
      <c r="BS173" s="695">
        <v>0</v>
      </c>
      <c r="BT173" s="696">
        <v>0</v>
      </c>
    </row>
    <row r="174" spans="2:72" ht="18" customHeight="1">
      <c r="B174" s="815" t="s">
        <v>208</v>
      </c>
      <c r="C174" s="815" t="s">
        <v>839</v>
      </c>
      <c r="D174" s="815" t="s">
        <v>789</v>
      </c>
      <c r="E174" s="815" t="s">
        <v>798</v>
      </c>
      <c r="F174" s="815" t="s">
        <v>29</v>
      </c>
      <c r="G174" s="815" t="s">
        <v>799</v>
      </c>
      <c r="H174" s="815">
        <v>2015</v>
      </c>
      <c r="I174" s="816" t="s">
        <v>583</v>
      </c>
      <c r="J174" s="634" t="s">
        <v>595</v>
      </c>
      <c r="K174" s="632"/>
      <c r="L174" s="694"/>
      <c r="M174" s="695"/>
      <c r="N174" s="695"/>
      <c r="O174" s="695"/>
      <c r="P174" s="695">
        <v>0</v>
      </c>
      <c r="Q174" s="695">
        <v>0</v>
      </c>
      <c r="R174" s="695">
        <v>0</v>
      </c>
      <c r="S174" s="695">
        <v>0</v>
      </c>
      <c r="T174" s="695">
        <v>0</v>
      </c>
      <c r="U174" s="695">
        <v>0</v>
      </c>
      <c r="V174" s="695">
        <v>0</v>
      </c>
      <c r="W174" s="695">
        <v>0</v>
      </c>
      <c r="X174" s="695">
        <v>0</v>
      </c>
      <c r="Y174" s="695">
        <v>0</v>
      </c>
      <c r="Z174" s="695">
        <v>0</v>
      </c>
      <c r="AA174" s="695">
        <v>0</v>
      </c>
      <c r="AB174" s="695">
        <v>0</v>
      </c>
      <c r="AC174" s="695">
        <v>0</v>
      </c>
      <c r="AD174" s="695">
        <v>0</v>
      </c>
      <c r="AE174" s="695">
        <v>0</v>
      </c>
      <c r="AF174" s="695">
        <v>0</v>
      </c>
      <c r="AG174" s="695">
        <v>0</v>
      </c>
      <c r="AH174" s="695">
        <v>0</v>
      </c>
      <c r="AI174" s="695">
        <v>0</v>
      </c>
      <c r="AJ174" s="695">
        <v>0</v>
      </c>
      <c r="AK174" s="695">
        <v>0</v>
      </c>
      <c r="AL174" s="695">
        <v>0</v>
      </c>
      <c r="AM174" s="695">
        <v>0</v>
      </c>
      <c r="AN174" s="695">
        <v>0</v>
      </c>
      <c r="AO174" s="696">
        <v>0</v>
      </c>
      <c r="AP174" s="632"/>
      <c r="AQ174" s="694"/>
      <c r="AR174" s="695"/>
      <c r="AS174" s="695"/>
      <c r="AT174" s="695"/>
      <c r="AU174" s="695">
        <v>0</v>
      </c>
      <c r="AV174" s="695">
        <v>0</v>
      </c>
      <c r="AW174" s="695">
        <v>0</v>
      </c>
      <c r="AX174" s="695">
        <v>0</v>
      </c>
      <c r="AY174" s="695">
        <v>0</v>
      </c>
      <c r="AZ174" s="695">
        <v>0</v>
      </c>
      <c r="BA174" s="695">
        <v>0</v>
      </c>
      <c r="BB174" s="695">
        <v>0</v>
      </c>
      <c r="BC174" s="695">
        <v>0</v>
      </c>
      <c r="BD174" s="695">
        <v>0</v>
      </c>
      <c r="BE174" s="695">
        <v>0</v>
      </c>
      <c r="BF174" s="695">
        <v>0</v>
      </c>
      <c r="BG174" s="695">
        <v>0</v>
      </c>
      <c r="BH174" s="695">
        <v>0</v>
      </c>
      <c r="BI174" s="695">
        <v>0</v>
      </c>
      <c r="BJ174" s="695">
        <v>0</v>
      </c>
      <c r="BK174" s="695">
        <v>0</v>
      </c>
      <c r="BL174" s="695">
        <v>0</v>
      </c>
      <c r="BM174" s="695">
        <v>0</v>
      </c>
      <c r="BN174" s="695">
        <v>0</v>
      </c>
      <c r="BO174" s="695">
        <v>0</v>
      </c>
      <c r="BP174" s="695">
        <v>0</v>
      </c>
      <c r="BQ174" s="695">
        <v>0</v>
      </c>
      <c r="BR174" s="695">
        <v>0</v>
      </c>
      <c r="BS174" s="695">
        <v>0</v>
      </c>
      <c r="BT174" s="696">
        <v>0</v>
      </c>
    </row>
    <row r="175" spans="2:72" ht="18" customHeight="1">
      <c r="B175" s="815" t="s">
        <v>208</v>
      </c>
      <c r="C175" s="815" t="s">
        <v>840</v>
      </c>
      <c r="D175" s="815" t="s">
        <v>97</v>
      </c>
      <c r="E175" s="815" t="s">
        <v>798</v>
      </c>
      <c r="F175" s="815" t="s">
        <v>800</v>
      </c>
      <c r="G175" s="815" t="s">
        <v>799</v>
      </c>
      <c r="H175" s="815">
        <v>2015</v>
      </c>
      <c r="I175" s="816" t="s">
        <v>583</v>
      </c>
      <c r="J175" s="634" t="s">
        <v>595</v>
      </c>
      <c r="K175" s="632"/>
      <c r="L175" s="694"/>
      <c r="M175" s="695"/>
      <c r="N175" s="695"/>
      <c r="O175" s="695"/>
      <c r="P175" s="695">
        <v>0</v>
      </c>
      <c r="Q175" s="695">
        <v>0</v>
      </c>
      <c r="R175" s="695">
        <v>0</v>
      </c>
      <c r="S175" s="695">
        <v>0</v>
      </c>
      <c r="T175" s="695">
        <v>0</v>
      </c>
      <c r="U175" s="695">
        <v>0</v>
      </c>
      <c r="V175" s="695">
        <v>0</v>
      </c>
      <c r="W175" s="695">
        <v>0</v>
      </c>
      <c r="X175" s="695">
        <v>0</v>
      </c>
      <c r="Y175" s="695">
        <v>0</v>
      </c>
      <c r="Z175" s="695">
        <v>0</v>
      </c>
      <c r="AA175" s="695">
        <v>0</v>
      </c>
      <c r="AB175" s="695">
        <v>0</v>
      </c>
      <c r="AC175" s="695">
        <v>0</v>
      </c>
      <c r="AD175" s="695">
        <v>0</v>
      </c>
      <c r="AE175" s="695">
        <v>0</v>
      </c>
      <c r="AF175" s="695">
        <v>0</v>
      </c>
      <c r="AG175" s="695">
        <v>0</v>
      </c>
      <c r="AH175" s="695">
        <v>0</v>
      </c>
      <c r="AI175" s="695">
        <v>0</v>
      </c>
      <c r="AJ175" s="695">
        <v>0</v>
      </c>
      <c r="AK175" s="695">
        <v>0</v>
      </c>
      <c r="AL175" s="695">
        <v>0</v>
      </c>
      <c r="AM175" s="695">
        <v>0</v>
      </c>
      <c r="AN175" s="695">
        <v>0</v>
      </c>
      <c r="AO175" s="696">
        <v>0</v>
      </c>
      <c r="AP175" s="632"/>
      <c r="AQ175" s="694"/>
      <c r="AR175" s="695"/>
      <c r="AS175" s="695"/>
      <c r="AT175" s="695"/>
      <c r="AU175" s="695">
        <v>0</v>
      </c>
      <c r="AV175" s="695">
        <v>0</v>
      </c>
      <c r="AW175" s="695">
        <v>0</v>
      </c>
      <c r="AX175" s="695">
        <v>0</v>
      </c>
      <c r="AY175" s="695">
        <v>0</v>
      </c>
      <c r="AZ175" s="695">
        <v>0</v>
      </c>
      <c r="BA175" s="695">
        <v>0</v>
      </c>
      <c r="BB175" s="695">
        <v>0</v>
      </c>
      <c r="BC175" s="695">
        <v>0</v>
      </c>
      <c r="BD175" s="695">
        <v>0</v>
      </c>
      <c r="BE175" s="695">
        <v>0</v>
      </c>
      <c r="BF175" s="695">
        <v>0</v>
      </c>
      <c r="BG175" s="695">
        <v>0</v>
      </c>
      <c r="BH175" s="695">
        <v>0</v>
      </c>
      <c r="BI175" s="695">
        <v>0</v>
      </c>
      <c r="BJ175" s="695">
        <v>0</v>
      </c>
      <c r="BK175" s="695">
        <v>0</v>
      </c>
      <c r="BL175" s="695">
        <v>0</v>
      </c>
      <c r="BM175" s="695">
        <v>0</v>
      </c>
      <c r="BN175" s="695">
        <v>0</v>
      </c>
      <c r="BO175" s="695">
        <v>0</v>
      </c>
      <c r="BP175" s="695">
        <v>0</v>
      </c>
      <c r="BQ175" s="695">
        <v>0</v>
      </c>
      <c r="BR175" s="695">
        <v>0</v>
      </c>
      <c r="BS175" s="695">
        <v>0</v>
      </c>
      <c r="BT175" s="696">
        <v>0</v>
      </c>
    </row>
    <row r="176" spans="2:72" ht="18" customHeight="1">
      <c r="B176" s="815" t="s">
        <v>208</v>
      </c>
      <c r="C176" s="815" t="s">
        <v>840</v>
      </c>
      <c r="D176" s="815" t="s">
        <v>95</v>
      </c>
      <c r="E176" s="815" t="s">
        <v>798</v>
      </c>
      <c r="F176" s="815" t="s">
        <v>800</v>
      </c>
      <c r="G176" s="815" t="s">
        <v>799</v>
      </c>
      <c r="H176" s="815">
        <v>2015</v>
      </c>
      <c r="I176" s="816" t="s">
        <v>583</v>
      </c>
      <c r="J176" s="634" t="s">
        <v>595</v>
      </c>
      <c r="K176" s="632"/>
      <c r="L176" s="694"/>
      <c r="M176" s="695"/>
      <c r="N176" s="695"/>
      <c r="O176" s="695"/>
      <c r="P176" s="695">
        <v>17</v>
      </c>
      <c r="Q176" s="695">
        <v>17</v>
      </c>
      <c r="R176" s="695">
        <v>17</v>
      </c>
      <c r="S176" s="695">
        <v>17</v>
      </c>
      <c r="T176" s="695">
        <v>17</v>
      </c>
      <c r="U176" s="695">
        <v>17</v>
      </c>
      <c r="V176" s="695">
        <v>17</v>
      </c>
      <c r="W176" s="695">
        <v>17</v>
      </c>
      <c r="X176" s="695">
        <v>17</v>
      </c>
      <c r="Y176" s="695">
        <v>17</v>
      </c>
      <c r="Z176" s="695">
        <v>16</v>
      </c>
      <c r="AA176" s="695">
        <v>16</v>
      </c>
      <c r="AB176" s="695">
        <v>16</v>
      </c>
      <c r="AC176" s="695">
        <v>16</v>
      </c>
      <c r="AD176" s="695">
        <v>16</v>
      </c>
      <c r="AE176" s="695">
        <v>16</v>
      </c>
      <c r="AF176" s="695">
        <v>5</v>
      </c>
      <c r="AG176" s="695">
        <v>5</v>
      </c>
      <c r="AH176" s="695">
        <v>5</v>
      </c>
      <c r="AI176" s="695">
        <v>5</v>
      </c>
      <c r="AJ176" s="695">
        <v>0</v>
      </c>
      <c r="AK176" s="695">
        <v>0</v>
      </c>
      <c r="AL176" s="695">
        <v>0</v>
      </c>
      <c r="AM176" s="695">
        <v>0</v>
      </c>
      <c r="AN176" s="695">
        <v>0</v>
      </c>
      <c r="AO176" s="696">
        <v>0</v>
      </c>
      <c r="AP176" s="632"/>
      <c r="AQ176" s="694"/>
      <c r="AR176" s="695"/>
      <c r="AS176" s="695"/>
      <c r="AT176" s="695"/>
      <c r="AU176" s="695">
        <v>276468</v>
      </c>
      <c r="AV176" s="695">
        <v>274563</v>
      </c>
      <c r="AW176" s="695">
        <v>274563</v>
      </c>
      <c r="AX176" s="695">
        <v>274563</v>
      </c>
      <c r="AY176" s="695">
        <v>274563</v>
      </c>
      <c r="AZ176" s="695">
        <v>274563</v>
      </c>
      <c r="BA176" s="695">
        <v>274563</v>
      </c>
      <c r="BB176" s="695">
        <v>274520</v>
      </c>
      <c r="BC176" s="695">
        <v>274520</v>
      </c>
      <c r="BD176" s="695">
        <v>274520</v>
      </c>
      <c r="BE176" s="695">
        <v>261091</v>
      </c>
      <c r="BF176" s="695">
        <v>254175</v>
      </c>
      <c r="BG176" s="695">
        <v>254175</v>
      </c>
      <c r="BH176" s="695">
        <v>253541</v>
      </c>
      <c r="BI176" s="695">
        <v>253541</v>
      </c>
      <c r="BJ176" s="695">
        <v>253475</v>
      </c>
      <c r="BK176" s="695">
        <v>79919</v>
      </c>
      <c r="BL176" s="695">
        <v>79919</v>
      </c>
      <c r="BM176" s="695">
        <v>79919</v>
      </c>
      <c r="BN176" s="695">
        <v>79919</v>
      </c>
      <c r="BO176" s="695">
        <v>0</v>
      </c>
      <c r="BP176" s="695">
        <v>0</v>
      </c>
      <c r="BQ176" s="695">
        <v>0</v>
      </c>
      <c r="BR176" s="695">
        <v>0</v>
      </c>
      <c r="BS176" s="695">
        <v>0</v>
      </c>
      <c r="BT176" s="696">
        <v>0</v>
      </c>
    </row>
    <row r="177" spans="2:72" ht="18" customHeight="1">
      <c r="B177" s="815" t="s">
        <v>208</v>
      </c>
      <c r="C177" s="815" t="s">
        <v>840</v>
      </c>
      <c r="D177" s="815" t="s">
        <v>96</v>
      </c>
      <c r="E177" s="815" t="s">
        <v>798</v>
      </c>
      <c r="F177" s="815" t="s">
        <v>800</v>
      </c>
      <c r="G177" s="815" t="s">
        <v>799</v>
      </c>
      <c r="H177" s="815">
        <v>2015</v>
      </c>
      <c r="I177" s="816" t="s">
        <v>583</v>
      </c>
      <c r="J177" s="634" t="s">
        <v>595</v>
      </c>
      <c r="K177" s="632"/>
      <c r="L177" s="694"/>
      <c r="M177" s="695"/>
      <c r="N177" s="695"/>
      <c r="O177" s="695"/>
      <c r="P177" s="695">
        <v>0</v>
      </c>
      <c r="Q177" s="695">
        <v>0</v>
      </c>
      <c r="R177" s="695">
        <v>0</v>
      </c>
      <c r="S177" s="695">
        <v>0</v>
      </c>
      <c r="T177" s="695">
        <v>0</v>
      </c>
      <c r="U177" s="695">
        <v>0</v>
      </c>
      <c r="V177" s="695">
        <v>0</v>
      </c>
      <c r="W177" s="695">
        <v>0</v>
      </c>
      <c r="X177" s="695">
        <v>0</v>
      </c>
      <c r="Y177" s="695">
        <v>0</v>
      </c>
      <c r="Z177" s="695">
        <v>0</v>
      </c>
      <c r="AA177" s="695">
        <v>0</v>
      </c>
      <c r="AB177" s="695">
        <v>0</v>
      </c>
      <c r="AC177" s="695">
        <v>0</v>
      </c>
      <c r="AD177" s="695">
        <v>0</v>
      </c>
      <c r="AE177" s="695">
        <v>0</v>
      </c>
      <c r="AF177" s="695">
        <v>0</v>
      </c>
      <c r="AG177" s="695">
        <v>0</v>
      </c>
      <c r="AH177" s="695">
        <v>0</v>
      </c>
      <c r="AI177" s="695">
        <v>0</v>
      </c>
      <c r="AJ177" s="695">
        <v>0</v>
      </c>
      <c r="AK177" s="695">
        <v>0</v>
      </c>
      <c r="AL177" s="695">
        <v>0</v>
      </c>
      <c r="AM177" s="695">
        <v>0</v>
      </c>
      <c r="AN177" s="695">
        <v>0</v>
      </c>
      <c r="AO177" s="696">
        <v>0</v>
      </c>
      <c r="AP177" s="632"/>
      <c r="AQ177" s="694"/>
      <c r="AR177" s="695"/>
      <c r="AS177" s="695"/>
      <c r="AT177" s="695"/>
      <c r="AU177" s="695">
        <v>0</v>
      </c>
      <c r="AV177" s="695">
        <v>0</v>
      </c>
      <c r="AW177" s="695">
        <v>0</v>
      </c>
      <c r="AX177" s="695">
        <v>0</v>
      </c>
      <c r="AY177" s="695">
        <v>0</v>
      </c>
      <c r="AZ177" s="695">
        <v>0</v>
      </c>
      <c r="BA177" s="695">
        <v>0</v>
      </c>
      <c r="BB177" s="695">
        <v>0</v>
      </c>
      <c r="BC177" s="695">
        <v>0</v>
      </c>
      <c r="BD177" s="695">
        <v>0</v>
      </c>
      <c r="BE177" s="695">
        <v>0</v>
      </c>
      <c r="BF177" s="695">
        <v>0</v>
      </c>
      <c r="BG177" s="695">
        <v>0</v>
      </c>
      <c r="BH177" s="695">
        <v>0</v>
      </c>
      <c r="BI177" s="695">
        <v>0</v>
      </c>
      <c r="BJ177" s="695">
        <v>0</v>
      </c>
      <c r="BK177" s="695">
        <v>0</v>
      </c>
      <c r="BL177" s="695">
        <v>0</v>
      </c>
      <c r="BM177" s="695">
        <v>0</v>
      </c>
      <c r="BN177" s="695">
        <v>0</v>
      </c>
      <c r="BO177" s="695">
        <v>0</v>
      </c>
      <c r="BP177" s="695">
        <v>0</v>
      </c>
      <c r="BQ177" s="695">
        <v>0</v>
      </c>
      <c r="BR177" s="695">
        <v>0</v>
      </c>
      <c r="BS177" s="695">
        <v>0</v>
      </c>
      <c r="BT177" s="696">
        <v>0</v>
      </c>
    </row>
    <row r="178" spans="2:72" ht="18" customHeight="1">
      <c r="B178" s="815" t="s">
        <v>208</v>
      </c>
      <c r="C178" s="815" t="s">
        <v>840</v>
      </c>
      <c r="D178" s="815" t="s">
        <v>682</v>
      </c>
      <c r="E178" s="815" t="s">
        <v>798</v>
      </c>
      <c r="F178" s="815" t="s">
        <v>800</v>
      </c>
      <c r="G178" s="815" t="s">
        <v>799</v>
      </c>
      <c r="H178" s="815">
        <v>2015</v>
      </c>
      <c r="I178" s="816" t="s">
        <v>583</v>
      </c>
      <c r="J178" s="634" t="s">
        <v>595</v>
      </c>
      <c r="K178" s="632"/>
      <c r="L178" s="694"/>
      <c r="M178" s="695"/>
      <c r="N178" s="695"/>
      <c r="O178" s="695"/>
      <c r="P178" s="695">
        <v>38</v>
      </c>
      <c r="Q178" s="695">
        <v>38</v>
      </c>
      <c r="R178" s="695">
        <v>38</v>
      </c>
      <c r="S178" s="695">
        <v>38</v>
      </c>
      <c r="T178" s="695">
        <v>38</v>
      </c>
      <c r="U178" s="695">
        <v>38</v>
      </c>
      <c r="V178" s="695">
        <v>38</v>
      </c>
      <c r="W178" s="695">
        <v>38</v>
      </c>
      <c r="X178" s="695">
        <v>38</v>
      </c>
      <c r="Y178" s="695">
        <v>38</v>
      </c>
      <c r="Z178" s="695">
        <v>38</v>
      </c>
      <c r="AA178" s="695">
        <v>38</v>
      </c>
      <c r="AB178" s="695">
        <v>38</v>
      </c>
      <c r="AC178" s="695">
        <v>38</v>
      </c>
      <c r="AD178" s="695">
        <v>38</v>
      </c>
      <c r="AE178" s="695">
        <v>38</v>
      </c>
      <c r="AF178" s="695">
        <v>38</v>
      </c>
      <c r="AG178" s="695">
        <v>38</v>
      </c>
      <c r="AH178" s="695">
        <v>36</v>
      </c>
      <c r="AI178" s="695">
        <v>0</v>
      </c>
      <c r="AJ178" s="695">
        <v>0</v>
      </c>
      <c r="AK178" s="695">
        <v>0</v>
      </c>
      <c r="AL178" s="695">
        <v>0</v>
      </c>
      <c r="AM178" s="695">
        <v>0</v>
      </c>
      <c r="AN178" s="695">
        <v>0</v>
      </c>
      <c r="AO178" s="696">
        <v>0</v>
      </c>
      <c r="AP178" s="632"/>
      <c r="AQ178" s="694"/>
      <c r="AR178" s="695"/>
      <c r="AS178" s="695"/>
      <c r="AT178" s="695"/>
      <c r="AU178" s="695">
        <v>74313</v>
      </c>
      <c r="AV178" s="695">
        <v>74313</v>
      </c>
      <c r="AW178" s="695">
        <v>74313</v>
      </c>
      <c r="AX178" s="695">
        <v>74313</v>
      </c>
      <c r="AY178" s="695">
        <v>74313</v>
      </c>
      <c r="AZ178" s="695">
        <v>74313</v>
      </c>
      <c r="BA178" s="695">
        <v>74313</v>
      </c>
      <c r="BB178" s="695">
        <v>74313</v>
      </c>
      <c r="BC178" s="695">
        <v>74313</v>
      </c>
      <c r="BD178" s="695">
        <v>74313</v>
      </c>
      <c r="BE178" s="695">
        <v>74313</v>
      </c>
      <c r="BF178" s="695">
        <v>74313</v>
      </c>
      <c r="BG178" s="695">
        <v>74313</v>
      </c>
      <c r="BH178" s="695">
        <v>74313</v>
      </c>
      <c r="BI178" s="695">
        <v>74313</v>
      </c>
      <c r="BJ178" s="695">
        <v>74313</v>
      </c>
      <c r="BK178" s="695">
        <v>74313</v>
      </c>
      <c r="BL178" s="695">
        <v>74313</v>
      </c>
      <c r="BM178" s="695">
        <v>72176</v>
      </c>
      <c r="BN178" s="695">
        <v>0</v>
      </c>
      <c r="BO178" s="695">
        <v>0</v>
      </c>
      <c r="BP178" s="695">
        <v>0</v>
      </c>
      <c r="BQ178" s="695">
        <v>0</v>
      </c>
      <c r="BR178" s="695">
        <v>0</v>
      </c>
      <c r="BS178" s="695">
        <v>0</v>
      </c>
      <c r="BT178" s="696">
        <v>0</v>
      </c>
    </row>
    <row r="179" spans="2:72" ht="18" customHeight="1">
      <c r="B179" s="815" t="s">
        <v>208</v>
      </c>
      <c r="C179" s="815" t="s">
        <v>840</v>
      </c>
      <c r="D179" s="815" t="s">
        <v>98</v>
      </c>
      <c r="E179" s="815" t="s">
        <v>798</v>
      </c>
      <c r="F179" s="815" t="s">
        <v>800</v>
      </c>
      <c r="G179" s="815" t="s">
        <v>799</v>
      </c>
      <c r="H179" s="815">
        <v>2015</v>
      </c>
      <c r="I179" s="816" t="s">
        <v>583</v>
      </c>
      <c r="J179" s="634" t="s">
        <v>595</v>
      </c>
      <c r="K179" s="632"/>
      <c r="L179" s="694"/>
      <c r="M179" s="695"/>
      <c r="N179" s="695"/>
      <c r="O179" s="695"/>
      <c r="P179" s="695">
        <v>0</v>
      </c>
      <c r="Q179" s="695">
        <v>0</v>
      </c>
      <c r="R179" s="695">
        <v>0</v>
      </c>
      <c r="S179" s="695">
        <v>0</v>
      </c>
      <c r="T179" s="695">
        <v>0</v>
      </c>
      <c r="U179" s="695">
        <v>0</v>
      </c>
      <c r="V179" s="695">
        <v>0</v>
      </c>
      <c r="W179" s="695">
        <v>0</v>
      </c>
      <c r="X179" s="695">
        <v>0</v>
      </c>
      <c r="Y179" s="695">
        <v>0</v>
      </c>
      <c r="Z179" s="695">
        <v>0</v>
      </c>
      <c r="AA179" s="695">
        <v>0</v>
      </c>
      <c r="AB179" s="695">
        <v>0</v>
      </c>
      <c r="AC179" s="695">
        <v>0</v>
      </c>
      <c r="AD179" s="695">
        <v>0</v>
      </c>
      <c r="AE179" s="695">
        <v>0</v>
      </c>
      <c r="AF179" s="695">
        <v>0</v>
      </c>
      <c r="AG179" s="695">
        <v>0</v>
      </c>
      <c r="AH179" s="695">
        <v>0</v>
      </c>
      <c r="AI179" s="695">
        <v>0</v>
      </c>
      <c r="AJ179" s="695">
        <v>0</v>
      </c>
      <c r="AK179" s="695">
        <v>0</v>
      </c>
      <c r="AL179" s="695">
        <v>0</v>
      </c>
      <c r="AM179" s="695">
        <v>0</v>
      </c>
      <c r="AN179" s="695">
        <v>0</v>
      </c>
      <c r="AO179" s="696">
        <v>0</v>
      </c>
      <c r="AP179" s="632"/>
      <c r="AQ179" s="694"/>
      <c r="AR179" s="695"/>
      <c r="AS179" s="695"/>
      <c r="AT179" s="695"/>
      <c r="AU179" s="695">
        <v>0</v>
      </c>
      <c r="AV179" s="695">
        <v>0</v>
      </c>
      <c r="AW179" s="695">
        <v>0</v>
      </c>
      <c r="AX179" s="695">
        <v>0</v>
      </c>
      <c r="AY179" s="695">
        <v>0</v>
      </c>
      <c r="AZ179" s="695">
        <v>0</v>
      </c>
      <c r="BA179" s="695">
        <v>0</v>
      </c>
      <c r="BB179" s="695">
        <v>0</v>
      </c>
      <c r="BC179" s="695">
        <v>0</v>
      </c>
      <c r="BD179" s="695">
        <v>0</v>
      </c>
      <c r="BE179" s="695">
        <v>0</v>
      </c>
      <c r="BF179" s="695">
        <v>0</v>
      </c>
      <c r="BG179" s="695">
        <v>0</v>
      </c>
      <c r="BH179" s="695">
        <v>0</v>
      </c>
      <c r="BI179" s="695">
        <v>0</v>
      </c>
      <c r="BJ179" s="695">
        <v>0</v>
      </c>
      <c r="BK179" s="695">
        <v>0</v>
      </c>
      <c r="BL179" s="695">
        <v>0</v>
      </c>
      <c r="BM179" s="695">
        <v>0</v>
      </c>
      <c r="BN179" s="695">
        <v>0</v>
      </c>
      <c r="BO179" s="695">
        <v>0</v>
      </c>
      <c r="BP179" s="695">
        <v>0</v>
      </c>
      <c r="BQ179" s="695">
        <v>0</v>
      </c>
      <c r="BR179" s="695">
        <v>0</v>
      </c>
      <c r="BS179" s="695">
        <v>0</v>
      </c>
      <c r="BT179" s="696">
        <v>0</v>
      </c>
    </row>
    <row r="180" spans="2:72" ht="18" customHeight="1">
      <c r="B180" s="815" t="s">
        <v>208</v>
      </c>
      <c r="C180" s="815" t="s">
        <v>840</v>
      </c>
      <c r="D180" s="815" t="s">
        <v>99</v>
      </c>
      <c r="E180" s="815" t="s">
        <v>798</v>
      </c>
      <c r="F180" s="815" t="s">
        <v>801</v>
      </c>
      <c r="G180" s="815" t="s">
        <v>799</v>
      </c>
      <c r="H180" s="815">
        <v>2015</v>
      </c>
      <c r="I180" s="816" t="s">
        <v>583</v>
      </c>
      <c r="J180" s="634" t="s">
        <v>595</v>
      </c>
      <c r="K180" s="632"/>
      <c r="L180" s="694"/>
      <c r="M180" s="695"/>
      <c r="N180" s="695"/>
      <c r="O180" s="695"/>
      <c r="P180" s="695">
        <v>591</v>
      </c>
      <c r="Q180" s="695">
        <v>591</v>
      </c>
      <c r="R180" s="695">
        <v>591</v>
      </c>
      <c r="S180" s="695">
        <v>591</v>
      </c>
      <c r="T180" s="695">
        <v>1554</v>
      </c>
      <c r="U180" s="695">
        <v>1554</v>
      </c>
      <c r="V180" s="695">
        <v>1554</v>
      </c>
      <c r="W180" s="695">
        <v>1554</v>
      </c>
      <c r="X180" s="695">
        <v>1554</v>
      </c>
      <c r="Y180" s="695">
        <v>1554</v>
      </c>
      <c r="Z180" s="695">
        <v>1554</v>
      </c>
      <c r="AA180" s="695">
        <v>1554</v>
      </c>
      <c r="AB180" s="695">
        <v>1554</v>
      </c>
      <c r="AC180" s="695">
        <v>1088</v>
      </c>
      <c r="AD180" s="695">
        <v>0</v>
      </c>
      <c r="AE180" s="695">
        <v>0</v>
      </c>
      <c r="AF180" s="695">
        <v>0</v>
      </c>
      <c r="AG180" s="695">
        <v>0</v>
      </c>
      <c r="AH180" s="695">
        <v>0</v>
      </c>
      <c r="AI180" s="695">
        <v>0</v>
      </c>
      <c r="AJ180" s="695">
        <v>0</v>
      </c>
      <c r="AK180" s="695">
        <v>0</v>
      </c>
      <c r="AL180" s="695">
        <v>0</v>
      </c>
      <c r="AM180" s="695">
        <v>0</v>
      </c>
      <c r="AN180" s="695">
        <v>0</v>
      </c>
      <c r="AO180" s="696">
        <v>0</v>
      </c>
      <c r="AP180" s="632"/>
      <c r="AQ180" s="694"/>
      <c r="AR180" s="695"/>
      <c r="AS180" s="695"/>
      <c r="AT180" s="695"/>
      <c r="AU180" s="695">
        <v>2775299</v>
      </c>
      <c r="AV180" s="695">
        <v>2775299</v>
      </c>
      <c r="AW180" s="695">
        <v>2775299</v>
      </c>
      <c r="AX180" s="695">
        <v>2775299</v>
      </c>
      <c r="AY180" s="695">
        <v>7005028</v>
      </c>
      <c r="AZ180" s="695">
        <v>7005028</v>
      </c>
      <c r="BA180" s="695">
        <v>7005028</v>
      </c>
      <c r="BB180" s="695">
        <v>7005028</v>
      </c>
      <c r="BC180" s="695">
        <v>7005028</v>
      </c>
      <c r="BD180" s="695">
        <v>7005028</v>
      </c>
      <c r="BE180" s="695">
        <v>7005028</v>
      </c>
      <c r="BF180" s="695">
        <v>7005028</v>
      </c>
      <c r="BG180" s="695">
        <v>7005028</v>
      </c>
      <c r="BH180" s="695">
        <v>4903520</v>
      </c>
      <c r="BI180" s="695">
        <v>0</v>
      </c>
      <c r="BJ180" s="695">
        <v>0</v>
      </c>
      <c r="BK180" s="695">
        <v>0</v>
      </c>
      <c r="BL180" s="695">
        <v>0</v>
      </c>
      <c r="BM180" s="695">
        <v>0</v>
      </c>
      <c r="BN180" s="695">
        <v>0</v>
      </c>
      <c r="BO180" s="695">
        <v>0</v>
      </c>
      <c r="BP180" s="695">
        <v>0</v>
      </c>
      <c r="BQ180" s="695">
        <v>0</v>
      </c>
      <c r="BR180" s="695">
        <v>0</v>
      </c>
      <c r="BS180" s="695">
        <v>0</v>
      </c>
      <c r="BT180" s="696">
        <v>0</v>
      </c>
    </row>
    <row r="181" spans="2:72" ht="18" customHeight="1">
      <c r="B181" s="815" t="s">
        <v>208</v>
      </c>
      <c r="C181" s="815" t="s">
        <v>840</v>
      </c>
      <c r="D181" s="815" t="s">
        <v>100</v>
      </c>
      <c r="E181" s="815" t="s">
        <v>798</v>
      </c>
      <c r="F181" s="815" t="s">
        <v>801</v>
      </c>
      <c r="G181" s="815" t="s">
        <v>799</v>
      </c>
      <c r="H181" s="815">
        <v>2015</v>
      </c>
      <c r="I181" s="816" t="s">
        <v>583</v>
      </c>
      <c r="J181" s="634" t="s">
        <v>595</v>
      </c>
      <c r="K181" s="632"/>
      <c r="L181" s="694"/>
      <c r="M181" s="695"/>
      <c r="N181" s="695"/>
      <c r="O181" s="695"/>
      <c r="P181" s="695">
        <v>2679</v>
      </c>
      <c r="Q181" s="695">
        <v>2675</v>
      </c>
      <c r="R181" s="695">
        <v>2595</v>
      </c>
      <c r="S181" s="695">
        <v>2592</v>
      </c>
      <c r="T181" s="695">
        <v>2592</v>
      </c>
      <c r="U181" s="695">
        <v>2592</v>
      </c>
      <c r="V181" s="695">
        <v>2482</v>
      </c>
      <c r="W181" s="695">
        <v>2482</v>
      </c>
      <c r="X181" s="695">
        <v>2297</v>
      </c>
      <c r="Y181" s="695">
        <v>1846</v>
      </c>
      <c r="Z181" s="695">
        <v>1239</v>
      </c>
      <c r="AA181" s="695">
        <v>1110</v>
      </c>
      <c r="AB181" s="695">
        <v>1052</v>
      </c>
      <c r="AC181" s="695">
        <v>1052</v>
      </c>
      <c r="AD181" s="695">
        <v>1052</v>
      </c>
      <c r="AE181" s="695">
        <v>820</v>
      </c>
      <c r="AF181" s="695">
        <v>68</v>
      </c>
      <c r="AG181" s="695">
        <v>68</v>
      </c>
      <c r="AH181" s="695">
        <v>68</v>
      </c>
      <c r="AI181" s="695">
        <v>68</v>
      </c>
      <c r="AJ181" s="695">
        <v>0</v>
      </c>
      <c r="AK181" s="695">
        <v>0</v>
      </c>
      <c r="AL181" s="695">
        <v>0</v>
      </c>
      <c r="AM181" s="695">
        <v>0</v>
      </c>
      <c r="AN181" s="695">
        <v>0</v>
      </c>
      <c r="AO181" s="696">
        <v>0</v>
      </c>
      <c r="AP181" s="632"/>
      <c r="AQ181" s="694"/>
      <c r="AR181" s="695"/>
      <c r="AS181" s="695"/>
      <c r="AT181" s="695"/>
      <c r="AU181" s="695">
        <v>15778202</v>
      </c>
      <c r="AV181" s="695">
        <v>15766691</v>
      </c>
      <c r="AW181" s="695">
        <v>15510281</v>
      </c>
      <c r="AX181" s="695">
        <v>15501445</v>
      </c>
      <c r="AY181" s="695">
        <v>15501445</v>
      </c>
      <c r="AZ181" s="695">
        <v>15501445</v>
      </c>
      <c r="BA181" s="695">
        <v>14600267</v>
      </c>
      <c r="BB181" s="695">
        <v>14600267</v>
      </c>
      <c r="BC181" s="695">
        <v>14011101</v>
      </c>
      <c r="BD181" s="695">
        <v>10171176</v>
      </c>
      <c r="BE181" s="695">
        <v>5563754</v>
      </c>
      <c r="BF181" s="695">
        <v>4996108</v>
      </c>
      <c r="BG181" s="695">
        <v>4634409</v>
      </c>
      <c r="BH181" s="695">
        <v>4631216</v>
      </c>
      <c r="BI181" s="695">
        <v>4631216</v>
      </c>
      <c r="BJ181" s="695">
        <v>3477510</v>
      </c>
      <c r="BK181" s="695">
        <v>160002</v>
      </c>
      <c r="BL181" s="695">
        <v>160002</v>
      </c>
      <c r="BM181" s="695">
        <v>160002</v>
      </c>
      <c r="BN181" s="695">
        <v>160002</v>
      </c>
      <c r="BO181" s="695">
        <v>0</v>
      </c>
      <c r="BP181" s="695">
        <v>0</v>
      </c>
      <c r="BQ181" s="695">
        <v>0</v>
      </c>
      <c r="BR181" s="695">
        <v>0</v>
      </c>
      <c r="BS181" s="695">
        <v>0</v>
      </c>
      <c r="BT181" s="696">
        <v>0</v>
      </c>
    </row>
    <row r="182" spans="2:72" ht="18" customHeight="1">
      <c r="B182" s="815" t="s">
        <v>208</v>
      </c>
      <c r="C182" s="815" t="s">
        <v>840</v>
      </c>
      <c r="D182" s="815" t="s">
        <v>101</v>
      </c>
      <c r="E182" s="815" t="s">
        <v>798</v>
      </c>
      <c r="F182" s="815" t="s">
        <v>801</v>
      </c>
      <c r="G182" s="815" t="s">
        <v>799</v>
      </c>
      <c r="H182" s="815">
        <v>2015</v>
      </c>
      <c r="I182" s="816" t="s">
        <v>583</v>
      </c>
      <c r="J182" s="634" t="s">
        <v>595</v>
      </c>
      <c r="K182" s="632"/>
      <c r="L182" s="694"/>
      <c r="M182" s="695"/>
      <c r="N182" s="695"/>
      <c r="O182" s="695"/>
      <c r="P182" s="695">
        <v>0</v>
      </c>
      <c r="Q182" s="695">
        <v>0</v>
      </c>
      <c r="R182" s="695">
        <v>0</v>
      </c>
      <c r="S182" s="695">
        <v>0</v>
      </c>
      <c r="T182" s="695">
        <v>0</v>
      </c>
      <c r="U182" s="695">
        <v>0</v>
      </c>
      <c r="V182" s="695">
        <v>0</v>
      </c>
      <c r="W182" s="695">
        <v>0</v>
      </c>
      <c r="X182" s="695">
        <v>0</v>
      </c>
      <c r="Y182" s="695">
        <v>0</v>
      </c>
      <c r="Z182" s="695">
        <v>0</v>
      </c>
      <c r="AA182" s="695">
        <v>0</v>
      </c>
      <c r="AB182" s="695">
        <v>0</v>
      </c>
      <c r="AC182" s="695">
        <v>0</v>
      </c>
      <c r="AD182" s="695">
        <v>0</v>
      </c>
      <c r="AE182" s="695">
        <v>0</v>
      </c>
      <c r="AF182" s="695">
        <v>0</v>
      </c>
      <c r="AG182" s="695">
        <v>0</v>
      </c>
      <c r="AH182" s="695">
        <v>0</v>
      </c>
      <c r="AI182" s="695">
        <v>0</v>
      </c>
      <c r="AJ182" s="695">
        <v>0</v>
      </c>
      <c r="AK182" s="695">
        <v>0</v>
      </c>
      <c r="AL182" s="695">
        <v>0</v>
      </c>
      <c r="AM182" s="695">
        <v>0</v>
      </c>
      <c r="AN182" s="695">
        <v>0</v>
      </c>
      <c r="AO182" s="696">
        <v>0</v>
      </c>
      <c r="AP182" s="632"/>
      <c r="AQ182" s="694"/>
      <c r="AR182" s="695"/>
      <c r="AS182" s="695"/>
      <c r="AT182" s="695"/>
      <c r="AU182" s="695">
        <v>0</v>
      </c>
      <c r="AV182" s="695">
        <v>0</v>
      </c>
      <c r="AW182" s="695">
        <v>0</v>
      </c>
      <c r="AX182" s="695">
        <v>0</v>
      </c>
      <c r="AY182" s="695">
        <v>0</v>
      </c>
      <c r="AZ182" s="695">
        <v>0</v>
      </c>
      <c r="BA182" s="695">
        <v>0</v>
      </c>
      <c r="BB182" s="695">
        <v>0</v>
      </c>
      <c r="BC182" s="695">
        <v>0</v>
      </c>
      <c r="BD182" s="695">
        <v>0</v>
      </c>
      <c r="BE182" s="695">
        <v>0</v>
      </c>
      <c r="BF182" s="695">
        <v>0</v>
      </c>
      <c r="BG182" s="695">
        <v>0</v>
      </c>
      <c r="BH182" s="695">
        <v>0</v>
      </c>
      <c r="BI182" s="695">
        <v>0</v>
      </c>
      <c r="BJ182" s="695">
        <v>0</v>
      </c>
      <c r="BK182" s="695">
        <v>0</v>
      </c>
      <c r="BL182" s="695">
        <v>0</v>
      </c>
      <c r="BM182" s="695">
        <v>0</v>
      </c>
      <c r="BN182" s="695">
        <v>0</v>
      </c>
      <c r="BO182" s="695">
        <v>0</v>
      </c>
      <c r="BP182" s="695">
        <v>0</v>
      </c>
      <c r="BQ182" s="695">
        <v>0</v>
      </c>
      <c r="BR182" s="695">
        <v>0</v>
      </c>
      <c r="BS182" s="695">
        <v>0</v>
      </c>
      <c r="BT182" s="696">
        <v>0</v>
      </c>
    </row>
    <row r="183" spans="2:72" ht="18" customHeight="1">
      <c r="B183" s="815" t="s">
        <v>208</v>
      </c>
      <c r="C183" s="815" t="s">
        <v>840</v>
      </c>
      <c r="D183" s="815" t="s">
        <v>102</v>
      </c>
      <c r="E183" s="815" t="s">
        <v>798</v>
      </c>
      <c r="F183" s="815" t="s">
        <v>800</v>
      </c>
      <c r="G183" s="815" t="s">
        <v>799</v>
      </c>
      <c r="H183" s="815">
        <v>2015</v>
      </c>
      <c r="I183" s="816" t="s">
        <v>583</v>
      </c>
      <c r="J183" s="634" t="s">
        <v>595</v>
      </c>
      <c r="K183" s="632"/>
      <c r="L183" s="694"/>
      <c r="M183" s="695"/>
      <c r="N183" s="695"/>
      <c r="O183" s="695"/>
      <c r="P183" s="695">
        <v>5499</v>
      </c>
      <c r="Q183" s="695">
        <v>5499</v>
      </c>
      <c r="R183" s="695">
        <v>5499</v>
      </c>
      <c r="S183" s="695">
        <v>5499</v>
      </c>
      <c r="T183" s="695">
        <v>5499</v>
      </c>
      <c r="U183" s="695">
        <v>5499</v>
      </c>
      <c r="V183" s="695">
        <v>5499</v>
      </c>
      <c r="W183" s="695">
        <v>5499</v>
      </c>
      <c r="X183" s="695">
        <v>5499</v>
      </c>
      <c r="Y183" s="695">
        <v>5499</v>
      </c>
      <c r="Z183" s="695">
        <v>5499</v>
      </c>
      <c r="AA183" s="695">
        <v>5499</v>
      </c>
      <c r="AB183" s="695">
        <v>5499</v>
      </c>
      <c r="AC183" s="695">
        <v>5499</v>
      </c>
      <c r="AD183" s="695">
        <v>2386</v>
      </c>
      <c r="AE183" s="695">
        <v>0</v>
      </c>
      <c r="AF183" s="695">
        <v>0</v>
      </c>
      <c r="AG183" s="695">
        <v>0</v>
      </c>
      <c r="AH183" s="695">
        <v>0</v>
      </c>
      <c r="AI183" s="695">
        <v>0</v>
      </c>
      <c r="AJ183" s="695">
        <v>0</v>
      </c>
      <c r="AK183" s="695">
        <v>0</v>
      </c>
      <c r="AL183" s="695">
        <v>0</v>
      </c>
      <c r="AM183" s="695">
        <v>0</v>
      </c>
      <c r="AN183" s="695">
        <v>0</v>
      </c>
      <c r="AO183" s="696">
        <v>0</v>
      </c>
      <c r="AP183" s="632"/>
      <c r="AQ183" s="694"/>
      <c r="AR183" s="695"/>
      <c r="AS183" s="695"/>
      <c r="AT183" s="695"/>
      <c r="AU183" s="695">
        <v>20332548</v>
      </c>
      <c r="AV183" s="695">
        <v>20332548</v>
      </c>
      <c r="AW183" s="695">
        <v>20332548</v>
      </c>
      <c r="AX183" s="695">
        <v>20332548</v>
      </c>
      <c r="AY183" s="695">
        <v>20332548</v>
      </c>
      <c r="AZ183" s="695">
        <v>20332548</v>
      </c>
      <c r="BA183" s="695">
        <v>20332548</v>
      </c>
      <c r="BB183" s="695">
        <v>20332548</v>
      </c>
      <c r="BC183" s="695">
        <v>20332548</v>
      </c>
      <c r="BD183" s="695">
        <v>20332548</v>
      </c>
      <c r="BE183" s="695">
        <v>20332548</v>
      </c>
      <c r="BF183" s="695">
        <v>20332548</v>
      </c>
      <c r="BG183" s="695">
        <v>20332548</v>
      </c>
      <c r="BH183" s="695">
        <v>20332548</v>
      </c>
      <c r="BI183" s="695">
        <v>8822462</v>
      </c>
      <c r="BJ183" s="695">
        <v>0</v>
      </c>
      <c r="BK183" s="695">
        <v>0</v>
      </c>
      <c r="BL183" s="695">
        <v>0</v>
      </c>
      <c r="BM183" s="695">
        <v>0</v>
      </c>
      <c r="BN183" s="695">
        <v>0</v>
      </c>
      <c r="BO183" s="695">
        <v>0</v>
      </c>
      <c r="BP183" s="695">
        <v>0</v>
      </c>
      <c r="BQ183" s="695">
        <v>0</v>
      </c>
      <c r="BR183" s="695">
        <v>0</v>
      </c>
      <c r="BS183" s="695">
        <v>0</v>
      </c>
      <c r="BT183" s="696">
        <v>0</v>
      </c>
    </row>
    <row r="184" spans="2:72" ht="18" customHeight="1">
      <c r="B184" s="815" t="s">
        <v>208</v>
      </c>
      <c r="C184" s="815" t="s">
        <v>840</v>
      </c>
      <c r="D184" s="815" t="s">
        <v>103</v>
      </c>
      <c r="E184" s="815" t="s">
        <v>798</v>
      </c>
      <c r="F184" s="815" t="s">
        <v>801</v>
      </c>
      <c r="G184" s="815" t="s">
        <v>799</v>
      </c>
      <c r="H184" s="815">
        <v>2015</v>
      </c>
      <c r="I184" s="816" t="s">
        <v>583</v>
      </c>
      <c r="J184" s="634" t="s">
        <v>595</v>
      </c>
      <c r="K184" s="632"/>
      <c r="L184" s="694"/>
      <c r="M184" s="695"/>
      <c r="N184" s="695"/>
      <c r="O184" s="695"/>
      <c r="P184" s="695">
        <v>74</v>
      </c>
      <c r="Q184" s="695">
        <v>74</v>
      </c>
      <c r="R184" s="695">
        <v>74</v>
      </c>
      <c r="S184" s="695">
        <v>74</v>
      </c>
      <c r="T184" s="695">
        <v>74</v>
      </c>
      <c r="U184" s="695">
        <v>74</v>
      </c>
      <c r="V184" s="695">
        <v>74</v>
      </c>
      <c r="W184" s="695">
        <v>74</v>
      </c>
      <c r="X184" s="695">
        <v>74</v>
      </c>
      <c r="Y184" s="695">
        <v>74</v>
      </c>
      <c r="Z184" s="695">
        <v>0</v>
      </c>
      <c r="AA184" s="695">
        <v>0</v>
      </c>
      <c r="AB184" s="695">
        <v>0</v>
      </c>
      <c r="AC184" s="695">
        <v>0</v>
      </c>
      <c r="AD184" s="695">
        <v>0</v>
      </c>
      <c r="AE184" s="695">
        <v>0</v>
      </c>
      <c r="AF184" s="695">
        <v>0</v>
      </c>
      <c r="AG184" s="695">
        <v>0</v>
      </c>
      <c r="AH184" s="695">
        <v>0</v>
      </c>
      <c r="AI184" s="695">
        <v>0</v>
      </c>
      <c r="AJ184" s="695">
        <v>0</v>
      </c>
      <c r="AK184" s="695">
        <v>0</v>
      </c>
      <c r="AL184" s="695">
        <v>0</v>
      </c>
      <c r="AM184" s="695">
        <v>0</v>
      </c>
      <c r="AN184" s="695">
        <v>0</v>
      </c>
      <c r="AO184" s="696">
        <v>0</v>
      </c>
      <c r="AP184" s="632"/>
      <c r="AQ184" s="694"/>
      <c r="AR184" s="695"/>
      <c r="AS184" s="695"/>
      <c r="AT184" s="695"/>
      <c r="AU184" s="695">
        <v>243087</v>
      </c>
      <c r="AV184" s="695">
        <v>243087</v>
      </c>
      <c r="AW184" s="695">
        <v>243087</v>
      </c>
      <c r="AX184" s="695">
        <v>243087</v>
      </c>
      <c r="AY184" s="695">
        <v>243087</v>
      </c>
      <c r="AZ184" s="695">
        <v>243087</v>
      </c>
      <c r="BA184" s="695">
        <v>243087</v>
      </c>
      <c r="BB184" s="695">
        <v>243087</v>
      </c>
      <c r="BC184" s="695">
        <v>243087</v>
      </c>
      <c r="BD184" s="695">
        <v>243087</v>
      </c>
      <c r="BE184" s="695">
        <v>0</v>
      </c>
      <c r="BF184" s="695">
        <v>0</v>
      </c>
      <c r="BG184" s="695">
        <v>0</v>
      </c>
      <c r="BH184" s="695">
        <v>0</v>
      </c>
      <c r="BI184" s="695">
        <v>0</v>
      </c>
      <c r="BJ184" s="695">
        <v>0</v>
      </c>
      <c r="BK184" s="695">
        <v>0</v>
      </c>
      <c r="BL184" s="695">
        <v>0</v>
      </c>
      <c r="BM184" s="695">
        <v>0</v>
      </c>
      <c r="BN184" s="695">
        <v>0</v>
      </c>
      <c r="BO184" s="695">
        <v>0</v>
      </c>
      <c r="BP184" s="695">
        <v>0</v>
      </c>
      <c r="BQ184" s="695">
        <v>0</v>
      </c>
      <c r="BR184" s="695">
        <v>0</v>
      </c>
      <c r="BS184" s="695">
        <v>0</v>
      </c>
      <c r="BT184" s="696">
        <v>0</v>
      </c>
    </row>
    <row r="185" spans="2:72" ht="18" customHeight="1">
      <c r="B185" s="815" t="s">
        <v>208</v>
      </c>
      <c r="C185" s="815" t="s">
        <v>839</v>
      </c>
      <c r="D185" s="815" t="s">
        <v>104</v>
      </c>
      <c r="E185" s="815" t="s">
        <v>798</v>
      </c>
      <c r="F185" s="815" t="s">
        <v>29</v>
      </c>
      <c r="G185" s="815" t="s">
        <v>799</v>
      </c>
      <c r="H185" s="815">
        <v>2015</v>
      </c>
      <c r="I185" s="816" t="s">
        <v>583</v>
      </c>
      <c r="J185" s="634" t="s">
        <v>595</v>
      </c>
      <c r="K185" s="632"/>
      <c r="L185" s="694"/>
      <c r="M185" s="695"/>
      <c r="N185" s="695"/>
      <c r="O185" s="695"/>
      <c r="P185" s="695">
        <v>0</v>
      </c>
      <c r="Q185" s="695">
        <v>0</v>
      </c>
      <c r="R185" s="695">
        <v>0</v>
      </c>
      <c r="S185" s="695">
        <v>0</v>
      </c>
      <c r="T185" s="695">
        <v>0</v>
      </c>
      <c r="U185" s="695">
        <v>0</v>
      </c>
      <c r="V185" s="695">
        <v>0</v>
      </c>
      <c r="W185" s="695">
        <v>0</v>
      </c>
      <c r="X185" s="695">
        <v>0</v>
      </c>
      <c r="Y185" s="695">
        <v>0</v>
      </c>
      <c r="Z185" s="695">
        <v>0</v>
      </c>
      <c r="AA185" s="695">
        <v>0</v>
      </c>
      <c r="AB185" s="695">
        <v>0</v>
      </c>
      <c r="AC185" s="695">
        <v>0</v>
      </c>
      <c r="AD185" s="695">
        <v>0</v>
      </c>
      <c r="AE185" s="695">
        <v>0</v>
      </c>
      <c r="AF185" s="695">
        <v>0</v>
      </c>
      <c r="AG185" s="695">
        <v>0</v>
      </c>
      <c r="AH185" s="695">
        <v>0</v>
      </c>
      <c r="AI185" s="695">
        <v>0</v>
      </c>
      <c r="AJ185" s="695">
        <v>0</v>
      </c>
      <c r="AK185" s="695">
        <v>0</v>
      </c>
      <c r="AL185" s="695">
        <v>0</v>
      </c>
      <c r="AM185" s="695">
        <v>0</v>
      </c>
      <c r="AN185" s="695">
        <v>0</v>
      </c>
      <c r="AO185" s="696">
        <v>0</v>
      </c>
      <c r="AP185" s="632"/>
      <c r="AQ185" s="694"/>
      <c r="AR185" s="695"/>
      <c r="AS185" s="695"/>
      <c r="AT185" s="695"/>
      <c r="AU185" s="695">
        <v>5326500</v>
      </c>
      <c r="AV185" s="695">
        <v>5326500</v>
      </c>
      <c r="AW185" s="695">
        <v>5326500</v>
      </c>
      <c r="AX185" s="695">
        <v>5326500</v>
      </c>
      <c r="AY185" s="695">
        <v>5326500</v>
      </c>
      <c r="AZ185" s="695">
        <v>5326500</v>
      </c>
      <c r="BA185" s="695">
        <v>5326500</v>
      </c>
      <c r="BB185" s="695">
        <v>5326500</v>
      </c>
      <c r="BC185" s="695">
        <v>5326500</v>
      </c>
      <c r="BD185" s="695">
        <v>5326500</v>
      </c>
      <c r="BE185" s="695">
        <v>5326500</v>
      </c>
      <c r="BF185" s="695">
        <v>5326500</v>
      </c>
      <c r="BG185" s="695">
        <v>5326500</v>
      </c>
      <c r="BH185" s="695">
        <v>5326500</v>
      </c>
      <c r="BI185" s="695">
        <v>5326500</v>
      </c>
      <c r="BJ185" s="695">
        <v>5326500</v>
      </c>
      <c r="BK185" s="695">
        <v>5326500</v>
      </c>
      <c r="BL185" s="695">
        <v>5326500</v>
      </c>
      <c r="BM185" s="695">
        <v>5326500</v>
      </c>
      <c r="BN185" s="695">
        <v>5326500</v>
      </c>
      <c r="BO185" s="695">
        <v>0</v>
      </c>
      <c r="BP185" s="695">
        <v>0</v>
      </c>
      <c r="BQ185" s="695">
        <v>0</v>
      </c>
      <c r="BR185" s="695">
        <v>0</v>
      </c>
      <c r="BS185" s="695">
        <v>0</v>
      </c>
      <c r="BT185" s="696">
        <v>0</v>
      </c>
    </row>
    <row r="186" spans="2:72" ht="18" customHeight="1">
      <c r="B186" s="815" t="s">
        <v>208</v>
      </c>
      <c r="C186" s="815" t="s">
        <v>840</v>
      </c>
      <c r="D186" s="815" t="s">
        <v>106</v>
      </c>
      <c r="E186" s="815" t="s">
        <v>798</v>
      </c>
      <c r="F186" s="815" t="s">
        <v>800</v>
      </c>
      <c r="G186" s="815" t="s">
        <v>799</v>
      </c>
      <c r="H186" s="815">
        <v>2015</v>
      </c>
      <c r="I186" s="816" t="s">
        <v>583</v>
      </c>
      <c r="J186" s="634" t="s">
        <v>595</v>
      </c>
      <c r="K186" s="632"/>
      <c r="L186" s="694"/>
      <c r="M186" s="695"/>
      <c r="N186" s="695"/>
      <c r="O186" s="695"/>
      <c r="P186" s="695">
        <v>0</v>
      </c>
      <c r="Q186" s="695">
        <v>0</v>
      </c>
      <c r="R186" s="695">
        <v>0</v>
      </c>
      <c r="S186" s="695">
        <v>0</v>
      </c>
      <c r="T186" s="695">
        <v>0</v>
      </c>
      <c r="U186" s="695">
        <v>0</v>
      </c>
      <c r="V186" s="695">
        <v>0</v>
      </c>
      <c r="W186" s="695">
        <v>0</v>
      </c>
      <c r="X186" s="695">
        <v>0</v>
      </c>
      <c r="Y186" s="695">
        <v>0</v>
      </c>
      <c r="Z186" s="695">
        <v>0</v>
      </c>
      <c r="AA186" s="695">
        <v>0</v>
      </c>
      <c r="AB186" s="695">
        <v>0</v>
      </c>
      <c r="AC186" s="695">
        <v>0</v>
      </c>
      <c r="AD186" s="695">
        <v>0</v>
      </c>
      <c r="AE186" s="695">
        <v>0</v>
      </c>
      <c r="AF186" s="695">
        <v>0</v>
      </c>
      <c r="AG186" s="695">
        <v>0</v>
      </c>
      <c r="AH186" s="695">
        <v>0</v>
      </c>
      <c r="AI186" s="695">
        <v>0</v>
      </c>
      <c r="AJ186" s="695">
        <v>0</v>
      </c>
      <c r="AK186" s="695">
        <v>0</v>
      </c>
      <c r="AL186" s="695">
        <v>0</v>
      </c>
      <c r="AM186" s="695">
        <v>0</v>
      </c>
      <c r="AN186" s="695">
        <v>0</v>
      </c>
      <c r="AO186" s="696">
        <v>0</v>
      </c>
      <c r="AP186" s="632"/>
      <c r="AQ186" s="694"/>
      <c r="AR186" s="695"/>
      <c r="AS186" s="695"/>
      <c r="AT186" s="695"/>
      <c r="AU186" s="695">
        <v>125317</v>
      </c>
      <c r="AV186" s="695">
        <v>125317</v>
      </c>
      <c r="AW186" s="695">
        <v>125317</v>
      </c>
      <c r="AX186" s="695">
        <v>125317</v>
      </c>
      <c r="AY186" s="695">
        <v>125317</v>
      </c>
      <c r="AZ186" s="695">
        <v>0</v>
      </c>
      <c r="BA186" s="695">
        <v>0</v>
      </c>
      <c r="BB186" s="695">
        <v>0</v>
      </c>
      <c r="BC186" s="695">
        <v>0</v>
      </c>
      <c r="BD186" s="695">
        <v>0</v>
      </c>
      <c r="BE186" s="695">
        <v>0</v>
      </c>
      <c r="BF186" s="695">
        <v>0</v>
      </c>
      <c r="BG186" s="695">
        <v>0</v>
      </c>
      <c r="BH186" s="695">
        <v>0</v>
      </c>
      <c r="BI186" s="695">
        <v>0</v>
      </c>
      <c r="BJ186" s="695">
        <v>0</v>
      </c>
      <c r="BK186" s="695">
        <v>0</v>
      </c>
      <c r="BL186" s="695">
        <v>0</v>
      </c>
      <c r="BM186" s="695">
        <v>0</v>
      </c>
      <c r="BN186" s="695">
        <v>0</v>
      </c>
      <c r="BO186" s="695">
        <v>0</v>
      </c>
      <c r="BP186" s="695">
        <v>0</v>
      </c>
      <c r="BQ186" s="695">
        <v>0</v>
      </c>
      <c r="BR186" s="695">
        <v>0</v>
      </c>
      <c r="BS186" s="695">
        <v>0</v>
      </c>
      <c r="BT186" s="696">
        <v>0</v>
      </c>
    </row>
    <row r="187" spans="2:72" ht="18" customHeight="1">
      <c r="B187" s="815" t="s">
        <v>208</v>
      </c>
      <c r="C187" s="815" t="s">
        <v>839</v>
      </c>
      <c r="D187" s="815" t="s">
        <v>105</v>
      </c>
      <c r="E187" s="815" t="s">
        <v>798</v>
      </c>
      <c r="F187" s="815" t="s">
        <v>29</v>
      </c>
      <c r="G187" s="815" t="s">
        <v>799</v>
      </c>
      <c r="H187" s="815">
        <v>2015</v>
      </c>
      <c r="I187" s="816" t="s">
        <v>583</v>
      </c>
      <c r="J187" s="634" t="s">
        <v>595</v>
      </c>
      <c r="K187" s="632"/>
      <c r="L187" s="694"/>
      <c r="M187" s="695"/>
      <c r="N187" s="695"/>
      <c r="O187" s="695"/>
      <c r="P187" s="695">
        <v>0</v>
      </c>
      <c r="Q187" s="695">
        <v>0</v>
      </c>
      <c r="R187" s="695">
        <v>0</v>
      </c>
      <c r="S187" s="695">
        <v>0</v>
      </c>
      <c r="T187" s="695">
        <v>0</v>
      </c>
      <c r="U187" s="695">
        <v>0</v>
      </c>
      <c r="V187" s="695">
        <v>0</v>
      </c>
      <c r="W187" s="695">
        <v>0</v>
      </c>
      <c r="X187" s="695">
        <v>0</v>
      </c>
      <c r="Y187" s="695">
        <v>0</v>
      </c>
      <c r="Z187" s="695">
        <v>0</v>
      </c>
      <c r="AA187" s="695">
        <v>0</v>
      </c>
      <c r="AB187" s="695">
        <v>0</v>
      </c>
      <c r="AC187" s="695">
        <v>0</v>
      </c>
      <c r="AD187" s="695">
        <v>0</v>
      </c>
      <c r="AE187" s="695">
        <v>0</v>
      </c>
      <c r="AF187" s="695">
        <v>0</v>
      </c>
      <c r="AG187" s="695">
        <v>0</v>
      </c>
      <c r="AH187" s="695">
        <v>0</v>
      </c>
      <c r="AI187" s="695">
        <v>0</v>
      </c>
      <c r="AJ187" s="695">
        <v>0</v>
      </c>
      <c r="AK187" s="695">
        <v>0</v>
      </c>
      <c r="AL187" s="695">
        <v>0</v>
      </c>
      <c r="AM187" s="695">
        <v>0</v>
      </c>
      <c r="AN187" s="695">
        <v>0</v>
      </c>
      <c r="AO187" s="696">
        <v>0</v>
      </c>
      <c r="AP187" s="632"/>
      <c r="AQ187" s="694"/>
      <c r="AR187" s="695"/>
      <c r="AS187" s="695"/>
      <c r="AT187" s="695"/>
      <c r="AU187" s="695">
        <v>0</v>
      </c>
      <c r="AV187" s="695">
        <v>0</v>
      </c>
      <c r="AW187" s="695">
        <v>0</v>
      </c>
      <c r="AX187" s="695">
        <v>0</v>
      </c>
      <c r="AY187" s="695">
        <v>0</v>
      </c>
      <c r="AZ187" s="695">
        <v>0</v>
      </c>
      <c r="BA187" s="695">
        <v>0</v>
      </c>
      <c r="BB187" s="695">
        <v>0</v>
      </c>
      <c r="BC187" s="695">
        <v>0</v>
      </c>
      <c r="BD187" s="695">
        <v>0</v>
      </c>
      <c r="BE187" s="695">
        <v>0</v>
      </c>
      <c r="BF187" s="695">
        <v>0</v>
      </c>
      <c r="BG187" s="695">
        <v>0</v>
      </c>
      <c r="BH187" s="695">
        <v>0</v>
      </c>
      <c r="BI187" s="695">
        <v>0</v>
      </c>
      <c r="BJ187" s="695">
        <v>0</v>
      </c>
      <c r="BK187" s="695">
        <v>0</v>
      </c>
      <c r="BL187" s="695">
        <v>0</v>
      </c>
      <c r="BM187" s="695">
        <v>0</v>
      </c>
      <c r="BN187" s="695">
        <v>0</v>
      </c>
      <c r="BO187" s="695">
        <v>0</v>
      </c>
      <c r="BP187" s="695">
        <v>0</v>
      </c>
      <c r="BQ187" s="695">
        <v>0</v>
      </c>
      <c r="BR187" s="695">
        <v>0</v>
      </c>
      <c r="BS187" s="695">
        <v>0</v>
      </c>
      <c r="BT187" s="696">
        <v>0</v>
      </c>
    </row>
    <row r="188" spans="2:72" ht="18" customHeight="1">
      <c r="B188" s="815" t="s">
        <v>208</v>
      </c>
      <c r="C188" s="815" t="s">
        <v>840</v>
      </c>
      <c r="D188" s="815" t="s">
        <v>108</v>
      </c>
      <c r="E188" s="815" t="s">
        <v>798</v>
      </c>
      <c r="F188" s="815" t="s">
        <v>800</v>
      </c>
      <c r="G188" s="815" t="s">
        <v>799</v>
      </c>
      <c r="H188" s="815">
        <v>2015</v>
      </c>
      <c r="I188" s="816" t="s">
        <v>583</v>
      </c>
      <c r="J188" s="634" t="s">
        <v>595</v>
      </c>
      <c r="K188" s="632"/>
      <c r="L188" s="694"/>
      <c r="M188" s="695"/>
      <c r="N188" s="695"/>
      <c r="O188" s="695"/>
      <c r="P188" s="695">
        <v>3</v>
      </c>
      <c r="Q188" s="695">
        <v>3</v>
      </c>
      <c r="R188" s="695">
        <v>3</v>
      </c>
      <c r="S188" s="695">
        <v>3</v>
      </c>
      <c r="T188" s="695">
        <v>3</v>
      </c>
      <c r="U188" s="695">
        <v>3</v>
      </c>
      <c r="V188" s="695">
        <v>3</v>
      </c>
      <c r="W188" s="695">
        <v>3</v>
      </c>
      <c r="X188" s="695">
        <v>3</v>
      </c>
      <c r="Y188" s="695">
        <v>3</v>
      </c>
      <c r="Z188" s="695">
        <v>3</v>
      </c>
      <c r="AA188" s="695">
        <v>3</v>
      </c>
      <c r="AB188" s="695">
        <v>3</v>
      </c>
      <c r="AC188" s="695">
        <v>3</v>
      </c>
      <c r="AD188" s="695">
        <v>2</v>
      </c>
      <c r="AE188" s="695">
        <v>2</v>
      </c>
      <c r="AF188" s="695">
        <v>2</v>
      </c>
      <c r="AG188" s="695">
        <v>2</v>
      </c>
      <c r="AH188" s="695">
        <v>2</v>
      </c>
      <c r="AI188" s="695">
        <v>2</v>
      </c>
      <c r="AJ188" s="695">
        <v>0</v>
      </c>
      <c r="AK188" s="695">
        <v>0</v>
      </c>
      <c r="AL188" s="695">
        <v>0</v>
      </c>
      <c r="AM188" s="695">
        <v>0</v>
      </c>
      <c r="AN188" s="695">
        <v>0</v>
      </c>
      <c r="AO188" s="696">
        <v>0</v>
      </c>
      <c r="AP188" s="632"/>
      <c r="AQ188" s="694"/>
      <c r="AR188" s="695"/>
      <c r="AS188" s="695"/>
      <c r="AT188" s="695"/>
      <c r="AU188" s="695">
        <v>15871</v>
      </c>
      <c r="AV188" s="695">
        <v>15220</v>
      </c>
      <c r="AW188" s="695">
        <v>15155</v>
      </c>
      <c r="AX188" s="695">
        <v>15090</v>
      </c>
      <c r="AY188" s="695">
        <v>14941</v>
      </c>
      <c r="AZ188" s="695">
        <v>14941</v>
      </c>
      <c r="BA188" s="695">
        <v>14690</v>
      </c>
      <c r="BB188" s="695">
        <v>14582</v>
      </c>
      <c r="BC188" s="695">
        <v>13700</v>
      </c>
      <c r="BD188" s="695">
        <v>13700</v>
      </c>
      <c r="BE188" s="695">
        <v>12852</v>
      </c>
      <c r="BF188" s="695">
        <v>12852</v>
      </c>
      <c r="BG188" s="695">
        <v>12852</v>
      </c>
      <c r="BH188" s="695">
        <v>12852</v>
      </c>
      <c r="BI188" s="695">
        <v>6345</v>
      </c>
      <c r="BJ188" s="695">
        <v>6078</v>
      </c>
      <c r="BK188" s="695">
        <v>6078</v>
      </c>
      <c r="BL188" s="695">
        <v>6078</v>
      </c>
      <c r="BM188" s="695">
        <v>6078</v>
      </c>
      <c r="BN188" s="695">
        <v>6078</v>
      </c>
      <c r="BO188" s="695">
        <v>0</v>
      </c>
      <c r="BP188" s="695">
        <v>0</v>
      </c>
      <c r="BQ188" s="695">
        <v>0</v>
      </c>
      <c r="BR188" s="695">
        <v>0</v>
      </c>
      <c r="BS188" s="695">
        <v>0</v>
      </c>
      <c r="BT188" s="696">
        <v>0</v>
      </c>
    </row>
    <row r="189" spans="2:72" ht="18" customHeight="1">
      <c r="B189" s="815" t="s">
        <v>208</v>
      </c>
      <c r="C189" s="815" t="s">
        <v>839</v>
      </c>
      <c r="D189" s="815" t="s">
        <v>495</v>
      </c>
      <c r="E189" s="815" t="s">
        <v>798</v>
      </c>
      <c r="F189" s="815" t="s">
        <v>29</v>
      </c>
      <c r="G189" s="815" t="s">
        <v>799</v>
      </c>
      <c r="H189" s="815">
        <v>2015</v>
      </c>
      <c r="I189" s="816" t="s">
        <v>583</v>
      </c>
      <c r="J189" s="634" t="s">
        <v>595</v>
      </c>
      <c r="K189" s="632"/>
      <c r="L189" s="694"/>
      <c r="M189" s="695"/>
      <c r="N189" s="695"/>
      <c r="O189" s="695"/>
      <c r="P189" s="695">
        <v>0</v>
      </c>
      <c r="Q189" s="695">
        <v>0</v>
      </c>
      <c r="R189" s="695">
        <v>0</v>
      </c>
      <c r="S189" s="695">
        <v>0</v>
      </c>
      <c r="T189" s="695">
        <v>0</v>
      </c>
      <c r="U189" s="695">
        <v>0</v>
      </c>
      <c r="V189" s="695">
        <v>0</v>
      </c>
      <c r="W189" s="695">
        <v>0</v>
      </c>
      <c r="X189" s="695">
        <v>0</v>
      </c>
      <c r="Y189" s="695">
        <v>0</v>
      </c>
      <c r="Z189" s="695">
        <v>0</v>
      </c>
      <c r="AA189" s="695">
        <v>0</v>
      </c>
      <c r="AB189" s="695">
        <v>0</v>
      </c>
      <c r="AC189" s="695">
        <v>0</v>
      </c>
      <c r="AD189" s="695">
        <v>0</v>
      </c>
      <c r="AE189" s="695">
        <v>0</v>
      </c>
      <c r="AF189" s="695">
        <v>0</v>
      </c>
      <c r="AG189" s="695">
        <v>0</v>
      </c>
      <c r="AH189" s="695">
        <v>0</v>
      </c>
      <c r="AI189" s="695">
        <v>0</v>
      </c>
      <c r="AJ189" s="695">
        <v>0</v>
      </c>
      <c r="AK189" s="695">
        <v>0</v>
      </c>
      <c r="AL189" s="695">
        <v>0</v>
      </c>
      <c r="AM189" s="695">
        <v>0</v>
      </c>
      <c r="AN189" s="695">
        <v>0</v>
      </c>
      <c r="AO189" s="696">
        <v>0</v>
      </c>
      <c r="AP189" s="632"/>
      <c r="AQ189" s="694"/>
      <c r="AR189" s="695"/>
      <c r="AS189" s="695"/>
      <c r="AT189" s="695"/>
      <c r="AU189" s="695">
        <v>0</v>
      </c>
      <c r="AV189" s="695">
        <v>0</v>
      </c>
      <c r="AW189" s="695">
        <v>0</v>
      </c>
      <c r="AX189" s="695">
        <v>0</v>
      </c>
      <c r="AY189" s="695">
        <v>0</v>
      </c>
      <c r="AZ189" s="695">
        <v>0</v>
      </c>
      <c r="BA189" s="695">
        <v>0</v>
      </c>
      <c r="BB189" s="695">
        <v>0</v>
      </c>
      <c r="BC189" s="695">
        <v>0</v>
      </c>
      <c r="BD189" s="695">
        <v>0</v>
      </c>
      <c r="BE189" s="695">
        <v>0</v>
      </c>
      <c r="BF189" s="695">
        <v>0</v>
      </c>
      <c r="BG189" s="695">
        <v>0</v>
      </c>
      <c r="BH189" s="695">
        <v>0</v>
      </c>
      <c r="BI189" s="695">
        <v>0</v>
      </c>
      <c r="BJ189" s="695">
        <v>0</v>
      </c>
      <c r="BK189" s="695">
        <v>0</v>
      </c>
      <c r="BL189" s="695">
        <v>0</v>
      </c>
      <c r="BM189" s="695">
        <v>0</v>
      </c>
      <c r="BN189" s="695">
        <v>0</v>
      </c>
      <c r="BO189" s="695">
        <v>0</v>
      </c>
      <c r="BP189" s="695">
        <v>0</v>
      </c>
      <c r="BQ189" s="695">
        <v>0</v>
      </c>
      <c r="BR189" s="695">
        <v>0</v>
      </c>
      <c r="BS189" s="695">
        <v>0</v>
      </c>
      <c r="BT189" s="696">
        <v>0</v>
      </c>
    </row>
    <row r="190" spans="2:72" ht="18" customHeight="1">
      <c r="B190" s="815" t="s">
        <v>208</v>
      </c>
      <c r="C190" s="815" t="s">
        <v>840</v>
      </c>
      <c r="D190" s="815" t="s">
        <v>491</v>
      </c>
      <c r="E190" s="815" t="s">
        <v>798</v>
      </c>
      <c r="F190" s="815" t="s">
        <v>800</v>
      </c>
      <c r="G190" s="815" t="s">
        <v>799</v>
      </c>
      <c r="H190" s="815">
        <v>2015</v>
      </c>
      <c r="I190" s="816" t="s">
        <v>583</v>
      </c>
      <c r="J190" s="634" t="s">
        <v>595</v>
      </c>
      <c r="K190" s="632"/>
      <c r="L190" s="694"/>
      <c r="M190" s="695"/>
      <c r="N190" s="695"/>
      <c r="O190" s="695"/>
      <c r="P190" s="695">
        <v>0</v>
      </c>
      <c r="Q190" s="695">
        <v>0</v>
      </c>
      <c r="R190" s="695">
        <v>0</v>
      </c>
      <c r="S190" s="695">
        <v>0</v>
      </c>
      <c r="T190" s="695">
        <v>0</v>
      </c>
      <c r="U190" s="695">
        <v>0</v>
      </c>
      <c r="V190" s="695">
        <v>0</v>
      </c>
      <c r="W190" s="695">
        <v>0</v>
      </c>
      <c r="X190" s="695">
        <v>0</v>
      </c>
      <c r="Y190" s="695">
        <v>0</v>
      </c>
      <c r="Z190" s="695">
        <v>0</v>
      </c>
      <c r="AA190" s="695">
        <v>0</v>
      </c>
      <c r="AB190" s="695">
        <v>0</v>
      </c>
      <c r="AC190" s="695">
        <v>0</v>
      </c>
      <c r="AD190" s="695">
        <v>0</v>
      </c>
      <c r="AE190" s="695">
        <v>0</v>
      </c>
      <c r="AF190" s="695">
        <v>0</v>
      </c>
      <c r="AG190" s="695">
        <v>0</v>
      </c>
      <c r="AH190" s="695">
        <v>0</v>
      </c>
      <c r="AI190" s="695">
        <v>0</v>
      </c>
      <c r="AJ190" s="695">
        <v>0</v>
      </c>
      <c r="AK190" s="695">
        <v>0</v>
      </c>
      <c r="AL190" s="695">
        <v>0</v>
      </c>
      <c r="AM190" s="695">
        <v>0</v>
      </c>
      <c r="AN190" s="695">
        <v>0</v>
      </c>
      <c r="AO190" s="696">
        <v>0</v>
      </c>
      <c r="AP190" s="632"/>
      <c r="AQ190" s="694"/>
      <c r="AR190" s="695"/>
      <c r="AS190" s="695"/>
      <c r="AT190" s="695"/>
      <c r="AU190" s="695">
        <v>0</v>
      </c>
      <c r="AV190" s="695">
        <v>0</v>
      </c>
      <c r="AW190" s="695">
        <v>0</v>
      </c>
      <c r="AX190" s="695">
        <v>0</v>
      </c>
      <c r="AY190" s="695">
        <v>0</v>
      </c>
      <c r="AZ190" s="695">
        <v>0</v>
      </c>
      <c r="BA190" s="695">
        <v>0</v>
      </c>
      <c r="BB190" s="695">
        <v>0</v>
      </c>
      <c r="BC190" s="695">
        <v>0</v>
      </c>
      <c r="BD190" s="695">
        <v>0</v>
      </c>
      <c r="BE190" s="695">
        <v>0</v>
      </c>
      <c r="BF190" s="695">
        <v>0</v>
      </c>
      <c r="BG190" s="695">
        <v>0</v>
      </c>
      <c r="BH190" s="695">
        <v>0</v>
      </c>
      <c r="BI190" s="695">
        <v>0</v>
      </c>
      <c r="BJ190" s="695">
        <v>0</v>
      </c>
      <c r="BK190" s="695">
        <v>0</v>
      </c>
      <c r="BL190" s="695">
        <v>0</v>
      </c>
      <c r="BM190" s="695">
        <v>0</v>
      </c>
      <c r="BN190" s="695">
        <v>0</v>
      </c>
      <c r="BO190" s="695">
        <v>0</v>
      </c>
      <c r="BP190" s="695">
        <v>0</v>
      </c>
      <c r="BQ190" s="695">
        <v>0</v>
      </c>
      <c r="BR190" s="695">
        <v>0</v>
      </c>
      <c r="BS190" s="695">
        <v>0</v>
      </c>
      <c r="BT190" s="696">
        <v>0</v>
      </c>
    </row>
    <row r="191" spans="2:72" ht="18" customHeight="1">
      <c r="B191" s="815" t="s">
        <v>208</v>
      </c>
      <c r="C191" s="815" t="s">
        <v>840</v>
      </c>
      <c r="D191" s="815" t="s">
        <v>113</v>
      </c>
      <c r="E191" s="815" t="s">
        <v>798</v>
      </c>
      <c r="F191" s="815" t="s">
        <v>800</v>
      </c>
      <c r="G191" s="815" t="s">
        <v>799</v>
      </c>
      <c r="H191" s="815">
        <v>2015</v>
      </c>
      <c r="I191" s="816" t="s">
        <v>583</v>
      </c>
      <c r="J191" s="634" t="s">
        <v>595</v>
      </c>
      <c r="K191" s="632"/>
      <c r="L191" s="694"/>
      <c r="M191" s="695"/>
      <c r="N191" s="695"/>
      <c r="O191" s="695"/>
      <c r="P191" s="695">
        <v>0</v>
      </c>
      <c r="Q191" s="695">
        <v>0</v>
      </c>
      <c r="R191" s="695">
        <v>0</v>
      </c>
      <c r="S191" s="695">
        <v>0</v>
      </c>
      <c r="T191" s="695">
        <v>0</v>
      </c>
      <c r="U191" s="695">
        <v>0</v>
      </c>
      <c r="V191" s="695">
        <v>0</v>
      </c>
      <c r="W191" s="695">
        <v>0</v>
      </c>
      <c r="X191" s="695">
        <v>0</v>
      </c>
      <c r="Y191" s="695">
        <v>0</v>
      </c>
      <c r="Z191" s="695">
        <v>0</v>
      </c>
      <c r="AA191" s="695">
        <v>0</v>
      </c>
      <c r="AB191" s="695">
        <v>0</v>
      </c>
      <c r="AC191" s="695">
        <v>0</v>
      </c>
      <c r="AD191" s="695">
        <v>0</v>
      </c>
      <c r="AE191" s="695">
        <v>0</v>
      </c>
      <c r="AF191" s="695">
        <v>0</v>
      </c>
      <c r="AG191" s="695">
        <v>0</v>
      </c>
      <c r="AH191" s="695">
        <v>0</v>
      </c>
      <c r="AI191" s="695">
        <v>0</v>
      </c>
      <c r="AJ191" s="695">
        <v>0</v>
      </c>
      <c r="AK191" s="695">
        <v>0</v>
      </c>
      <c r="AL191" s="695">
        <v>0</v>
      </c>
      <c r="AM191" s="695">
        <v>0</v>
      </c>
      <c r="AN191" s="695">
        <v>0</v>
      </c>
      <c r="AO191" s="696">
        <v>0</v>
      </c>
      <c r="AP191" s="632"/>
      <c r="AQ191" s="694"/>
      <c r="AR191" s="695"/>
      <c r="AS191" s="695"/>
      <c r="AT191" s="695"/>
      <c r="AU191" s="695">
        <v>0</v>
      </c>
      <c r="AV191" s="695">
        <v>0</v>
      </c>
      <c r="AW191" s="695">
        <v>0</v>
      </c>
      <c r="AX191" s="695">
        <v>0</v>
      </c>
      <c r="AY191" s="695">
        <v>0</v>
      </c>
      <c r="AZ191" s="695">
        <v>0</v>
      </c>
      <c r="BA191" s="695">
        <v>0</v>
      </c>
      <c r="BB191" s="695">
        <v>0</v>
      </c>
      <c r="BC191" s="695">
        <v>0</v>
      </c>
      <c r="BD191" s="695">
        <v>0</v>
      </c>
      <c r="BE191" s="695">
        <v>0</v>
      </c>
      <c r="BF191" s="695">
        <v>0</v>
      </c>
      <c r="BG191" s="695">
        <v>0</v>
      </c>
      <c r="BH191" s="695">
        <v>0</v>
      </c>
      <c r="BI191" s="695">
        <v>0</v>
      </c>
      <c r="BJ191" s="695">
        <v>0</v>
      </c>
      <c r="BK191" s="695">
        <v>0</v>
      </c>
      <c r="BL191" s="695">
        <v>0</v>
      </c>
      <c r="BM191" s="695">
        <v>0</v>
      </c>
      <c r="BN191" s="695">
        <v>0</v>
      </c>
      <c r="BO191" s="695">
        <v>0</v>
      </c>
      <c r="BP191" s="695">
        <v>0</v>
      </c>
      <c r="BQ191" s="695">
        <v>0</v>
      </c>
      <c r="BR191" s="695">
        <v>0</v>
      </c>
      <c r="BS191" s="695">
        <v>0</v>
      </c>
      <c r="BT191" s="696">
        <v>0</v>
      </c>
    </row>
    <row r="192" spans="2:72" ht="18" customHeight="1">
      <c r="B192" s="815" t="s">
        <v>208</v>
      </c>
      <c r="C192" s="815" t="s">
        <v>840</v>
      </c>
      <c r="D192" s="815" t="s">
        <v>770</v>
      </c>
      <c r="E192" s="815" t="s">
        <v>798</v>
      </c>
      <c r="F192" s="815" t="s">
        <v>800</v>
      </c>
      <c r="G192" s="815" t="s">
        <v>799</v>
      </c>
      <c r="H192" s="815">
        <v>2015</v>
      </c>
      <c r="I192" s="816" t="s">
        <v>583</v>
      </c>
      <c r="J192" s="634" t="s">
        <v>595</v>
      </c>
      <c r="K192" s="632"/>
      <c r="L192" s="694"/>
      <c r="M192" s="695"/>
      <c r="N192" s="695"/>
      <c r="O192" s="695"/>
      <c r="P192" s="695">
        <v>0</v>
      </c>
      <c r="Q192" s="695">
        <v>0</v>
      </c>
      <c r="R192" s="695">
        <v>0</v>
      </c>
      <c r="S192" s="695">
        <v>0</v>
      </c>
      <c r="T192" s="695">
        <v>0</v>
      </c>
      <c r="U192" s="695">
        <v>0</v>
      </c>
      <c r="V192" s="695">
        <v>0</v>
      </c>
      <c r="W192" s="695">
        <v>0</v>
      </c>
      <c r="X192" s="695">
        <v>0</v>
      </c>
      <c r="Y192" s="695">
        <v>0</v>
      </c>
      <c r="Z192" s="695">
        <v>0</v>
      </c>
      <c r="AA192" s="695">
        <v>0</v>
      </c>
      <c r="AB192" s="695">
        <v>0</v>
      </c>
      <c r="AC192" s="695">
        <v>0</v>
      </c>
      <c r="AD192" s="695">
        <v>0</v>
      </c>
      <c r="AE192" s="695">
        <v>0</v>
      </c>
      <c r="AF192" s="695">
        <v>0</v>
      </c>
      <c r="AG192" s="695">
        <v>0</v>
      </c>
      <c r="AH192" s="695">
        <v>0</v>
      </c>
      <c r="AI192" s="695">
        <v>0</v>
      </c>
      <c r="AJ192" s="695">
        <v>0</v>
      </c>
      <c r="AK192" s="695">
        <v>0</v>
      </c>
      <c r="AL192" s="695">
        <v>0</v>
      </c>
      <c r="AM192" s="695">
        <v>0</v>
      </c>
      <c r="AN192" s="695">
        <v>0</v>
      </c>
      <c r="AO192" s="696">
        <v>0</v>
      </c>
      <c r="AP192" s="632"/>
      <c r="AQ192" s="694"/>
      <c r="AR192" s="695"/>
      <c r="AS192" s="695"/>
      <c r="AT192" s="695"/>
      <c r="AU192" s="695">
        <v>0</v>
      </c>
      <c r="AV192" s="695">
        <v>0</v>
      </c>
      <c r="AW192" s="695">
        <v>0</v>
      </c>
      <c r="AX192" s="695">
        <v>0</v>
      </c>
      <c r="AY192" s="695">
        <v>0</v>
      </c>
      <c r="AZ192" s="695">
        <v>0</v>
      </c>
      <c r="BA192" s="695">
        <v>0</v>
      </c>
      <c r="BB192" s="695">
        <v>0</v>
      </c>
      <c r="BC192" s="695">
        <v>0</v>
      </c>
      <c r="BD192" s="695">
        <v>0</v>
      </c>
      <c r="BE192" s="695">
        <v>0</v>
      </c>
      <c r="BF192" s="695">
        <v>0</v>
      </c>
      <c r="BG192" s="695">
        <v>0</v>
      </c>
      <c r="BH192" s="695">
        <v>0</v>
      </c>
      <c r="BI192" s="695">
        <v>0</v>
      </c>
      <c r="BJ192" s="695">
        <v>0</v>
      </c>
      <c r="BK192" s="695">
        <v>0</v>
      </c>
      <c r="BL192" s="695">
        <v>0</v>
      </c>
      <c r="BM192" s="695">
        <v>0</v>
      </c>
      <c r="BN192" s="695">
        <v>0</v>
      </c>
      <c r="BO192" s="695">
        <v>0</v>
      </c>
      <c r="BP192" s="695">
        <v>0</v>
      </c>
      <c r="BQ192" s="695">
        <v>0</v>
      </c>
      <c r="BR192" s="695">
        <v>0</v>
      </c>
      <c r="BS192" s="695">
        <v>0</v>
      </c>
      <c r="BT192" s="696">
        <v>0</v>
      </c>
    </row>
    <row r="193" spans="2:72" ht="18" customHeight="1">
      <c r="B193" s="815" t="s">
        <v>208</v>
      </c>
      <c r="C193" s="815" t="s">
        <v>840</v>
      </c>
      <c r="D193" s="815" t="s">
        <v>771</v>
      </c>
      <c r="E193" s="815" t="s">
        <v>798</v>
      </c>
      <c r="F193" s="815" t="s">
        <v>800</v>
      </c>
      <c r="G193" s="815" t="s">
        <v>799</v>
      </c>
      <c r="H193" s="815">
        <v>2015</v>
      </c>
      <c r="I193" s="816" t="s">
        <v>583</v>
      </c>
      <c r="J193" s="634" t="s">
        <v>595</v>
      </c>
      <c r="K193" s="632"/>
      <c r="L193" s="694"/>
      <c r="M193" s="695"/>
      <c r="N193" s="695"/>
      <c r="O193" s="695"/>
      <c r="P193" s="695">
        <v>0</v>
      </c>
      <c r="Q193" s="695">
        <v>0</v>
      </c>
      <c r="R193" s="695">
        <v>0</v>
      </c>
      <c r="S193" s="695">
        <v>0</v>
      </c>
      <c r="T193" s="695">
        <v>0</v>
      </c>
      <c r="U193" s="695">
        <v>0</v>
      </c>
      <c r="V193" s="695">
        <v>0</v>
      </c>
      <c r="W193" s="695">
        <v>0</v>
      </c>
      <c r="X193" s="695">
        <v>0</v>
      </c>
      <c r="Y193" s="695">
        <v>0</v>
      </c>
      <c r="Z193" s="695">
        <v>0</v>
      </c>
      <c r="AA193" s="695">
        <v>0</v>
      </c>
      <c r="AB193" s="695">
        <v>0</v>
      </c>
      <c r="AC193" s="695">
        <v>0</v>
      </c>
      <c r="AD193" s="695">
        <v>0</v>
      </c>
      <c r="AE193" s="695">
        <v>0</v>
      </c>
      <c r="AF193" s="695">
        <v>0</v>
      </c>
      <c r="AG193" s="695">
        <v>0</v>
      </c>
      <c r="AH193" s="695">
        <v>0</v>
      </c>
      <c r="AI193" s="695">
        <v>0</v>
      </c>
      <c r="AJ193" s="695">
        <v>0</v>
      </c>
      <c r="AK193" s="695">
        <v>0</v>
      </c>
      <c r="AL193" s="695">
        <v>0</v>
      </c>
      <c r="AM193" s="695">
        <v>0</v>
      </c>
      <c r="AN193" s="695">
        <v>0</v>
      </c>
      <c r="AO193" s="696">
        <v>0</v>
      </c>
      <c r="AP193" s="632"/>
      <c r="AQ193" s="694"/>
      <c r="AR193" s="695"/>
      <c r="AS193" s="695"/>
      <c r="AT193" s="695"/>
      <c r="AU193" s="695">
        <v>0</v>
      </c>
      <c r="AV193" s="695">
        <v>0</v>
      </c>
      <c r="AW193" s="695">
        <v>0</v>
      </c>
      <c r="AX193" s="695">
        <v>0</v>
      </c>
      <c r="AY193" s="695">
        <v>0</v>
      </c>
      <c r="AZ193" s="695">
        <v>0</v>
      </c>
      <c r="BA193" s="695">
        <v>0</v>
      </c>
      <c r="BB193" s="695">
        <v>0</v>
      </c>
      <c r="BC193" s="695">
        <v>0</v>
      </c>
      <c r="BD193" s="695">
        <v>0</v>
      </c>
      <c r="BE193" s="695">
        <v>0</v>
      </c>
      <c r="BF193" s="695">
        <v>0</v>
      </c>
      <c r="BG193" s="695">
        <v>0</v>
      </c>
      <c r="BH193" s="695">
        <v>0</v>
      </c>
      <c r="BI193" s="695">
        <v>0</v>
      </c>
      <c r="BJ193" s="695">
        <v>0</v>
      </c>
      <c r="BK193" s="695">
        <v>0</v>
      </c>
      <c r="BL193" s="695">
        <v>0</v>
      </c>
      <c r="BM193" s="695">
        <v>0</v>
      </c>
      <c r="BN193" s="695">
        <v>0</v>
      </c>
      <c r="BO193" s="695">
        <v>0</v>
      </c>
      <c r="BP193" s="695">
        <v>0</v>
      </c>
      <c r="BQ193" s="695">
        <v>0</v>
      </c>
      <c r="BR193" s="695">
        <v>0</v>
      </c>
      <c r="BS193" s="695">
        <v>0</v>
      </c>
      <c r="BT193" s="696">
        <v>0</v>
      </c>
    </row>
    <row r="194" spans="2:72" ht="18" customHeight="1">
      <c r="B194" s="815" t="s">
        <v>208</v>
      </c>
      <c r="C194" s="815" t="s">
        <v>840</v>
      </c>
      <c r="D194" s="815" t="s">
        <v>115</v>
      </c>
      <c r="E194" s="815" t="s">
        <v>798</v>
      </c>
      <c r="F194" s="815" t="s">
        <v>800</v>
      </c>
      <c r="G194" s="815" t="s">
        <v>799</v>
      </c>
      <c r="H194" s="815">
        <v>2015</v>
      </c>
      <c r="I194" s="816" t="s">
        <v>583</v>
      </c>
      <c r="J194" s="634" t="s">
        <v>595</v>
      </c>
      <c r="K194" s="632"/>
      <c r="L194" s="694"/>
      <c r="M194" s="695"/>
      <c r="N194" s="695"/>
      <c r="O194" s="695"/>
      <c r="P194" s="695">
        <v>0</v>
      </c>
      <c r="Q194" s="695">
        <v>0</v>
      </c>
      <c r="R194" s="695">
        <v>0</v>
      </c>
      <c r="S194" s="695">
        <v>0</v>
      </c>
      <c r="T194" s="695">
        <v>0</v>
      </c>
      <c r="U194" s="695">
        <v>0</v>
      </c>
      <c r="V194" s="695">
        <v>0</v>
      </c>
      <c r="W194" s="695">
        <v>0</v>
      </c>
      <c r="X194" s="695">
        <v>0</v>
      </c>
      <c r="Y194" s="695">
        <v>0</v>
      </c>
      <c r="Z194" s="695">
        <v>0</v>
      </c>
      <c r="AA194" s="695">
        <v>0</v>
      </c>
      <c r="AB194" s="695">
        <v>0</v>
      </c>
      <c r="AC194" s="695">
        <v>0</v>
      </c>
      <c r="AD194" s="695">
        <v>0</v>
      </c>
      <c r="AE194" s="695">
        <v>0</v>
      </c>
      <c r="AF194" s="695">
        <v>0</v>
      </c>
      <c r="AG194" s="695">
        <v>0</v>
      </c>
      <c r="AH194" s="695">
        <v>0</v>
      </c>
      <c r="AI194" s="695">
        <v>0</v>
      </c>
      <c r="AJ194" s="695">
        <v>0</v>
      </c>
      <c r="AK194" s="695">
        <v>0</v>
      </c>
      <c r="AL194" s="695">
        <v>0</v>
      </c>
      <c r="AM194" s="695">
        <v>0</v>
      </c>
      <c r="AN194" s="695">
        <v>0</v>
      </c>
      <c r="AO194" s="696">
        <v>0</v>
      </c>
      <c r="AP194" s="632"/>
      <c r="AQ194" s="694"/>
      <c r="AR194" s="695"/>
      <c r="AS194" s="695"/>
      <c r="AT194" s="695"/>
      <c r="AU194" s="695">
        <v>0</v>
      </c>
      <c r="AV194" s="695">
        <v>0</v>
      </c>
      <c r="AW194" s="695">
        <v>0</v>
      </c>
      <c r="AX194" s="695">
        <v>0</v>
      </c>
      <c r="AY194" s="695">
        <v>0</v>
      </c>
      <c r="AZ194" s="695">
        <v>0</v>
      </c>
      <c r="BA194" s="695">
        <v>0</v>
      </c>
      <c r="BB194" s="695">
        <v>0</v>
      </c>
      <c r="BC194" s="695">
        <v>0</v>
      </c>
      <c r="BD194" s="695">
        <v>0</v>
      </c>
      <c r="BE194" s="695">
        <v>0</v>
      </c>
      <c r="BF194" s="695">
        <v>0</v>
      </c>
      <c r="BG194" s="695">
        <v>0</v>
      </c>
      <c r="BH194" s="695">
        <v>0</v>
      </c>
      <c r="BI194" s="695">
        <v>0</v>
      </c>
      <c r="BJ194" s="695">
        <v>0</v>
      </c>
      <c r="BK194" s="695">
        <v>0</v>
      </c>
      <c r="BL194" s="695">
        <v>0</v>
      </c>
      <c r="BM194" s="695">
        <v>0</v>
      </c>
      <c r="BN194" s="695">
        <v>0</v>
      </c>
      <c r="BO194" s="695">
        <v>0</v>
      </c>
      <c r="BP194" s="695">
        <v>0</v>
      </c>
      <c r="BQ194" s="695">
        <v>0</v>
      </c>
      <c r="BR194" s="695">
        <v>0</v>
      </c>
      <c r="BS194" s="695">
        <v>0</v>
      </c>
      <c r="BT194" s="696">
        <v>0</v>
      </c>
    </row>
    <row r="195" spans="2:72" ht="18" customHeight="1">
      <c r="B195" s="815" t="s">
        <v>208</v>
      </c>
      <c r="C195" s="815" t="s">
        <v>839</v>
      </c>
      <c r="D195" s="815" t="s">
        <v>116</v>
      </c>
      <c r="E195" s="815" t="s">
        <v>798</v>
      </c>
      <c r="F195" s="815" t="s">
        <v>29</v>
      </c>
      <c r="G195" s="815" t="s">
        <v>799</v>
      </c>
      <c r="H195" s="815">
        <v>2015</v>
      </c>
      <c r="I195" s="816" t="s">
        <v>583</v>
      </c>
      <c r="J195" s="634" t="s">
        <v>595</v>
      </c>
      <c r="K195" s="632"/>
      <c r="L195" s="694"/>
      <c r="M195" s="695"/>
      <c r="N195" s="695"/>
      <c r="O195" s="695"/>
      <c r="P195" s="695">
        <v>0</v>
      </c>
      <c r="Q195" s="695">
        <v>0</v>
      </c>
      <c r="R195" s="695">
        <v>0</v>
      </c>
      <c r="S195" s="695">
        <v>0</v>
      </c>
      <c r="T195" s="695">
        <v>0</v>
      </c>
      <c r="U195" s="695">
        <v>0</v>
      </c>
      <c r="V195" s="695">
        <v>0</v>
      </c>
      <c r="W195" s="695">
        <v>0</v>
      </c>
      <c r="X195" s="695">
        <v>0</v>
      </c>
      <c r="Y195" s="695">
        <v>0</v>
      </c>
      <c r="Z195" s="695">
        <v>0</v>
      </c>
      <c r="AA195" s="695">
        <v>0</v>
      </c>
      <c r="AB195" s="695">
        <v>0</v>
      </c>
      <c r="AC195" s="695">
        <v>0</v>
      </c>
      <c r="AD195" s="695">
        <v>0</v>
      </c>
      <c r="AE195" s="695">
        <v>0</v>
      </c>
      <c r="AF195" s="695">
        <v>0</v>
      </c>
      <c r="AG195" s="695">
        <v>0</v>
      </c>
      <c r="AH195" s="695">
        <v>0</v>
      </c>
      <c r="AI195" s="695">
        <v>0</v>
      </c>
      <c r="AJ195" s="695">
        <v>0</v>
      </c>
      <c r="AK195" s="695">
        <v>0</v>
      </c>
      <c r="AL195" s="695">
        <v>0</v>
      </c>
      <c r="AM195" s="695">
        <v>0</v>
      </c>
      <c r="AN195" s="695">
        <v>0</v>
      </c>
      <c r="AO195" s="696">
        <v>0</v>
      </c>
      <c r="AP195" s="632"/>
      <c r="AQ195" s="694"/>
      <c r="AR195" s="695"/>
      <c r="AS195" s="695"/>
      <c r="AT195" s="695"/>
      <c r="AU195" s="695">
        <v>0</v>
      </c>
      <c r="AV195" s="695">
        <v>0</v>
      </c>
      <c r="AW195" s="695">
        <v>0</v>
      </c>
      <c r="AX195" s="695">
        <v>0</v>
      </c>
      <c r="AY195" s="695">
        <v>0</v>
      </c>
      <c r="AZ195" s="695">
        <v>0</v>
      </c>
      <c r="BA195" s="695">
        <v>0</v>
      </c>
      <c r="BB195" s="695">
        <v>0</v>
      </c>
      <c r="BC195" s="695">
        <v>0</v>
      </c>
      <c r="BD195" s="695">
        <v>0</v>
      </c>
      <c r="BE195" s="695">
        <v>0</v>
      </c>
      <c r="BF195" s="695">
        <v>0</v>
      </c>
      <c r="BG195" s="695">
        <v>0</v>
      </c>
      <c r="BH195" s="695">
        <v>0</v>
      </c>
      <c r="BI195" s="695">
        <v>0</v>
      </c>
      <c r="BJ195" s="695">
        <v>0</v>
      </c>
      <c r="BK195" s="695">
        <v>0</v>
      </c>
      <c r="BL195" s="695">
        <v>0</v>
      </c>
      <c r="BM195" s="695">
        <v>0</v>
      </c>
      <c r="BN195" s="695">
        <v>0</v>
      </c>
      <c r="BO195" s="695">
        <v>0</v>
      </c>
      <c r="BP195" s="695">
        <v>0</v>
      </c>
      <c r="BQ195" s="695">
        <v>0</v>
      </c>
      <c r="BR195" s="695">
        <v>0</v>
      </c>
      <c r="BS195" s="695">
        <v>0</v>
      </c>
      <c r="BT195" s="696">
        <v>0</v>
      </c>
    </row>
    <row r="196" spans="2:72" ht="18" customHeight="1">
      <c r="B196" s="815" t="s">
        <v>208</v>
      </c>
      <c r="C196" s="815" t="s">
        <v>839</v>
      </c>
      <c r="D196" s="815" t="s">
        <v>117</v>
      </c>
      <c r="E196" s="815" t="s">
        <v>798</v>
      </c>
      <c r="F196" s="815" t="s">
        <v>29</v>
      </c>
      <c r="G196" s="815" t="s">
        <v>799</v>
      </c>
      <c r="H196" s="815">
        <v>2015</v>
      </c>
      <c r="I196" s="816" t="s">
        <v>583</v>
      </c>
      <c r="J196" s="634" t="s">
        <v>595</v>
      </c>
      <c r="K196" s="632"/>
      <c r="L196" s="694"/>
      <c r="M196" s="695"/>
      <c r="N196" s="695"/>
      <c r="O196" s="695"/>
      <c r="P196" s="695">
        <v>37</v>
      </c>
      <c r="Q196" s="695">
        <v>37</v>
      </c>
      <c r="R196" s="695">
        <v>37</v>
      </c>
      <c r="S196" s="695">
        <v>37</v>
      </c>
      <c r="T196" s="695">
        <v>37</v>
      </c>
      <c r="U196" s="695">
        <v>37</v>
      </c>
      <c r="V196" s="695">
        <v>37</v>
      </c>
      <c r="W196" s="695">
        <v>37</v>
      </c>
      <c r="X196" s="695">
        <v>37</v>
      </c>
      <c r="Y196" s="695">
        <v>37</v>
      </c>
      <c r="Z196" s="695">
        <v>37</v>
      </c>
      <c r="AA196" s="695">
        <v>37</v>
      </c>
      <c r="AB196" s="695">
        <v>37</v>
      </c>
      <c r="AC196" s="695">
        <v>26</v>
      </c>
      <c r="AD196" s="695">
        <v>0</v>
      </c>
      <c r="AE196" s="695">
        <v>0</v>
      </c>
      <c r="AF196" s="695">
        <v>0</v>
      </c>
      <c r="AG196" s="695">
        <v>0</v>
      </c>
      <c r="AH196" s="695">
        <v>0</v>
      </c>
      <c r="AI196" s="695">
        <v>0</v>
      </c>
      <c r="AJ196" s="695">
        <v>0</v>
      </c>
      <c r="AK196" s="695">
        <v>0</v>
      </c>
      <c r="AL196" s="695">
        <v>0</v>
      </c>
      <c r="AM196" s="695">
        <v>0</v>
      </c>
      <c r="AN196" s="695">
        <v>0</v>
      </c>
      <c r="AO196" s="696">
        <v>0</v>
      </c>
      <c r="AP196" s="632"/>
      <c r="AQ196" s="694"/>
      <c r="AR196" s="695"/>
      <c r="AS196" s="695"/>
      <c r="AT196" s="695"/>
      <c r="AU196" s="695">
        <v>173533</v>
      </c>
      <c r="AV196" s="695">
        <v>173533</v>
      </c>
      <c r="AW196" s="695">
        <v>173533</v>
      </c>
      <c r="AX196" s="695">
        <v>173533</v>
      </c>
      <c r="AY196" s="695">
        <v>173533</v>
      </c>
      <c r="AZ196" s="695">
        <v>173533</v>
      </c>
      <c r="BA196" s="695">
        <v>173533</v>
      </c>
      <c r="BB196" s="695">
        <v>173533</v>
      </c>
      <c r="BC196" s="695">
        <v>173533</v>
      </c>
      <c r="BD196" s="695">
        <v>173533</v>
      </c>
      <c r="BE196" s="695">
        <v>173533</v>
      </c>
      <c r="BF196" s="695">
        <v>173533</v>
      </c>
      <c r="BG196" s="695">
        <v>173533</v>
      </c>
      <c r="BH196" s="695">
        <v>121473</v>
      </c>
      <c r="BI196" s="695">
        <v>0</v>
      </c>
      <c r="BJ196" s="695">
        <v>0</v>
      </c>
      <c r="BK196" s="695">
        <v>0</v>
      </c>
      <c r="BL196" s="695">
        <v>0</v>
      </c>
      <c r="BM196" s="695">
        <v>0</v>
      </c>
      <c r="BN196" s="695">
        <v>0</v>
      </c>
      <c r="BO196" s="695">
        <v>0</v>
      </c>
      <c r="BP196" s="695">
        <v>0</v>
      </c>
      <c r="BQ196" s="695">
        <v>0</v>
      </c>
      <c r="BR196" s="695">
        <v>0</v>
      </c>
      <c r="BS196" s="695">
        <v>0</v>
      </c>
      <c r="BT196" s="696">
        <v>0</v>
      </c>
    </row>
    <row r="197" spans="2:72" ht="18" customHeight="1">
      <c r="B197" s="815" t="s">
        <v>208</v>
      </c>
      <c r="C197" s="815" t="s">
        <v>840</v>
      </c>
      <c r="D197" s="815" t="s">
        <v>118</v>
      </c>
      <c r="E197" s="815" t="s">
        <v>798</v>
      </c>
      <c r="F197" s="815" t="s">
        <v>800</v>
      </c>
      <c r="G197" s="815" t="s">
        <v>799</v>
      </c>
      <c r="H197" s="815">
        <v>2015</v>
      </c>
      <c r="I197" s="816" t="s">
        <v>583</v>
      </c>
      <c r="J197" s="634" t="s">
        <v>595</v>
      </c>
      <c r="K197" s="632"/>
      <c r="L197" s="694"/>
      <c r="M197" s="695"/>
      <c r="N197" s="695"/>
      <c r="O197" s="695"/>
      <c r="P197" s="695">
        <v>280</v>
      </c>
      <c r="Q197" s="695">
        <v>303</v>
      </c>
      <c r="R197" s="695">
        <v>329</v>
      </c>
      <c r="S197" s="695">
        <v>350</v>
      </c>
      <c r="T197" s="695">
        <v>350</v>
      </c>
      <c r="U197" s="695">
        <v>350</v>
      </c>
      <c r="V197" s="695">
        <v>581</v>
      </c>
      <c r="W197" s="695">
        <v>581</v>
      </c>
      <c r="X197" s="695">
        <v>581</v>
      </c>
      <c r="Y197" s="695">
        <v>486</v>
      </c>
      <c r="Z197" s="695">
        <v>219</v>
      </c>
      <c r="AA197" s="695">
        <v>223</v>
      </c>
      <c r="AB197" s="695">
        <v>215</v>
      </c>
      <c r="AC197" s="695">
        <v>215</v>
      </c>
      <c r="AD197" s="695">
        <v>215</v>
      </c>
      <c r="AE197" s="695">
        <v>150</v>
      </c>
      <c r="AF197" s="695">
        <v>6</v>
      </c>
      <c r="AG197" s="695">
        <v>6</v>
      </c>
      <c r="AH197" s="695">
        <v>6</v>
      </c>
      <c r="AI197" s="695">
        <v>6</v>
      </c>
      <c r="AJ197" s="695">
        <v>0</v>
      </c>
      <c r="AK197" s="695">
        <v>0</v>
      </c>
      <c r="AL197" s="695">
        <v>0</v>
      </c>
      <c r="AM197" s="695">
        <v>0</v>
      </c>
      <c r="AN197" s="695">
        <v>0</v>
      </c>
      <c r="AO197" s="696">
        <v>0</v>
      </c>
      <c r="AP197" s="632"/>
      <c r="AQ197" s="694"/>
      <c r="AR197" s="695"/>
      <c r="AS197" s="695"/>
      <c r="AT197" s="695"/>
      <c r="AU197" s="695">
        <v>7223498</v>
      </c>
      <c r="AV197" s="695">
        <v>7296551</v>
      </c>
      <c r="AW197" s="695">
        <v>7379548</v>
      </c>
      <c r="AX197" s="695">
        <v>7448008</v>
      </c>
      <c r="AY197" s="695">
        <v>7448008</v>
      </c>
      <c r="AZ197" s="695">
        <v>7448008</v>
      </c>
      <c r="BA197" s="695">
        <v>8888363</v>
      </c>
      <c r="BB197" s="695">
        <v>8888363</v>
      </c>
      <c r="BC197" s="695">
        <v>8902601</v>
      </c>
      <c r="BD197" s="695">
        <v>8247318</v>
      </c>
      <c r="BE197" s="695">
        <v>6400346</v>
      </c>
      <c r="BF197" s="695">
        <v>6307511</v>
      </c>
      <c r="BG197" s="695">
        <v>6304209</v>
      </c>
      <c r="BH197" s="695">
        <v>6304209</v>
      </c>
      <c r="BI197" s="695">
        <v>6304209</v>
      </c>
      <c r="BJ197" s="695">
        <v>4345008</v>
      </c>
      <c r="BK197" s="695">
        <v>20206</v>
      </c>
      <c r="BL197" s="695">
        <v>20206</v>
      </c>
      <c r="BM197" s="695">
        <v>20206</v>
      </c>
      <c r="BN197" s="695">
        <v>20206</v>
      </c>
      <c r="BO197" s="695">
        <v>0</v>
      </c>
      <c r="BP197" s="695">
        <v>0</v>
      </c>
      <c r="BQ197" s="695">
        <v>0</v>
      </c>
      <c r="BR197" s="695">
        <v>0</v>
      </c>
      <c r="BS197" s="695">
        <v>0</v>
      </c>
      <c r="BT197" s="696">
        <v>0</v>
      </c>
    </row>
    <row r="198" spans="2:72" ht="18" customHeight="1">
      <c r="B198" s="815" t="s">
        <v>208</v>
      </c>
      <c r="C198" s="815" t="s">
        <v>840</v>
      </c>
      <c r="D198" s="815" t="s">
        <v>119</v>
      </c>
      <c r="E198" s="815" t="s">
        <v>798</v>
      </c>
      <c r="F198" s="815" t="s">
        <v>800</v>
      </c>
      <c r="G198" s="815" t="s">
        <v>799</v>
      </c>
      <c r="H198" s="815">
        <v>2015</v>
      </c>
      <c r="I198" s="816" t="s">
        <v>583</v>
      </c>
      <c r="J198" s="634" t="s">
        <v>595</v>
      </c>
      <c r="K198" s="632"/>
      <c r="L198" s="694"/>
      <c r="M198" s="695"/>
      <c r="N198" s="695"/>
      <c r="O198" s="695"/>
      <c r="P198" s="695">
        <v>0</v>
      </c>
      <c r="Q198" s="695">
        <v>0</v>
      </c>
      <c r="R198" s="695">
        <v>0</v>
      </c>
      <c r="S198" s="695">
        <v>0</v>
      </c>
      <c r="T198" s="695">
        <v>0</v>
      </c>
      <c r="U198" s="695">
        <v>0</v>
      </c>
      <c r="V198" s="695">
        <v>0</v>
      </c>
      <c r="W198" s="695">
        <v>0</v>
      </c>
      <c r="X198" s="695">
        <v>0</v>
      </c>
      <c r="Y198" s="695">
        <v>0</v>
      </c>
      <c r="Z198" s="695">
        <v>0</v>
      </c>
      <c r="AA198" s="695">
        <v>0</v>
      </c>
      <c r="AB198" s="695">
        <v>0</v>
      </c>
      <c r="AC198" s="695">
        <v>0</v>
      </c>
      <c r="AD198" s="695">
        <v>0</v>
      </c>
      <c r="AE198" s="695">
        <v>0</v>
      </c>
      <c r="AF198" s="695">
        <v>0</v>
      </c>
      <c r="AG198" s="695">
        <v>0</v>
      </c>
      <c r="AH198" s="695">
        <v>0</v>
      </c>
      <c r="AI198" s="695">
        <v>0</v>
      </c>
      <c r="AJ198" s="695">
        <v>0</v>
      </c>
      <c r="AK198" s="695">
        <v>0</v>
      </c>
      <c r="AL198" s="695">
        <v>0</v>
      </c>
      <c r="AM198" s="695">
        <v>0</v>
      </c>
      <c r="AN198" s="695">
        <v>0</v>
      </c>
      <c r="AO198" s="696">
        <v>0</v>
      </c>
      <c r="AP198" s="632"/>
      <c r="AQ198" s="694"/>
      <c r="AR198" s="695"/>
      <c r="AS198" s="695"/>
      <c r="AT198" s="695"/>
      <c r="AU198" s="695">
        <v>0</v>
      </c>
      <c r="AV198" s="695">
        <v>0</v>
      </c>
      <c r="AW198" s="695">
        <v>0</v>
      </c>
      <c r="AX198" s="695">
        <v>0</v>
      </c>
      <c r="AY198" s="695">
        <v>0</v>
      </c>
      <c r="AZ198" s="695">
        <v>0</v>
      </c>
      <c r="BA198" s="695">
        <v>0</v>
      </c>
      <c r="BB198" s="695">
        <v>0</v>
      </c>
      <c r="BC198" s="695">
        <v>0</v>
      </c>
      <c r="BD198" s="695">
        <v>0</v>
      </c>
      <c r="BE198" s="695">
        <v>0</v>
      </c>
      <c r="BF198" s="695">
        <v>0</v>
      </c>
      <c r="BG198" s="695">
        <v>0</v>
      </c>
      <c r="BH198" s="695">
        <v>0</v>
      </c>
      <c r="BI198" s="695">
        <v>0</v>
      </c>
      <c r="BJ198" s="695">
        <v>0</v>
      </c>
      <c r="BK198" s="695">
        <v>0</v>
      </c>
      <c r="BL198" s="695">
        <v>0</v>
      </c>
      <c r="BM198" s="695">
        <v>0</v>
      </c>
      <c r="BN198" s="695">
        <v>0</v>
      </c>
      <c r="BO198" s="695">
        <v>0</v>
      </c>
      <c r="BP198" s="695">
        <v>0</v>
      </c>
      <c r="BQ198" s="695">
        <v>0</v>
      </c>
      <c r="BR198" s="695">
        <v>0</v>
      </c>
      <c r="BS198" s="695">
        <v>0</v>
      </c>
      <c r="BT198" s="696">
        <v>0</v>
      </c>
    </row>
    <row r="199" spans="2:72" ht="18" customHeight="1">
      <c r="B199" s="815" t="s">
        <v>208</v>
      </c>
      <c r="C199" s="815" t="s">
        <v>840</v>
      </c>
      <c r="D199" s="815" t="s">
        <v>120</v>
      </c>
      <c r="E199" s="815" t="s">
        <v>798</v>
      </c>
      <c r="F199" s="815" t="s">
        <v>800</v>
      </c>
      <c r="G199" s="815" t="s">
        <v>799</v>
      </c>
      <c r="H199" s="815">
        <v>2015</v>
      </c>
      <c r="I199" s="816" t="s">
        <v>583</v>
      </c>
      <c r="J199" s="634" t="s">
        <v>595</v>
      </c>
      <c r="K199" s="632"/>
      <c r="L199" s="694"/>
      <c r="M199" s="695"/>
      <c r="N199" s="695"/>
      <c r="O199" s="695"/>
      <c r="P199" s="695">
        <v>0</v>
      </c>
      <c r="Q199" s="695">
        <v>0</v>
      </c>
      <c r="R199" s="695">
        <v>0</v>
      </c>
      <c r="S199" s="695">
        <v>0</v>
      </c>
      <c r="T199" s="695">
        <v>0</v>
      </c>
      <c r="U199" s="695">
        <v>0</v>
      </c>
      <c r="V199" s="695">
        <v>0</v>
      </c>
      <c r="W199" s="695">
        <v>0</v>
      </c>
      <c r="X199" s="695">
        <v>0</v>
      </c>
      <c r="Y199" s="695">
        <v>0</v>
      </c>
      <c r="Z199" s="695">
        <v>0</v>
      </c>
      <c r="AA199" s="695">
        <v>0</v>
      </c>
      <c r="AB199" s="695">
        <v>0</v>
      </c>
      <c r="AC199" s="695">
        <v>0</v>
      </c>
      <c r="AD199" s="695">
        <v>0</v>
      </c>
      <c r="AE199" s="695">
        <v>0</v>
      </c>
      <c r="AF199" s="695">
        <v>0</v>
      </c>
      <c r="AG199" s="695">
        <v>0</v>
      </c>
      <c r="AH199" s="695">
        <v>0</v>
      </c>
      <c r="AI199" s="695">
        <v>0</v>
      </c>
      <c r="AJ199" s="695">
        <v>0</v>
      </c>
      <c r="AK199" s="695">
        <v>0</v>
      </c>
      <c r="AL199" s="695">
        <v>0</v>
      </c>
      <c r="AM199" s="695">
        <v>0</v>
      </c>
      <c r="AN199" s="695">
        <v>0</v>
      </c>
      <c r="AO199" s="696">
        <v>0</v>
      </c>
      <c r="AP199" s="632"/>
      <c r="AQ199" s="694"/>
      <c r="AR199" s="695"/>
      <c r="AS199" s="695"/>
      <c r="AT199" s="695"/>
      <c r="AU199" s="695">
        <v>0</v>
      </c>
      <c r="AV199" s="695">
        <v>0</v>
      </c>
      <c r="AW199" s="695">
        <v>0</v>
      </c>
      <c r="AX199" s="695">
        <v>0</v>
      </c>
      <c r="AY199" s="695">
        <v>0</v>
      </c>
      <c r="AZ199" s="695">
        <v>0</v>
      </c>
      <c r="BA199" s="695">
        <v>0</v>
      </c>
      <c r="BB199" s="695">
        <v>0</v>
      </c>
      <c r="BC199" s="695">
        <v>0</v>
      </c>
      <c r="BD199" s="695">
        <v>0</v>
      </c>
      <c r="BE199" s="695">
        <v>0</v>
      </c>
      <c r="BF199" s="695">
        <v>0</v>
      </c>
      <c r="BG199" s="695">
        <v>0</v>
      </c>
      <c r="BH199" s="695">
        <v>0</v>
      </c>
      <c r="BI199" s="695">
        <v>0</v>
      </c>
      <c r="BJ199" s="695">
        <v>0</v>
      </c>
      <c r="BK199" s="695">
        <v>0</v>
      </c>
      <c r="BL199" s="695">
        <v>0</v>
      </c>
      <c r="BM199" s="695">
        <v>0</v>
      </c>
      <c r="BN199" s="695">
        <v>0</v>
      </c>
      <c r="BO199" s="695">
        <v>0</v>
      </c>
      <c r="BP199" s="695">
        <v>0</v>
      </c>
      <c r="BQ199" s="695">
        <v>0</v>
      </c>
      <c r="BR199" s="695">
        <v>0</v>
      </c>
      <c r="BS199" s="695">
        <v>0</v>
      </c>
      <c r="BT199" s="696">
        <v>0</v>
      </c>
    </row>
    <row r="200" spans="2:72" ht="18" customHeight="1">
      <c r="B200" s="815" t="s">
        <v>208</v>
      </c>
      <c r="C200" s="815" t="s">
        <v>840</v>
      </c>
      <c r="D200" s="815" t="s">
        <v>121</v>
      </c>
      <c r="E200" s="815" t="s">
        <v>798</v>
      </c>
      <c r="F200" s="815" t="s">
        <v>800</v>
      </c>
      <c r="G200" s="815" t="s">
        <v>799</v>
      </c>
      <c r="H200" s="815">
        <v>2015</v>
      </c>
      <c r="I200" s="816" t="s">
        <v>583</v>
      </c>
      <c r="J200" s="634" t="s">
        <v>595</v>
      </c>
      <c r="K200" s="632"/>
      <c r="L200" s="694"/>
      <c r="M200" s="695"/>
      <c r="N200" s="695"/>
      <c r="O200" s="695"/>
      <c r="P200" s="695">
        <v>0</v>
      </c>
      <c r="Q200" s="695">
        <v>0</v>
      </c>
      <c r="R200" s="695">
        <v>0</v>
      </c>
      <c r="S200" s="695">
        <v>0</v>
      </c>
      <c r="T200" s="695">
        <v>0</v>
      </c>
      <c r="U200" s="695">
        <v>0</v>
      </c>
      <c r="V200" s="695">
        <v>0</v>
      </c>
      <c r="W200" s="695">
        <v>0</v>
      </c>
      <c r="X200" s="695">
        <v>0</v>
      </c>
      <c r="Y200" s="695">
        <v>0</v>
      </c>
      <c r="Z200" s="695">
        <v>0</v>
      </c>
      <c r="AA200" s="695">
        <v>0</v>
      </c>
      <c r="AB200" s="695">
        <v>0</v>
      </c>
      <c r="AC200" s="695">
        <v>0</v>
      </c>
      <c r="AD200" s="695">
        <v>0</v>
      </c>
      <c r="AE200" s="695">
        <v>0</v>
      </c>
      <c r="AF200" s="695">
        <v>0</v>
      </c>
      <c r="AG200" s="695">
        <v>0</v>
      </c>
      <c r="AH200" s="695">
        <v>0</v>
      </c>
      <c r="AI200" s="695">
        <v>0</v>
      </c>
      <c r="AJ200" s="695">
        <v>0</v>
      </c>
      <c r="AK200" s="695">
        <v>0</v>
      </c>
      <c r="AL200" s="695">
        <v>0</v>
      </c>
      <c r="AM200" s="695">
        <v>0</v>
      </c>
      <c r="AN200" s="695">
        <v>0</v>
      </c>
      <c r="AO200" s="696">
        <v>0</v>
      </c>
      <c r="AP200" s="632"/>
      <c r="AQ200" s="694"/>
      <c r="AR200" s="695"/>
      <c r="AS200" s="695"/>
      <c r="AT200" s="695"/>
      <c r="AU200" s="695">
        <v>0</v>
      </c>
      <c r="AV200" s="695">
        <v>0</v>
      </c>
      <c r="AW200" s="695">
        <v>0</v>
      </c>
      <c r="AX200" s="695">
        <v>0</v>
      </c>
      <c r="AY200" s="695">
        <v>0</v>
      </c>
      <c r="AZ200" s="695">
        <v>0</v>
      </c>
      <c r="BA200" s="695">
        <v>0</v>
      </c>
      <c r="BB200" s="695">
        <v>0</v>
      </c>
      <c r="BC200" s="695">
        <v>0</v>
      </c>
      <c r="BD200" s="695">
        <v>0</v>
      </c>
      <c r="BE200" s="695">
        <v>0</v>
      </c>
      <c r="BF200" s="695">
        <v>0</v>
      </c>
      <c r="BG200" s="695">
        <v>0</v>
      </c>
      <c r="BH200" s="695">
        <v>0</v>
      </c>
      <c r="BI200" s="695">
        <v>0</v>
      </c>
      <c r="BJ200" s="695">
        <v>0</v>
      </c>
      <c r="BK200" s="695">
        <v>0</v>
      </c>
      <c r="BL200" s="695">
        <v>0</v>
      </c>
      <c r="BM200" s="695">
        <v>0</v>
      </c>
      <c r="BN200" s="695">
        <v>0</v>
      </c>
      <c r="BO200" s="695">
        <v>0</v>
      </c>
      <c r="BP200" s="695">
        <v>0</v>
      </c>
      <c r="BQ200" s="695">
        <v>0</v>
      </c>
      <c r="BR200" s="695">
        <v>0</v>
      </c>
      <c r="BS200" s="695">
        <v>0</v>
      </c>
      <c r="BT200" s="696">
        <v>0</v>
      </c>
    </row>
    <row r="201" spans="2:72" ht="18" customHeight="1">
      <c r="B201" s="815" t="s">
        <v>208</v>
      </c>
      <c r="C201" s="815" t="s">
        <v>840</v>
      </c>
      <c r="D201" s="815" t="s">
        <v>802</v>
      </c>
      <c r="E201" s="815" t="s">
        <v>798</v>
      </c>
      <c r="F201" s="815" t="s">
        <v>800</v>
      </c>
      <c r="G201" s="815" t="s">
        <v>799</v>
      </c>
      <c r="H201" s="815">
        <v>2015</v>
      </c>
      <c r="I201" s="816" t="s">
        <v>583</v>
      </c>
      <c r="J201" s="634" t="s">
        <v>595</v>
      </c>
      <c r="K201" s="632"/>
      <c r="L201" s="694"/>
      <c r="M201" s="695"/>
      <c r="N201" s="695"/>
      <c r="O201" s="695"/>
      <c r="P201" s="695">
        <v>0</v>
      </c>
      <c r="Q201" s="695">
        <v>0</v>
      </c>
      <c r="R201" s="695">
        <v>0</v>
      </c>
      <c r="S201" s="695">
        <v>0</v>
      </c>
      <c r="T201" s="695">
        <v>0</v>
      </c>
      <c r="U201" s="695">
        <v>0</v>
      </c>
      <c r="V201" s="695">
        <v>0</v>
      </c>
      <c r="W201" s="695">
        <v>0</v>
      </c>
      <c r="X201" s="695">
        <v>0</v>
      </c>
      <c r="Y201" s="695">
        <v>0</v>
      </c>
      <c r="Z201" s="695">
        <v>0</v>
      </c>
      <c r="AA201" s="695">
        <v>0</v>
      </c>
      <c r="AB201" s="695">
        <v>0</v>
      </c>
      <c r="AC201" s="695">
        <v>0</v>
      </c>
      <c r="AD201" s="695">
        <v>0</v>
      </c>
      <c r="AE201" s="695">
        <v>0</v>
      </c>
      <c r="AF201" s="695">
        <v>0</v>
      </c>
      <c r="AG201" s="695">
        <v>0</v>
      </c>
      <c r="AH201" s="695">
        <v>0</v>
      </c>
      <c r="AI201" s="695">
        <v>0</v>
      </c>
      <c r="AJ201" s="695">
        <v>0</v>
      </c>
      <c r="AK201" s="695">
        <v>0</v>
      </c>
      <c r="AL201" s="695">
        <v>0</v>
      </c>
      <c r="AM201" s="695">
        <v>0</v>
      </c>
      <c r="AN201" s="695">
        <v>0</v>
      </c>
      <c r="AO201" s="696">
        <v>0</v>
      </c>
      <c r="AP201" s="632"/>
      <c r="AQ201" s="694"/>
      <c r="AR201" s="695"/>
      <c r="AS201" s="695"/>
      <c r="AT201" s="695"/>
      <c r="AU201" s="695">
        <v>0</v>
      </c>
      <c r="AV201" s="695">
        <v>0</v>
      </c>
      <c r="AW201" s="695">
        <v>0</v>
      </c>
      <c r="AX201" s="695">
        <v>0</v>
      </c>
      <c r="AY201" s="695">
        <v>0</v>
      </c>
      <c r="AZ201" s="695">
        <v>0</v>
      </c>
      <c r="BA201" s="695">
        <v>0</v>
      </c>
      <c r="BB201" s="695">
        <v>0</v>
      </c>
      <c r="BC201" s="695">
        <v>0</v>
      </c>
      <c r="BD201" s="695">
        <v>0</v>
      </c>
      <c r="BE201" s="695">
        <v>0</v>
      </c>
      <c r="BF201" s="695">
        <v>0</v>
      </c>
      <c r="BG201" s="695">
        <v>0</v>
      </c>
      <c r="BH201" s="695">
        <v>0</v>
      </c>
      <c r="BI201" s="695">
        <v>0</v>
      </c>
      <c r="BJ201" s="695">
        <v>0</v>
      </c>
      <c r="BK201" s="695">
        <v>0</v>
      </c>
      <c r="BL201" s="695">
        <v>0</v>
      </c>
      <c r="BM201" s="695">
        <v>0</v>
      </c>
      <c r="BN201" s="695">
        <v>0</v>
      </c>
      <c r="BO201" s="695">
        <v>0</v>
      </c>
      <c r="BP201" s="695">
        <v>0</v>
      </c>
      <c r="BQ201" s="695">
        <v>0</v>
      </c>
      <c r="BR201" s="695">
        <v>0</v>
      </c>
      <c r="BS201" s="695">
        <v>0</v>
      </c>
      <c r="BT201" s="696">
        <v>0</v>
      </c>
    </row>
    <row r="202" spans="2:72" ht="18" customHeight="1">
      <c r="B202" s="815" t="s">
        <v>208</v>
      </c>
      <c r="C202" s="815" t="s">
        <v>839</v>
      </c>
      <c r="D202" s="815" t="s">
        <v>122</v>
      </c>
      <c r="E202" s="815" t="s">
        <v>798</v>
      </c>
      <c r="F202" s="815" t="s">
        <v>29</v>
      </c>
      <c r="G202" s="815" t="s">
        <v>799</v>
      </c>
      <c r="H202" s="815">
        <v>2015</v>
      </c>
      <c r="I202" s="816" t="s">
        <v>583</v>
      </c>
      <c r="J202" s="634" t="s">
        <v>595</v>
      </c>
      <c r="K202" s="632"/>
      <c r="L202" s="694"/>
      <c r="M202" s="695"/>
      <c r="N202" s="695"/>
      <c r="O202" s="695"/>
      <c r="P202" s="695">
        <v>0</v>
      </c>
      <c r="Q202" s="695">
        <v>0</v>
      </c>
      <c r="R202" s="695">
        <v>0</v>
      </c>
      <c r="S202" s="695">
        <v>0</v>
      </c>
      <c r="T202" s="695">
        <v>0</v>
      </c>
      <c r="U202" s="695">
        <v>0</v>
      </c>
      <c r="V202" s="695">
        <v>0</v>
      </c>
      <c r="W202" s="695">
        <v>0</v>
      </c>
      <c r="X202" s="695">
        <v>0</v>
      </c>
      <c r="Y202" s="695">
        <v>0</v>
      </c>
      <c r="Z202" s="695">
        <v>0</v>
      </c>
      <c r="AA202" s="695">
        <v>0</v>
      </c>
      <c r="AB202" s="695">
        <v>0</v>
      </c>
      <c r="AC202" s="695">
        <v>0</v>
      </c>
      <c r="AD202" s="695">
        <v>0</v>
      </c>
      <c r="AE202" s="695">
        <v>0</v>
      </c>
      <c r="AF202" s="695">
        <v>0</v>
      </c>
      <c r="AG202" s="695">
        <v>0</v>
      </c>
      <c r="AH202" s="695">
        <v>0</v>
      </c>
      <c r="AI202" s="695">
        <v>0</v>
      </c>
      <c r="AJ202" s="695">
        <v>0</v>
      </c>
      <c r="AK202" s="695">
        <v>0</v>
      </c>
      <c r="AL202" s="695">
        <v>0</v>
      </c>
      <c r="AM202" s="695">
        <v>0</v>
      </c>
      <c r="AN202" s="695">
        <v>0</v>
      </c>
      <c r="AO202" s="696">
        <v>0</v>
      </c>
      <c r="AP202" s="632"/>
      <c r="AQ202" s="694"/>
      <c r="AR202" s="695"/>
      <c r="AS202" s="695"/>
      <c r="AT202" s="695"/>
      <c r="AU202" s="695">
        <v>0</v>
      </c>
      <c r="AV202" s="695">
        <v>0</v>
      </c>
      <c r="AW202" s="695">
        <v>0</v>
      </c>
      <c r="AX202" s="695">
        <v>0</v>
      </c>
      <c r="AY202" s="695">
        <v>0</v>
      </c>
      <c r="AZ202" s="695">
        <v>0</v>
      </c>
      <c r="BA202" s="695">
        <v>0</v>
      </c>
      <c r="BB202" s="695">
        <v>0</v>
      </c>
      <c r="BC202" s="695">
        <v>0</v>
      </c>
      <c r="BD202" s="695">
        <v>0</v>
      </c>
      <c r="BE202" s="695">
        <v>0</v>
      </c>
      <c r="BF202" s="695">
        <v>0</v>
      </c>
      <c r="BG202" s="695">
        <v>0</v>
      </c>
      <c r="BH202" s="695">
        <v>0</v>
      </c>
      <c r="BI202" s="695">
        <v>0</v>
      </c>
      <c r="BJ202" s="695">
        <v>0</v>
      </c>
      <c r="BK202" s="695">
        <v>0</v>
      </c>
      <c r="BL202" s="695">
        <v>0</v>
      </c>
      <c r="BM202" s="695">
        <v>0</v>
      </c>
      <c r="BN202" s="695">
        <v>0</v>
      </c>
      <c r="BO202" s="695">
        <v>0</v>
      </c>
      <c r="BP202" s="695">
        <v>0</v>
      </c>
      <c r="BQ202" s="695">
        <v>0</v>
      </c>
      <c r="BR202" s="695">
        <v>0</v>
      </c>
      <c r="BS202" s="695">
        <v>0</v>
      </c>
      <c r="BT202" s="696">
        <v>0</v>
      </c>
    </row>
    <row r="203" spans="2:72" ht="18" customHeight="1">
      <c r="B203" s="815" t="s">
        <v>208</v>
      </c>
      <c r="C203" s="815" t="s">
        <v>839</v>
      </c>
      <c r="D203" s="815" t="s">
        <v>124</v>
      </c>
      <c r="E203" s="815" t="s">
        <v>798</v>
      </c>
      <c r="F203" s="815" t="s">
        <v>29</v>
      </c>
      <c r="G203" s="815" t="s">
        <v>799</v>
      </c>
      <c r="H203" s="815">
        <v>2015</v>
      </c>
      <c r="I203" s="816" t="s">
        <v>583</v>
      </c>
      <c r="J203" s="634" t="s">
        <v>595</v>
      </c>
      <c r="K203" s="632"/>
      <c r="L203" s="694"/>
      <c r="M203" s="695"/>
      <c r="N203" s="695"/>
      <c r="O203" s="695"/>
      <c r="P203" s="695">
        <v>0</v>
      </c>
      <c r="Q203" s="695">
        <v>0</v>
      </c>
      <c r="R203" s="695">
        <v>0</v>
      </c>
      <c r="S203" s="695">
        <v>0</v>
      </c>
      <c r="T203" s="695">
        <v>0</v>
      </c>
      <c r="U203" s="695">
        <v>0</v>
      </c>
      <c r="V203" s="695">
        <v>0</v>
      </c>
      <c r="W203" s="695">
        <v>0</v>
      </c>
      <c r="X203" s="695">
        <v>0</v>
      </c>
      <c r="Y203" s="695">
        <v>0</v>
      </c>
      <c r="Z203" s="695">
        <v>0</v>
      </c>
      <c r="AA203" s="695">
        <v>0</v>
      </c>
      <c r="AB203" s="695">
        <v>0</v>
      </c>
      <c r="AC203" s="695">
        <v>0</v>
      </c>
      <c r="AD203" s="695">
        <v>0</v>
      </c>
      <c r="AE203" s="695">
        <v>0</v>
      </c>
      <c r="AF203" s="695">
        <v>0</v>
      </c>
      <c r="AG203" s="695">
        <v>0</v>
      </c>
      <c r="AH203" s="695">
        <v>0</v>
      </c>
      <c r="AI203" s="695">
        <v>0</v>
      </c>
      <c r="AJ203" s="695">
        <v>0</v>
      </c>
      <c r="AK203" s="695">
        <v>0</v>
      </c>
      <c r="AL203" s="695">
        <v>0</v>
      </c>
      <c r="AM203" s="695">
        <v>0</v>
      </c>
      <c r="AN203" s="695">
        <v>0</v>
      </c>
      <c r="AO203" s="696">
        <v>0</v>
      </c>
      <c r="AP203" s="632"/>
      <c r="AQ203" s="694"/>
      <c r="AR203" s="695"/>
      <c r="AS203" s="695"/>
      <c r="AT203" s="695"/>
      <c r="AU203" s="695">
        <v>0</v>
      </c>
      <c r="AV203" s="695">
        <v>0</v>
      </c>
      <c r="AW203" s="695">
        <v>0</v>
      </c>
      <c r="AX203" s="695">
        <v>0</v>
      </c>
      <c r="AY203" s="695">
        <v>0</v>
      </c>
      <c r="AZ203" s="695">
        <v>0</v>
      </c>
      <c r="BA203" s="695">
        <v>0</v>
      </c>
      <c r="BB203" s="695">
        <v>0</v>
      </c>
      <c r="BC203" s="695">
        <v>0</v>
      </c>
      <c r="BD203" s="695">
        <v>0</v>
      </c>
      <c r="BE203" s="695">
        <v>0</v>
      </c>
      <c r="BF203" s="695">
        <v>0</v>
      </c>
      <c r="BG203" s="695">
        <v>0</v>
      </c>
      <c r="BH203" s="695">
        <v>0</v>
      </c>
      <c r="BI203" s="695">
        <v>0</v>
      </c>
      <c r="BJ203" s="695">
        <v>0</v>
      </c>
      <c r="BK203" s="695">
        <v>0</v>
      </c>
      <c r="BL203" s="695">
        <v>0</v>
      </c>
      <c r="BM203" s="695">
        <v>0</v>
      </c>
      <c r="BN203" s="695">
        <v>0</v>
      </c>
      <c r="BO203" s="695">
        <v>0</v>
      </c>
      <c r="BP203" s="695">
        <v>0</v>
      </c>
      <c r="BQ203" s="695">
        <v>0</v>
      </c>
      <c r="BR203" s="695">
        <v>0</v>
      </c>
      <c r="BS203" s="695">
        <v>0</v>
      </c>
      <c r="BT203" s="696">
        <v>0</v>
      </c>
    </row>
    <row r="204" spans="2:72" ht="18" customHeight="1">
      <c r="B204" s="815" t="s">
        <v>208</v>
      </c>
      <c r="C204" s="815" t="s">
        <v>839</v>
      </c>
      <c r="D204" s="815" t="s">
        <v>123</v>
      </c>
      <c r="E204" s="815" t="s">
        <v>798</v>
      </c>
      <c r="F204" s="815" t="s">
        <v>29</v>
      </c>
      <c r="G204" s="815" t="s">
        <v>799</v>
      </c>
      <c r="H204" s="815">
        <v>2015</v>
      </c>
      <c r="I204" s="816" t="s">
        <v>583</v>
      </c>
      <c r="J204" s="634" t="s">
        <v>595</v>
      </c>
      <c r="K204" s="632"/>
      <c r="L204" s="694"/>
      <c r="M204" s="695"/>
      <c r="N204" s="695"/>
      <c r="O204" s="695"/>
      <c r="P204" s="695">
        <v>0</v>
      </c>
      <c r="Q204" s="695">
        <v>0</v>
      </c>
      <c r="R204" s="695">
        <v>0</v>
      </c>
      <c r="S204" s="695">
        <v>0</v>
      </c>
      <c r="T204" s="695">
        <v>0</v>
      </c>
      <c r="U204" s="695">
        <v>0</v>
      </c>
      <c r="V204" s="695">
        <v>0</v>
      </c>
      <c r="W204" s="695">
        <v>0</v>
      </c>
      <c r="X204" s="695">
        <v>0</v>
      </c>
      <c r="Y204" s="695">
        <v>0</v>
      </c>
      <c r="Z204" s="695">
        <v>0</v>
      </c>
      <c r="AA204" s="695">
        <v>0</v>
      </c>
      <c r="AB204" s="695">
        <v>0</v>
      </c>
      <c r="AC204" s="695">
        <v>0</v>
      </c>
      <c r="AD204" s="695">
        <v>0</v>
      </c>
      <c r="AE204" s="695">
        <v>0</v>
      </c>
      <c r="AF204" s="695">
        <v>0</v>
      </c>
      <c r="AG204" s="695">
        <v>0</v>
      </c>
      <c r="AH204" s="695">
        <v>0</v>
      </c>
      <c r="AI204" s="695">
        <v>0</v>
      </c>
      <c r="AJ204" s="695">
        <v>0</v>
      </c>
      <c r="AK204" s="695">
        <v>0</v>
      </c>
      <c r="AL204" s="695">
        <v>0</v>
      </c>
      <c r="AM204" s="695">
        <v>0</v>
      </c>
      <c r="AN204" s="695">
        <v>0</v>
      </c>
      <c r="AO204" s="696">
        <v>0</v>
      </c>
      <c r="AP204" s="632"/>
      <c r="AQ204" s="694"/>
      <c r="AR204" s="695"/>
      <c r="AS204" s="695"/>
      <c r="AT204" s="695"/>
      <c r="AU204" s="695">
        <v>0</v>
      </c>
      <c r="AV204" s="695">
        <v>0</v>
      </c>
      <c r="AW204" s="695">
        <v>0</v>
      </c>
      <c r="AX204" s="695">
        <v>0</v>
      </c>
      <c r="AY204" s="695">
        <v>0</v>
      </c>
      <c r="AZ204" s="695">
        <v>0</v>
      </c>
      <c r="BA204" s="695">
        <v>0</v>
      </c>
      <c r="BB204" s="695">
        <v>0</v>
      </c>
      <c r="BC204" s="695">
        <v>0</v>
      </c>
      <c r="BD204" s="695">
        <v>0</v>
      </c>
      <c r="BE204" s="695">
        <v>0</v>
      </c>
      <c r="BF204" s="695">
        <v>0</v>
      </c>
      <c r="BG204" s="695">
        <v>0</v>
      </c>
      <c r="BH204" s="695">
        <v>0</v>
      </c>
      <c r="BI204" s="695">
        <v>0</v>
      </c>
      <c r="BJ204" s="695">
        <v>0</v>
      </c>
      <c r="BK204" s="695">
        <v>0</v>
      </c>
      <c r="BL204" s="695">
        <v>0</v>
      </c>
      <c r="BM204" s="695">
        <v>0</v>
      </c>
      <c r="BN204" s="695">
        <v>0</v>
      </c>
      <c r="BO204" s="695">
        <v>0</v>
      </c>
      <c r="BP204" s="695">
        <v>0</v>
      </c>
      <c r="BQ204" s="695">
        <v>0</v>
      </c>
      <c r="BR204" s="695">
        <v>0</v>
      </c>
      <c r="BS204" s="695">
        <v>0</v>
      </c>
      <c r="BT204" s="696">
        <v>0</v>
      </c>
    </row>
    <row r="205" spans="2:72" ht="18" customHeight="1">
      <c r="B205" s="815" t="s">
        <v>208</v>
      </c>
      <c r="C205" s="815" t="s">
        <v>840</v>
      </c>
      <c r="D205" s="815" t="s">
        <v>803</v>
      </c>
      <c r="E205" s="815" t="s">
        <v>798</v>
      </c>
      <c r="F205" s="815" t="s">
        <v>800</v>
      </c>
      <c r="G205" s="815" t="s">
        <v>799</v>
      </c>
      <c r="H205" s="815">
        <v>2015</v>
      </c>
      <c r="I205" s="816" t="s">
        <v>583</v>
      </c>
      <c r="J205" s="634" t="s">
        <v>595</v>
      </c>
      <c r="K205" s="632"/>
      <c r="L205" s="694"/>
      <c r="M205" s="695"/>
      <c r="N205" s="695"/>
      <c r="O205" s="695"/>
      <c r="P205" s="695">
        <v>0</v>
      </c>
      <c r="Q205" s="695">
        <v>0</v>
      </c>
      <c r="R205" s="695">
        <v>0</v>
      </c>
      <c r="S205" s="695">
        <v>0</v>
      </c>
      <c r="T205" s="695">
        <v>0</v>
      </c>
      <c r="U205" s="695">
        <v>0</v>
      </c>
      <c r="V205" s="695">
        <v>0</v>
      </c>
      <c r="W205" s="695">
        <v>0</v>
      </c>
      <c r="X205" s="695">
        <v>0</v>
      </c>
      <c r="Y205" s="695">
        <v>0</v>
      </c>
      <c r="Z205" s="695">
        <v>0</v>
      </c>
      <c r="AA205" s="695">
        <v>0</v>
      </c>
      <c r="AB205" s="695">
        <v>0</v>
      </c>
      <c r="AC205" s="695">
        <v>0</v>
      </c>
      <c r="AD205" s="695">
        <v>0</v>
      </c>
      <c r="AE205" s="695">
        <v>0</v>
      </c>
      <c r="AF205" s="695">
        <v>0</v>
      </c>
      <c r="AG205" s="695">
        <v>0</v>
      </c>
      <c r="AH205" s="695">
        <v>0</v>
      </c>
      <c r="AI205" s="695">
        <v>0</v>
      </c>
      <c r="AJ205" s="695">
        <v>0</v>
      </c>
      <c r="AK205" s="695">
        <v>0</v>
      </c>
      <c r="AL205" s="695">
        <v>0</v>
      </c>
      <c r="AM205" s="695">
        <v>0</v>
      </c>
      <c r="AN205" s="695">
        <v>0</v>
      </c>
      <c r="AO205" s="696">
        <v>0</v>
      </c>
      <c r="AP205" s="632"/>
      <c r="AQ205" s="694"/>
      <c r="AR205" s="695"/>
      <c r="AS205" s="695"/>
      <c r="AT205" s="695"/>
      <c r="AU205" s="695">
        <v>0</v>
      </c>
      <c r="AV205" s="695">
        <v>0</v>
      </c>
      <c r="AW205" s="695">
        <v>0</v>
      </c>
      <c r="AX205" s="695">
        <v>0</v>
      </c>
      <c r="AY205" s="695">
        <v>0</v>
      </c>
      <c r="AZ205" s="695">
        <v>0</v>
      </c>
      <c r="BA205" s="695">
        <v>0</v>
      </c>
      <c r="BB205" s="695">
        <v>0</v>
      </c>
      <c r="BC205" s="695">
        <v>0</v>
      </c>
      <c r="BD205" s="695">
        <v>0</v>
      </c>
      <c r="BE205" s="695">
        <v>0</v>
      </c>
      <c r="BF205" s="695">
        <v>0</v>
      </c>
      <c r="BG205" s="695">
        <v>0</v>
      </c>
      <c r="BH205" s="695">
        <v>0</v>
      </c>
      <c r="BI205" s="695">
        <v>0</v>
      </c>
      <c r="BJ205" s="695">
        <v>0</v>
      </c>
      <c r="BK205" s="695">
        <v>0</v>
      </c>
      <c r="BL205" s="695">
        <v>0</v>
      </c>
      <c r="BM205" s="695">
        <v>0</v>
      </c>
      <c r="BN205" s="695">
        <v>0</v>
      </c>
      <c r="BO205" s="695">
        <v>0</v>
      </c>
      <c r="BP205" s="695">
        <v>0</v>
      </c>
      <c r="BQ205" s="695">
        <v>0</v>
      </c>
      <c r="BR205" s="695">
        <v>0</v>
      </c>
      <c r="BS205" s="695">
        <v>0</v>
      </c>
      <c r="BT205" s="696">
        <v>0</v>
      </c>
    </row>
    <row r="206" spans="2:72" ht="18" customHeight="1">
      <c r="B206" s="815" t="s">
        <v>208</v>
      </c>
      <c r="C206" s="815" t="s">
        <v>840</v>
      </c>
      <c r="D206" s="815" t="s">
        <v>804</v>
      </c>
      <c r="E206" s="815" t="s">
        <v>798</v>
      </c>
      <c r="F206" s="815" t="s">
        <v>800</v>
      </c>
      <c r="G206" s="815" t="s">
        <v>799</v>
      </c>
      <c r="H206" s="815">
        <v>2015</v>
      </c>
      <c r="I206" s="816" t="s">
        <v>583</v>
      </c>
      <c r="J206" s="634" t="s">
        <v>595</v>
      </c>
      <c r="K206" s="632"/>
      <c r="L206" s="694"/>
      <c r="M206" s="695"/>
      <c r="N206" s="695"/>
      <c r="O206" s="695"/>
      <c r="P206" s="695">
        <v>0</v>
      </c>
      <c r="Q206" s="695">
        <v>0</v>
      </c>
      <c r="R206" s="695">
        <v>0</v>
      </c>
      <c r="S206" s="695">
        <v>0</v>
      </c>
      <c r="T206" s="695">
        <v>0</v>
      </c>
      <c r="U206" s="695">
        <v>0</v>
      </c>
      <c r="V206" s="695">
        <v>0</v>
      </c>
      <c r="W206" s="695">
        <v>0</v>
      </c>
      <c r="X206" s="695">
        <v>0</v>
      </c>
      <c r="Y206" s="695">
        <v>0</v>
      </c>
      <c r="Z206" s="695">
        <v>0</v>
      </c>
      <c r="AA206" s="695">
        <v>0</v>
      </c>
      <c r="AB206" s="695">
        <v>0</v>
      </c>
      <c r="AC206" s="695">
        <v>0</v>
      </c>
      <c r="AD206" s="695">
        <v>0</v>
      </c>
      <c r="AE206" s="695">
        <v>0</v>
      </c>
      <c r="AF206" s="695">
        <v>0</v>
      </c>
      <c r="AG206" s="695">
        <v>0</v>
      </c>
      <c r="AH206" s="695">
        <v>0</v>
      </c>
      <c r="AI206" s="695">
        <v>0</v>
      </c>
      <c r="AJ206" s="695">
        <v>0</v>
      </c>
      <c r="AK206" s="695">
        <v>0</v>
      </c>
      <c r="AL206" s="695">
        <v>0</v>
      </c>
      <c r="AM206" s="695">
        <v>0</v>
      </c>
      <c r="AN206" s="695">
        <v>0</v>
      </c>
      <c r="AO206" s="696">
        <v>0</v>
      </c>
      <c r="AP206" s="632"/>
      <c r="AQ206" s="694"/>
      <c r="AR206" s="695"/>
      <c r="AS206" s="695"/>
      <c r="AT206" s="695"/>
      <c r="AU206" s="695">
        <v>0</v>
      </c>
      <c r="AV206" s="695">
        <v>0</v>
      </c>
      <c r="AW206" s="695">
        <v>0</v>
      </c>
      <c r="AX206" s="695">
        <v>0</v>
      </c>
      <c r="AY206" s="695">
        <v>0</v>
      </c>
      <c r="AZ206" s="695">
        <v>0</v>
      </c>
      <c r="BA206" s="695">
        <v>0</v>
      </c>
      <c r="BB206" s="695">
        <v>0</v>
      </c>
      <c r="BC206" s="695">
        <v>0</v>
      </c>
      <c r="BD206" s="695">
        <v>0</v>
      </c>
      <c r="BE206" s="695">
        <v>0</v>
      </c>
      <c r="BF206" s="695">
        <v>0</v>
      </c>
      <c r="BG206" s="695">
        <v>0</v>
      </c>
      <c r="BH206" s="695">
        <v>0</v>
      </c>
      <c r="BI206" s="695">
        <v>0</v>
      </c>
      <c r="BJ206" s="695">
        <v>0</v>
      </c>
      <c r="BK206" s="695">
        <v>0</v>
      </c>
      <c r="BL206" s="695">
        <v>0</v>
      </c>
      <c r="BM206" s="695">
        <v>0</v>
      </c>
      <c r="BN206" s="695">
        <v>0</v>
      </c>
      <c r="BO206" s="695">
        <v>0</v>
      </c>
      <c r="BP206" s="695">
        <v>0</v>
      </c>
      <c r="BQ206" s="695">
        <v>0</v>
      </c>
      <c r="BR206" s="695">
        <v>0</v>
      </c>
      <c r="BS206" s="695">
        <v>0</v>
      </c>
      <c r="BT206" s="696">
        <v>0</v>
      </c>
    </row>
    <row r="207" spans="2:72" ht="18" customHeight="1">
      <c r="B207" s="815" t="s">
        <v>208</v>
      </c>
      <c r="C207" s="815" t="s">
        <v>840</v>
      </c>
      <c r="D207" s="815" t="s">
        <v>773</v>
      </c>
      <c r="E207" s="815" t="s">
        <v>798</v>
      </c>
      <c r="F207" s="815" t="s">
        <v>800</v>
      </c>
      <c r="G207" s="815" t="s">
        <v>799</v>
      </c>
      <c r="H207" s="815">
        <v>2015</v>
      </c>
      <c r="I207" s="816" t="s">
        <v>583</v>
      </c>
      <c r="J207" s="634" t="s">
        <v>595</v>
      </c>
      <c r="K207" s="632"/>
      <c r="L207" s="694"/>
      <c r="M207" s="695"/>
      <c r="N207" s="695"/>
      <c r="O207" s="695"/>
      <c r="P207" s="695">
        <v>0</v>
      </c>
      <c r="Q207" s="695">
        <v>0</v>
      </c>
      <c r="R207" s="695">
        <v>0</v>
      </c>
      <c r="S207" s="695">
        <v>0</v>
      </c>
      <c r="T207" s="695">
        <v>0</v>
      </c>
      <c r="U207" s="695">
        <v>0</v>
      </c>
      <c r="V207" s="695">
        <v>0</v>
      </c>
      <c r="W207" s="695">
        <v>0</v>
      </c>
      <c r="X207" s="695">
        <v>0</v>
      </c>
      <c r="Y207" s="695">
        <v>0</v>
      </c>
      <c r="Z207" s="695">
        <v>0</v>
      </c>
      <c r="AA207" s="695">
        <v>0</v>
      </c>
      <c r="AB207" s="695">
        <v>0</v>
      </c>
      <c r="AC207" s="695">
        <v>0</v>
      </c>
      <c r="AD207" s="695">
        <v>0</v>
      </c>
      <c r="AE207" s="695">
        <v>0</v>
      </c>
      <c r="AF207" s="695">
        <v>0</v>
      </c>
      <c r="AG207" s="695">
        <v>0</v>
      </c>
      <c r="AH207" s="695">
        <v>0</v>
      </c>
      <c r="AI207" s="695">
        <v>0</v>
      </c>
      <c r="AJ207" s="695">
        <v>0</v>
      </c>
      <c r="AK207" s="695">
        <v>0</v>
      </c>
      <c r="AL207" s="695">
        <v>0</v>
      </c>
      <c r="AM207" s="695">
        <v>0</v>
      </c>
      <c r="AN207" s="695">
        <v>0</v>
      </c>
      <c r="AO207" s="696">
        <v>0</v>
      </c>
      <c r="AP207" s="632"/>
      <c r="AQ207" s="694"/>
      <c r="AR207" s="695"/>
      <c r="AS207" s="695"/>
      <c r="AT207" s="695"/>
      <c r="AU207" s="695">
        <v>0</v>
      </c>
      <c r="AV207" s="695">
        <v>0</v>
      </c>
      <c r="AW207" s="695">
        <v>0</v>
      </c>
      <c r="AX207" s="695">
        <v>0</v>
      </c>
      <c r="AY207" s="695">
        <v>0</v>
      </c>
      <c r="AZ207" s="695">
        <v>0</v>
      </c>
      <c r="BA207" s="695">
        <v>0</v>
      </c>
      <c r="BB207" s="695">
        <v>0</v>
      </c>
      <c r="BC207" s="695">
        <v>0</v>
      </c>
      <c r="BD207" s="695">
        <v>0</v>
      </c>
      <c r="BE207" s="695">
        <v>0</v>
      </c>
      <c r="BF207" s="695">
        <v>0</v>
      </c>
      <c r="BG207" s="695">
        <v>0</v>
      </c>
      <c r="BH207" s="695">
        <v>0</v>
      </c>
      <c r="BI207" s="695">
        <v>0</v>
      </c>
      <c r="BJ207" s="695">
        <v>0</v>
      </c>
      <c r="BK207" s="695">
        <v>0</v>
      </c>
      <c r="BL207" s="695">
        <v>0</v>
      </c>
      <c r="BM207" s="695">
        <v>0</v>
      </c>
      <c r="BN207" s="695">
        <v>0</v>
      </c>
      <c r="BO207" s="695">
        <v>0</v>
      </c>
      <c r="BP207" s="695">
        <v>0</v>
      </c>
      <c r="BQ207" s="695">
        <v>0</v>
      </c>
      <c r="BR207" s="695">
        <v>0</v>
      </c>
      <c r="BS207" s="695">
        <v>0</v>
      </c>
      <c r="BT207" s="696">
        <v>0</v>
      </c>
    </row>
    <row r="208" spans="2:72" ht="18" customHeight="1">
      <c r="B208" s="815" t="s">
        <v>208</v>
      </c>
      <c r="C208" s="815" t="s">
        <v>840</v>
      </c>
      <c r="D208" s="815" t="s">
        <v>805</v>
      </c>
      <c r="E208" s="815" t="s">
        <v>798</v>
      </c>
      <c r="F208" s="815" t="s">
        <v>800</v>
      </c>
      <c r="G208" s="815" t="s">
        <v>799</v>
      </c>
      <c r="H208" s="815">
        <v>2015</v>
      </c>
      <c r="I208" s="816" t="s">
        <v>583</v>
      </c>
      <c r="J208" s="634" t="s">
        <v>595</v>
      </c>
      <c r="K208" s="632"/>
      <c r="L208" s="694"/>
      <c r="M208" s="695"/>
      <c r="N208" s="695"/>
      <c r="O208" s="695"/>
      <c r="P208" s="695">
        <v>0</v>
      </c>
      <c r="Q208" s="695">
        <v>0</v>
      </c>
      <c r="R208" s="695">
        <v>0</v>
      </c>
      <c r="S208" s="695">
        <v>0</v>
      </c>
      <c r="T208" s="695">
        <v>0</v>
      </c>
      <c r="U208" s="695">
        <v>0</v>
      </c>
      <c r="V208" s="695">
        <v>0</v>
      </c>
      <c r="W208" s="695">
        <v>0</v>
      </c>
      <c r="X208" s="695">
        <v>0</v>
      </c>
      <c r="Y208" s="695">
        <v>0</v>
      </c>
      <c r="Z208" s="695">
        <v>0</v>
      </c>
      <c r="AA208" s="695">
        <v>0</v>
      </c>
      <c r="AB208" s="695">
        <v>0</v>
      </c>
      <c r="AC208" s="695">
        <v>0</v>
      </c>
      <c r="AD208" s="695">
        <v>0</v>
      </c>
      <c r="AE208" s="695">
        <v>0</v>
      </c>
      <c r="AF208" s="695">
        <v>0</v>
      </c>
      <c r="AG208" s="695">
        <v>0</v>
      </c>
      <c r="AH208" s="695">
        <v>0</v>
      </c>
      <c r="AI208" s="695">
        <v>0</v>
      </c>
      <c r="AJ208" s="695">
        <v>0</v>
      </c>
      <c r="AK208" s="695">
        <v>0</v>
      </c>
      <c r="AL208" s="695">
        <v>0</v>
      </c>
      <c r="AM208" s="695">
        <v>0</v>
      </c>
      <c r="AN208" s="695">
        <v>0</v>
      </c>
      <c r="AO208" s="696">
        <v>0</v>
      </c>
      <c r="AP208" s="632"/>
      <c r="AQ208" s="694"/>
      <c r="AR208" s="695"/>
      <c r="AS208" s="695"/>
      <c r="AT208" s="695"/>
      <c r="AU208" s="695">
        <v>0</v>
      </c>
      <c r="AV208" s="695">
        <v>0</v>
      </c>
      <c r="AW208" s="695">
        <v>0</v>
      </c>
      <c r="AX208" s="695">
        <v>0</v>
      </c>
      <c r="AY208" s="695">
        <v>0</v>
      </c>
      <c r="AZ208" s="695">
        <v>0</v>
      </c>
      <c r="BA208" s="695">
        <v>0</v>
      </c>
      <c r="BB208" s="695">
        <v>0</v>
      </c>
      <c r="BC208" s="695">
        <v>0</v>
      </c>
      <c r="BD208" s="695">
        <v>0</v>
      </c>
      <c r="BE208" s="695">
        <v>0</v>
      </c>
      <c r="BF208" s="695">
        <v>0</v>
      </c>
      <c r="BG208" s="695">
        <v>0</v>
      </c>
      <c r="BH208" s="695">
        <v>0</v>
      </c>
      <c r="BI208" s="695">
        <v>0</v>
      </c>
      <c r="BJ208" s="695">
        <v>0</v>
      </c>
      <c r="BK208" s="695">
        <v>0</v>
      </c>
      <c r="BL208" s="695">
        <v>0</v>
      </c>
      <c r="BM208" s="695">
        <v>0</v>
      </c>
      <c r="BN208" s="695">
        <v>0</v>
      </c>
      <c r="BO208" s="695">
        <v>0</v>
      </c>
      <c r="BP208" s="695">
        <v>0</v>
      </c>
      <c r="BQ208" s="695">
        <v>0</v>
      </c>
      <c r="BR208" s="695">
        <v>0</v>
      </c>
      <c r="BS208" s="695">
        <v>0</v>
      </c>
      <c r="BT208" s="696">
        <v>0</v>
      </c>
    </row>
    <row r="209" spans="2:72" ht="18" customHeight="1">
      <c r="B209" s="815" t="s">
        <v>208</v>
      </c>
      <c r="C209" s="815" t="s">
        <v>839</v>
      </c>
      <c r="D209" s="815" t="s">
        <v>806</v>
      </c>
      <c r="E209" s="815" t="s">
        <v>798</v>
      </c>
      <c r="F209" s="815" t="s">
        <v>29</v>
      </c>
      <c r="G209" s="815" t="s">
        <v>799</v>
      </c>
      <c r="H209" s="815">
        <v>2015</v>
      </c>
      <c r="I209" s="816" t="s">
        <v>583</v>
      </c>
      <c r="J209" s="634" t="s">
        <v>595</v>
      </c>
      <c r="K209" s="632"/>
      <c r="L209" s="694"/>
      <c r="M209" s="695"/>
      <c r="N209" s="695"/>
      <c r="O209" s="695"/>
      <c r="P209" s="695">
        <v>0</v>
      </c>
      <c r="Q209" s="695">
        <v>0</v>
      </c>
      <c r="R209" s="695">
        <v>0</v>
      </c>
      <c r="S209" s="695">
        <v>0</v>
      </c>
      <c r="T209" s="695">
        <v>0</v>
      </c>
      <c r="U209" s="695">
        <v>0</v>
      </c>
      <c r="V209" s="695">
        <v>0</v>
      </c>
      <c r="W209" s="695">
        <v>0</v>
      </c>
      <c r="X209" s="695">
        <v>0</v>
      </c>
      <c r="Y209" s="695">
        <v>0</v>
      </c>
      <c r="Z209" s="695">
        <v>0</v>
      </c>
      <c r="AA209" s="695">
        <v>0</v>
      </c>
      <c r="AB209" s="695">
        <v>0</v>
      </c>
      <c r="AC209" s="695">
        <v>0</v>
      </c>
      <c r="AD209" s="695">
        <v>0</v>
      </c>
      <c r="AE209" s="695">
        <v>0</v>
      </c>
      <c r="AF209" s="695">
        <v>0</v>
      </c>
      <c r="AG209" s="695">
        <v>0</v>
      </c>
      <c r="AH209" s="695">
        <v>0</v>
      </c>
      <c r="AI209" s="695">
        <v>0</v>
      </c>
      <c r="AJ209" s="695">
        <v>0</v>
      </c>
      <c r="AK209" s="695">
        <v>0</v>
      </c>
      <c r="AL209" s="695">
        <v>0</v>
      </c>
      <c r="AM209" s="695">
        <v>0</v>
      </c>
      <c r="AN209" s="695">
        <v>0</v>
      </c>
      <c r="AO209" s="696">
        <v>0</v>
      </c>
      <c r="AP209" s="632"/>
      <c r="AQ209" s="694"/>
      <c r="AR209" s="695"/>
      <c r="AS209" s="695"/>
      <c r="AT209" s="695"/>
      <c r="AU209" s="695">
        <v>0</v>
      </c>
      <c r="AV209" s="695">
        <v>0</v>
      </c>
      <c r="AW209" s="695">
        <v>0</v>
      </c>
      <c r="AX209" s="695">
        <v>0</v>
      </c>
      <c r="AY209" s="695">
        <v>0</v>
      </c>
      <c r="AZ209" s="695">
        <v>0</v>
      </c>
      <c r="BA209" s="695">
        <v>0</v>
      </c>
      <c r="BB209" s="695">
        <v>0</v>
      </c>
      <c r="BC209" s="695">
        <v>0</v>
      </c>
      <c r="BD209" s="695">
        <v>0</v>
      </c>
      <c r="BE209" s="695">
        <v>0</v>
      </c>
      <c r="BF209" s="695">
        <v>0</v>
      </c>
      <c r="BG209" s="695">
        <v>0</v>
      </c>
      <c r="BH209" s="695">
        <v>0</v>
      </c>
      <c r="BI209" s="695">
        <v>0</v>
      </c>
      <c r="BJ209" s="695">
        <v>0</v>
      </c>
      <c r="BK209" s="695">
        <v>0</v>
      </c>
      <c r="BL209" s="695">
        <v>0</v>
      </c>
      <c r="BM209" s="695">
        <v>0</v>
      </c>
      <c r="BN209" s="695">
        <v>0</v>
      </c>
      <c r="BO209" s="695">
        <v>0</v>
      </c>
      <c r="BP209" s="695">
        <v>0</v>
      </c>
      <c r="BQ209" s="695">
        <v>0</v>
      </c>
      <c r="BR209" s="695">
        <v>0</v>
      </c>
      <c r="BS209" s="695">
        <v>0</v>
      </c>
      <c r="BT209" s="696">
        <v>0</v>
      </c>
    </row>
    <row r="210" spans="2:72" ht="18" customHeight="1">
      <c r="B210" s="815" t="s">
        <v>208</v>
      </c>
      <c r="C210" s="815" t="s">
        <v>839</v>
      </c>
      <c r="D210" s="815" t="s">
        <v>807</v>
      </c>
      <c r="E210" s="815" t="s">
        <v>798</v>
      </c>
      <c r="F210" s="815" t="s">
        <v>29</v>
      </c>
      <c r="G210" s="815" t="s">
        <v>799</v>
      </c>
      <c r="H210" s="815">
        <v>2015</v>
      </c>
      <c r="I210" s="816" t="s">
        <v>583</v>
      </c>
      <c r="J210" s="634" t="s">
        <v>595</v>
      </c>
      <c r="K210" s="632"/>
      <c r="L210" s="694"/>
      <c r="M210" s="695"/>
      <c r="N210" s="695"/>
      <c r="O210" s="695"/>
      <c r="P210" s="695">
        <v>0</v>
      </c>
      <c r="Q210" s="695">
        <v>0</v>
      </c>
      <c r="R210" s="695">
        <v>0</v>
      </c>
      <c r="S210" s="695">
        <v>0</v>
      </c>
      <c r="T210" s="695">
        <v>0</v>
      </c>
      <c r="U210" s="695">
        <v>0</v>
      </c>
      <c r="V210" s="695">
        <v>0</v>
      </c>
      <c r="W210" s="695">
        <v>0</v>
      </c>
      <c r="X210" s="695">
        <v>0</v>
      </c>
      <c r="Y210" s="695">
        <v>0</v>
      </c>
      <c r="Z210" s="695">
        <v>0</v>
      </c>
      <c r="AA210" s="695">
        <v>0</v>
      </c>
      <c r="AB210" s="695">
        <v>0</v>
      </c>
      <c r="AC210" s="695">
        <v>0</v>
      </c>
      <c r="AD210" s="695">
        <v>0</v>
      </c>
      <c r="AE210" s="695">
        <v>0</v>
      </c>
      <c r="AF210" s="695">
        <v>0</v>
      </c>
      <c r="AG210" s="695">
        <v>0</v>
      </c>
      <c r="AH210" s="695">
        <v>0</v>
      </c>
      <c r="AI210" s="695">
        <v>0</v>
      </c>
      <c r="AJ210" s="695">
        <v>0</v>
      </c>
      <c r="AK210" s="695">
        <v>0</v>
      </c>
      <c r="AL210" s="695">
        <v>0</v>
      </c>
      <c r="AM210" s="695">
        <v>0</v>
      </c>
      <c r="AN210" s="695">
        <v>0</v>
      </c>
      <c r="AO210" s="696">
        <v>0</v>
      </c>
      <c r="AP210" s="632"/>
      <c r="AQ210" s="694"/>
      <c r="AR210" s="695"/>
      <c r="AS210" s="695"/>
      <c r="AT210" s="695"/>
      <c r="AU210" s="695">
        <v>0</v>
      </c>
      <c r="AV210" s="695">
        <v>0</v>
      </c>
      <c r="AW210" s="695">
        <v>0</v>
      </c>
      <c r="AX210" s="695">
        <v>0</v>
      </c>
      <c r="AY210" s="695">
        <v>0</v>
      </c>
      <c r="AZ210" s="695">
        <v>0</v>
      </c>
      <c r="BA210" s="695">
        <v>0</v>
      </c>
      <c r="BB210" s="695">
        <v>0</v>
      </c>
      <c r="BC210" s="695">
        <v>0</v>
      </c>
      <c r="BD210" s="695">
        <v>0</v>
      </c>
      <c r="BE210" s="695">
        <v>0</v>
      </c>
      <c r="BF210" s="695">
        <v>0</v>
      </c>
      <c r="BG210" s="695">
        <v>0</v>
      </c>
      <c r="BH210" s="695">
        <v>0</v>
      </c>
      <c r="BI210" s="695">
        <v>0</v>
      </c>
      <c r="BJ210" s="695">
        <v>0</v>
      </c>
      <c r="BK210" s="695">
        <v>0</v>
      </c>
      <c r="BL210" s="695">
        <v>0</v>
      </c>
      <c r="BM210" s="695">
        <v>0</v>
      </c>
      <c r="BN210" s="695">
        <v>0</v>
      </c>
      <c r="BO210" s="695">
        <v>0</v>
      </c>
      <c r="BP210" s="695">
        <v>0</v>
      </c>
      <c r="BQ210" s="695">
        <v>0</v>
      </c>
      <c r="BR210" s="695">
        <v>0</v>
      </c>
      <c r="BS210" s="695">
        <v>0</v>
      </c>
      <c r="BT210" s="696">
        <v>0</v>
      </c>
    </row>
    <row r="211" spans="2:72" ht="18" customHeight="1">
      <c r="B211" s="815" t="s">
        <v>208</v>
      </c>
      <c r="C211" s="815" t="s">
        <v>839</v>
      </c>
      <c r="D211" s="815" t="s">
        <v>808</v>
      </c>
      <c r="E211" s="815" t="s">
        <v>798</v>
      </c>
      <c r="F211" s="815" t="s">
        <v>29</v>
      </c>
      <c r="G211" s="815" t="s">
        <v>799</v>
      </c>
      <c r="H211" s="815">
        <v>2015</v>
      </c>
      <c r="I211" s="816" t="s">
        <v>583</v>
      </c>
      <c r="J211" s="634" t="s">
        <v>595</v>
      </c>
      <c r="K211" s="632"/>
      <c r="L211" s="694"/>
      <c r="M211" s="695"/>
      <c r="N211" s="695"/>
      <c r="O211" s="695"/>
      <c r="P211" s="695">
        <v>0</v>
      </c>
      <c r="Q211" s="695">
        <v>0</v>
      </c>
      <c r="R211" s="695">
        <v>0</v>
      </c>
      <c r="S211" s="695">
        <v>0</v>
      </c>
      <c r="T211" s="695">
        <v>0</v>
      </c>
      <c r="U211" s="695">
        <v>0</v>
      </c>
      <c r="V211" s="695">
        <v>0</v>
      </c>
      <c r="W211" s="695">
        <v>0</v>
      </c>
      <c r="X211" s="695">
        <v>0</v>
      </c>
      <c r="Y211" s="695">
        <v>0</v>
      </c>
      <c r="Z211" s="695">
        <v>0</v>
      </c>
      <c r="AA211" s="695">
        <v>0</v>
      </c>
      <c r="AB211" s="695">
        <v>0</v>
      </c>
      <c r="AC211" s="695">
        <v>0</v>
      </c>
      <c r="AD211" s="695">
        <v>0</v>
      </c>
      <c r="AE211" s="695">
        <v>0</v>
      </c>
      <c r="AF211" s="695">
        <v>0</v>
      </c>
      <c r="AG211" s="695">
        <v>0</v>
      </c>
      <c r="AH211" s="695">
        <v>0</v>
      </c>
      <c r="AI211" s="695">
        <v>0</v>
      </c>
      <c r="AJ211" s="695">
        <v>0</v>
      </c>
      <c r="AK211" s="695">
        <v>0</v>
      </c>
      <c r="AL211" s="695">
        <v>0</v>
      </c>
      <c r="AM211" s="695">
        <v>0</v>
      </c>
      <c r="AN211" s="695">
        <v>0</v>
      </c>
      <c r="AO211" s="696">
        <v>0</v>
      </c>
      <c r="AP211" s="632"/>
      <c r="AQ211" s="694"/>
      <c r="AR211" s="695"/>
      <c r="AS211" s="695"/>
      <c r="AT211" s="695"/>
      <c r="AU211" s="695">
        <v>0</v>
      </c>
      <c r="AV211" s="695">
        <v>0</v>
      </c>
      <c r="AW211" s="695">
        <v>0</v>
      </c>
      <c r="AX211" s="695">
        <v>0</v>
      </c>
      <c r="AY211" s="695">
        <v>0</v>
      </c>
      <c r="AZ211" s="695">
        <v>0</v>
      </c>
      <c r="BA211" s="695">
        <v>0</v>
      </c>
      <c r="BB211" s="695">
        <v>0</v>
      </c>
      <c r="BC211" s="695">
        <v>0</v>
      </c>
      <c r="BD211" s="695">
        <v>0</v>
      </c>
      <c r="BE211" s="695">
        <v>0</v>
      </c>
      <c r="BF211" s="695">
        <v>0</v>
      </c>
      <c r="BG211" s="695">
        <v>0</v>
      </c>
      <c r="BH211" s="695">
        <v>0</v>
      </c>
      <c r="BI211" s="695">
        <v>0</v>
      </c>
      <c r="BJ211" s="695">
        <v>0</v>
      </c>
      <c r="BK211" s="695">
        <v>0</v>
      </c>
      <c r="BL211" s="695">
        <v>0</v>
      </c>
      <c r="BM211" s="695">
        <v>0</v>
      </c>
      <c r="BN211" s="695">
        <v>0</v>
      </c>
      <c r="BO211" s="695">
        <v>0</v>
      </c>
      <c r="BP211" s="695">
        <v>0</v>
      </c>
      <c r="BQ211" s="695">
        <v>0</v>
      </c>
      <c r="BR211" s="695">
        <v>0</v>
      </c>
      <c r="BS211" s="695">
        <v>0</v>
      </c>
      <c r="BT211" s="696">
        <v>0</v>
      </c>
    </row>
    <row r="212" spans="2:72" ht="18" customHeight="1">
      <c r="B212" s="815" t="s">
        <v>208</v>
      </c>
      <c r="C212" s="815" t="s">
        <v>839</v>
      </c>
      <c r="D212" s="815" t="s">
        <v>809</v>
      </c>
      <c r="E212" s="815" t="s">
        <v>798</v>
      </c>
      <c r="F212" s="815" t="s">
        <v>29</v>
      </c>
      <c r="G212" s="815" t="s">
        <v>799</v>
      </c>
      <c r="H212" s="815">
        <v>2015</v>
      </c>
      <c r="I212" s="816" t="s">
        <v>583</v>
      </c>
      <c r="J212" s="634" t="s">
        <v>595</v>
      </c>
      <c r="K212" s="632"/>
      <c r="L212" s="694"/>
      <c r="M212" s="695"/>
      <c r="N212" s="695"/>
      <c r="O212" s="695"/>
      <c r="P212" s="695">
        <v>0</v>
      </c>
      <c r="Q212" s="695">
        <v>0</v>
      </c>
      <c r="R212" s="695">
        <v>0</v>
      </c>
      <c r="S212" s="695">
        <v>0</v>
      </c>
      <c r="T212" s="695">
        <v>0</v>
      </c>
      <c r="U212" s="695">
        <v>0</v>
      </c>
      <c r="V212" s="695">
        <v>0</v>
      </c>
      <c r="W212" s="695">
        <v>0</v>
      </c>
      <c r="X212" s="695">
        <v>0</v>
      </c>
      <c r="Y212" s="695">
        <v>0</v>
      </c>
      <c r="Z212" s="695">
        <v>0</v>
      </c>
      <c r="AA212" s="695">
        <v>0</v>
      </c>
      <c r="AB212" s="695">
        <v>0</v>
      </c>
      <c r="AC212" s="695">
        <v>0</v>
      </c>
      <c r="AD212" s="695">
        <v>0</v>
      </c>
      <c r="AE212" s="695">
        <v>0</v>
      </c>
      <c r="AF212" s="695">
        <v>0</v>
      </c>
      <c r="AG212" s="695">
        <v>0</v>
      </c>
      <c r="AH212" s="695">
        <v>0</v>
      </c>
      <c r="AI212" s="695">
        <v>0</v>
      </c>
      <c r="AJ212" s="695">
        <v>0</v>
      </c>
      <c r="AK212" s="695">
        <v>0</v>
      </c>
      <c r="AL212" s="695">
        <v>0</v>
      </c>
      <c r="AM212" s="695">
        <v>0</v>
      </c>
      <c r="AN212" s="695">
        <v>0</v>
      </c>
      <c r="AO212" s="696">
        <v>0</v>
      </c>
      <c r="AP212" s="632"/>
      <c r="AQ212" s="694"/>
      <c r="AR212" s="695"/>
      <c r="AS212" s="695"/>
      <c r="AT212" s="695"/>
      <c r="AU212" s="695">
        <v>0</v>
      </c>
      <c r="AV212" s="695">
        <v>0</v>
      </c>
      <c r="AW212" s="695">
        <v>0</v>
      </c>
      <c r="AX212" s="695">
        <v>0</v>
      </c>
      <c r="AY212" s="695">
        <v>0</v>
      </c>
      <c r="AZ212" s="695">
        <v>0</v>
      </c>
      <c r="BA212" s="695">
        <v>0</v>
      </c>
      <c r="BB212" s="695">
        <v>0</v>
      </c>
      <c r="BC212" s="695">
        <v>0</v>
      </c>
      <c r="BD212" s="695">
        <v>0</v>
      </c>
      <c r="BE212" s="695">
        <v>0</v>
      </c>
      <c r="BF212" s="695">
        <v>0</v>
      </c>
      <c r="BG212" s="695">
        <v>0</v>
      </c>
      <c r="BH212" s="695">
        <v>0</v>
      </c>
      <c r="BI212" s="695">
        <v>0</v>
      </c>
      <c r="BJ212" s="695">
        <v>0</v>
      </c>
      <c r="BK212" s="695">
        <v>0</v>
      </c>
      <c r="BL212" s="695">
        <v>0</v>
      </c>
      <c r="BM212" s="695">
        <v>0</v>
      </c>
      <c r="BN212" s="695">
        <v>0</v>
      </c>
      <c r="BO212" s="695">
        <v>0</v>
      </c>
      <c r="BP212" s="695">
        <v>0</v>
      </c>
      <c r="BQ212" s="695">
        <v>0</v>
      </c>
      <c r="BR212" s="695">
        <v>0</v>
      </c>
      <c r="BS212" s="695">
        <v>0</v>
      </c>
      <c r="BT212" s="696">
        <v>0</v>
      </c>
    </row>
    <row r="213" spans="2:72" ht="18" customHeight="1">
      <c r="B213" s="815" t="s">
        <v>208</v>
      </c>
      <c r="C213" s="815" t="s">
        <v>840</v>
      </c>
      <c r="D213" s="815" t="s">
        <v>810</v>
      </c>
      <c r="E213" s="815" t="s">
        <v>798</v>
      </c>
      <c r="F213" s="815" t="s">
        <v>800</v>
      </c>
      <c r="G213" s="815" t="s">
        <v>799</v>
      </c>
      <c r="H213" s="815">
        <v>2015</v>
      </c>
      <c r="I213" s="816" t="s">
        <v>583</v>
      </c>
      <c r="J213" s="634" t="s">
        <v>595</v>
      </c>
      <c r="K213" s="632"/>
      <c r="L213" s="694"/>
      <c r="M213" s="695"/>
      <c r="N213" s="695"/>
      <c r="O213" s="695"/>
      <c r="P213" s="695">
        <v>0</v>
      </c>
      <c r="Q213" s="695">
        <v>0</v>
      </c>
      <c r="R213" s="695">
        <v>0</v>
      </c>
      <c r="S213" s="695">
        <v>0</v>
      </c>
      <c r="T213" s="695">
        <v>0</v>
      </c>
      <c r="U213" s="695">
        <v>0</v>
      </c>
      <c r="V213" s="695">
        <v>0</v>
      </c>
      <c r="W213" s="695">
        <v>0</v>
      </c>
      <c r="X213" s="695">
        <v>0</v>
      </c>
      <c r="Y213" s="695">
        <v>0</v>
      </c>
      <c r="Z213" s="695">
        <v>0</v>
      </c>
      <c r="AA213" s="695">
        <v>0</v>
      </c>
      <c r="AB213" s="695">
        <v>0</v>
      </c>
      <c r="AC213" s="695">
        <v>0</v>
      </c>
      <c r="AD213" s="695">
        <v>0</v>
      </c>
      <c r="AE213" s="695">
        <v>0</v>
      </c>
      <c r="AF213" s="695">
        <v>0</v>
      </c>
      <c r="AG213" s="695">
        <v>0</v>
      </c>
      <c r="AH213" s="695">
        <v>0</v>
      </c>
      <c r="AI213" s="695">
        <v>0</v>
      </c>
      <c r="AJ213" s="695">
        <v>0</v>
      </c>
      <c r="AK213" s="695">
        <v>0</v>
      </c>
      <c r="AL213" s="695">
        <v>0</v>
      </c>
      <c r="AM213" s="695">
        <v>0</v>
      </c>
      <c r="AN213" s="695">
        <v>0</v>
      </c>
      <c r="AO213" s="696">
        <v>0</v>
      </c>
      <c r="AP213" s="632"/>
      <c r="AQ213" s="694"/>
      <c r="AR213" s="695"/>
      <c r="AS213" s="695"/>
      <c r="AT213" s="695"/>
      <c r="AU213" s="695">
        <v>0</v>
      </c>
      <c r="AV213" s="695">
        <v>0</v>
      </c>
      <c r="AW213" s="695">
        <v>0</v>
      </c>
      <c r="AX213" s="695">
        <v>0</v>
      </c>
      <c r="AY213" s="695">
        <v>0</v>
      </c>
      <c r="AZ213" s="695">
        <v>0</v>
      </c>
      <c r="BA213" s="695">
        <v>0</v>
      </c>
      <c r="BB213" s="695">
        <v>0</v>
      </c>
      <c r="BC213" s="695">
        <v>0</v>
      </c>
      <c r="BD213" s="695">
        <v>0</v>
      </c>
      <c r="BE213" s="695">
        <v>0</v>
      </c>
      <c r="BF213" s="695">
        <v>0</v>
      </c>
      <c r="BG213" s="695">
        <v>0</v>
      </c>
      <c r="BH213" s="695">
        <v>0</v>
      </c>
      <c r="BI213" s="695">
        <v>0</v>
      </c>
      <c r="BJ213" s="695">
        <v>0</v>
      </c>
      <c r="BK213" s="695">
        <v>0</v>
      </c>
      <c r="BL213" s="695">
        <v>0</v>
      </c>
      <c r="BM213" s="695">
        <v>0</v>
      </c>
      <c r="BN213" s="695">
        <v>0</v>
      </c>
      <c r="BO213" s="695">
        <v>0</v>
      </c>
      <c r="BP213" s="695">
        <v>0</v>
      </c>
      <c r="BQ213" s="695">
        <v>0</v>
      </c>
      <c r="BR213" s="695">
        <v>0</v>
      </c>
      <c r="BS213" s="695">
        <v>0</v>
      </c>
      <c r="BT213" s="696">
        <v>0</v>
      </c>
    </row>
    <row r="214" spans="2:72" ht="18" customHeight="1">
      <c r="B214" s="815" t="s">
        <v>208</v>
      </c>
      <c r="C214" s="815" t="s">
        <v>839</v>
      </c>
      <c r="D214" s="815" t="s">
        <v>774</v>
      </c>
      <c r="E214" s="815" t="s">
        <v>798</v>
      </c>
      <c r="F214" s="815" t="s">
        <v>29</v>
      </c>
      <c r="G214" s="815" t="s">
        <v>799</v>
      </c>
      <c r="H214" s="815">
        <v>2015</v>
      </c>
      <c r="I214" s="816" t="s">
        <v>583</v>
      </c>
      <c r="J214" s="634" t="s">
        <v>595</v>
      </c>
      <c r="K214" s="632"/>
      <c r="L214" s="694"/>
      <c r="M214" s="695"/>
      <c r="N214" s="695"/>
      <c r="O214" s="695"/>
      <c r="P214" s="695">
        <v>0</v>
      </c>
      <c r="Q214" s="695">
        <v>0</v>
      </c>
      <c r="R214" s="695">
        <v>0</v>
      </c>
      <c r="S214" s="695">
        <v>0</v>
      </c>
      <c r="T214" s="695">
        <v>0</v>
      </c>
      <c r="U214" s="695">
        <v>0</v>
      </c>
      <c r="V214" s="695">
        <v>0</v>
      </c>
      <c r="W214" s="695">
        <v>0</v>
      </c>
      <c r="X214" s="695">
        <v>0</v>
      </c>
      <c r="Y214" s="695">
        <v>0</v>
      </c>
      <c r="Z214" s="695">
        <v>0</v>
      </c>
      <c r="AA214" s="695">
        <v>0</v>
      </c>
      <c r="AB214" s="695">
        <v>0</v>
      </c>
      <c r="AC214" s="695">
        <v>0</v>
      </c>
      <c r="AD214" s="695">
        <v>0</v>
      </c>
      <c r="AE214" s="695">
        <v>0</v>
      </c>
      <c r="AF214" s="695">
        <v>0</v>
      </c>
      <c r="AG214" s="695">
        <v>0</v>
      </c>
      <c r="AH214" s="695">
        <v>0</v>
      </c>
      <c r="AI214" s="695">
        <v>0</v>
      </c>
      <c r="AJ214" s="695">
        <v>0</v>
      </c>
      <c r="AK214" s="695">
        <v>0</v>
      </c>
      <c r="AL214" s="695">
        <v>0</v>
      </c>
      <c r="AM214" s="695">
        <v>0</v>
      </c>
      <c r="AN214" s="695">
        <v>0</v>
      </c>
      <c r="AO214" s="696">
        <v>0</v>
      </c>
      <c r="AP214" s="632"/>
      <c r="AQ214" s="694"/>
      <c r="AR214" s="695"/>
      <c r="AS214" s="695"/>
      <c r="AT214" s="695"/>
      <c r="AU214" s="695">
        <v>0</v>
      </c>
      <c r="AV214" s="695">
        <v>0</v>
      </c>
      <c r="AW214" s="695">
        <v>0</v>
      </c>
      <c r="AX214" s="695">
        <v>0</v>
      </c>
      <c r="AY214" s="695">
        <v>0</v>
      </c>
      <c r="AZ214" s="695">
        <v>0</v>
      </c>
      <c r="BA214" s="695">
        <v>0</v>
      </c>
      <c r="BB214" s="695">
        <v>0</v>
      </c>
      <c r="BC214" s="695">
        <v>0</v>
      </c>
      <c r="BD214" s="695">
        <v>0</v>
      </c>
      <c r="BE214" s="695">
        <v>0</v>
      </c>
      <c r="BF214" s="695">
        <v>0</v>
      </c>
      <c r="BG214" s="695">
        <v>0</v>
      </c>
      <c r="BH214" s="695">
        <v>0</v>
      </c>
      <c r="BI214" s="695">
        <v>0</v>
      </c>
      <c r="BJ214" s="695">
        <v>0</v>
      </c>
      <c r="BK214" s="695">
        <v>0</v>
      </c>
      <c r="BL214" s="695">
        <v>0</v>
      </c>
      <c r="BM214" s="695">
        <v>0</v>
      </c>
      <c r="BN214" s="695">
        <v>0</v>
      </c>
      <c r="BO214" s="695">
        <v>0</v>
      </c>
      <c r="BP214" s="695">
        <v>0</v>
      </c>
      <c r="BQ214" s="695">
        <v>0</v>
      </c>
      <c r="BR214" s="695">
        <v>0</v>
      </c>
      <c r="BS214" s="695">
        <v>0</v>
      </c>
      <c r="BT214" s="696">
        <v>0</v>
      </c>
    </row>
    <row r="215" spans="2:72" ht="18" customHeight="1">
      <c r="B215" s="815" t="s">
        <v>208</v>
      </c>
      <c r="C215" s="815" t="s">
        <v>839</v>
      </c>
      <c r="D215" s="815" t="s">
        <v>776</v>
      </c>
      <c r="E215" s="815" t="s">
        <v>798</v>
      </c>
      <c r="F215" s="815" t="s">
        <v>29</v>
      </c>
      <c r="G215" s="815" t="s">
        <v>799</v>
      </c>
      <c r="H215" s="815">
        <v>2015</v>
      </c>
      <c r="I215" s="816" t="s">
        <v>583</v>
      </c>
      <c r="J215" s="634" t="s">
        <v>595</v>
      </c>
      <c r="K215" s="632"/>
      <c r="L215" s="694"/>
      <c r="M215" s="695"/>
      <c r="N215" s="695"/>
      <c r="O215" s="695"/>
      <c r="P215" s="695">
        <v>0</v>
      </c>
      <c r="Q215" s="695">
        <v>0</v>
      </c>
      <c r="R215" s="695">
        <v>0</v>
      </c>
      <c r="S215" s="695">
        <v>0</v>
      </c>
      <c r="T215" s="695">
        <v>0</v>
      </c>
      <c r="U215" s="695">
        <v>0</v>
      </c>
      <c r="V215" s="695">
        <v>0</v>
      </c>
      <c r="W215" s="695">
        <v>0</v>
      </c>
      <c r="X215" s="695">
        <v>0</v>
      </c>
      <c r="Y215" s="695">
        <v>0</v>
      </c>
      <c r="Z215" s="695">
        <v>0</v>
      </c>
      <c r="AA215" s="695">
        <v>0</v>
      </c>
      <c r="AB215" s="695">
        <v>0</v>
      </c>
      <c r="AC215" s="695">
        <v>0</v>
      </c>
      <c r="AD215" s="695">
        <v>0</v>
      </c>
      <c r="AE215" s="695">
        <v>0</v>
      </c>
      <c r="AF215" s="695">
        <v>0</v>
      </c>
      <c r="AG215" s="695">
        <v>0</v>
      </c>
      <c r="AH215" s="695">
        <v>0</v>
      </c>
      <c r="AI215" s="695">
        <v>0</v>
      </c>
      <c r="AJ215" s="695">
        <v>0</v>
      </c>
      <c r="AK215" s="695">
        <v>0</v>
      </c>
      <c r="AL215" s="695">
        <v>0</v>
      </c>
      <c r="AM215" s="695">
        <v>0</v>
      </c>
      <c r="AN215" s="695">
        <v>0</v>
      </c>
      <c r="AO215" s="696">
        <v>0</v>
      </c>
      <c r="AP215" s="632"/>
      <c r="AQ215" s="694"/>
      <c r="AR215" s="695"/>
      <c r="AS215" s="695"/>
      <c r="AT215" s="695"/>
      <c r="AU215" s="695">
        <v>0</v>
      </c>
      <c r="AV215" s="695">
        <v>0</v>
      </c>
      <c r="AW215" s="695">
        <v>0</v>
      </c>
      <c r="AX215" s="695">
        <v>0</v>
      </c>
      <c r="AY215" s="695">
        <v>0</v>
      </c>
      <c r="AZ215" s="695">
        <v>0</v>
      </c>
      <c r="BA215" s="695">
        <v>0</v>
      </c>
      <c r="BB215" s="695">
        <v>0</v>
      </c>
      <c r="BC215" s="695">
        <v>0</v>
      </c>
      <c r="BD215" s="695">
        <v>0</v>
      </c>
      <c r="BE215" s="695">
        <v>0</v>
      </c>
      <c r="BF215" s="695">
        <v>0</v>
      </c>
      <c r="BG215" s="695">
        <v>0</v>
      </c>
      <c r="BH215" s="695">
        <v>0</v>
      </c>
      <c r="BI215" s="695">
        <v>0</v>
      </c>
      <c r="BJ215" s="695">
        <v>0</v>
      </c>
      <c r="BK215" s="695">
        <v>0</v>
      </c>
      <c r="BL215" s="695">
        <v>0</v>
      </c>
      <c r="BM215" s="695">
        <v>0</v>
      </c>
      <c r="BN215" s="695">
        <v>0</v>
      </c>
      <c r="BO215" s="695">
        <v>0</v>
      </c>
      <c r="BP215" s="695">
        <v>0</v>
      </c>
      <c r="BQ215" s="695">
        <v>0</v>
      </c>
      <c r="BR215" s="695">
        <v>0</v>
      </c>
      <c r="BS215" s="695">
        <v>0</v>
      </c>
      <c r="BT215" s="696">
        <v>0</v>
      </c>
    </row>
    <row r="216" spans="2:72" ht="18" customHeight="1">
      <c r="B216" s="815" t="s">
        <v>208</v>
      </c>
      <c r="C216" s="815" t="s">
        <v>840</v>
      </c>
      <c r="D216" s="815" t="s">
        <v>775</v>
      </c>
      <c r="E216" s="815" t="s">
        <v>798</v>
      </c>
      <c r="F216" s="815" t="s">
        <v>800</v>
      </c>
      <c r="G216" s="815" t="s">
        <v>799</v>
      </c>
      <c r="H216" s="815">
        <v>2015</v>
      </c>
      <c r="I216" s="816" t="s">
        <v>583</v>
      </c>
      <c r="J216" s="634" t="s">
        <v>595</v>
      </c>
      <c r="K216" s="632"/>
      <c r="L216" s="694"/>
      <c r="M216" s="695"/>
      <c r="N216" s="695"/>
      <c r="O216" s="695"/>
      <c r="P216" s="695">
        <v>0</v>
      </c>
      <c r="Q216" s="695">
        <v>0</v>
      </c>
      <c r="R216" s="695">
        <v>0</v>
      </c>
      <c r="S216" s="695">
        <v>0</v>
      </c>
      <c r="T216" s="695">
        <v>0</v>
      </c>
      <c r="U216" s="695">
        <v>0</v>
      </c>
      <c r="V216" s="695">
        <v>0</v>
      </c>
      <c r="W216" s="695">
        <v>0</v>
      </c>
      <c r="X216" s="695">
        <v>0</v>
      </c>
      <c r="Y216" s="695">
        <v>0</v>
      </c>
      <c r="Z216" s="695">
        <v>0</v>
      </c>
      <c r="AA216" s="695">
        <v>0</v>
      </c>
      <c r="AB216" s="695">
        <v>0</v>
      </c>
      <c r="AC216" s="695">
        <v>0</v>
      </c>
      <c r="AD216" s="695">
        <v>0</v>
      </c>
      <c r="AE216" s="695">
        <v>0</v>
      </c>
      <c r="AF216" s="695">
        <v>0</v>
      </c>
      <c r="AG216" s="695">
        <v>0</v>
      </c>
      <c r="AH216" s="695">
        <v>0</v>
      </c>
      <c r="AI216" s="695">
        <v>0</v>
      </c>
      <c r="AJ216" s="695">
        <v>0</v>
      </c>
      <c r="AK216" s="695">
        <v>0</v>
      </c>
      <c r="AL216" s="695">
        <v>0</v>
      </c>
      <c r="AM216" s="695">
        <v>0</v>
      </c>
      <c r="AN216" s="695">
        <v>0</v>
      </c>
      <c r="AO216" s="696">
        <v>0</v>
      </c>
      <c r="AP216" s="632"/>
      <c r="AQ216" s="694"/>
      <c r="AR216" s="695"/>
      <c r="AS216" s="695"/>
      <c r="AT216" s="695"/>
      <c r="AU216" s="695">
        <v>0</v>
      </c>
      <c r="AV216" s="695">
        <v>0</v>
      </c>
      <c r="AW216" s="695">
        <v>0</v>
      </c>
      <c r="AX216" s="695">
        <v>0</v>
      </c>
      <c r="AY216" s="695">
        <v>0</v>
      </c>
      <c r="AZ216" s="695">
        <v>0</v>
      </c>
      <c r="BA216" s="695">
        <v>0</v>
      </c>
      <c r="BB216" s="695">
        <v>0</v>
      </c>
      <c r="BC216" s="695">
        <v>0</v>
      </c>
      <c r="BD216" s="695">
        <v>0</v>
      </c>
      <c r="BE216" s="695">
        <v>0</v>
      </c>
      <c r="BF216" s="695">
        <v>0</v>
      </c>
      <c r="BG216" s="695">
        <v>0</v>
      </c>
      <c r="BH216" s="695">
        <v>0</v>
      </c>
      <c r="BI216" s="695">
        <v>0</v>
      </c>
      <c r="BJ216" s="695">
        <v>0</v>
      </c>
      <c r="BK216" s="695">
        <v>0</v>
      </c>
      <c r="BL216" s="695">
        <v>0</v>
      </c>
      <c r="BM216" s="695">
        <v>0</v>
      </c>
      <c r="BN216" s="695">
        <v>0</v>
      </c>
      <c r="BO216" s="695">
        <v>0</v>
      </c>
      <c r="BP216" s="695">
        <v>0</v>
      </c>
      <c r="BQ216" s="695">
        <v>0</v>
      </c>
      <c r="BR216" s="695">
        <v>0</v>
      </c>
      <c r="BS216" s="695">
        <v>0</v>
      </c>
      <c r="BT216" s="696">
        <v>0</v>
      </c>
    </row>
    <row r="217" spans="2:72" ht="18" customHeight="1">
      <c r="B217" s="815" t="s">
        <v>208</v>
      </c>
      <c r="C217" s="815" t="s">
        <v>840</v>
      </c>
      <c r="D217" s="815" t="s">
        <v>777</v>
      </c>
      <c r="E217" s="815" t="s">
        <v>798</v>
      </c>
      <c r="F217" s="815" t="s">
        <v>800</v>
      </c>
      <c r="G217" s="815" t="s">
        <v>799</v>
      </c>
      <c r="H217" s="815">
        <v>2015</v>
      </c>
      <c r="I217" s="816" t="s">
        <v>583</v>
      </c>
      <c r="J217" s="634" t="s">
        <v>595</v>
      </c>
      <c r="K217" s="632"/>
      <c r="L217" s="694"/>
      <c r="M217" s="695"/>
      <c r="N217" s="695"/>
      <c r="O217" s="695"/>
      <c r="P217" s="695">
        <v>0</v>
      </c>
      <c r="Q217" s="695">
        <v>0</v>
      </c>
      <c r="R217" s="695">
        <v>0</v>
      </c>
      <c r="S217" s="695">
        <v>0</v>
      </c>
      <c r="T217" s="695">
        <v>0</v>
      </c>
      <c r="U217" s="695">
        <v>0</v>
      </c>
      <c r="V217" s="695">
        <v>0</v>
      </c>
      <c r="W217" s="695">
        <v>0</v>
      </c>
      <c r="X217" s="695">
        <v>0</v>
      </c>
      <c r="Y217" s="695">
        <v>0</v>
      </c>
      <c r="Z217" s="695">
        <v>0</v>
      </c>
      <c r="AA217" s="695">
        <v>0</v>
      </c>
      <c r="AB217" s="695">
        <v>0</v>
      </c>
      <c r="AC217" s="695">
        <v>0</v>
      </c>
      <c r="AD217" s="695">
        <v>0</v>
      </c>
      <c r="AE217" s="695">
        <v>0</v>
      </c>
      <c r="AF217" s="695">
        <v>0</v>
      </c>
      <c r="AG217" s="695">
        <v>0</v>
      </c>
      <c r="AH217" s="695">
        <v>0</v>
      </c>
      <c r="AI217" s="695">
        <v>0</v>
      </c>
      <c r="AJ217" s="695">
        <v>0</v>
      </c>
      <c r="AK217" s="695">
        <v>0</v>
      </c>
      <c r="AL217" s="695">
        <v>0</v>
      </c>
      <c r="AM217" s="695">
        <v>0</v>
      </c>
      <c r="AN217" s="695">
        <v>0</v>
      </c>
      <c r="AO217" s="696">
        <v>0</v>
      </c>
      <c r="AP217" s="632"/>
      <c r="AQ217" s="694"/>
      <c r="AR217" s="695"/>
      <c r="AS217" s="695"/>
      <c r="AT217" s="695"/>
      <c r="AU217" s="695">
        <v>0</v>
      </c>
      <c r="AV217" s="695">
        <v>0</v>
      </c>
      <c r="AW217" s="695">
        <v>0</v>
      </c>
      <c r="AX217" s="695">
        <v>0</v>
      </c>
      <c r="AY217" s="695">
        <v>0</v>
      </c>
      <c r="AZ217" s="695">
        <v>0</v>
      </c>
      <c r="BA217" s="695">
        <v>0</v>
      </c>
      <c r="BB217" s="695">
        <v>0</v>
      </c>
      <c r="BC217" s="695">
        <v>0</v>
      </c>
      <c r="BD217" s="695">
        <v>0</v>
      </c>
      <c r="BE217" s="695">
        <v>0</v>
      </c>
      <c r="BF217" s="695">
        <v>0</v>
      </c>
      <c r="BG217" s="695">
        <v>0</v>
      </c>
      <c r="BH217" s="695">
        <v>0</v>
      </c>
      <c r="BI217" s="695">
        <v>0</v>
      </c>
      <c r="BJ217" s="695">
        <v>0</v>
      </c>
      <c r="BK217" s="695">
        <v>0</v>
      </c>
      <c r="BL217" s="695">
        <v>0</v>
      </c>
      <c r="BM217" s="695">
        <v>0</v>
      </c>
      <c r="BN217" s="695">
        <v>0</v>
      </c>
      <c r="BO217" s="695">
        <v>0</v>
      </c>
      <c r="BP217" s="695">
        <v>0</v>
      </c>
      <c r="BQ217" s="695">
        <v>0</v>
      </c>
      <c r="BR217" s="695">
        <v>0</v>
      </c>
      <c r="BS217" s="695">
        <v>0</v>
      </c>
      <c r="BT217" s="696">
        <v>0</v>
      </c>
    </row>
    <row r="218" spans="2:72" ht="18" customHeight="1">
      <c r="B218" s="815" t="s">
        <v>208</v>
      </c>
      <c r="C218" s="815" t="s">
        <v>840</v>
      </c>
      <c r="D218" s="815" t="s">
        <v>127</v>
      </c>
      <c r="E218" s="815" t="s">
        <v>798</v>
      </c>
      <c r="F218" s="815" t="s">
        <v>801</v>
      </c>
      <c r="G218" s="815" t="s">
        <v>799</v>
      </c>
      <c r="H218" s="815">
        <v>2015</v>
      </c>
      <c r="I218" s="816" t="s">
        <v>583</v>
      </c>
      <c r="J218" s="634" t="s">
        <v>595</v>
      </c>
      <c r="K218" s="632"/>
      <c r="L218" s="694"/>
      <c r="M218" s="695"/>
      <c r="N218" s="695"/>
      <c r="O218" s="695"/>
      <c r="P218" s="695">
        <v>0</v>
      </c>
      <c r="Q218" s="695">
        <v>0</v>
      </c>
      <c r="R218" s="695">
        <v>0</v>
      </c>
      <c r="S218" s="695">
        <v>0</v>
      </c>
      <c r="T218" s="695">
        <v>0</v>
      </c>
      <c r="U218" s="695">
        <v>0</v>
      </c>
      <c r="V218" s="695">
        <v>0</v>
      </c>
      <c r="W218" s="695">
        <v>0</v>
      </c>
      <c r="X218" s="695">
        <v>0</v>
      </c>
      <c r="Y218" s="695">
        <v>0</v>
      </c>
      <c r="Z218" s="695">
        <v>0</v>
      </c>
      <c r="AA218" s="695">
        <v>0</v>
      </c>
      <c r="AB218" s="695">
        <v>0</v>
      </c>
      <c r="AC218" s="695">
        <v>0</v>
      </c>
      <c r="AD218" s="695">
        <v>0</v>
      </c>
      <c r="AE218" s="695">
        <v>0</v>
      </c>
      <c r="AF218" s="695">
        <v>0</v>
      </c>
      <c r="AG218" s="695">
        <v>0</v>
      </c>
      <c r="AH218" s="695">
        <v>0</v>
      </c>
      <c r="AI218" s="695">
        <v>0</v>
      </c>
      <c r="AJ218" s="695">
        <v>0</v>
      </c>
      <c r="AK218" s="695">
        <v>0</v>
      </c>
      <c r="AL218" s="695">
        <v>0</v>
      </c>
      <c r="AM218" s="695">
        <v>0</v>
      </c>
      <c r="AN218" s="695">
        <v>0</v>
      </c>
      <c r="AO218" s="696">
        <v>0</v>
      </c>
      <c r="AP218" s="632"/>
      <c r="AQ218" s="694"/>
      <c r="AR218" s="695"/>
      <c r="AS218" s="695"/>
      <c r="AT218" s="695"/>
      <c r="AU218" s="695">
        <v>0</v>
      </c>
      <c r="AV218" s="695">
        <v>0</v>
      </c>
      <c r="AW218" s="695">
        <v>0</v>
      </c>
      <c r="AX218" s="695">
        <v>0</v>
      </c>
      <c r="AY218" s="695">
        <v>0</v>
      </c>
      <c r="AZ218" s="695">
        <v>0</v>
      </c>
      <c r="BA218" s="695">
        <v>0</v>
      </c>
      <c r="BB218" s="695">
        <v>0</v>
      </c>
      <c r="BC218" s="695">
        <v>0</v>
      </c>
      <c r="BD218" s="695">
        <v>0</v>
      </c>
      <c r="BE218" s="695">
        <v>0</v>
      </c>
      <c r="BF218" s="695">
        <v>0</v>
      </c>
      <c r="BG218" s="695">
        <v>0</v>
      </c>
      <c r="BH218" s="695">
        <v>0</v>
      </c>
      <c r="BI218" s="695">
        <v>0</v>
      </c>
      <c r="BJ218" s="695">
        <v>0</v>
      </c>
      <c r="BK218" s="695">
        <v>0</v>
      </c>
      <c r="BL218" s="695">
        <v>0</v>
      </c>
      <c r="BM218" s="695">
        <v>0</v>
      </c>
      <c r="BN218" s="695">
        <v>0</v>
      </c>
      <c r="BO218" s="695">
        <v>0</v>
      </c>
      <c r="BP218" s="695">
        <v>0</v>
      </c>
      <c r="BQ218" s="695">
        <v>0</v>
      </c>
      <c r="BR218" s="695">
        <v>0</v>
      </c>
      <c r="BS218" s="695">
        <v>0</v>
      </c>
      <c r="BT218" s="696">
        <v>0</v>
      </c>
    </row>
    <row r="219" spans="2:72" ht="18" customHeight="1">
      <c r="B219" s="815" t="s">
        <v>208</v>
      </c>
      <c r="C219" s="815" t="s">
        <v>490</v>
      </c>
      <c r="D219" s="815" t="s">
        <v>811</v>
      </c>
      <c r="E219" s="815" t="s">
        <v>798</v>
      </c>
      <c r="F219" s="815" t="s">
        <v>490</v>
      </c>
      <c r="G219" s="815" t="s">
        <v>799</v>
      </c>
      <c r="H219" s="815">
        <v>2015</v>
      </c>
      <c r="I219" s="816" t="s">
        <v>583</v>
      </c>
      <c r="J219" s="634" t="s">
        <v>595</v>
      </c>
      <c r="K219" s="632"/>
      <c r="L219" s="694"/>
      <c r="M219" s="695"/>
      <c r="N219" s="695"/>
      <c r="O219" s="695"/>
      <c r="P219" s="695">
        <v>0</v>
      </c>
      <c r="Q219" s="695">
        <v>0</v>
      </c>
      <c r="R219" s="695">
        <v>0</v>
      </c>
      <c r="S219" s="695">
        <v>0</v>
      </c>
      <c r="T219" s="695">
        <v>0</v>
      </c>
      <c r="U219" s="695">
        <v>0</v>
      </c>
      <c r="V219" s="695">
        <v>0</v>
      </c>
      <c r="W219" s="695">
        <v>0</v>
      </c>
      <c r="X219" s="695">
        <v>0</v>
      </c>
      <c r="Y219" s="695">
        <v>0</v>
      </c>
      <c r="Z219" s="695">
        <v>0</v>
      </c>
      <c r="AA219" s="695">
        <v>0</v>
      </c>
      <c r="AB219" s="695">
        <v>0</v>
      </c>
      <c r="AC219" s="695">
        <v>0</v>
      </c>
      <c r="AD219" s="695">
        <v>0</v>
      </c>
      <c r="AE219" s="695">
        <v>0</v>
      </c>
      <c r="AF219" s="695">
        <v>0</v>
      </c>
      <c r="AG219" s="695">
        <v>0</v>
      </c>
      <c r="AH219" s="695">
        <v>0</v>
      </c>
      <c r="AI219" s="695">
        <v>0</v>
      </c>
      <c r="AJ219" s="695">
        <v>0</v>
      </c>
      <c r="AK219" s="695">
        <v>0</v>
      </c>
      <c r="AL219" s="695">
        <v>0</v>
      </c>
      <c r="AM219" s="695">
        <v>0</v>
      </c>
      <c r="AN219" s="695">
        <v>0</v>
      </c>
      <c r="AO219" s="696">
        <v>0</v>
      </c>
      <c r="AP219" s="632"/>
      <c r="AQ219" s="694"/>
      <c r="AR219" s="695"/>
      <c r="AS219" s="695"/>
      <c r="AT219" s="695"/>
      <c r="AU219" s="695">
        <v>0</v>
      </c>
      <c r="AV219" s="695">
        <v>0</v>
      </c>
      <c r="AW219" s="695">
        <v>0</v>
      </c>
      <c r="AX219" s="695">
        <v>0</v>
      </c>
      <c r="AY219" s="695">
        <v>0</v>
      </c>
      <c r="AZ219" s="695">
        <v>0</v>
      </c>
      <c r="BA219" s="695">
        <v>0</v>
      </c>
      <c r="BB219" s="695">
        <v>0</v>
      </c>
      <c r="BC219" s="695">
        <v>0</v>
      </c>
      <c r="BD219" s="695">
        <v>0</v>
      </c>
      <c r="BE219" s="695">
        <v>0</v>
      </c>
      <c r="BF219" s="695">
        <v>0</v>
      </c>
      <c r="BG219" s="695">
        <v>0</v>
      </c>
      <c r="BH219" s="695">
        <v>0</v>
      </c>
      <c r="BI219" s="695">
        <v>0</v>
      </c>
      <c r="BJ219" s="695">
        <v>0</v>
      </c>
      <c r="BK219" s="695">
        <v>0</v>
      </c>
      <c r="BL219" s="695">
        <v>0</v>
      </c>
      <c r="BM219" s="695">
        <v>0</v>
      </c>
      <c r="BN219" s="695">
        <v>0</v>
      </c>
      <c r="BO219" s="695">
        <v>0</v>
      </c>
      <c r="BP219" s="695">
        <v>0</v>
      </c>
      <c r="BQ219" s="695">
        <v>0</v>
      </c>
      <c r="BR219" s="695">
        <v>0</v>
      </c>
      <c r="BS219" s="695">
        <v>0</v>
      </c>
      <c r="BT219" s="696">
        <v>0</v>
      </c>
    </row>
    <row r="220" spans="2:72" ht="18" customHeight="1">
      <c r="B220" s="815" t="s">
        <v>208</v>
      </c>
      <c r="C220" s="815" t="s">
        <v>490</v>
      </c>
      <c r="D220" s="815" t="s">
        <v>812</v>
      </c>
      <c r="E220" s="815" t="s">
        <v>798</v>
      </c>
      <c r="F220" s="815" t="s">
        <v>490</v>
      </c>
      <c r="G220" s="815" t="s">
        <v>799</v>
      </c>
      <c r="H220" s="815">
        <v>2015</v>
      </c>
      <c r="I220" s="816" t="s">
        <v>583</v>
      </c>
      <c r="J220" s="634" t="s">
        <v>595</v>
      </c>
      <c r="K220" s="632"/>
      <c r="L220" s="694"/>
      <c r="M220" s="695"/>
      <c r="N220" s="695"/>
      <c r="O220" s="695"/>
      <c r="P220" s="695">
        <v>0</v>
      </c>
      <c r="Q220" s="695">
        <v>0</v>
      </c>
      <c r="R220" s="695">
        <v>0</v>
      </c>
      <c r="S220" s="695">
        <v>0</v>
      </c>
      <c r="T220" s="695">
        <v>0</v>
      </c>
      <c r="U220" s="695">
        <v>0</v>
      </c>
      <c r="V220" s="695">
        <v>0</v>
      </c>
      <c r="W220" s="695">
        <v>0</v>
      </c>
      <c r="X220" s="695">
        <v>0</v>
      </c>
      <c r="Y220" s="695">
        <v>0</v>
      </c>
      <c r="Z220" s="695">
        <v>0</v>
      </c>
      <c r="AA220" s="695">
        <v>0</v>
      </c>
      <c r="AB220" s="695">
        <v>0</v>
      </c>
      <c r="AC220" s="695">
        <v>0</v>
      </c>
      <c r="AD220" s="695">
        <v>0</v>
      </c>
      <c r="AE220" s="695">
        <v>0</v>
      </c>
      <c r="AF220" s="695">
        <v>0</v>
      </c>
      <c r="AG220" s="695">
        <v>0</v>
      </c>
      <c r="AH220" s="695">
        <v>0</v>
      </c>
      <c r="AI220" s="695">
        <v>0</v>
      </c>
      <c r="AJ220" s="695">
        <v>0</v>
      </c>
      <c r="AK220" s="695">
        <v>0</v>
      </c>
      <c r="AL220" s="695">
        <v>0</v>
      </c>
      <c r="AM220" s="695">
        <v>0</v>
      </c>
      <c r="AN220" s="695">
        <v>0</v>
      </c>
      <c r="AO220" s="696">
        <v>0</v>
      </c>
      <c r="AP220" s="632"/>
      <c r="AQ220" s="694"/>
      <c r="AR220" s="695"/>
      <c r="AS220" s="695"/>
      <c r="AT220" s="695"/>
      <c r="AU220" s="695">
        <v>0</v>
      </c>
      <c r="AV220" s="695">
        <v>0</v>
      </c>
      <c r="AW220" s="695">
        <v>0</v>
      </c>
      <c r="AX220" s="695">
        <v>0</v>
      </c>
      <c r="AY220" s="695">
        <v>0</v>
      </c>
      <c r="AZ220" s="695">
        <v>0</v>
      </c>
      <c r="BA220" s="695">
        <v>0</v>
      </c>
      <c r="BB220" s="695">
        <v>0</v>
      </c>
      <c r="BC220" s="695">
        <v>0</v>
      </c>
      <c r="BD220" s="695">
        <v>0</v>
      </c>
      <c r="BE220" s="695">
        <v>0</v>
      </c>
      <c r="BF220" s="695">
        <v>0</v>
      </c>
      <c r="BG220" s="695">
        <v>0</v>
      </c>
      <c r="BH220" s="695">
        <v>0</v>
      </c>
      <c r="BI220" s="695">
        <v>0</v>
      </c>
      <c r="BJ220" s="695">
        <v>0</v>
      </c>
      <c r="BK220" s="695">
        <v>0</v>
      </c>
      <c r="BL220" s="695">
        <v>0</v>
      </c>
      <c r="BM220" s="695">
        <v>0</v>
      </c>
      <c r="BN220" s="695">
        <v>0</v>
      </c>
      <c r="BO220" s="695">
        <v>0</v>
      </c>
      <c r="BP220" s="695">
        <v>0</v>
      </c>
      <c r="BQ220" s="695">
        <v>0</v>
      </c>
      <c r="BR220" s="695">
        <v>0</v>
      </c>
      <c r="BS220" s="695">
        <v>0</v>
      </c>
      <c r="BT220" s="696">
        <v>0</v>
      </c>
    </row>
    <row r="221" spans="2:72" ht="18" customHeight="1">
      <c r="B221" s="815" t="s">
        <v>841</v>
      </c>
      <c r="C221" s="815" t="s">
        <v>840</v>
      </c>
      <c r="D221" s="815" t="s">
        <v>813</v>
      </c>
      <c r="E221" s="815" t="s">
        <v>798</v>
      </c>
      <c r="F221" s="815" t="s">
        <v>800</v>
      </c>
      <c r="G221" s="815" t="s">
        <v>799</v>
      </c>
      <c r="H221" s="815">
        <v>2015</v>
      </c>
      <c r="I221" s="816" t="s">
        <v>583</v>
      </c>
      <c r="J221" s="634" t="s">
        <v>595</v>
      </c>
      <c r="K221" s="632"/>
      <c r="L221" s="694"/>
      <c r="M221" s="695"/>
      <c r="N221" s="695"/>
      <c r="O221" s="695"/>
      <c r="P221" s="695">
        <v>0</v>
      </c>
      <c r="Q221" s="695">
        <v>0</v>
      </c>
      <c r="R221" s="695">
        <v>0</v>
      </c>
      <c r="S221" s="695">
        <v>0</v>
      </c>
      <c r="T221" s="695">
        <v>0</v>
      </c>
      <c r="U221" s="695">
        <v>0</v>
      </c>
      <c r="V221" s="695">
        <v>0</v>
      </c>
      <c r="W221" s="695">
        <v>0</v>
      </c>
      <c r="X221" s="695">
        <v>0</v>
      </c>
      <c r="Y221" s="695">
        <v>0</v>
      </c>
      <c r="Z221" s="695">
        <v>0</v>
      </c>
      <c r="AA221" s="695">
        <v>0</v>
      </c>
      <c r="AB221" s="695">
        <v>0</v>
      </c>
      <c r="AC221" s="695">
        <v>0</v>
      </c>
      <c r="AD221" s="695">
        <v>0</v>
      </c>
      <c r="AE221" s="695">
        <v>0</v>
      </c>
      <c r="AF221" s="695">
        <v>0</v>
      </c>
      <c r="AG221" s="695">
        <v>0</v>
      </c>
      <c r="AH221" s="695">
        <v>0</v>
      </c>
      <c r="AI221" s="695">
        <v>0</v>
      </c>
      <c r="AJ221" s="695">
        <v>0</v>
      </c>
      <c r="AK221" s="695">
        <v>0</v>
      </c>
      <c r="AL221" s="695">
        <v>0</v>
      </c>
      <c r="AM221" s="695">
        <v>0</v>
      </c>
      <c r="AN221" s="695">
        <v>0</v>
      </c>
      <c r="AO221" s="696">
        <v>0</v>
      </c>
      <c r="AP221" s="632"/>
      <c r="AQ221" s="694"/>
      <c r="AR221" s="695"/>
      <c r="AS221" s="695"/>
      <c r="AT221" s="695"/>
      <c r="AU221" s="695">
        <v>0</v>
      </c>
      <c r="AV221" s="695">
        <v>0</v>
      </c>
      <c r="AW221" s="695">
        <v>0</v>
      </c>
      <c r="AX221" s="695">
        <v>0</v>
      </c>
      <c r="AY221" s="695">
        <v>0</v>
      </c>
      <c r="AZ221" s="695">
        <v>0</v>
      </c>
      <c r="BA221" s="695">
        <v>0</v>
      </c>
      <c r="BB221" s="695">
        <v>0</v>
      </c>
      <c r="BC221" s="695">
        <v>0</v>
      </c>
      <c r="BD221" s="695">
        <v>0</v>
      </c>
      <c r="BE221" s="695">
        <v>0</v>
      </c>
      <c r="BF221" s="695">
        <v>0</v>
      </c>
      <c r="BG221" s="695">
        <v>0</v>
      </c>
      <c r="BH221" s="695">
        <v>0</v>
      </c>
      <c r="BI221" s="695">
        <v>0</v>
      </c>
      <c r="BJ221" s="695">
        <v>0</v>
      </c>
      <c r="BK221" s="695">
        <v>0</v>
      </c>
      <c r="BL221" s="695">
        <v>0</v>
      </c>
      <c r="BM221" s="695">
        <v>0</v>
      </c>
      <c r="BN221" s="695">
        <v>0</v>
      </c>
      <c r="BO221" s="695">
        <v>0</v>
      </c>
      <c r="BP221" s="695">
        <v>0</v>
      </c>
      <c r="BQ221" s="695">
        <v>0</v>
      </c>
      <c r="BR221" s="695">
        <v>0</v>
      </c>
      <c r="BS221" s="695">
        <v>0</v>
      </c>
      <c r="BT221" s="696">
        <v>0</v>
      </c>
    </row>
    <row r="222" spans="2:72" ht="18" customHeight="1">
      <c r="B222" s="815" t="s">
        <v>841</v>
      </c>
      <c r="C222" s="815" t="s">
        <v>839</v>
      </c>
      <c r="D222" s="815" t="s">
        <v>814</v>
      </c>
      <c r="E222" s="815" t="s">
        <v>798</v>
      </c>
      <c r="F222" s="815" t="s">
        <v>29</v>
      </c>
      <c r="G222" s="815" t="s">
        <v>799</v>
      </c>
      <c r="H222" s="815">
        <v>2015</v>
      </c>
      <c r="I222" s="816" t="s">
        <v>583</v>
      </c>
      <c r="J222" s="634" t="s">
        <v>595</v>
      </c>
      <c r="K222" s="632"/>
      <c r="L222" s="694"/>
      <c r="M222" s="695"/>
      <c r="N222" s="695"/>
      <c r="O222" s="695"/>
      <c r="P222" s="695">
        <v>0</v>
      </c>
      <c r="Q222" s="695">
        <v>0</v>
      </c>
      <c r="R222" s="695">
        <v>0</v>
      </c>
      <c r="S222" s="695">
        <v>0</v>
      </c>
      <c r="T222" s="695">
        <v>0</v>
      </c>
      <c r="U222" s="695">
        <v>0</v>
      </c>
      <c r="V222" s="695">
        <v>0</v>
      </c>
      <c r="W222" s="695">
        <v>0</v>
      </c>
      <c r="X222" s="695">
        <v>0</v>
      </c>
      <c r="Y222" s="695">
        <v>0</v>
      </c>
      <c r="Z222" s="695">
        <v>0</v>
      </c>
      <c r="AA222" s="695">
        <v>0</v>
      </c>
      <c r="AB222" s="695">
        <v>0</v>
      </c>
      <c r="AC222" s="695">
        <v>0</v>
      </c>
      <c r="AD222" s="695">
        <v>0</v>
      </c>
      <c r="AE222" s="695">
        <v>0</v>
      </c>
      <c r="AF222" s="695">
        <v>0</v>
      </c>
      <c r="AG222" s="695">
        <v>0</v>
      </c>
      <c r="AH222" s="695">
        <v>0</v>
      </c>
      <c r="AI222" s="695">
        <v>0</v>
      </c>
      <c r="AJ222" s="695">
        <v>0</v>
      </c>
      <c r="AK222" s="695">
        <v>0</v>
      </c>
      <c r="AL222" s="695">
        <v>0</v>
      </c>
      <c r="AM222" s="695">
        <v>0</v>
      </c>
      <c r="AN222" s="695">
        <v>0</v>
      </c>
      <c r="AO222" s="696">
        <v>0</v>
      </c>
      <c r="AP222" s="632"/>
      <c r="AQ222" s="694"/>
      <c r="AR222" s="695"/>
      <c r="AS222" s="695"/>
      <c r="AT222" s="695"/>
      <c r="AU222" s="695">
        <v>0</v>
      </c>
      <c r="AV222" s="695">
        <v>0</v>
      </c>
      <c r="AW222" s="695">
        <v>0</v>
      </c>
      <c r="AX222" s="695">
        <v>0</v>
      </c>
      <c r="AY222" s="695">
        <v>0</v>
      </c>
      <c r="AZ222" s="695">
        <v>0</v>
      </c>
      <c r="BA222" s="695">
        <v>0</v>
      </c>
      <c r="BB222" s="695">
        <v>0</v>
      </c>
      <c r="BC222" s="695">
        <v>0</v>
      </c>
      <c r="BD222" s="695">
        <v>0</v>
      </c>
      <c r="BE222" s="695">
        <v>0</v>
      </c>
      <c r="BF222" s="695">
        <v>0</v>
      </c>
      <c r="BG222" s="695">
        <v>0</v>
      </c>
      <c r="BH222" s="695">
        <v>0</v>
      </c>
      <c r="BI222" s="695">
        <v>0</v>
      </c>
      <c r="BJ222" s="695">
        <v>0</v>
      </c>
      <c r="BK222" s="695">
        <v>0</v>
      </c>
      <c r="BL222" s="695">
        <v>0</v>
      </c>
      <c r="BM222" s="695">
        <v>0</v>
      </c>
      <c r="BN222" s="695">
        <v>0</v>
      </c>
      <c r="BO222" s="695">
        <v>0</v>
      </c>
      <c r="BP222" s="695">
        <v>0</v>
      </c>
      <c r="BQ222" s="695">
        <v>0</v>
      </c>
      <c r="BR222" s="695">
        <v>0</v>
      </c>
      <c r="BS222" s="695">
        <v>0</v>
      </c>
      <c r="BT222" s="696">
        <v>0</v>
      </c>
    </row>
    <row r="223" spans="2:72" ht="18" customHeight="1">
      <c r="B223" s="815" t="s">
        <v>841</v>
      </c>
      <c r="C223" s="815" t="s">
        <v>840</v>
      </c>
      <c r="D223" s="815" t="s">
        <v>815</v>
      </c>
      <c r="E223" s="815" t="s">
        <v>798</v>
      </c>
      <c r="F223" s="815" t="s">
        <v>800</v>
      </c>
      <c r="G223" s="815" t="s">
        <v>799</v>
      </c>
      <c r="H223" s="815">
        <v>2015</v>
      </c>
      <c r="I223" s="816" t="s">
        <v>583</v>
      </c>
      <c r="J223" s="634" t="s">
        <v>595</v>
      </c>
      <c r="K223" s="632"/>
      <c r="L223" s="694"/>
      <c r="M223" s="695"/>
      <c r="N223" s="695"/>
      <c r="O223" s="695"/>
      <c r="P223" s="695">
        <v>0</v>
      </c>
      <c r="Q223" s="695">
        <v>0</v>
      </c>
      <c r="R223" s="695">
        <v>0</v>
      </c>
      <c r="S223" s="695">
        <v>0</v>
      </c>
      <c r="T223" s="695">
        <v>0</v>
      </c>
      <c r="U223" s="695">
        <v>0</v>
      </c>
      <c r="V223" s="695">
        <v>0</v>
      </c>
      <c r="W223" s="695">
        <v>0</v>
      </c>
      <c r="X223" s="695">
        <v>0</v>
      </c>
      <c r="Y223" s="695">
        <v>0</v>
      </c>
      <c r="Z223" s="695">
        <v>0</v>
      </c>
      <c r="AA223" s="695">
        <v>0</v>
      </c>
      <c r="AB223" s="695">
        <v>0</v>
      </c>
      <c r="AC223" s="695">
        <v>0</v>
      </c>
      <c r="AD223" s="695">
        <v>0</v>
      </c>
      <c r="AE223" s="695">
        <v>0</v>
      </c>
      <c r="AF223" s="695">
        <v>0</v>
      </c>
      <c r="AG223" s="695">
        <v>0</v>
      </c>
      <c r="AH223" s="695">
        <v>0</v>
      </c>
      <c r="AI223" s="695">
        <v>0</v>
      </c>
      <c r="AJ223" s="695">
        <v>0</v>
      </c>
      <c r="AK223" s="695">
        <v>0</v>
      </c>
      <c r="AL223" s="695">
        <v>0</v>
      </c>
      <c r="AM223" s="695">
        <v>0</v>
      </c>
      <c r="AN223" s="695">
        <v>0</v>
      </c>
      <c r="AO223" s="696">
        <v>0</v>
      </c>
      <c r="AP223" s="632"/>
      <c r="AQ223" s="694"/>
      <c r="AR223" s="695"/>
      <c r="AS223" s="695"/>
      <c r="AT223" s="695"/>
      <c r="AU223" s="695">
        <v>0</v>
      </c>
      <c r="AV223" s="695">
        <v>0</v>
      </c>
      <c r="AW223" s="695">
        <v>0</v>
      </c>
      <c r="AX223" s="695">
        <v>0</v>
      </c>
      <c r="AY223" s="695">
        <v>0</v>
      </c>
      <c r="AZ223" s="695">
        <v>0</v>
      </c>
      <c r="BA223" s="695">
        <v>0</v>
      </c>
      <c r="BB223" s="695">
        <v>0</v>
      </c>
      <c r="BC223" s="695">
        <v>0</v>
      </c>
      <c r="BD223" s="695">
        <v>0</v>
      </c>
      <c r="BE223" s="695">
        <v>0</v>
      </c>
      <c r="BF223" s="695">
        <v>0</v>
      </c>
      <c r="BG223" s="695">
        <v>0</v>
      </c>
      <c r="BH223" s="695">
        <v>0</v>
      </c>
      <c r="BI223" s="695">
        <v>0</v>
      </c>
      <c r="BJ223" s="695">
        <v>0</v>
      </c>
      <c r="BK223" s="695">
        <v>0</v>
      </c>
      <c r="BL223" s="695">
        <v>0</v>
      </c>
      <c r="BM223" s="695">
        <v>0</v>
      </c>
      <c r="BN223" s="695">
        <v>0</v>
      </c>
      <c r="BO223" s="695">
        <v>0</v>
      </c>
      <c r="BP223" s="695">
        <v>0</v>
      </c>
      <c r="BQ223" s="695">
        <v>0</v>
      </c>
      <c r="BR223" s="695">
        <v>0</v>
      </c>
      <c r="BS223" s="695">
        <v>0</v>
      </c>
      <c r="BT223" s="696">
        <v>0</v>
      </c>
    </row>
    <row r="224" spans="2:72" ht="18" customHeight="1">
      <c r="B224" s="815" t="s">
        <v>841</v>
      </c>
      <c r="C224" s="815" t="s">
        <v>840</v>
      </c>
      <c r="D224" s="815" t="s">
        <v>816</v>
      </c>
      <c r="E224" s="815" t="s">
        <v>798</v>
      </c>
      <c r="F224" s="815" t="s">
        <v>800</v>
      </c>
      <c r="G224" s="815" t="s">
        <v>799</v>
      </c>
      <c r="H224" s="815">
        <v>2015</v>
      </c>
      <c r="I224" s="816" t="s">
        <v>583</v>
      </c>
      <c r="J224" s="634" t="s">
        <v>595</v>
      </c>
      <c r="K224" s="632"/>
      <c r="L224" s="694"/>
      <c r="M224" s="695"/>
      <c r="N224" s="695"/>
      <c r="O224" s="695"/>
      <c r="P224" s="695">
        <v>0</v>
      </c>
      <c r="Q224" s="695">
        <v>0</v>
      </c>
      <c r="R224" s="695">
        <v>0</v>
      </c>
      <c r="S224" s="695">
        <v>0</v>
      </c>
      <c r="T224" s="695">
        <v>0</v>
      </c>
      <c r="U224" s="695">
        <v>0</v>
      </c>
      <c r="V224" s="695">
        <v>0</v>
      </c>
      <c r="W224" s="695">
        <v>0</v>
      </c>
      <c r="X224" s="695">
        <v>0</v>
      </c>
      <c r="Y224" s="695">
        <v>0</v>
      </c>
      <c r="Z224" s="695">
        <v>0</v>
      </c>
      <c r="AA224" s="695">
        <v>0</v>
      </c>
      <c r="AB224" s="695">
        <v>0</v>
      </c>
      <c r="AC224" s="695">
        <v>0</v>
      </c>
      <c r="AD224" s="695">
        <v>0</v>
      </c>
      <c r="AE224" s="695">
        <v>0</v>
      </c>
      <c r="AF224" s="695">
        <v>0</v>
      </c>
      <c r="AG224" s="695">
        <v>0</v>
      </c>
      <c r="AH224" s="695">
        <v>0</v>
      </c>
      <c r="AI224" s="695">
        <v>0</v>
      </c>
      <c r="AJ224" s="695">
        <v>0</v>
      </c>
      <c r="AK224" s="695">
        <v>0</v>
      </c>
      <c r="AL224" s="695">
        <v>0</v>
      </c>
      <c r="AM224" s="695">
        <v>0</v>
      </c>
      <c r="AN224" s="695">
        <v>0</v>
      </c>
      <c r="AO224" s="696">
        <v>0</v>
      </c>
      <c r="AP224" s="632"/>
      <c r="AQ224" s="694"/>
      <c r="AR224" s="695"/>
      <c r="AS224" s="695"/>
      <c r="AT224" s="695"/>
      <c r="AU224" s="695">
        <v>0</v>
      </c>
      <c r="AV224" s="695">
        <v>0</v>
      </c>
      <c r="AW224" s="695">
        <v>0</v>
      </c>
      <c r="AX224" s="695">
        <v>0</v>
      </c>
      <c r="AY224" s="695">
        <v>0</v>
      </c>
      <c r="AZ224" s="695">
        <v>0</v>
      </c>
      <c r="BA224" s="695">
        <v>0</v>
      </c>
      <c r="BB224" s="695">
        <v>0</v>
      </c>
      <c r="BC224" s="695">
        <v>0</v>
      </c>
      <c r="BD224" s="695">
        <v>0</v>
      </c>
      <c r="BE224" s="695">
        <v>0</v>
      </c>
      <c r="BF224" s="695">
        <v>0</v>
      </c>
      <c r="BG224" s="695">
        <v>0</v>
      </c>
      <c r="BH224" s="695">
        <v>0</v>
      </c>
      <c r="BI224" s="695">
        <v>0</v>
      </c>
      <c r="BJ224" s="695">
        <v>0</v>
      </c>
      <c r="BK224" s="695">
        <v>0</v>
      </c>
      <c r="BL224" s="695">
        <v>0</v>
      </c>
      <c r="BM224" s="695">
        <v>0</v>
      </c>
      <c r="BN224" s="695">
        <v>0</v>
      </c>
      <c r="BO224" s="695">
        <v>0</v>
      </c>
      <c r="BP224" s="695">
        <v>0</v>
      </c>
      <c r="BQ224" s="695">
        <v>0</v>
      </c>
      <c r="BR224" s="695">
        <v>0</v>
      </c>
      <c r="BS224" s="695">
        <v>0</v>
      </c>
      <c r="BT224" s="696">
        <v>0</v>
      </c>
    </row>
    <row r="225" spans="2:72" ht="18" customHeight="1">
      <c r="B225" s="815" t="s">
        <v>841</v>
      </c>
      <c r="C225" s="815" t="s">
        <v>840</v>
      </c>
      <c r="D225" s="815" t="s">
        <v>782</v>
      </c>
      <c r="E225" s="815" t="s">
        <v>798</v>
      </c>
      <c r="F225" s="815" t="s">
        <v>800</v>
      </c>
      <c r="G225" s="815" t="s">
        <v>799</v>
      </c>
      <c r="H225" s="815">
        <v>2015</v>
      </c>
      <c r="I225" s="816" t="s">
        <v>583</v>
      </c>
      <c r="J225" s="634" t="s">
        <v>595</v>
      </c>
      <c r="K225" s="632"/>
      <c r="L225" s="694"/>
      <c r="M225" s="695"/>
      <c r="N225" s="695"/>
      <c r="O225" s="695"/>
      <c r="P225" s="695">
        <v>0</v>
      </c>
      <c r="Q225" s="695">
        <v>0</v>
      </c>
      <c r="R225" s="695">
        <v>0</v>
      </c>
      <c r="S225" s="695">
        <v>0</v>
      </c>
      <c r="T225" s="695">
        <v>0</v>
      </c>
      <c r="U225" s="695">
        <v>0</v>
      </c>
      <c r="V225" s="695">
        <v>0</v>
      </c>
      <c r="W225" s="695">
        <v>0</v>
      </c>
      <c r="X225" s="695">
        <v>0</v>
      </c>
      <c r="Y225" s="695">
        <v>0</v>
      </c>
      <c r="Z225" s="695">
        <v>0</v>
      </c>
      <c r="AA225" s="695">
        <v>0</v>
      </c>
      <c r="AB225" s="695">
        <v>0</v>
      </c>
      <c r="AC225" s="695">
        <v>0</v>
      </c>
      <c r="AD225" s="695">
        <v>0</v>
      </c>
      <c r="AE225" s="695">
        <v>0</v>
      </c>
      <c r="AF225" s="695">
        <v>0</v>
      </c>
      <c r="AG225" s="695">
        <v>0</v>
      </c>
      <c r="AH225" s="695">
        <v>0</v>
      </c>
      <c r="AI225" s="695">
        <v>0</v>
      </c>
      <c r="AJ225" s="695">
        <v>0</v>
      </c>
      <c r="AK225" s="695">
        <v>0</v>
      </c>
      <c r="AL225" s="695">
        <v>0</v>
      </c>
      <c r="AM225" s="695">
        <v>0</v>
      </c>
      <c r="AN225" s="695">
        <v>0</v>
      </c>
      <c r="AO225" s="696">
        <v>0</v>
      </c>
      <c r="AP225" s="632"/>
      <c r="AQ225" s="694"/>
      <c r="AR225" s="695"/>
      <c r="AS225" s="695"/>
      <c r="AT225" s="695"/>
      <c r="AU225" s="695">
        <v>0</v>
      </c>
      <c r="AV225" s="695">
        <v>0</v>
      </c>
      <c r="AW225" s="695">
        <v>0</v>
      </c>
      <c r="AX225" s="695">
        <v>0</v>
      </c>
      <c r="AY225" s="695">
        <v>0</v>
      </c>
      <c r="AZ225" s="695">
        <v>0</v>
      </c>
      <c r="BA225" s="695">
        <v>0</v>
      </c>
      <c r="BB225" s="695">
        <v>0</v>
      </c>
      <c r="BC225" s="695">
        <v>0</v>
      </c>
      <c r="BD225" s="695">
        <v>0</v>
      </c>
      <c r="BE225" s="695">
        <v>0</v>
      </c>
      <c r="BF225" s="695">
        <v>0</v>
      </c>
      <c r="BG225" s="695">
        <v>0</v>
      </c>
      <c r="BH225" s="695">
        <v>0</v>
      </c>
      <c r="BI225" s="695">
        <v>0</v>
      </c>
      <c r="BJ225" s="695">
        <v>0</v>
      </c>
      <c r="BK225" s="695">
        <v>0</v>
      </c>
      <c r="BL225" s="695">
        <v>0</v>
      </c>
      <c r="BM225" s="695">
        <v>0</v>
      </c>
      <c r="BN225" s="695">
        <v>0</v>
      </c>
      <c r="BO225" s="695">
        <v>0</v>
      </c>
      <c r="BP225" s="695">
        <v>0</v>
      </c>
      <c r="BQ225" s="695">
        <v>0</v>
      </c>
      <c r="BR225" s="695">
        <v>0</v>
      </c>
      <c r="BS225" s="695">
        <v>0</v>
      </c>
      <c r="BT225" s="696">
        <v>0</v>
      </c>
    </row>
    <row r="226" spans="2:72" ht="18" customHeight="1">
      <c r="B226" s="815" t="s">
        <v>841</v>
      </c>
      <c r="C226" s="815" t="s">
        <v>840</v>
      </c>
      <c r="D226" s="815" t="s">
        <v>817</v>
      </c>
      <c r="E226" s="815" t="s">
        <v>798</v>
      </c>
      <c r="F226" s="815" t="s">
        <v>800</v>
      </c>
      <c r="G226" s="815" t="s">
        <v>799</v>
      </c>
      <c r="H226" s="815">
        <v>2015</v>
      </c>
      <c r="I226" s="816" t="s">
        <v>583</v>
      </c>
      <c r="J226" s="634" t="s">
        <v>595</v>
      </c>
      <c r="K226" s="632"/>
      <c r="L226" s="694"/>
      <c r="M226" s="695"/>
      <c r="N226" s="695"/>
      <c r="O226" s="695"/>
      <c r="P226" s="695">
        <v>0</v>
      </c>
      <c r="Q226" s="695">
        <v>0</v>
      </c>
      <c r="R226" s="695">
        <v>0</v>
      </c>
      <c r="S226" s="695">
        <v>0</v>
      </c>
      <c r="T226" s="695">
        <v>0</v>
      </c>
      <c r="U226" s="695">
        <v>0</v>
      </c>
      <c r="V226" s="695">
        <v>0</v>
      </c>
      <c r="W226" s="695">
        <v>0</v>
      </c>
      <c r="X226" s="695">
        <v>0</v>
      </c>
      <c r="Y226" s="695">
        <v>0</v>
      </c>
      <c r="Z226" s="695">
        <v>0</v>
      </c>
      <c r="AA226" s="695">
        <v>0</v>
      </c>
      <c r="AB226" s="695">
        <v>0</v>
      </c>
      <c r="AC226" s="695">
        <v>0</v>
      </c>
      <c r="AD226" s="695">
        <v>0</v>
      </c>
      <c r="AE226" s="695">
        <v>0</v>
      </c>
      <c r="AF226" s="695">
        <v>0</v>
      </c>
      <c r="AG226" s="695">
        <v>0</v>
      </c>
      <c r="AH226" s="695">
        <v>0</v>
      </c>
      <c r="AI226" s="695">
        <v>0</v>
      </c>
      <c r="AJ226" s="695">
        <v>0</v>
      </c>
      <c r="AK226" s="695">
        <v>0</v>
      </c>
      <c r="AL226" s="695">
        <v>0</v>
      </c>
      <c r="AM226" s="695">
        <v>0</v>
      </c>
      <c r="AN226" s="695">
        <v>0</v>
      </c>
      <c r="AO226" s="696">
        <v>0</v>
      </c>
      <c r="AP226" s="632"/>
      <c r="AQ226" s="694"/>
      <c r="AR226" s="695"/>
      <c r="AS226" s="695"/>
      <c r="AT226" s="695"/>
      <c r="AU226" s="695">
        <v>0</v>
      </c>
      <c r="AV226" s="695">
        <v>0</v>
      </c>
      <c r="AW226" s="695">
        <v>0</v>
      </c>
      <c r="AX226" s="695">
        <v>0</v>
      </c>
      <c r="AY226" s="695">
        <v>0</v>
      </c>
      <c r="AZ226" s="695">
        <v>0</v>
      </c>
      <c r="BA226" s="695">
        <v>0</v>
      </c>
      <c r="BB226" s="695">
        <v>0</v>
      </c>
      <c r="BC226" s="695">
        <v>0</v>
      </c>
      <c r="BD226" s="695">
        <v>0</v>
      </c>
      <c r="BE226" s="695">
        <v>0</v>
      </c>
      <c r="BF226" s="695">
        <v>0</v>
      </c>
      <c r="BG226" s="695">
        <v>0</v>
      </c>
      <c r="BH226" s="695">
        <v>0</v>
      </c>
      <c r="BI226" s="695">
        <v>0</v>
      </c>
      <c r="BJ226" s="695">
        <v>0</v>
      </c>
      <c r="BK226" s="695">
        <v>0</v>
      </c>
      <c r="BL226" s="695">
        <v>0</v>
      </c>
      <c r="BM226" s="695">
        <v>0</v>
      </c>
      <c r="BN226" s="695">
        <v>0</v>
      </c>
      <c r="BO226" s="695">
        <v>0</v>
      </c>
      <c r="BP226" s="695">
        <v>0</v>
      </c>
      <c r="BQ226" s="695">
        <v>0</v>
      </c>
      <c r="BR226" s="695">
        <v>0</v>
      </c>
      <c r="BS226" s="695">
        <v>0</v>
      </c>
      <c r="BT226" s="696">
        <v>0</v>
      </c>
    </row>
    <row r="227" spans="2:72" ht="18" customHeight="1">
      <c r="B227" s="815" t="s">
        <v>208</v>
      </c>
      <c r="C227" s="815" t="s">
        <v>839</v>
      </c>
      <c r="D227" s="815" t="s">
        <v>818</v>
      </c>
      <c r="E227" s="815" t="s">
        <v>798</v>
      </c>
      <c r="F227" s="815" t="s">
        <v>29</v>
      </c>
      <c r="G227" s="815" t="s">
        <v>799</v>
      </c>
      <c r="H227" s="815">
        <v>2015</v>
      </c>
      <c r="I227" s="816" t="s">
        <v>583</v>
      </c>
      <c r="J227" s="634" t="s">
        <v>595</v>
      </c>
      <c r="K227" s="632"/>
      <c r="L227" s="694"/>
      <c r="M227" s="695"/>
      <c r="N227" s="695"/>
      <c r="O227" s="695"/>
      <c r="P227" s="695">
        <v>0</v>
      </c>
      <c r="Q227" s="695">
        <v>0</v>
      </c>
      <c r="R227" s="695">
        <v>0</v>
      </c>
      <c r="S227" s="695">
        <v>0</v>
      </c>
      <c r="T227" s="695">
        <v>0</v>
      </c>
      <c r="U227" s="695">
        <v>0</v>
      </c>
      <c r="V227" s="695">
        <v>0</v>
      </c>
      <c r="W227" s="695">
        <v>0</v>
      </c>
      <c r="X227" s="695">
        <v>0</v>
      </c>
      <c r="Y227" s="695">
        <v>0</v>
      </c>
      <c r="Z227" s="695">
        <v>0</v>
      </c>
      <c r="AA227" s="695">
        <v>0</v>
      </c>
      <c r="AB227" s="695">
        <v>0</v>
      </c>
      <c r="AC227" s="695">
        <v>0</v>
      </c>
      <c r="AD227" s="695">
        <v>0</v>
      </c>
      <c r="AE227" s="695">
        <v>0</v>
      </c>
      <c r="AF227" s="695">
        <v>0</v>
      </c>
      <c r="AG227" s="695">
        <v>0</v>
      </c>
      <c r="AH227" s="695">
        <v>0</v>
      </c>
      <c r="AI227" s="695">
        <v>0</v>
      </c>
      <c r="AJ227" s="695">
        <v>0</v>
      </c>
      <c r="AK227" s="695">
        <v>0</v>
      </c>
      <c r="AL227" s="695">
        <v>0</v>
      </c>
      <c r="AM227" s="695">
        <v>0</v>
      </c>
      <c r="AN227" s="695">
        <v>0</v>
      </c>
      <c r="AO227" s="696">
        <v>0</v>
      </c>
      <c r="AP227" s="632"/>
      <c r="AQ227" s="694"/>
      <c r="AR227" s="695"/>
      <c r="AS227" s="695"/>
      <c r="AT227" s="695"/>
      <c r="AU227" s="695">
        <v>0</v>
      </c>
      <c r="AV227" s="695">
        <v>0</v>
      </c>
      <c r="AW227" s="695">
        <v>0</v>
      </c>
      <c r="AX227" s="695">
        <v>0</v>
      </c>
      <c r="AY227" s="695">
        <v>0</v>
      </c>
      <c r="AZ227" s="695">
        <v>0</v>
      </c>
      <c r="BA227" s="695">
        <v>0</v>
      </c>
      <c r="BB227" s="695">
        <v>0</v>
      </c>
      <c r="BC227" s="695">
        <v>0</v>
      </c>
      <c r="BD227" s="695">
        <v>0</v>
      </c>
      <c r="BE227" s="695">
        <v>0</v>
      </c>
      <c r="BF227" s="695">
        <v>0</v>
      </c>
      <c r="BG227" s="695">
        <v>0</v>
      </c>
      <c r="BH227" s="695">
        <v>0</v>
      </c>
      <c r="BI227" s="695">
        <v>0</v>
      </c>
      <c r="BJ227" s="695">
        <v>0</v>
      </c>
      <c r="BK227" s="695">
        <v>0</v>
      </c>
      <c r="BL227" s="695">
        <v>0</v>
      </c>
      <c r="BM227" s="695">
        <v>0</v>
      </c>
      <c r="BN227" s="695">
        <v>0</v>
      </c>
      <c r="BO227" s="695">
        <v>0</v>
      </c>
      <c r="BP227" s="695">
        <v>0</v>
      </c>
      <c r="BQ227" s="695">
        <v>0</v>
      </c>
      <c r="BR227" s="695">
        <v>0</v>
      </c>
      <c r="BS227" s="695">
        <v>0</v>
      </c>
      <c r="BT227" s="696">
        <v>0</v>
      </c>
    </row>
    <row r="228" spans="2:72" ht="18" customHeight="1">
      <c r="B228" s="815" t="s">
        <v>208</v>
      </c>
      <c r="C228" s="815" t="s">
        <v>839</v>
      </c>
      <c r="D228" s="815" t="s">
        <v>819</v>
      </c>
      <c r="E228" s="815" t="s">
        <v>798</v>
      </c>
      <c r="F228" s="815" t="s">
        <v>29</v>
      </c>
      <c r="G228" s="815" t="s">
        <v>799</v>
      </c>
      <c r="H228" s="815">
        <v>2015</v>
      </c>
      <c r="I228" s="816" t="s">
        <v>583</v>
      </c>
      <c r="J228" s="634" t="s">
        <v>595</v>
      </c>
      <c r="K228" s="632"/>
      <c r="L228" s="694"/>
      <c r="M228" s="695"/>
      <c r="N228" s="695"/>
      <c r="O228" s="695"/>
      <c r="P228" s="695">
        <v>0</v>
      </c>
      <c r="Q228" s="695">
        <v>0</v>
      </c>
      <c r="R228" s="695">
        <v>0</v>
      </c>
      <c r="S228" s="695">
        <v>0</v>
      </c>
      <c r="T228" s="695">
        <v>0</v>
      </c>
      <c r="U228" s="695">
        <v>0</v>
      </c>
      <c r="V228" s="695">
        <v>0</v>
      </c>
      <c r="W228" s="695">
        <v>0</v>
      </c>
      <c r="X228" s="695">
        <v>0</v>
      </c>
      <c r="Y228" s="695">
        <v>0</v>
      </c>
      <c r="Z228" s="695">
        <v>0</v>
      </c>
      <c r="AA228" s="695">
        <v>0</v>
      </c>
      <c r="AB228" s="695">
        <v>0</v>
      </c>
      <c r="AC228" s="695">
        <v>0</v>
      </c>
      <c r="AD228" s="695">
        <v>0</v>
      </c>
      <c r="AE228" s="695">
        <v>0</v>
      </c>
      <c r="AF228" s="695">
        <v>0</v>
      </c>
      <c r="AG228" s="695">
        <v>0</v>
      </c>
      <c r="AH228" s="695">
        <v>0</v>
      </c>
      <c r="AI228" s="695">
        <v>0</v>
      </c>
      <c r="AJ228" s="695">
        <v>0</v>
      </c>
      <c r="AK228" s="695">
        <v>0</v>
      </c>
      <c r="AL228" s="695">
        <v>0</v>
      </c>
      <c r="AM228" s="695">
        <v>0</v>
      </c>
      <c r="AN228" s="695">
        <v>0</v>
      </c>
      <c r="AO228" s="696">
        <v>0</v>
      </c>
      <c r="AP228" s="632"/>
      <c r="AQ228" s="694"/>
      <c r="AR228" s="695"/>
      <c r="AS228" s="695"/>
      <c r="AT228" s="695"/>
      <c r="AU228" s="695">
        <v>0</v>
      </c>
      <c r="AV228" s="695">
        <v>0</v>
      </c>
      <c r="AW228" s="695">
        <v>0</v>
      </c>
      <c r="AX228" s="695">
        <v>0</v>
      </c>
      <c r="AY228" s="695">
        <v>0</v>
      </c>
      <c r="AZ228" s="695">
        <v>0</v>
      </c>
      <c r="BA228" s="695">
        <v>0</v>
      </c>
      <c r="BB228" s="695">
        <v>0</v>
      </c>
      <c r="BC228" s="695">
        <v>0</v>
      </c>
      <c r="BD228" s="695">
        <v>0</v>
      </c>
      <c r="BE228" s="695">
        <v>0</v>
      </c>
      <c r="BF228" s="695">
        <v>0</v>
      </c>
      <c r="BG228" s="695">
        <v>0</v>
      </c>
      <c r="BH228" s="695">
        <v>0</v>
      </c>
      <c r="BI228" s="695">
        <v>0</v>
      </c>
      <c r="BJ228" s="695">
        <v>0</v>
      </c>
      <c r="BK228" s="695">
        <v>0</v>
      </c>
      <c r="BL228" s="695">
        <v>0</v>
      </c>
      <c r="BM228" s="695">
        <v>0</v>
      </c>
      <c r="BN228" s="695">
        <v>0</v>
      </c>
      <c r="BO228" s="695">
        <v>0</v>
      </c>
      <c r="BP228" s="695">
        <v>0</v>
      </c>
      <c r="BQ228" s="695">
        <v>0</v>
      </c>
      <c r="BR228" s="695">
        <v>0</v>
      </c>
      <c r="BS228" s="695">
        <v>0</v>
      </c>
      <c r="BT228" s="696">
        <v>0</v>
      </c>
    </row>
    <row r="229" spans="2:72" ht="18" customHeight="1">
      <c r="B229" s="815" t="s">
        <v>208</v>
      </c>
      <c r="C229" s="815" t="s">
        <v>839</v>
      </c>
      <c r="D229" s="815" t="s">
        <v>820</v>
      </c>
      <c r="E229" s="815" t="s">
        <v>798</v>
      </c>
      <c r="F229" s="815" t="s">
        <v>29</v>
      </c>
      <c r="G229" s="815" t="s">
        <v>799</v>
      </c>
      <c r="H229" s="815">
        <v>2015</v>
      </c>
      <c r="I229" s="816" t="s">
        <v>583</v>
      </c>
      <c r="J229" s="634" t="s">
        <v>595</v>
      </c>
      <c r="K229" s="632"/>
      <c r="L229" s="694"/>
      <c r="M229" s="695"/>
      <c r="N229" s="695"/>
      <c r="O229" s="695"/>
      <c r="P229" s="695">
        <v>0</v>
      </c>
      <c r="Q229" s="695">
        <v>0</v>
      </c>
      <c r="R229" s="695">
        <v>0</v>
      </c>
      <c r="S229" s="695">
        <v>0</v>
      </c>
      <c r="T229" s="695">
        <v>0</v>
      </c>
      <c r="U229" s="695">
        <v>0</v>
      </c>
      <c r="V229" s="695">
        <v>0</v>
      </c>
      <c r="W229" s="695">
        <v>0</v>
      </c>
      <c r="X229" s="695">
        <v>0</v>
      </c>
      <c r="Y229" s="695">
        <v>0</v>
      </c>
      <c r="Z229" s="695">
        <v>0</v>
      </c>
      <c r="AA229" s="695">
        <v>0</v>
      </c>
      <c r="AB229" s="695">
        <v>0</v>
      </c>
      <c r="AC229" s="695">
        <v>0</v>
      </c>
      <c r="AD229" s="695">
        <v>0</v>
      </c>
      <c r="AE229" s="695">
        <v>0</v>
      </c>
      <c r="AF229" s="695">
        <v>0</v>
      </c>
      <c r="AG229" s="695">
        <v>0</v>
      </c>
      <c r="AH229" s="695">
        <v>0</v>
      </c>
      <c r="AI229" s="695">
        <v>0</v>
      </c>
      <c r="AJ229" s="695">
        <v>0</v>
      </c>
      <c r="AK229" s="695">
        <v>0</v>
      </c>
      <c r="AL229" s="695">
        <v>0</v>
      </c>
      <c r="AM229" s="695">
        <v>0</v>
      </c>
      <c r="AN229" s="695">
        <v>0</v>
      </c>
      <c r="AO229" s="696">
        <v>0</v>
      </c>
      <c r="AP229" s="632"/>
      <c r="AQ229" s="694"/>
      <c r="AR229" s="695"/>
      <c r="AS229" s="695"/>
      <c r="AT229" s="695"/>
      <c r="AU229" s="695">
        <v>0</v>
      </c>
      <c r="AV229" s="695">
        <v>0</v>
      </c>
      <c r="AW229" s="695">
        <v>0</v>
      </c>
      <c r="AX229" s="695">
        <v>0</v>
      </c>
      <c r="AY229" s="695">
        <v>0</v>
      </c>
      <c r="AZ229" s="695">
        <v>0</v>
      </c>
      <c r="BA229" s="695">
        <v>0</v>
      </c>
      <c r="BB229" s="695">
        <v>0</v>
      </c>
      <c r="BC229" s="695">
        <v>0</v>
      </c>
      <c r="BD229" s="695">
        <v>0</v>
      </c>
      <c r="BE229" s="695">
        <v>0</v>
      </c>
      <c r="BF229" s="695">
        <v>0</v>
      </c>
      <c r="BG229" s="695">
        <v>0</v>
      </c>
      <c r="BH229" s="695">
        <v>0</v>
      </c>
      <c r="BI229" s="695">
        <v>0</v>
      </c>
      <c r="BJ229" s="695">
        <v>0</v>
      </c>
      <c r="BK229" s="695">
        <v>0</v>
      </c>
      <c r="BL229" s="695">
        <v>0</v>
      </c>
      <c r="BM229" s="695">
        <v>0</v>
      </c>
      <c r="BN229" s="695">
        <v>0</v>
      </c>
      <c r="BO229" s="695">
        <v>0</v>
      </c>
      <c r="BP229" s="695">
        <v>0</v>
      </c>
      <c r="BQ229" s="695">
        <v>0</v>
      </c>
      <c r="BR229" s="695">
        <v>0</v>
      </c>
      <c r="BS229" s="695">
        <v>0</v>
      </c>
      <c r="BT229" s="696">
        <v>0</v>
      </c>
    </row>
    <row r="230" spans="2:72" ht="18" customHeight="1">
      <c r="B230" s="815" t="s">
        <v>208</v>
      </c>
      <c r="C230" s="815" t="s">
        <v>839</v>
      </c>
      <c r="D230" s="815" t="s">
        <v>783</v>
      </c>
      <c r="E230" s="815" t="s">
        <v>798</v>
      </c>
      <c r="F230" s="815" t="s">
        <v>29</v>
      </c>
      <c r="G230" s="815" t="s">
        <v>799</v>
      </c>
      <c r="H230" s="815">
        <v>2015</v>
      </c>
      <c r="I230" s="816" t="s">
        <v>583</v>
      </c>
      <c r="J230" s="634" t="s">
        <v>595</v>
      </c>
      <c r="K230" s="632"/>
      <c r="L230" s="694"/>
      <c r="M230" s="695"/>
      <c r="N230" s="695"/>
      <c r="O230" s="695"/>
      <c r="P230" s="695">
        <v>0</v>
      </c>
      <c r="Q230" s="695">
        <v>0</v>
      </c>
      <c r="R230" s="695">
        <v>0</v>
      </c>
      <c r="S230" s="695">
        <v>0</v>
      </c>
      <c r="T230" s="695">
        <v>0</v>
      </c>
      <c r="U230" s="695">
        <v>0</v>
      </c>
      <c r="V230" s="695">
        <v>0</v>
      </c>
      <c r="W230" s="695">
        <v>0</v>
      </c>
      <c r="X230" s="695">
        <v>0</v>
      </c>
      <c r="Y230" s="695">
        <v>0</v>
      </c>
      <c r="Z230" s="695">
        <v>0</v>
      </c>
      <c r="AA230" s="695">
        <v>0</v>
      </c>
      <c r="AB230" s="695">
        <v>0</v>
      </c>
      <c r="AC230" s="695">
        <v>0</v>
      </c>
      <c r="AD230" s="695">
        <v>0</v>
      </c>
      <c r="AE230" s="695">
        <v>0</v>
      </c>
      <c r="AF230" s="695">
        <v>0</v>
      </c>
      <c r="AG230" s="695">
        <v>0</v>
      </c>
      <c r="AH230" s="695">
        <v>0</v>
      </c>
      <c r="AI230" s="695">
        <v>0</v>
      </c>
      <c r="AJ230" s="695">
        <v>0</v>
      </c>
      <c r="AK230" s="695">
        <v>0</v>
      </c>
      <c r="AL230" s="695">
        <v>0</v>
      </c>
      <c r="AM230" s="695">
        <v>0</v>
      </c>
      <c r="AN230" s="695">
        <v>0</v>
      </c>
      <c r="AO230" s="696">
        <v>0</v>
      </c>
      <c r="AP230" s="632"/>
      <c r="AQ230" s="694"/>
      <c r="AR230" s="695"/>
      <c r="AS230" s="695"/>
      <c r="AT230" s="695"/>
      <c r="AU230" s="695">
        <v>0</v>
      </c>
      <c r="AV230" s="695">
        <v>0</v>
      </c>
      <c r="AW230" s="695">
        <v>0</v>
      </c>
      <c r="AX230" s="695">
        <v>0</v>
      </c>
      <c r="AY230" s="695">
        <v>0</v>
      </c>
      <c r="AZ230" s="695">
        <v>0</v>
      </c>
      <c r="BA230" s="695">
        <v>0</v>
      </c>
      <c r="BB230" s="695">
        <v>0</v>
      </c>
      <c r="BC230" s="695">
        <v>0</v>
      </c>
      <c r="BD230" s="695">
        <v>0</v>
      </c>
      <c r="BE230" s="695">
        <v>0</v>
      </c>
      <c r="BF230" s="695">
        <v>0</v>
      </c>
      <c r="BG230" s="695">
        <v>0</v>
      </c>
      <c r="BH230" s="695">
        <v>0</v>
      </c>
      <c r="BI230" s="695">
        <v>0</v>
      </c>
      <c r="BJ230" s="695">
        <v>0</v>
      </c>
      <c r="BK230" s="695">
        <v>0</v>
      </c>
      <c r="BL230" s="695">
        <v>0</v>
      </c>
      <c r="BM230" s="695">
        <v>0</v>
      </c>
      <c r="BN230" s="695">
        <v>0</v>
      </c>
      <c r="BO230" s="695">
        <v>0</v>
      </c>
      <c r="BP230" s="695">
        <v>0</v>
      </c>
      <c r="BQ230" s="695">
        <v>0</v>
      </c>
      <c r="BR230" s="695">
        <v>0</v>
      </c>
      <c r="BS230" s="695">
        <v>0</v>
      </c>
      <c r="BT230" s="696">
        <v>0</v>
      </c>
    </row>
    <row r="231" spans="2:72" ht="18" customHeight="1">
      <c r="B231" s="815" t="s">
        <v>208</v>
      </c>
      <c r="C231" s="815" t="s">
        <v>839</v>
      </c>
      <c r="D231" s="815" t="s">
        <v>780</v>
      </c>
      <c r="E231" s="815" t="s">
        <v>798</v>
      </c>
      <c r="F231" s="815" t="s">
        <v>29</v>
      </c>
      <c r="G231" s="815" t="s">
        <v>799</v>
      </c>
      <c r="H231" s="815">
        <v>2015</v>
      </c>
      <c r="I231" s="816" t="s">
        <v>583</v>
      </c>
      <c r="J231" s="634" t="s">
        <v>595</v>
      </c>
      <c r="K231" s="632"/>
      <c r="L231" s="694"/>
      <c r="M231" s="695"/>
      <c r="N231" s="695"/>
      <c r="O231" s="695"/>
      <c r="P231" s="695">
        <v>0</v>
      </c>
      <c r="Q231" s="695">
        <v>0</v>
      </c>
      <c r="R231" s="695">
        <v>0</v>
      </c>
      <c r="S231" s="695">
        <v>0</v>
      </c>
      <c r="T231" s="695">
        <v>0</v>
      </c>
      <c r="U231" s="695">
        <v>0</v>
      </c>
      <c r="V231" s="695">
        <v>0</v>
      </c>
      <c r="W231" s="695">
        <v>0</v>
      </c>
      <c r="X231" s="695">
        <v>0</v>
      </c>
      <c r="Y231" s="695">
        <v>0</v>
      </c>
      <c r="Z231" s="695">
        <v>0</v>
      </c>
      <c r="AA231" s="695">
        <v>0</v>
      </c>
      <c r="AB231" s="695">
        <v>0</v>
      </c>
      <c r="AC231" s="695">
        <v>0</v>
      </c>
      <c r="AD231" s="695">
        <v>0</v>
      </c>
      <c r="AE231" s="695">
        <v>0</v>
      </c>
      <c r="AF231" s="695">
        <v>0</v>
      </c>
      <c r="AG231" s="695">
        <v>0</v>
      </c>
      <c r="AH231" s="695">
        <v>0</v>
      </c>
      <c r="AI231" s="695">
        <v>0</v>
      </c>
      <c r="AJ231" s="695">
        <v>0</v>
      </c>
      <c r="AK231" s="695">
        <v>0</v>
      </c>
      <c r="AL231" s="695">
        <v>0</v>
      </c>
      <c r="AM231" s="695">
        <v>0</v>
      </c>
      <c r="AN231" s="695">
        <v>0</v>
      </c>
      <c r="AO231" s="696">
        <v>0</v>
      </c>
      <c r="AP231" s="632"/>
      <c r="AQ231" s="694"/>
      <c r="AR231" s="695"/>
      <c r="AS231" s="695"/>
      <c r="AT231" s="695"/>
      <c r="AU231" s="695">
        <v>0</v>
      </c>
      <c r="AV231" s="695">
        <v>0</v>
      </c>
      <c r="AW231" s="695">
        <v>0</v>
      </c>
      <c r="AX231" s="695">
        <v>0</v>
      </c>
      <c r="AY231" s="695">
        <v>0</v>
      </c>
      <c r="AZ231" s="695">
        <v>0</v>
      </c>
      <c r="BA231" s="695">
        <v>0</v>
      </c>
      <c r="BB231" s="695">
        <v>0</v>
      </c>
      <c r="BC231" s="695">
        <v>0</v>
      </c>
      <c r="BD231" s="695">
        <v>0</v>
      </c>
      <c r="BE231" s="695">
        <v>0</v>
      </c>
      <c r="BF231" s="695">
        <v>0</v>
      </c>
      <c r="BG231" s="695">
        <v>0</v>
      </c>
      <c r="BH231" s="695">
        <v>0</v>
      </c>
      <c r="BI231" s="695">
        <v>0</v>
      </c>
      <c r="BJ231" s="695">
        <v>0</v>
      </c>
      <c r="BK231" s="695">
        <v>0</v>
      </c>
      <c r="BL231" s="695">
        <v>0</v>
      </c>
      <c r="BM231" s="695">
        <v>0</v>
      </c>
      <c r="BN231" s="695">
        <v>0</v>
      </c>
      <c r="BO231" s="695">
        <v>0</v>
      </c>
      <c r="BP231" s="695">
        <v>0</v>
      </c>
      <c r="BQ231" s="695">
        <v>0</v>
      </c>
      <c r="BR231" s="695">
        <v>0</v>
      </c>
      <c r="BS231" s="695">
        <v>0</v>
      </c>
      <c r="BT231" s="696">
        <v>0</v>
      </c>
    </row>
    <row r="232" spans="2:72" ht="18" customHeight="1">
      <c r="B232" s="815" t="s">
        <v>208</v>
      </c>
      <c r="C232" s="815" t="s">
        <v>840</v>
      </c>
      <c r="D232" s="815" t="s">
        <v>821</v>
      </c>
      <c r="E232" s="815" t="s">
        <v>798</v>
      </c>
      <c r="F232" s="815" t="s">
        <v>800</v>
      </c>
      <c r="G232" s="815" t="s">
        <v>799</v>
      </c>
      <c r="H232" s="815">
        <v>2015</v>
      </c>
      <c r="I232" s="816" t="s">
        <v>583</v>
      </c>
      <c r="J232" s="634" t="s">
        <v>595</v>
      </c>
      <c r="K232" s="632"/>
      <c r="L232" s="694"/>
      <c r="M232" s="695"/>
      <c r="N232" s="695"/>
      <c r="O232" s="695"/>
      <c r="P232" s="695">
        <v>0</v>
      </c>
      <c r="Q232" s="695">
        <v>0</v>
      </c>
      <c r="R232" s="695">
        <v>0</v>
      </c>
      <c r="S232" s="695">
        <v>0</v>
      </c>
      <c r="T232" s="695">
        <v>0</v>
      </c>
      <c r="U232" s="695">
        <v>0</v>
      </c>
      <c r="V232" s="695">
        <v>0</v>
      </c>
      <c r="W232" s="695">
        <v>0</v>
      </c>
      <c r="X232" s="695">
        <v>0</v>
      </c>
      <c r="Y232" s="695">
        <v>0</v>
      </c>
      <c r="Z232" s="695">
        <v>0</v>
      </c>
      <c r="AA232" s="695">
        <v>0</v>
      </c>
      <c r="AB232" s="695">
        <v>0</v>
      </c>
      <c r="AC232" s="695">
        <v>0</v>
      </c>
      <c r="AD232" s="695">
        <v>0</v>
      </c>
      <c r="AE232" s="695">
        <v>0</v>
      </c>
      <c r="AF232" s="695">
        <v>0</v>
      </c>
      <c r="AG232" s="695">
        <v>0</v>
      </c>
      <c r="AH232" s="695">
        <v>0</v>
      </c>
      <c r="AI232" s="695">
        <v>0</v>
      </c>
      <c r="AJ232" s="695">
        <v>0</v>
      </c>
      <c r="AK232" s="695">
        <v>0</v>
      </c>
      <c r="AL232" s="695">
        <v>0</v>
      </c>
      <c r="AM232" s="695">
        <v>0</v>
      </c>
      <c r="AN232" s="695">
        <v>0</v>
      </c>
      <c r="AO232" s="696">
        <v>0</v>
      </c>
      <c r="AP232" s="632"/>
      <c r="AQ232" s="694"/>
      <c r="AR232" s="695"/>
      <c r="AS232" s="695"/>
      <c r="AT232" s="695"/>
      <c r="AU232" s="695">
        <v>0</v>
      </c>
      <c r="AV232" s="695">
        <v>0</v>
      </c>
      <c r="AW232" s="695">
        <v>0</v>
      </c>
      <c r="AX232" s="695">
        <v>0</v>
      </c>
      <c r="AY232" s="695">
        <v>0</v>
      </c>
      <c r="AZ232" s="695">
        <v>0</v>
      </c>
      <c r="BA232" s="695">
        <v>0</v>
      </c>
      <c r="BB232" s="695">
        <v>0</v>
      </c>
      <c r="BC232" s="695">
        <v>0</v>
      </c>
      <c r="BD232" s="695">
        <v>0</v>
      </c>
      <c r="BE232" s="695">
        <v>0</v>
      </c>
      <c r="BF232" s="695">
        <v>0</v>
      </c>
      <c r="BG232" s="695">
        <v>0</v>
      </c>
      <c r="BH232" s="695">
        <v>0</v>
      </c>
      <c r="BI232" s="695">
        <v>0</v>
      </c>
      <c r="BJ232" s="695">
        <v>0</v>
      </c>
      <c r="BK232" s="695">
        <v>0</v>
      </c>
      <c r="BL232" s="695">
        <v>0</v>
      </c>
      <c r="BM232" s="695">
        <v>0</v>
      </c>
      <c r="BN232" s="695">
        <v>0</v>
      </c>
      <c r="BO232" s="695">
        <v>0</v>
      </c>
      <c r="BP232" s="695">
        <v>0</v>
      </c>
      <c r="BQ232" s="695">
        <v>0</v>
      </c>
      <c r="BR232" s="695">
        <v>0</v>
      </c>
      <c r="BS232" s="695">
        <v>0</v>
      </c>
      <c r="BT232" s="696">
        <v>0</v>
      </c>
    </row>
    <row r="233" spans="2:72" ht="18" customHeight="1">
      <c r="B233" s="815" t="s">
        <v>208</v>
      </c>
      <c r="C233" s="815" t="s">
        <v>840</v>
      </c>
      <c r="D233" s="815" t="s">
        <v>822</v>
      </c>
      <c r="E233" s="815" t="s">
        <v>798</v>
      </c>
      <c r="F233" s="815" t="s">
        <v>800</v>
      </c>
      <c r="G233" s="815" t="s">
        <v>799</v>
      </c>
      <c r="H233" s="815">
        <v>2015</v>
      </c>
      <c r="I233" s="816" t="s">
        <v>583</v>
      </c>
      <c r="J233" s="634" t="s">
        <v>595</v>
      </c>
      <c r="K233" s="632"/>
      <c r="L233" s="694"/>
      <c r="M233" s="695"/>
      <c r="N233" s="695"/>
      <c r="O233" s="695"/>
      <c r="P233" s="695">
        <v>0</v>
      </c>
      <c r="Q233" s="695">
        <v>0</v>
      </c>
      <c r="R233" s="695">
        <v>0</v>
      </c>
      <c r="S233" s="695">
        <v>0</v>
      </c>
      <c r="T233" s="695">
        <v>0</v>
      </c>
      <c r="U233" s="695">
        <v>0</v>
      </c>
      <c r="V233" s="695">
        <v>0</v>
      </c>
      <c r="W233" s="695">
        <v>0</v>
      </c>
      <c r="X233" s="695">
        <v>0</v>
      </c>
      <c r="Y233" s="695">
        <v>0</v>
      </c>
      <c r="Z233" s="695">
        <v>0</v>
      </c>
      <c r="AA233" s="695">
        <v>0</v>
      </c>
      <c r="AB233" s="695">
        <v>0</v>
      </c>
      <c r="AC233" s="695">
        <v>0</v>
      </c>
      <c r="AD233" s="695">
        <v>0</v>
      </c>
      <c r="AE233" s="695">
        <v>0</v>
      </c>
      <c r="AF233" s="695">
        <v>0</v>
      </c>
      <c r="AG233" s="695">
        <v>0</v>
      </c>
      <c r="AH233" s="695">
        <v>0</v>
      </c>
      <c r="AI233" s="695">
        <v>0</v>
      </c>
      <c r="AJ233" s="695">
        <v>0</v>
      </c>
      <c r="AK233" s="695">
        <v>0</v>
      </c>
      <c r="AL233" s="695">
        <v>0</v>
      </c>
      <c r="AM233" s="695">
        <v>0</v>
      </c>
      <c r="AN233" s="695">
        <v>0</v>
      </c>
      <c r="AO233" s="696">
        <v>0</v>
      </c>
      <c r="AP233" s="632"/>
      <c r="AQ233" s="694"/>
      <c r="AR233" s="695"/>
      <c r="AS233" s="695"/>
      <c r="AT233" s="695"/>
      <c r="AU233" s="695">
        <v>0</v>
      </c>
      <c r="AV233" s="695">
        <v>0</v>
      </c>
      <c r="AW233" s="695">
        <v>0</v>
      </c>
      <c r="AX233" s="695">
        <v>0</v>
      </c>
      <c r="AY233" s="695">
        <v>0</v>
      </c>
      <c r="AZ233" s="695">
        <v>0</v>
      </c>
      <c r="BA233" s="695">
        <v>0</v>
      </c>
      <c r="BB233" s="695">
        <v>0</v>
      </c>
      <c r="BC233" s="695">
        <v>0</v>
      </c>
      <c r="BD233" s="695">
        <v>0</v>
      </c>
      <c r="BE233" s="695">
        <v>0</v>
      </c>
      <c r="BF233" s="695">
        <v>0</v>
      </c>
      <c r="BG233" s="695">
        <v>0</v>
      </c>
      <c r="BH233" s="695">
        <v>0</v>
      </c>
      <c r="BI233" s="695">
        <v>0</v>
      </c>
      <c r="BJ233" s="695">
        <v>0</v>
      </c>
      <c r="BK233" s="695">
        <v>0</v>
      </c>
      <c r="BL233" s="695">
        <v>0</v>
      </c>
      <c r="BM233" s="695">
        <v>0</v>
      </c>
      <c r="BN233" s="695">
        <v>0</v>
      </c>
      <c r="BO233" s="695">
        <v>0</v>
      </c>
      <c r="BP233" s="695">
        <v>0</v>
      </c>
      <c r="BQ233" s="695">
        <v>0</v>
      </c>
      <c r="BR233" s="695">
        <v>0</v>
      </c>
      <c r="BS233" s="695">
        <v>0</v>
      </c>
      <c r="BT233" s="696">
        <v>0</v>
      </c>
    </row>
    <row r="234" spans="2:72" ht="18" customHeight="1">
      <c r="B234" s="815" t="s">
        <v>208</v>
      </c>
      <c r="C234" s="815" t="s">
        <v>840</v>
      </c>
      <c r="D234" s="815" t="s">
        <v>823</v>
      </c>
      <c r="E234" s="815" t="s">
        <v>798</v>
      </c>
      <c r="F234" s="815" t="s">
        <v>800</v>
      </c>
      <c r="G234" s="815" t="s">
        <v>799</v>
      </c>
      <c r="H234" s="815">
        <v>2015</v>
      </c>
      <c r="I234" s="816" t="s">
        <v>583</v>
      </c>
      <c r="J234" s="634" t="s">
        <v>595</v>
      </c>
      <c r="K234" s="632"/>
      <c r="L234" s="694"/>
      <c r="M234" s="695"/>
      <c r="N234" s="695"/>
      <c r="O234" s="695"/>
      <c r="P234" s="695">
        <v>0</v>
      </c>
      <c r="Q234" s="695">
        <v>0</v>
      </c>
      <c r="R234" s="695">
        <v>0</v>
      </c>
      <c r="S234" s="695">
        <v>0</v>
      </c>
      <c r="T234" s="695">
        <v>0</v>
      </c>
      <c r="U234" s="695">
        <v>0</v>
      </c>
      <c r="V234" s="695">
        <v>0</v>
      </c>
      <c r="W234" s="695">
        <v>0</v>
      </c>
      <c r="X234" s="695">
        <v>0</v>
      </c>
      <c r="Y234" s="695">
        <v>0</v>
      </c>
      <c r="Z234" s="695">
        <v>0</v>
      </c>
      <c r="AA234" s="695">
        <v>0</v>
      </c>
      <c r="AB234" s="695">
        <v>0</v>
      </c>
      <c r="AC234" s="695">
        <v>0</v>
      </c>
      <c r="AD234" s="695">
        <v>0</v>
      </c>
      <c r="AE234" s="695">
        <v>0</v>
      </c>
      <c r="AF234" s="695">
        <v>0</v>
      </c>
      <c r="AG234" s="695">
        <v>0</v>
      </c>
      <c r="AH234" s="695">
        <v>0</v>
      </c>
      <c r="AI234" s="695">
        <v>0</v>
      </c>
      <c r="AJ234" s="695">
        <v>0</v>
      </c>
      <c r="AK234" s="695">
        <v>0</v>
      </c>
      <c r="AL234" s="695">
        <v>0</v>
      </c>
      <c r="AM234" s="695">
        <v>0</v>
      </c>
      <c r="AN234" s="695">
        <v>0</v>
      </c>
      <c r="AO234" s="696">
        <v>0</v>
      </c>
      <c r="AP234" s="632"/>
      <c r="AQ234" s="694"/>
      <c r="AR234" s="695"/>
      <c r="AS234" s="695"/>
      <c r="AT234" s="695"/>
      <c r="AU234" s="695">
        <v>0</v>
      </c>
      <c r="AV234" s="695">
        <v>0</v>
      </c>
      <c r="AW234" s="695">
        <v>0</v>
      </c>
      <c r="AX234" s="695">
        <v>0</v>
      </c>
      <c r="AY234" s="695">
        <v>0</v>
      </c>
      <c r="AZ234" s="695">
        <v>0</v>
      </c>
      <c r="BA234" s="695">
        <v>0</v>
      </c>
      <c r="BB234" s="695">
        <v>0</v>
      </c>
      <c r="BC234" s="695">
        <v>0</v>
      </c>
      <c r="BD234" s="695">
        <v>0</v>
      </c>
      <c r="BE234" s="695">
        <v>0</v>
      </c>
      <c r="BF234" s="695">
        <v>0</v>
      </c>
      <c r="BG234" s="695">
        <v>0</v>
      </c>
      <c r="BH234" s="695">
        <v>0</v>
      </c>
      <c r="BI234" s="695">
        <v>0</v>
      </c>
      <c r="BJ234" s="695">
        <v>0</v>
      </c>
      <c r="BK234" s="695">
        <v>0</v>
      </c>
      <c r="BL234" s="695">
        <v>0</v>
      </c>
      <c r="BM234" s="695">
        <v>0</v>
      </c>
      <c r="BN234" s="695">
        <v>0</v>
      </c>
      <c r="BO234" s="695">
        <v>0</v>
      </c>
      <c r="BP234" s="695">
        <v>0</v>
      </c>
      <c r="BQ234" s="695">
        <v>0</v>
      </c>
      <c r="BR234" s="695">
        <v>0</v>
      </c>
      <c r="BS234" s="695">
        <v>0</v>
      </c>
      <c r="BT234" s="696">
        <v>0</v>
      </c>
    </row>
    <row r="235" spans="2:72" ht="18" customHeight="1">
      <c r="B235" s="815" t="s">
        <v>208</v>
      </c>
      <c r="C235" s="815" t="s">
        <v>840</v>
      </c>
      <c r="D235" s="815" t="s">
        <v>824</v>
      </c>
      <c r="E235" s="815" t="s">
        <v>798</v>
      </c>
      <c r="F235" s="815" t="s">
        <v>800</v>
      </c>
      <c r="G235" s="815" t="s">
        <v>799</v>
      </c>
      <c r="H235" s="815">
        <v>2015</v>
      </c>
      <c r="I235" s="816" t="s">
        <v>583</v>
      </c>
      <c r="J235" s="634" t="s">
        <v>595</v>
      </c>
      <c r="K235" s="632"/>
      <c r="L235" s="694"/>
      <c r="M235" s="695"/>
      <c r="N235" s="695"/>
      <c r="O235" s="695"/>
      <c r="P235" s="695">
        <v>0</v>
      </c>
      <c r="Q235" s="695">
        <v>0</v>
      </c>
      <c r="R235" s="695">
        <v>0</v>
      </c>
      <c r="S235" s="695">
        <v>0</v>
      </c>
      <c r="T235" s="695">
        <v>0</v>
      </c>
      <c r="U235" s="695">
        <v>0</v>
      </c>
      <c r="V235" s="695">
        <v>0</v>
      </c>
      <c r="W235" s="695">
        <v>0</v>
      </c>
      <c r="X235" s="695">
        <v>0</v>
      </c>
      <c r="Y235" s="695">
        <v>0</v>
      </c>
      <c r="Z235" s="695">
        <v>0</v>
      </c>
      <c r="AA235" s="695">
        <v>0</v>
      </c>
      <c r="AB235" s="695">
        <v>0</v>
      </c>
      <c r="AC235" s="695">
        <v>0</v>
      </c>
      <c r="AD235" s="695">
        <v>0</v>
      </c>
      <c r="AE235" s="695">
        <v>0</v>
      </c>
      <c r="AF235" s="695">
        <v>0</v>
      </c>
      <c r="AG235" s="695">
        <v>0</v>
      </c>
      <c r="AH235" s="695">
        <v>0</v>
      </c>
      <c r="AI235" s="695">
        <v>0</v>
      </c>
      <c r="AJ235" s="695">
        <v>0</v>
      </c>
      <c r="AK235" s="695">
        <v>0</v>
      </c>
      <c r="AL235" s="695">
        <v>0</v>
      </c>
      <c r="AM235" s="695">
        <v>0</v>
      </c>
      <c r="AN235" s="695">
        <v>0</v>
      </c>
      <c r="AO235" s="696">
        <v>0</v>
      </c>
      <c r="AP235" s="632"/>
      <c r="AQ235" s="694"/>
      <c r="AR235" s="695"/>
      <c r="AS235" s="695"/>
      <c r="AT235" s="695"/>
      <c r="AU235" s="695">
        <v>0</v>
      </c>
      <c r="AV235" s="695">
        <v>0</v>
      </c>
      <c r="AW235" s="695">
        <v>0</v>
      </c>
      <c r="AX235" s="695">
        <v>0</v>
      </c>
      <c r="AY235" s="695">
        <v>0</v>
      </c>
      <c r="AZ235" s="695">
        <v>0</v>
      </c>
      <c r="BA235" s="695">
        <v>0</v>
      </c>
      <c r="BB235" s="695">
        <v>0</v>
      </c>
      <c r="BC235" s="695">
        <v>0</v>
      </c>
      <c r="BD235" s="695">
        <v>0</v>
      </c>
      <c r="BE235" s="695">
        <v>0</v>
      </c>
      <c r="BF235" s="695">
        <v>0</v>
      </c>
      <c r="BG235" s="695">
        <v>0</v>
      </c>
      <c r="BH235" s="695">
        <v>0</v>
      </c>
      <c r="BI235" s="695">
        <v>0</v>
      </c>
      <c r="BJ235" s="695">
        <v>0</v>
      </c>
      <c r="BK235" s="695">
        <v>0</v>
      </c>
      <c r="BL235" s="695">
        <v>0</v>
      </c>
      <c r="BM235" s="695">
        <v>0</v>
      </c>
      <c r="BN235" s="695">
        <v>0</v>
      </c>
      <c r="BO235" s="695">
        <v>0</v>
      </c>
      <c r="BP235" s="695">
        <v>0</v>
      </c>
      <c r="BQ235" s="695">
        <v>0</v>
      </c>
      <c r="BR235" s="695">
        <v>0</v>
      </c>
      <c r="BS235" s="695">
        <v>0</v>
      </c>
      <c r="BT235" s="696">
        <v>0</v>
      </c>
    </row>
    <row r="236" spans="2:72" ht="18" customHeight="1">
      <c r="B236" s="815" t="s">
        <v>208</v>
      </c>
      <c r="C236" s="815" t="s">
        <v>840</v>
      </c>
      <c r="D236" s="815" t="s">
        <v>781</v>
      </c>
      <c r="E236" s="815" t="s">
        <v>798</v>
      </c>
      <c r="F236" s="815" t="s">
        <v>800</v>
      </c>
      <c r="G236" s="815" t="s">
        <v>799</v>
      </c>
      <c r="H236" s="815">
        <v>2015</v>
      </c>
      <c r="I236" s="816" t="s">
        <v>583</v>
      </c>
      <c r="J236" s="634" t="s">
        <v>595</v>
      </c>
      <c r="K236" s="632"/>
      <c r="L236" s="694"/>
      <c r="M236" s="695"/>
      <c r="N236" s="695"/>
      <c r="O236" s="695"/>
      <c r="P236" s="695">
        <v>0</v>
      </c>
      <c r="Q236" s="695">
        <v>0</v>
      </c>
      <c r="R236" s="695">
        <v>0</v>
      </c>
      <c r="S236" s="695">
        <v>0</v>
      </c>
      <c r="T236" s="695">
        <v>0</v>
      </c>
      <c r="U236" s="695">
        <v>0</v>
      </c>
      <c r="V236" s="695">
        <v>0</v>
      </c>
      <c r="W236" s="695">
        <v>0</v>
      </c>
      <c r="X236" s="695">
        <v>0</v>
      </c>
      <c r="Y236" s="695">
        <v>0</v>
      </c>
      <c r="Z236" s="695">
        <v>0</v>
      </c>
      <c r="AA236" s="695">
        <v>0</v>
      </c>
      <c r="AB236" s="695">
        <v>0</v>
      </c>
      <c r="AC236" s="695">
        <v>0</v>
      </c>
      <c r="AD236" s="695">
        <v>0</v>
      </c>
      <c r="AE236" s="695">
        <v>0</v>
      </c>
      <c r="AF236" s="695">
        <v>0</v>
      </c>
      <c r="AG236" s="695">
        <v>0</v>
      </c>
      <c r="AH236" s="695">
        <v>0</v>
      </c>
      <c r="AI236" s="695">
        <v>0</v>
      </c>
      <c r="AJ236" s="695">
        <v>0</v>
      </c>
      <c r="AK236" s="695">
        <v>0</v>
      </c>
      <c r="AL236" s="695">
        <v>0</v>
      </c>
      <c r="AM236" s="695">
        <v>0</v>
      </c>
      <c r="AN236" s="695">
        <v>0</v>
      </c>
      <c r="AO236" s="696">
        <v>0</v>
      </c>
      <c r="AP236" s="632"/>
      <c r="AQ236" s="694"/>
      <c r="AR236" s="695"/>
      <c r="AS236" s="695"/>
      <c r="AT236" s="695"/>
      <c r="AU236" s="695">
        <v>0</v>
      </c>
      <c r="AV236" s="695">
        <v>0</v>
      </c>
      <c r="AW236" s="695">
        <v>0</v>
      </c>
      <c r="AX236" s="695">
        <v>0</v>
      </c>
      <c r="AY236" s="695">
        <v>0</v>
      </c>
      <c r="AZ236" s="695">
        <v>0</v>
      </c>
      <c r="BA236" s="695">
        <v>0</v>
      </c>
      <c r="BB236" s="695">
        <v>0</v>
      </c>
      <c r="BC236" s="695">
        <v>0</v>
      </c>
      <c r="BD236" s="695">
        <v>0</v>
      </c>
      <c r="BE236" s="695">
        <v>0</v>
      </c>
      <c r="BF236" s="695">
        <v>0</v>
      </c>
      <c r="BG236" s="695">
        <v>0</v>
      </c>
      <c r="BH236" s="695">
        <v>0</v>
      </c>
      <c r="BI236" s="695">
        <v>0</v>
      </c>
      <c r="BJ236" s="695">
        <v>0</v>
      </c>
      <c r="BK236" s="695">
        <v>0</v>
      </c>
      <c r="BL236" s="695">
        <v>0</v>
      </c>
      <c r="BM236" s="695">
        <v>0</v>
      </c>
      <c r="BN236" s="695">
        <v>0</v>
      </c>
      <c r="BO236" s="695">
        <v>0</v>
      </c>
      <c r="BP236" s="695">
        <v>0</v>
      </c>
      <c r="BQ236" s="695">
        <v>0</v>
      </c>
      <c r="BR236" s="695">
        <v>0</v>
      </c>
      <c r="BS236" s="695">
        <v>0</v>
      </c>
      <c r="BT236" s="696">
        <v>0</v>
      </c>
    </row>
    <row r="237" spans="2:72" ht="18" customHeight="1">
      <c r="B237" s="815" t="s">
        <v>208</v>
      </c>
      <c r="C237" s="815" t="s">
        <v>840</v>
      </c>
      <c r="D237" s="815" t="s">
        <v>825</v>
      </c>
      <c r="E237" s="815" t="s">
        <v>798</v>
      </c>
      <c r="F237" s="815" t="s">
        <v>801</v>
      </c>
      <c r="G237" s="815" t="s">
        <v>799</v>
      </c>
      <c r="H237" s="815">
        <v>2015</v>
      </c>
      <c r="I237" s="816" t="s">
        <v>583</v>
      </c>
      <c r="J237" s="634" t="s">
        <v>595</v>
      </c>
      <c r="K237" s="632"/>
      <c r="L237" s="694"/>
      <c r="M237" s="695"/>
      <c r="N237" s="695"/>
      <c r="O237" s="695"/>
      <c r="P237" s="695">
        <v>0</v>
      </c>
      <c r="Q237" s="695">
        <v>0</v>
      </c>
      <c r="R237" s="695">
        <v>0</v>
      </c>
      <c r="S237" s="695">
        <v>0</v>
      </c>
      <c r="T237" s="695">
        <v>0</v>
      </c>
      <c r="U237" s="695">
        <v>0</v>
      </c>
      <c r="V237" s="695">
        <v>0</v>
      </c>
      <c r="W237" s="695">
        <v>0</v>
      </c>
      <c r="X237" s="695">
        <v>0</v>
      </c>
      <c r="Y237" s="695">
        <v>0</v>
      </c>
      <c r="Z237" s="695">
        <v>0</v>
      </c>
      <c r="AA237" s="695">
        <v>0</v>
      </c>
      <c r="AB237" s="695">
        <v>0</v>
      </c>
      <c r="AC237" s="695">
        <v>0</v>
      </c>
      <c r="AD237" s="695">
        <v>0</v>
      </c>
      <c r="AE237" s="695">
        <v>0</v>
      </c>
      <c r="AF237" s="695">
        <v>0</v>
      </c>
      <c r="AG237" s="695">
        <v>0</v>
      </c>
      <c r="AH237" s="695">
        <v>0</v>
      </c>
      <c r="AI237" s="695">
        <v>0</v>
      </c>
      <c r="AJ237" s="695">
        <v>0</v>
      </c>
      <c r="AK237" s="695">
        <v>0</v>
      </c>
      <c r="AL237" s="695">
        <v>0</v>
      </c>
      <c r="AM237" s="695">
        <v>0</v>
      </c>
      <c r="AN237" s="695">
        <v>0</v>
      </c>
      <c r="AO237" s="696">
        <v>0</v>
      </c>
      <c r="AP237" s="632"/>
      <c r="AQ237" s="694"/>
      <c r="AR237" s="695"/>
      <c r="AS237" s="695"/>
      <c r="AT237" s="695"/>
      <c r="AU237" s="695">
        <v>0</v>
      </c>
      <c r="AV237" s="695">
        <v>0</v>
      </c>
      <c r="AW237" s="695">
        <v>0</v>
      </c>
      <c r="AX237" s="695">
        <v>0</v>
      </c>
      <c r="AY237" s="695">
        <v>0</v>
      </c>
      <c r="AZ237" s="695">
        <v>0</v>
      </c>
      <c r="BA237" s="695">
        <v>0</v>
      </c>
      <c r="BB237" s="695">
        <v>0</v>
      </c>
      <c r="BC237" s="695">
        <v>0</v>
      </c>
      <c r="BD237" s="695">
        <v>0</v>
      </c>
      <c r="BE237" s="695">
        <v>0</v>
      </c>
      <c r="BF237" s="695">
        <v>0</v>
      </c>
      <c r="BG237" s="695">
        <v>0</v>
      </c>
      <c r="BH237" s="695">
        <v>0</v>
      </c>
      <c r="BI237" s="695">
        <v>0</v>
      </c>
      <c r="BJ237" s="695">
        <v>0</v>
      </c>
      <c r="BK237" s="695">
        <v>0</v>
      </c>
      <c r="BL237" s="695">
        <v>0</v>
      </c>
      <c r="BM237" s="695">
        <v>0</v>
      </c>
      <c r="BN237" s="695">
        <v>0</v>
      </c>
      <c r="BO237" s="695">
        <v>0</v>
      </c>
      <c r="BP237" s="695">
        <v>0</v>
      </c>
      <c r="BQ237" s="695">
        <v>0</v>
      </c>
      <c r="BR237" s="695">
        <v>0</v>
      </c>
      <c r="BS237" s="695">
        <v>0</v>
      </c>
      <c r="BT237" s="696">
        <v>0</v>
      </c>
    </row>
    <row r="238" spans="2:72" ht="18" customHeight="1">
      <c r="B238" s="815" t="s">
        <v>208</v>
      </c>
      <c r="C238" s="815" t="s">
        <v>840</v>
      </c>
      <c r="D238" s="815" t="s">
        <v>826</v>
      </c>
      <c r="E238" s="815" t="s">
        <v>798</v>
      </c>
      <c r="F238" s="815" t="s">
        <v>801</v>
      </c>
      <c r="G238" s="815" t="s">
        <v>799</v>
      </c>
      <c r="H238" s="815">
        <v>2015</v>
      </c>
      <c r="I238" s="816" t="s">
        <v>583</v>
      </c>
      <c r="J238" s="634" t="s">
        <v>595</v>
      </c>
      <c r="K238" s="632"/>
      <c r="L238" s="694"/>
      <c r="M238" s="695"/>
      <c r="N238" s="695"/>
      <c r="O238" s="695"/>
      <c r="P238" s="695">
        <v>0</v>
      </c>
      <c r="Q238" s="695">
        <v>0</v>
      </c>
      <c r="R238" s="695">
        <v>0</v>
      </c>
      <c r="S238" s="695">
        <v>0</v>
      </c>
      <c r="T238" s="695">
        <v>0</v>
      </c>
      <c r="U238" s="695">
        <v>0</v>
      </c>
      <c r="V238" s="695">
        <v>0</v>
      </c>
      <c r="W238" s="695">
        <v>0</v>
      </c>
      <c r="X238" s="695">
        <v>0</v>
      </c>
      <c r="Y238" s="695">
        <v>0</v>
      </c>
      <c r="Z238" s="695">
        <v>0</v>
      </c>
      <c r="AA238" s="695">
        <v>0</v>
      </c>
      <c r="AB238" s="695">
        <v>0</v>
      </c>
      <c r="AC238" s="695">
        <v>0</v>
      </c>
      <c r="AD238" s="695">
        <v>0</v>
      </c>
      <c r="AE238" s="695">
        <v>0</v>
      </c>
      <c r="AF238" s="695">
        <v>0</v>
      </c>
      <c r="AG238" s="695">
        <v>0</v>
      </c>
      <c r="AH238" s="695">
        <v>0</v>
      </c>
      <c r="AI238" s="695">
        <v>0</v>
      </c>
      <c r="AJ238" s="695">
        <v>0</v>
      </c>
      <c r="AK238" s="695">
        <v>0</v>
      </c>
      <c r="AL238" s="695">
        <v>0</v>
      </c>
      <c r="AM238" s="695">
        <v>0</v>
      </c>
      <c r="AN238" s="695">
        <v>0</v>
      </c>
      <c r="AO238" s="696">
        <v>0</v>
      </c>
      <c r="AP238" s="632"/>
      <c r="AQ238" s="694"/>
      <c r="AR238" s="695"/>
      <c r="AS238" s="695"/>
      <c r="AT238" s="695"/>
      <c r="AU238" s="695">
        <v>0</v>
      </c>
      <c r="AV238" s="695">
        <v>0</v>
      </c>
      <c r="AW238" s="695">
        <v>0</v>
      </c>
      <c r="AX238" s="695">
        <v>0</v>
      </c>
      <c r="AY238" s="695">
        <v>0</v>
      </c>
      <c r="AZ238" s="695">
        <v>0</v>
      </c>
      <c r="BA238" s="695">
        <v>0</v>
      </c>
      <c r="BB238" s="695">
        <v>0</v>
      </c>
      <c r="BC238" s="695">
        <v>0</v>
      </c>
      <c r="BD238" s="695">
        <v>0</v>
      </c>
      <c r="BE238" s="695">
        <v>0</v>
      </c>
      <c r="BF238" s="695">
        <v>0</v>
      </c>
      <c r="BG238" s="695">
        <v>0</v>
      </c>
      <c r="BH238" s="695">
        <v>0</v>
      </c>
      <c r="BI238" s="695">
        <v>0</v>
      </c>
      <c r="BJ238" s="695">
        <v>0</v>
      </c>
      <c r="BK238" s="695">
        <v>0</v>
      </c>
      <c r="BL238" s="695">
        <v>0</v>
      </c>
      <c r="BM238" s="695">
        <v>0</v>
      </c>
      <c r="BN238" s="695">
        <v>0</v>
      </c>
      <c r="BO238" s="695">
        <v>0</v>
      </c>
      <c r="BP238" s="695">
        <v>0</v>
      </c>
      <c r="BQ238" s="695">
        <v>0</v>
      </c>
      <c r="BR238" s="695">
        <v>0</v>
      </c>
      <c r="BS238" s="695">
        <v>0</v>
      </c>
      <c r="BT238" s="696">
        <v>0</v>
      </c>
    </row>
    <row r="239" spans="2:72" ht="18" customHeight="1">
      <c r="B239" s="815" t="s">
        <v>208</v>
      </c>
      <c r="C239" s="815" t="s">
        <v>840</v>
      </c>
      <c r="D239" s="815" t="s">
        <v>778</v>
      </c>
      <c r="E239" s="815" t="s">
        <v>798</v>
      </c>
      <c r="F239" s="815" t="s">
        <v>801</v>
      </c>
      <c r="G239" s="815" t="s">
        <v>799</v>
      </c>
      <c r="H239" s="815">
        <v>2015</v>
      </c>
      <c r="I239" s="816" t="s">
        <v>583</v>
      </c>
      <c r="J239" s="634" t="s">
        <v>595</v>
      </c>
      <c r="K239" s="632"/>
      <c r="L239" s="694"/>
      <c r="M239" s="695"/>
      <c r="N239" s="695"/>
      <c r="O239" s="695"/>
      <c r="P239" s="695">
        <v>0</v>
      </c>
      <c r="Q239" s="695">
        <v>0</v>
      </c>
      <c r="R239" s="695">
        <v>0</v>
      </c>
      <c r="S239" s="695">
        <v>0</v>
      </c>
      <c r="T239" s="695">
        <v>0</v>
      </c>
      <c r="U239" s="695">
        <v>0</v>
      </c>
      <c r="V239" s="695">
        <v>0</v>
      </c>
      <c r="W239" s="695">
        <v>0</v>
      </c>
      <c r="X239" s="695">
        <v>0</v>
      </c>
      <c r="Y239" s="695">
        <v>0</v>
      </c>
      <c r="Z239" s="695">
        <v>0</v>
      </c>
      <c r="AA239" s="695">
        <v>0</v>
      </c>
      <c r="AB239" s="695">
        <v>0</v>
      </c>
      <c r="AC239" s="695">
        <v>0</v>
      </c>
      <c r="AD239" s="695">
        <v>0</v>
      </c>
      <c r="AE239" s="695">
        <v>0</v>
      </c>
      <c r="AF239" s="695">
        <v>0</v>
      </c>
      <c r="AG239" s="695">
        <v>0</v>
      </c>
      <c r="AH239" s="695">
        <v>0</v>
      </c>
      <c r="AI239" s="695">
        <v>0</v>
      </c>
      <c r="AJ239" s="695">
        <v>0</v>
      </c>
      <c r="AK239" s="695">
        <v>0</v>
      </c>
      <c r="AL239" s="695">
        <v>0</v>
      </c>
      <c r="AM239" s="695">
        <v>0</v>
      </c>
      <c r="AN239" s="695">
        <v>0</v>
      </c>
      <c r="AO239" s="696">
        <v>0</v>
      </c>
      <c r="AP239" s="632"/>
      <c r="AQ239" s="694"/>
      <c r="AR239" s="695"/>
      <c r="AS239" s="695"/>
      <c r="AT239" s="695"/>
      <c r="AU239" s="695">
        <v>0</v>
      </c>
      <c r="AV239" s="695">
        <v>0</v>
      </c>
      <c r="AW239" s="695">
        <v>0</v>
      </c>
      <c r="AX239" s="695">
        <v>0</v>
      </c>
      <c r="AY239" s="695">
        <v>0</v>
      </c>
      <c r="AZ239" s="695">
        <v>0</v>
      </c>
      <c r="BA239" s="695">
        <v>0</v>
      </c>
      <c r="BB239" s="695">
        <v>0</v>
      </c>
      <c r="BC239" s="695">
        <v>0</v>
      </c>
      <c r="BD239" s="695">
        <v>0</v>
      </c>
      <c r="BE239" s="695">
        <v>0</v>
      </c>
      <c r="BF239" s="695">
        <v>0</v>
      </c>
      <c r="BG239" s="695">
        <v>0</v>
      </c>
      <c r="BH239" s="695">
        <v>0</v>
      </c>
      <c r="BI239" s="695">
        <v>0</v>
      </c>
      <c r="BJ239" s="695">
        <v>0</v>
      </c>
      <c r="BK239" s="695">
        <v>0</v>
      </c>
      <c r="BL239" s="695">
        <v>0</v>
      </c>
      <c r="BM239" s="695">
        <v>0</v>
      </c>
      <c r="BN239" s="695">
        <v>0</v>
      </c>
      <c r="BO239" s="695">
        <v>0</v>
      </c>
      <c r="BP239" s="695">
        <v>0</v>
      </c>
      <c r="BQ239" s="695">
        <v>0</v>
      </c>
      <c r="BR239" s="695">
        <v>0</v>
      </c>
      <c r="BS239" s="695">
        <v>0</v>
      </c>
      <c r="BT239" s="696">
        <v>0</v>
      </c>
    </row>
    <row r="240" spans="2:72" ht="18" customHeight="1">
      <c r="B240" s="815" t="s">
        <v>208</v>
      </c>
      <c r="C240" s="815" t="s">
        <v>839</v>
      </c>
      <c r="D240" s="815" t="s">
        <v>784</v>
      </c>
      <c r="E240" s="815" t="s">
        <v>798</v>
      </c>
      <c r="F240" s="815" t="s">
        <v>29</v>
      </c>
      <c r="G240" s="815" t="s">
        <v>799</v>
      </c>
      <c r="H240" s="815">
        <v>2015</v>
      </c>
      <c r="I240" s="816" t="s">
        <v>583</v>
      </c>
      <c r="J240" s="634" t="s">
        <v>595</v>
      </c>
      <c r="K240" s="632"/>
      <c r="L240" s="694"/>
      <c r="M240" s="695"/>
      <c r="N240" s="695"/>
      <c r="O240" s="695"/>
      <c r="P240" s="695">
        <v>0</v>
      </c>
      <c r="Q240" s="695">
        <v>0</v>
      </c>
      <c r="R240" s="695">
        <v>0</v>
      </c>
      <c r="S240" s="695">
        <v>0</v>
      </c>
      <c r="T240" s="695">
        <v>0</v>
      </c>
      <c r="U240" s="695">
        <v>0</v>
      </c>
      <c r="V240" s="695">
        <v>0</v>
      </c>
      <c r="W240" s="695">
        <v>0</v>
      </c>
      <c r="X240" s="695">
        <v>0</v>
      </c>
      <c r="Y240" s="695">
        <v>0</v>
      </c>
      <c r="Z240" s="695">
        <v>0</v>
      </c>
      <c r="AA240" s="695">
        <v>0</v>
      </c>
      <c r="AB240" s="695">
        <v>0</v>
      </c>
      <c r="AC240" s="695">
        <v>0</v>
      </c>
      <c r="AD240" s="695">
        <v>0</v>
      </c>
      <c r="AE240" s="695">
        <v>0</v>
      </c>
      <c r="AF240" s="695">
        <v>0</v>
      </c>
      <c r="AG240" s="695">
        <v>0</v>
      </c>
      <c r="AH240" s="695">
        <v>0</v>
      </c>
      <c r="AI240" s="695">
        <v>0</v>
      </c>
      <c r="AJ240" s="695">
        <v>0</v>
      </c>
      <c r="AK240" s="695">
        <v>0</v>
      </c>
      <c r="AL240" s="695">
        <v>0</v>
      </c>
      <c r="AM240" s="695">
        <v>0</v>
      </c>
      <c r="AN240" s="695">
        <v>0</v>
      </c>
      <c r="AO240" s="696">
        <v>0</v>
      </c>
      <c r="AP240" s="632"/>
      <c r="AQ240" s="694"/>
      <c r="AR240" s="695"/>
      <c r="AS240" s="695"/>
      <c r="AT240" s="695"/>
      <c r="AU240" s="695">
        <v>0</v>
      </c>
      <c r="AV240" s="695">
        <v>0</v>
      </c>
      <c r="AW240" s="695">
        <v>0</v>
      </c>
      <c r="AX240" s="695">
        <v>0</v>
      </c>
      <c r="AY240" s="695">
        <v>0</v>
      </c>
      <c r="AZ240" s="695">
        <v>0</v>
      </c>
      <c r="BA240" s="695">
        <v>0</v>
      </c>
      <c r="BB240" s="695">
        <v>0</v>
      </c>
      <c r="BC240" s="695">
        <v>0</v>
      </c>
      <c r="BD240" s="695">
        <v>0</v>
      </c>
      <c r="BE240" s="695">
        <v>0</v>
      </c>
      <c r="BF240" s="695">
        <v>0</v>
      </c>
      <c r="BG240" s="695">
        <v>0</v>
      </c>
      <c r="BH240" s="695">
        <v>0</v>
      </c>
      <c r="BI240" s="695">
        <v>0</v>
      </c>
      <c r="BJ240" s="695">
        <v>0</v>
      </c>
      <c r="BK240" s="695">
        <v>0</v>
      </c>
      <c r="BL240" s="695">
        <v>0</v>
      </c>
      <c r="BM240" s="695">
        <v>0</v>
      </c>
      <c r="BN240" s="695">
        <v>0</v>
      </c>
      <c r="BO240" s="695">
        <v>0</v>
      </c>
      <c r="BP240" s="695">
        <v>0</v>
      </c>
      <c r="BQ240" s="695">
        <v>0</v>
      </c>
      <c r="BR240" s="695">
        <v>0</v>
      </c>
      <c r="BS240" s="695">
        <v>0</v>
      </c>
      <c r="BT240" s="696">
        <v>0</v>
      </c>
    </row>
    <row r="241" spans="2:72" ht="18" customHeight="1">
      <c r="B241" s="815" t="s">
        <v>208</v>
      </c>
      <c r="C241" s="815" t="s">
        <v>839</v>
      </c>
      <c r="D241" s="815" t="s">
        <v>827</v>
      </c>
      <c r="E241" s="815" t="s">
        <v>798</v>
      </c>
      <c r="F241" s="815" t="s">
        <v>29</v>
      </c>
      <c r="G241" s="815" t="s">
        <v>799</v>
      </c>
      <c r="H241" s="815">
        <v>2015</v>
      </c>
      <c r="I241" s="816" t="s">
        <v>583</v>
      </c>
      <c r="J241" s="634" t="s">
        <v>595</v>
      </c>
      <c r="K241" s="632"/>
      <c r="L241" s="694"/>
      <c r="M241" s="695"/>
      <c r="N241" s="695"/>
      <c r="O241" s="695"/>
      <c r="P241" s="695">
        <v>0</v>
      </c>
      <c r="Q241" s="695">
        <v>0</v>
      </c>
      <c r="R241" s="695">
        <v>0</v>
      </c>
      <c r="S241" s="695">
        <v>0</v>
      </c>
      <c r="T241" s="695">
        <v>0</v>
      </c>
      <c r="U241" s="695">
        <v>0</v>
      </c>
      <c r="V241" s="695">
        <v>0</v>
      </c>
      <c r="W241" s="695">
        <v>0</v>
      </c>
      <c r="X241" s="695">
        <v>0</v>
      </c>
      <c r="Y241" s="695">
        <v>0</v>
      </c>
      <c r="Z241" s="695">
        <v>0</v>
      </c>
      <c r="AA241" s="695">
        <v>0</v>
      </c>
      <c r="AB241" s="695">
        <v>0</v>
      </c>
      <c r="AC241" s="695">
        <v>0</v>
      </c>
      <c r="AD241" s="695">
        <v>0</v>
      </c>
      <c r="AE241" s="695">
        <v>0</v>
      </c>
      <c r="AF241" s="695">
        <v>0</v>
      </c>
      <c r="AG241" s="695">
        <v>0</v>
      </c>
      <c r="AH241" s="695">
        <v>0</v>
      </c>
      <c r="AI241" s="695">
        <v>0</v>
      </c>
      <c r="AJ241" s="695">
        <v>0</v>
      </c>
      <c r="AK241" s="695">
        <v>0</v>
      </c>
      <c r="AL241" s="695">
        <v>0</v>
      </c>
      <c r="AM241" s="695">
        <v>0</v>
      </c>
      <c r="AN241" s="695">
        <v>0</v>
      </c>
      <c r="AO241" s="696">
        <v>0</v>
      </c>
      <c r="AP241" s="632"/>
      <c r="AQ241" s="694"/>
      <c r="AR241" s="695"/>
      <c r="AS241" s="695"/>
      <c r="AT241" s="695"/>
      <c r="AU241" s="695">
        <v>0</v>
      </c>
      <c r="AV241" s="695">
        <v>0</v>
      </c>
      <c r="AW241" s="695">
        <v>0</v>
      </c>
      <c r="AX241" s="695">
        <v>0</v>
      </c>
      <c r="AY241" s="695">
        <v>0</v>
      </c>
      <c r="AZ241" s="695">
        <v>0</v>
      </c>
      <c r="BA241" s="695">
        <v>0</v>
      </c>
      <c r="BB241" s="695">
        <v>0</v>
      </c>
      <c r="BC241" s="695">
        <v>0</v>
      </c>
      <c r="BD241" s="695">
        <v>0</v>
      </c>
      <c r="BE241" s="695">
        <v>0</v>
      </c>
      <c r="BF241" s="695">
        <v>0</v>
      </c>
      <c r="BG241" s="695">
        <v>0</v>
      </c>
      <c r="BH241" s="695">
        <v>0</v>
      </c>
      <c r="BI241" s="695">
        <v>0</v>
      </c>
      <c r="BJ241" s="695">
        <v>0</v>
      </c>
      <c r="BK241" s="695">
        <v>0</v>
      </c>
      <c r="BL241" s="695">
        <v>0</v>
      </c>
      <c r="BM241" s="695">
        <v>0</v>
      </c>
      <c r="BN241" s="695">
        <v>0</v>
      </c>
      <c r="BO241" s="695">
        <v>0</v>
      </c>
      <c r="BP241" s="695">
        <v>0</v>
      </c>
      <c r="BQ241" s="695">
        <v>0</v>
      </c>
      <c r="BR241" s="695">
        <v>0</v>
      </c>
      <c r="BS241" s="695">
        <v>0</v>
      </c>
      <c r="BT241" s="696">
        <v>0</v>
      </c>
    </row>
    <row r="242" spans="2:72" ht="18" customHeight="1">
      <c r="B242" s="815" t="s">
        <v>208</v>
      </c>
      <c r="C242" s="815" t="s">
        <v>490</v>
      </c>
      <c r="D242" s="815" t="s">
        <v>772</v>
      </c>
      <c r="E242" s="815" t="s">
        <v>798</v>
      </c>
      <c r="F242" s="815" t="s">
        <v>490</v>
      </c>
      <c r="G242" s="815" t="s">
        <v>799</v>
      </c>
      <c r="H242" s="815">
        <v>2015</v>
      </c>
      <c r="I242" s="816" t="s">
        <v>583</v>
      </c>
      <c r="J242" s="634" t="s">
        <v>595</v>
      </c>
      <c r="K242" s="632"/>
      <c r="L242" s="694"/>
      <c r="M242" s="695"/>
      <c r="N242" s="695"/>
      <c r="O242" s="695"/>
      <c r="P242" s="695">
        <v>0</v>
      </c>
      <c r="Q242" s="695">
        <v>0</v>
      </c>
      <c r="R242" s="695">
        <v>0</v>
      </c>
      <c r="S242" s="695">
        <v>0</v>
      </c>
      <c r="T242" s="695">
        <v>0</v>
      </c>
      <c r="U242" s="695">
        <v>0</v>
      </c>
      <c r="V242" s="695">
        <v>0</v>
      </c>
      <c r="W242" s="695">
        <v>0</v>
      </c>
      <c r="X242" s="695">
        <v>0</v>
      </c>
      <c r="Y242" s="695">
        <v>0</v>
      </c>
      <c r="Z242" s="695">
        <v>0</v>
      </c>
      <c r="AA242" s="695">
        <v>0</v>
      </c>
      <c r="AB242" s="695">
        <v>0</v>
      </c>
      <c r="AC242" s="695">
        <v>0</v>
      </c>
      <c r="AD242" s="695">
        <v>0</v>
      </c>
      <c r="AE242" s="695">
        <v>0</v>
      </c>
      <c r="AF242" s="695">
        <v>0</v>
      </c>
      <c r="AG242" s="695">
        <v>0</v>
      </c>
      <c r="AH242" s="695">
        <v>0</v>
      </c>
      <c r="AI242" s="695">
        <v>0</v>
      </c>
      <c r="AJ242" s="695">
        <v>0</v>
      </c>
      <c r="AK242" s="695">
        <v>0</v>
      </c>
      <c r="AL242" s="695">
        <v>0</v>
      </c>
      <c r="AM242" s="695">
        <v>0</v>
      </c>
      <c r="AN242" s="695">
        <v>0</v>
      </c>
      <c r="AO242" s="696">
        <v>0</v>
      </c>
      <c r="AP242" s="632"/>
      <c r="AQ242" s="694"/>
      <c r="AR242" s="695"/>
      <c r="AS242" s="695"/>
      <c r="AT242" s="695"/>
      <c r="AU242" s="695">
        <v>0</v>
      </c>
      <c r="AV242" s="695">
        <v>0</v>
      </c>
      <c r="AW242" s="695">
        <v>0</v>
      </c>
      <c r="AX242" s="695">
        <v>0</v>
      </c>
      <c r="AY242" s="695">
        <v>0</v>
      </c>
      <c r="AZ242" s="695">
        <v>0</v>
      </c>
      <c r="BA242" s="695">
        <v>0</v>
      </c>
      <c r="BB242" s="695">
        <v>0</v>
      </c>
      <c r="BC242" s="695">
        <v>0</v>
      </c>
      <c r="BD242" s="695">
        <v>0</v>
      </c>
      <c r="BE242" s="695">
        <v>0</v>
      </c>
      <c r="BF242" s="695">
        <v>0</v>
      </c>
      <c r="BG242" s="695">
        <v>0</v>
      </c>
      <c r="BH242" s="695">
        <v>0</v>
      </c>
      <c r="BI242" s="695">
        <v>0</v>
      </c>
      <c r="BJ242" s="695">
        <v>0</v>
      </c>
      <c r="BK242" s="695">
        <v>0</v>
      </c>
      <c r="BL242" s="695">
        <v>0</v>
      </c>
      <c r="BM242" s="695">
        <v>0</v>
      </c>
      <c r="BN242" s="695">
        <v>0</v>
      </c>
      <c r="BO242" s="695">
        <v>0</v>
      </c>
      <c r="BP242" s="695">
        <v>0</v>
      </c>
      <c r="BQ242" s="695">
        <v>0</v>
      </c>
      <c r="BR242" s="695">
        <v>0</v>
      </c>
      <c r="BS242" s="695">
        <v>0</v>
      </c>
      <c r="BT242" s="696">
        <v>0</v>
      </c>
    </row>
    <row r="243" spans="2:72" ht="18" customHeight="1">
      <c r="B243" s="815" t="s">
        <v>208</v>
      </c>
      <c r="C243" s="815" t="s">
        <v>840</v>
      </c>
      <c r="D243" s="815" t="s">
        <v>779</v>
      </c>
      <c r="E243" s="815"/>
      <c r="F243" s="815"/>
      <c r="G243" s="815"/>
      <c r="H243" s="815">
        <v>2015</v>
      </c>
      <c r="I243" s="816" t="s">
        <v>583</v>
      </c>
      <c r="J243" s="634" t="s">
        <v>595</v>
      </c>
      <c r="K243" s="632"/>
      <c r="L243" s="694"/>
      <c r="M243" s="695"/>
      <c r="N243" s="695"/>
      <c r="O243" s="695"/>
      <c r="P243" s="695">
        <v>0</v>
      </c>
      <c r="Q243" s="695">
        <v>0</v>
      </c>
      <c r="R243" s="695">
        <v>0</v>
      </c>
      <c r="S243" s="695">
        <v>0</v>
      </c>
      <c r="T243" s="695">
        <v>0</v>
      </c>
      <c r="U243" s="695">
        <v>0</v>
      </c>
      <c r="V243" s="695">
        <v>0</v>
      </c>
      <c r="W243" s="695">
        <v>0</v>
      </c>
      <c r="X243" s="695">
        <v>0</v>
      </c>
      <c r="Y243" s="695">
        <v>0</v>
      </c>
      <c r="Z243" s="695">
        <v>0</v>
      </c>
      <c r="AA243" s="695">
        <v>0</v>
      </c>
      <c r="AB243" s="695">
        <v>0</v>
      </c>
      <c r="AC243" s="695">
        <v>0</v>
      </c>
      <c r="AD243" s="695">
        <v>0</v>
      </c>
      <c r="AE243" s="695">
        <v>0</v>
      </c>
      <c r="AF243" s="695">
        <v>0</v>
      </c>
      <c r="AG243" s="695">
        <v>0</v>
      </c>
      <c r="AH243" s="695">
        <v>0</v>
      </c>
      <c r="AI243" s="695">
        <v>0</v>
      </c>
      <c r="AJ243" s="695">
        <v>0</v>
      </c>
      <c r="AK243" s="695">
        <v>0</v>
      </c>
      <c r="AL243" s="695">
        <v>0</v>
      </c>
      <c r="AM243" s="695">
        <v>0</v>
      </c>
      <c r="AN243" s="695">
        <v>0</v>
      </c>
      <c r="AO243" s="696">
        <v>0</v>
      </c>
      <c r="AP243" s="632"/>
      <c r="AQ243" s="694"/>
      <c r="AR243" s="695"/>
      <c r="AS243" s="695"/>
      <c r="AT243" s="695"/>
      <c r="AU243" s="695">
        <v>0</v>
      </c>
      <c r="AV243" s="695">
        <v>0</v>
      </c>
      <c r="AW243" s="695">
        <v>0</v>
      </c>
      <c r="AX243" s="695">
        <v>0</v>
      </c>
      <c r="AY243" s="695">
        <v>0</v>
      </c>
      <c r="AZ243" s="695">
        <v>0</v>
      </c>
      <c r="BA243" s="695">
        <v>0</v>
      </c>
      <c r="BB243" s="695">
        <v>0</v>
      </c>
      <c r="BC243" s="695">
        <v>0</v>
      </c>
      <c r="BD243" s="695">
        <v>0</v>
      </c>
      <c r="BE243" s="695">
        <v>0</v>
      </c>
      <c r="BF243" s="695">
        <v>0</v>
      </c>
      <c r="BG243" s="695">
        <v>0</v>
      </c>
      <c r="BH243" s="695">
        <v>0</v>
      </c>
      <c r="BI243" s="695">
        <v>0</v>
      </c>
      <c r="BJ243" s="695">
        <v>0</v>
      </c>
      <c r="BK243" s="695">
        <v>0</v>
      </c>
      <c r="BL243" s="695">
        <v>0</v>
      </c>
      <c r="BM243" s="695">
        <v>0</v>
      </c>
      <c r="BN243" s="695">
        <v>0</v>
      </c>
      <c r="BO243" s="695">
        <v>0</v>
      </c>
      <c r="BP243" s="695">
        <v>0</v>
      </c>
      <c r="BQ243" s="695">
        <v>0</v>
      </c>
      <c r="BR243" s="695">
        <v>0</v>
      </c>
      <c r="BS243" s="695">
        <v>0</v>
      </c>
      <c r="BT243" s="696">
        <v>0</v>
      </c>
    </row>
    <row r="244" spans="2:72" ht="18" customHeight="1">
      <c r="B244" s="815" t="s">
        <v>208</v>
      </c>
      <c r="C244" s="815" t="s">
        <v>840</v>
      </c>
      <c r="D244" s="815" t="s">
        <v>828</v>
      </c>
      <c r="E244" s="815"/>
      <c r="F244" s="815"/>
      <c r="G244" s="815"/>
      <c r="H244" s="815">
        <v>2015</v>
      </c>
      <c r="I244" s="816" t="s">
        <v>583</v>
      </c>
      <c r="J244" s="634" t="s">
        <v>595</v>
      </c>
      <c r="K244" s="632"/>
      <c r="L244" s="694"/>
      <c r="M244" s="695"/>
      <c r="N244" s="695"/>
      <c r="O244" s="695"/>
      <c r="P244" s="695">
        <v>0</v>
      </c>
      <c r="Q244" s="695">
        <v>0</v>
      </c>
      <c r="R244" s="695">
        <v>0</v>
      </c>
      <c r="S244" s="695">
        <v>0</v>
      </c>
      <c r="T244" s="695">
        <v>0</v>
      </c>
      <c r="U244" s="695">
        <v>0</v>
      </c>
      <c r="V244" s="695">
        <v>0</v>
      </c>
      <c r="W244" s="695">
        <v>0</v>
      </c>
      <c r="X244" s="695">
        <v>0</v>
      </c>
      <c r="Y244" s="695">
        <v>0</v>
      </c>
      <c r="Z244" s="695">
        <v>0</v>
      </c>
      <c r="AA244" s="695">
        <v>0</v>
      </c>
      <c r="AB244" s="695">
        <v>0</v>
      </c>
      <c r="AC244" s="695">
        <v>0</v>
      </c>
      <c r="AD244" s="695">
        <v>0</v>
      </c>
      <c r="AE244" s="695">
        <v>0</v>
      </c>
      <c r="AF244" s="695">
        <v>0</v>
      </c>
      <c r="AG244" s="695">
        <v>0</v>
      </c>
      <c r="AH244" s="695">
        <v>0</v>
      </c>
      <c r="AI244" s="695">
        <v>0</v>
      </c>
      <c r="AJ244" s="695">
        <v>0</v>
      </c>
      <c r="AK244" s="695">
        <v>0</v>
      </c>
      <c r="AL244" s="695">
        <v>0</v>
      </c>
      <c r="AM244" s="695">
        <v>0</v>
      </c>
      <c r="AN244" s="695">
        <v>0</v>
      </c>
      <c r="AO244" s="696">
        <v>0</v>
      </c>
      <c r="AP244" s="632"/>
      <c r="AQ244" s="694"/>
      <c r="AR244" s="695"/>
      <c r="AS244" s="695"/>
      <c r="AT244" s="695"/>
      <c r="AU244" s="695">
        <v>0</v>
      </c>
      <c r="AV244" s="695">
        <v>0</v>
      </c>
      <c r="AW244" s="695">
        <v>0</v>
      </c>
      <c r="AX244" s="695">
        <v>0</v>
      </c>
      <c r="AY244" s="695">
        <v>0</v>
      </c>
      <c r="AZ244" s="695">
        <v>0</v>
      </c>
      <c r="BA244" s="695">
        <v>0</v>
      </c>
      <c r="BB244" s="695">
        <v>0</v>
      </c>
      <c r="BC244" s="695">
        <v>0</v>
      </c>
      <c r="BD244" s="695">
        <v>0</v>
      </c>
      <c r="BE244" s="695">
        <v>0</v>
      </c>
      <c r="BF244" s="695">
        <v>0</v>
      </c>
      <c r="BG244" s="695">
        <v>0</v>
      </c>
      <c r="BH244" s="695">
        <v>0</v>
      </c>
      <c r="BI244" s="695">
        <v>0</v>
      </c>
      <c r="BJ244" s="695">
        <v>0</v>
      </c>
      <c r="BK244" s="695">
        <v>0</v>
      </c>
      <c r="BL244" s="695">
        <v>0</v>
      </c>
      <c r="BM244" s="695">
        <v>0</v>
      </c>
      <c r="BN244" s="695">
        <v>0</v>
      </c>
      <c r="BO244" s="695">
        <v>0</v>
      </c>
      <c r="BP244" s="695">
        <v>0</v>
      </c>
      <c r="BQ244" s="695">
        <v>0</v>
      </c>
      <c r="BR244" s="695">
        <v>0</v>
      </c>
      <c r="BS244" s="695">
        <v>0</v>
      </c>
      <c r="BT244" s="696">
        <v>0</v>
      </c>
    </row>
    <row r="245" spans="2:72" ht="18" customHeight="1">
      <c r="B245" s="815" t="s">
        <v>208</v>
      </c>
      <c r="C245" s="815" t="s">
        <v>840</v>
      </c>
      <c r="D245" s="815" t="s">
        <v>829</v>
      </c>
      <c r="E245" s="815"/>
      <c r="F245" s="815"/>
      <c r="G245" s="815"/>
      <c r="H245" s="815">
        <v>2015</v>
      </c>
      <c r="I245" s="816" t="s">
        <v>583</v>
      </c>
      <c r="J245" s="634" t="s">
        <v>595</v>
      </c>
      <c r="K245" s="632"/>
      <c r="L245" s="694"/>
      <c r="M245" s="695"/>
      <c r="N245" s="695"/>
      <c r="O245" s="695"/>
      <c r="P245" s="695">
        <v>0</v>
      </c>
      <c r="Q245" s="695">
        <v>0</v>
      </c>
      <c r="R245" s="695">
        <v>0</v>
      </c>
      <c r="S245" s="695">
        <v>0</v>
      </c>
      <c r="T245" s="695">
        <v>0</v>
      </c>
      <c r="U245" s="695">
        <v>0</v>
      </c>
      <c r="V245" s="695">
        <v>0</v>
      </c>
      <c r="W245" s="695">
        <v>0</v>
      </c>
      <c r="X245" s="695">
        <v>0</v>
      </c>
      <c r="Y245" s="695">
        <v>0</v>
      </c>
      <c r="Z245" s="695">
        <v>0</v>
      </c>
      <c r="AA245" s="695">
        <v>0</v>
      </c>
      <c r="AB245" s="695">
        <v>0</v>
      </c>
      <c r="AC245" s="695">
        <v>0</v>
      </c>
      <c r="AD245" s="695">
        <v>0</v>
      </c>
      <c r="AE245" s="695">
        <v>0</v>
      </c>
      <c r="AF245" s="695">
        <v>0</v>
      </c>
      <c r="AG245" s="695">
        <v>0</v>
      </c>
      <c r="AH245" s="695">
        <v>0</v>
      </c>
      <c r="AI245" s="695">
        <v>0</v>
      </c>
      <c r="AJ245" s="695">
        <v>0</v>
      </c>
      <c r="AK245" s="695">
        <v>0</v>
      </c>
      <c r="AL245" s="695">
        <v>0</v>
      </c>
      <c r="AM245" s="695">
        <v>0</v>
      </c>
      <c r="AN245" s="695">
        <v>0</v>
      </c>
      <c r="AO245" s="696">
        <v>0</v>
      </c>
      <c r="AP245" s="632"/>
      <c r="AQ245" s="694"/>
      <c r="AR245" s="695"/>
      <c r="AS245" s="695"/>
      <c r="AT245" s="695"/>
      <c r="AU245" s="695">
        <v>0</v>
      </c>
      <c r="AV245" s="695">
        <v>0</v>
      </c>
      <c r="AW245" s="695">
        <v>0</v>
      </c>
      <c r="AX245" s="695">
        <v>0</v>
      </c>
      <c r="AY245" s="695">
        <v>0</v>
      </c>
      <c r="AZ245" s="695">
        <v>0</v>
      </c>
      <c r="BA245" s="695">
        <v>0</v>
      </c>
      <c r="BB245" s="695">
        <v>0</v>
      </c>
      <c r="BC245" s="695">
        <v>0</v>
      </c>
      <c r="BD245" s="695">
        <v>0</v>
      </c>
      <c r="BE245" s="695">
        <v>0</v>
      </c>
      <c r="BF245" s="695">
        <v>0</v>
      </c>
      <c r="BG245" s="695">
        <v>0</v>
      </c>
      <c r="BH245" s="695">
        <v>0</v>
      </c>
      <c r="BI245" s="695">
        <v>0</v>
      </c>
      <c r="BJ245" s="695">
        <v>0</v>
      </c>
      <c r="BK245" s="695">
        <v>0</v>
      </c>
      <c r="BL245" s="695">
        <v>0</v>
      </c>
      <c r="BM245" s="695">
        <v>0</v>
      </c>
      <c r="BN245" s="695">
        <v>0</v>
      </c>
      <c r="BO245" s="695">
        <v>0</v>
      </c>
      <c r="BP245" s="695">
        <v>0</v>
      </c>
      <c r="BQ245" s="695">
        <v>0</v>
      </c>
      <c r="BR245" s="695">
        <v>0</v>
      </c>
      <c r="BS245" s="695">
        <v>0</v>
      </c>
      <c r="BT245" s="696">
        <v>0</v>
      </c>
    </row>
    <row r="246" spans="2:72" ht="18" customHeight="1">
      <c r="B246" s="815" t="s">
        <v>208</v>
      </c>
      <c r="C246" s="815" t="s">
        <v>840</v>
      </c>
      <c r="D246" s="815" t="s">
        <v>830</v>
      </c>
      <c r="E246" s="815"/>
      <c r="F246" s="815"/>
      <c r="G246" s="815"/>
      <c r="H246" s="815">
        <v>2015</v>
      </c>
      <c r="I246" s="816" t="s">
        <v>583</v>
      </c>
      <c r="J246" s="634" t="s">
        <v>595</v>
      </c>
      <c r="K246" s="632"/>
      <c r="L246" s="694"/>
      <c r="M246" s="695"/>
      <c r="N246" s="695"/>
      <c r="O246" s="695"/>
      <c r="P246" s="695">
        <v>0</v>
      </c>
      <c r="Q246" s="695">
        <v>0</v>
      </c>
      <c r="R246" s="695">
        <v>0</v>
      </c>
      <c r="S246" s="695">
        <v>0</v>
      </c>
      <c r="T246" s="695">
        <v>0</v>
      </c>
      <c r="U246" s="695">
        <v>0</v>
      </c>
      <c r="V246" s="695">
        <v>0</v>
      </c>
      <c r="W246" s="695">
        <v>0</v>
      </c>
      <c r="X246" s="695">
        <v>0</v>
      </c>
      <c r="Y246" s="695">
        <v>0</v>
      </c>
      <c r="Z246" s="695">
        <v>0</v>
      </c>
      <c r="AA246" s="695">
        <v>0</v>
      </c>
      <c r="AB246" s="695">
        <v>0</v>
      </c>
      <c r="AC246" s="695">
        <v>0</v>
      </c>
      <c r="AD246" s="695">
        <v>0</v>
      </c>
      <c r="AE246" s="695">
        <v>0</v>
      </c>
      <c r="AF246" s="695">
        <v>0</v>
      </c>
      <c r="AG246" s="695">
        <v>0</v>
      </c>
      <c r="AH246" s="695">
        <v>0</v>
      </c>
      <c r="AI246" s="695">
        <v>0</v>
      </c>
      <c r="AJ246" s="695">
        <v>0</v>
      </c>
      <c r="AK246" s="695">
        <v>0</v>
      </c>
      <c r="AL246" s="695">
        <v>0</v>
      </c>
      <c r="AM246" s="695">
        <v>0</v>
      </c>
      <c r="AN246" s="695">
        <v>0</v>
      </c>
      <c r="AO246" s="696">
        <v>0</v>
      </c>
      <c r="AP246" s="632"/>
      <c r="AQ246" s="694"/>
      <c r="AR246" s="695"/>
      <c r="AS246" s="695"/>
      <c r="AT246" s="695"/>
      <c r="AU246" s="695">
        <v>0</v>
      </c>
      <c r="AV246" s="695">
        <v>0</v>
      </c>
      <c r="AW246" s="695">
        <v>0</v>
      </c>
      <c r="AX246" s="695">
        <v>0</v>
      </c>
      <c r="AY246" s="695">
        <v>0</v>
      </c>
      <c r="AZ246" s="695">
        <v>0</v>
      </c>
      <c r="BA246" s="695">
        <v>0</v>
      </c>
      <c r="BB246" s="695">
        <v>0</v>
      </c>
      <c r="BC246" s="695">
        <v>0</v>
      </c>
      <c r="BD246" s="695">
        <v>0</v>
      </c>
      <c r="BE246" s="695">
        <v>0</v>
      </c>
      <c r="BF246" s="695">
        <v>0</v>
      </c>
      <c r="BG246" s="695">
        <v>0</v>
      </c>
      <c r="BH246" s="695">
        <v>0</v>
      </c>
      <c r="BI246" s="695">
        <v>0</v>
      </c>
      <c r="BJ246" s="695">
        <v>0</v>
      </c>
      <c r="BK246" s="695">
        <v>0</v>
      </c>
      <c r="BL246" s="695">
        <v>0</v>
      </c>
      <c r="BM246" s="695">
        <v>0</v>
      </c>
      <c r="BN246" s="695">
        <v>0</v>
      </c>
      <c r="BO246" s="695">
        <v>0</v>
      </c>
      <c r="BP246" s="695">
        <v>0</v>
      </c>
      <c r="BQ246" s="695">
        <v>0</v>
      </c>
      <c r="BR246" s="695">
        <v>0</v>
      </c>
      <c r="BS246" s="695">
        <v>0</v>
      </c>
      <c r="BT246" s="696">
        <v>0</v>
      </c>
    </row>
    <row r="247" spans="2:72" ht="18" customHeight="1">
      <c r="B247" s="815" t="s">
        <v>208</v>
      </c>
      <c r="C247" s="815" t="s">
        <v>840</v>
      </c>
      <c r="D247" s="815" t="s">
        <v>831</v>
      </c>
      <c r="E247" s="815"/>
      <c r="F247" s="815"/>
      <c r="G247" s="815"/>
      <c r="H247" s="815">
        <v>2015</v>
      </c>
      <c r="I247" s="816" t="s">
        <v>583</v>
      </c>
      <c r="J247" s="634" t="s">
        <v>595</v>
      </c>
      <c r="K247" s="632"/>
      <c r="L247" s="694"/>
      <c r="M247" s="695"/>
      <c r="N247" s="695"/>
      <c r="O247" s="695"/>
      <c r="P247" s="695">
        <v>0</v>
      </c>
      <c r="Q247" s="695">
        <v>0</v>
      </c>
      <c r="R247" s="695">
        <v>0</v>
      </c>
      <c r="S247" s="695">
        <v>0</v>
      </c>
      <c r="T247" s="695">
        <v>0</v>
      </c>
      <c r="U247" s="695">
        <v>0</v>
      </c>
      <c r="V247" s="695">
        <v>0</v>
      </c>
      <c r="W247" s="695">
        <v>0</v>
      </c>
      <c r="X247" s="695">
        <v>0</v>
      </c>
      <c r="Y247" s="695">
        <v>0</v>
      </c>
      <c r="Z247" s="695">
        <v>0</v>
      </c>
      <c r="AA247" s="695">
        <v>0</v>
      </c>
      <c r="AB247" s="695">
        <v>0</v>
      </c>
      <c r="AC247" s="695">
        <v>0</v>
      </c>
      <c r="AD247" s="695">
        <v>0</v>
      </c>
      <c r="AE247" s="695">
        <v>0</v>
      </c>
      <c r="AF247" s="695">
        <v>0</v>
      </c>
      <c r="AG247" s="695">
        <v>0</v>
      </c>
      <c r="AH247" s="695">
        <v>0</v>
      </c>
      <c r="AI247" s="695">
        <v>0</v>
      </c>
      <c r="AJ247" s="695">
        <v>0</v>
      </c>
      <c r="AK247" s="695">
        <v>0</v>
      </c>
      <c r="AL247" s="695">
        <v>0</v>
      </c>
      <c r="AM247" s="695">
        <v>0</v>
      </c>
      <c r="AN247" s="695">
        <v>0</v>
      </c>
      <c r="AO247" s="696">
        <v>0</v>
      </c>
      <c r="AP247" s="632"/>
      <c r="AQ247" s="694"/>
      <c r="AR247" s="695"/>
      <c r="AS247" s="695"/>
      <c r="AT247" s="695"/>
      <c r="AU247" s="695">
        <v>0</v>
      </c>
      <c r="AV247" s="695">
        <v>0</v>
      </c>
      <c r="AW247" s="695">
        <v>0</v>
      </c>
      <c r="AX247" s="695">
        <v>0</v>
      </c>
      <c r="AY247" s="695">
        <v>0</v>
      </c>
      <c r="AZ247" s="695">
        <v>0</v>
      </c>
      <c r="BA247" s="695">
        <v>0</v>
      </c>
      <c r="BB247" s="695">
        <v>0</v>
      </c>
      <c r="BC247" s="695">
        <v>0</v>
      </c>
      <c r="BD247" s="695">
        <v>0</v>
      </c>
      <c r="BE247" s="695">
        <v>0</v>
      </c>
      <c r="BF247" s="695">
        <v>0</v>
      </c>
      <c r="BG247" s="695">
        <v>0</v>
      </c>
      <c r="BH247" s="695">
        <v>0</v>
      </c>
      <c r="BI247" s="695">
        <v>0</v>
      </c>
      <c r="BJ247" s="695">
        <v>0</v>
      </c>
      <c r="BK247" s="695">
        <v>0</v>
      </c>
      <c r="BL247" s="695">
        <v>0</v>
      </c>
      <c r="BM247" s="695">
        <v>0</v>
      </c>
      <c r="BN247" s="695">
        <v>0</v>
      </c>
      <c r="BO247" s="695">
        <v>0</v>
      </c>
      <c r="BP247" s="695">
        <v>0</v>
      </c>
      <c r="BQ247" s="695">
        <v>0</v>
      </c>
      <c r="BR247" s="695">
        <v>0</v>
      </c>
      <c r="BS247" s="695">
        <v>0</v>
      </c>
      <c r="BT247" s="696">
        <v>0</v>
      </c>
    </row>
    <row r="248" spans="2:72" ht="18" customHeight="1">
      <c r="B248" s="815" t="s">
        <v>208</v>
      </c>
      <c r="C248" s="815" t="s">
        <v>840</v>
      </c>
      <c r="D248" s="815" t="s">
        <v>832</v>
      </c>
      <c r="E248" s="815"/>
      <c r="F248" s="815"/>
      <c r="G248" s="815"/>
      <c r="H248" s="815">
        <v>2015</v>
      </c>
      <c r="I248" s="816" t="s">
        <v>583</v>
      </c>
      <c r="J248" s="634" t="s">
        <v>595</v>
      </c>
      <c r="K248" s="632"/>
      <c r="L248" s="694"/>
      <c r="M248" s="695"/>
      <c r="N248" s="695"/>
      <c r="O248" s="695"/>
      <c r="P248" s="695">
        <v>0</v>
      </c>
      <c r="Q248" s="695">
        <v>0</v>
      </c>
      <c r="R248" s="695">
        <v>0</v>
      </c>
      <c r="S248" s="695">
        <v>0</v>
      </c>
      <c r="T248" s="695">
        <v>0</v>
      </c>
      <c r="U248" s="695">
        <v>0</v>
      </c>
      <c r="V248" s="695">
        <v>0</v>
      </c>
      <c r="W248" s="695">
        <v>0</v>
      </c>
      <c r="X248" s="695">
        <v>0</v>
      </c>
      <c r="Y248" s="695">
        <v>0</v>
      </c>
      <c r="Z248" s="695">
        <v>0</v>
      </c>
      <c r="AA248" s="695">
        <v>0</v>
      </c>
      <c r="AB248" s="695">
        <v>0</v>
      </c>
      <c r="AC248" s="695">
        <v>0</v>
      </c>
      <c r="AD248" s="695">
        <v>0</v>
      </c>
      <c r="AE248" s="695">
        <v>0</v>
      </c>
      <c r="AF248" s="695">
        <v>0</v>
      </c>
      <c r="AG248" s="695">
        <v>0</v>
      </c>
      <c r="AH248" s="695">
        <v>0</v>
      </c>
      <c r="AI248" s="695">
        <v>0</v>
      </c>
      <c r="AJ248" s="695">
        <v>0</v>
      </c>
      <c r="AK248" s="695">
        <v>0</v>
      </c>
      <c r="AL248" s="695">
        <v>0</v>
      </c>
      <c r="AM248" s="695">
        <v>0</v>
      </c>
      <c r="AN248" s="695">
        <v>0</v>
      </c>
      <c r="AO248" s="696">
        <v>0</v>
      </c>
      <c r="AP248" s="632"/>
      <c r="AQ248" s="694"/>
      <c r="AR248" s="695"/>
      <c r="AS248" s="695"/>
      <c r="AT248" s="695"/>
      <c r="AU248" s="695">
        <v>0</v>
      </c>
      <c r="AV248" s="695">
        <v>0</v>
      </c>
      <c r="AW248" s="695">
        <v>0</v>
      </c>
      <c r="AX248" s="695">
        <v>0</v>
      </c>
      <c r="AY248" s="695">
        <v>0</v>
      </c>
      <c r="AZ248" s="695">
        <v>0</v>
      </c>
      <c r="BA248" s="695">
        <v>0</v>
      </c>
      <c r="BB248" s="695">
        <v>0</v>
      </c>
      <c r="BC248" s="695">
        <v>0</v>
      </c>
      <c r="BD248" s="695">
        <v>0</v>
      </c>
      <c r="BE248" s="695">
        <v>0</v>
      </c>
      <c r="BF248" s="695">
        <v>0</v>
      </c>
      <c r="BG248" s="695">
        <v>0</v>
      </c>
      <c r="BH248" s="695">
        <v>0</v>
      </c>
      <c r="BI248" s="695">
        <v>0</v>
      </c>
      <c r="BJ248" s="695">
        <v>0</v>
      </c>
      <c r="BK248" s="695">
        <v>0</v>
      </c>
      <c r="BL248" s="695">
        <v>0</v>
      </c>
      <c r="BM248" s="695">
        <v>0</v>
      </c>
      <c r="BN248" s="695">
        <v>0</v>
      </c>
      <c r="BO248" s="695">
        <v>0</v>
      </c>
      <c r="BP248" s="695">
        <v>0</v>
      </c>
      <c r="BQ248" s="695">
        <v>0</v>
      </c>
      <c r="BR248" s="695">
        <v>0</v>
      </c>
      <c r="BS248" s="695">
        <v>0</v>
      </c>
      <c r="BT248" s="696">
        <v>0</v>
      </c>
    </row>
    <row r="249" spans="2:72" ht="18" customHeight="1">
      <c r="B249" s="815" t="s">
        <v>208</v>
      </c>
      <c r="C249" s="815" t="s">
        <v>840</v>
      </c>
      <c r="D249" s="815" t="s">
        <v>833</v>
      </c>
      <c r="E249" s="815"/>
      <c r="F249" s="815"/>
      <c r="G249" s="815"/>
      <c r="H249" s="815">
        <v>2015</v>
      </c>
      <c r="I249" s="816" t="s">
        <v>583</v>
      </c>
      <c r="J249" s="634" t="s">
        <v>595</v>
      </c>
      <c r="K249" s="632"/>
      <c r="L249" s="694"/>
      <c r="M249" s="695"/>
      <c r="N249" s="695"/>
      <c r="O249" s="695"/>
      <c r="P249" s="695">
        <v>0</v>
      </c>
      <c r="Q249" s="695">
        <v>0</v>
      </c>
      <c r="R249" s="695">
        <v>0</v>
      </c>
      <c r="S249" s="695">
        <v>0</v>
      </c>
      <c r="T249" s="695">
        <v>0</v>
      </c>
      <c r="U249" s="695">
        <v>0</v>
      </c>
      <c r="V249" s="695">
        <v>0</v>
      </c>
      <c r="W249" s="695">
        <v>0</v>
      </c>
      <c r="X249" s="695">
        <v>0</v>
      </c>
      <c r="Y249" s="695">
        <v>0</v>
      </c>
      <c r="Z249" s="695">
        <v>0</v>
      </c>
      <c r="AA249" s="695">
        <v>0</v>
      </c>
      <c r="AB249" s="695">
        <v>0</v>
      </c>
      <c r="AC249" s="695">
        <v>0</v>
      </c>
      <c r="AD249" s="695">
        <v>0</v>
      </c>
      <c r="AE249" s="695">
        <v>0</v>
      </c>
      <c r="AF249" s="695">
        <v>0</v>
      </c>
      <c r="AG249" s="695">
        <v>0</v>
      </c>
      <c r="AH249" s="695">
        <v>0</v>
      </c>
      <c r="AI249" s="695">
        <v>0</v>
      </c>
      <c r="AJ249" s="695">
        <v>0</v>
      </c>
      <c r="AK249" s="695">
        <v>0</v>
      </c>
      <c r="AL249" s="695">
        <v>0</v>
      </c>
      <c r="AM249" s="695">
        <v>0</v>
      </c>
      <c r="AN249" s="695">
        <v>0</v>
      </c>
      <c r="AO249" s="696">
        <v>0</v>
      </c>
      <c r="AP249" s="632"/>
      <c r="AQ249" s="694"/>
      <c r="AR249" s="695"/>
      <c r="AS249" s="695"/>
      <c r="AT249" s="695"/>
      <c r="AU249" s="695">
        <v>0</v>
      </c>
      <c r="AV249" s="695">
        <v>0</v>
      </c>
      <c r="AW249" s="695">
        <v>0</v>
      </c>
      <c r="AX249" s="695">
        <v>0</v>
      </c>
      <c r="AY249" s="695">
        <v>0</v>
      </c>
      <c r="AZ249" s="695">
        <v>0</v>
      </c>
      <c r="BA249" s="695">
        <v>0</v>
      </c>
      <c r="BB249" s="695">
        <v>0</v>
      </c>
      <c r="BC249" s="695">
        <v>0</v>
      </c>
      <c r="BD249" s="695">
        <v>0</v>
      </c>
      <c r="BE249" s="695">
        <v>0</v>
      </c>
      <c r="BF249" s="695">
        <v>0</v>
      </c>
      <c r="BG249" s="695">
        <v>0</v>
      </c>
      <c r="BH249" s="695">
        <v>0</v>
      </c>
      <c r="BI249" s="695">
        <v>0</v>
      </c>
      <c r="BJ249" s="695">
        <v>0</v>
      </c>
      <c r="BK249" s="695">
        <v>0</v>
      </c>
      <c r="BL249" s="695">
        <v>0</v>
      </c>
      <c r="BM249" s="695">
        <v>0</v>
      </c>
      <c r="BN249" s="695">
        <v>0</v>
      </c>
      <c r="BO249" s="695">
        <v>0</v>
      </c>
      <c r="BP249" s="695">
        <v>0</v>
      </c>
      <c r="BQ249" s="695">
        <v>0</v>
      </c>
      <c r="BR249" s="695">
        <v>0</v>
      </c>
      <c r="BS249" s="695">
        <v>0</v>
      </c>
      <c r="BT249" s="696">
        <v>0</v>
      </c>
    </row>
    <row r="250" spans="2:72" ht="18" customHeight="1">
      <c r="B250" s="815" t="s">
        <v>208</v>
      </c>
      <c r="C250" s="815" t="s">
        <v>840</v>
      </c>
      <c r="D250" s="815" t="s">
        <v>785</v>
      </c>
      <c r="E250" s="815"/>
      <c r="F250" s="815"/>
      <c r="G250" s="815"/>
      <c r="H250" s="815">
        <v>2015</v>
      </c>
      <c r="I250" s="816" t="s">
        <v>583</v>
      </c>
      <c r="J250" s="634" t="s">
        <v>595</v>
      </c>
      <c r="K250" s="632"/>
      <c r="L250" s="694"/>
      <c r="M250" s="695"/>
      <c r="N250" s="695"/>
      <c r="O250" s="695"/>
      <c r="P250" s="695">
        <v>0</v>
      </c>
      <c r="Q250" s="695">
        <v>0</v>
      </c>
      <c r="R250" s="695">
        <v>0</v>
      </c>
      <c r="S250" s="695">
        <v>0</v>
      </c>
      <c r="T250" s="695">
        <v>0</v>
      </c>
      <c r="U250" s="695">
        <v>0</v>
      </c>
      <c r="V250" s="695">
        <v>0</v>
      </c>
      <c r="W250" s="695">
        <v>0</v>
      </c>
      <c r="X250" s="695">
        <v>0</v>
      </c>
      <c r="Y250" s="695">
        <v>0</v>
      </c>
      <c r="Z250" s="695">
        <v>0</v>
      </c>
      <c r="AA250" s="695">
        <v>0</v>
      </c>
      <c r="AB250" s="695">
        <v>0</v>
      </c>
      <c r="AC250" s="695">
        <v>0</v>
      </c>
      <c r="AD250" s="695">
        <v>0</v>
      </c>
      <c r="AE250" s="695">
        <v>0</v>
      </c>
      <c r="AF250" s="695">
        <v>0</v>
      </c>
      <c r="AG250" s="695">
        <v>0</v>
      </c>
      <c r="AH250" s="695">
        <v>0</v>
      </c>
      <c r="AI250" s="695">
        <v>0</v>
      </c>
      <c r="AJ250" s="695">
        <v>0</v>
      </c>
      <c r="AK250" s="695">
        <v>0</v>
      </c>
      <c r="AL250" s="695">
        <v>0</v>
      </c>
      <c r="AM250" s="695">
        <v>0</v>
      </c>
      <c r="AN250" s="695">
        <v>0</v>
      </c>
      <c r="AO250" s="696">
        <v>0</v>
      </c>
      <c r="AP250" s="632"/>
      <c r="AQ250" s="694"/>
      <c r="AR250" s="695"/>
      <c r="AS250" s="695"/>
      <c r="AT250" s="695"/>
      <c r="AU250" s="695">
        <v>0</v>
      </c>
      <c r="AV250" s="695">
        <v>0</v>
      </c>
      <c r="AW250" s="695">
        <v>0</v>
      </c>
      <c r="AX250" s="695">
        <v>0</v>
      </c>
      <c r="AY250" s="695">
        <v>0</v>
      </c>
      <c r="AZ250" s="695">
        <v>0</v>
      </c>
      <c r="BA250" s="695">
        <v>0</v>
      </c>
      <c r="BB250" s="695">
        <v>0</v>
      </c>
      <c r="BC250" s="695">
        <v>0</v>
      </c>
      <c r="BD250" s="695">
        <v>0</v>
      </c>
      <c r="BE250" s="695">
        <v>0</v>
      </c>
      <c r="BF250" s="695">
        <v>0</v>
      </c>
      <c r="BG250" s="695">
        <v>0</v>
      </c>
      <c r="BH250" s="695">
        <v>0</v>
      </c>
      <c r="BI250" s="695">
        <v>0</v>
      </c>
      <c r="BJ250" s="695">
        <v>0</v>
      </c>
      <c r="BK250" s="695">
        <v>0</v>
      </c>
      <c r="BL250" s="695">
        <v>0</v>
      </c>
      <c r="BM250" s="695">
        <v>0</v>
      </c>
      <c r="BN250" s="695">
        <v>0</v>
      </c>
      <c r="BO250" s="695">
        <v>0</v>
      </c>
      <c r="BP250" s="695">
        <v>0</v>
      </c>
      <c r="BQ250" s="695">
        <v>0</v>
      </c>
      <c r="BR250" s="695">
        <v>0</v>
      </c>
      <c r="BS250" s="695">
        <v>0</v>
      </c>
      <c r="BT250" s="696">
        <v>0</v>
      </c>
    </row>
    <row r="251" spans="2:72" ht="18" customHeight="1">
      <c r="B251" s="815" t="s">
        <v>208</v>
      </c>
      <c r="C251" s="815" t="s">
        <v>840</v>
      </c>
      <c r="D251" s="815" t="s">
        <v>787</v>
      </c>
      <c r="E251" s="815"/>
      <c r="F251" s="815"/>
      <c r="G251" s="815"/>
      <c r="H251" s="815">
        <v>2015</v>
      </c>
      <c r="I251" s="816" t="s">
        <v>583</v>
      </c>
      <c r="J251" s="634" t="s">
        <v>595</v>
      </c>
      <c r="K251" s="632"/>
      <c r="L251" s="694"/>
      <c r="M251" s="695"/>
      <c r="N251" s="695"/>
      <c r="O251" s="695"/>
      <c r="P251" s="695">
        <v>0</v>
      </c>
      <c r="Q251" s="695">
        <v>0</v>
      </c>
      <c r="R251" s="695">
        <v>0</v>
      </c>
      <c r="S251" s="695">
        <v>0</v>
      </c>
      <c r="T251" s="695">
        <v>0</v>
      </c>
      <c r="U251" s="695">
        <v>0</v>
      </c>
      <c r="V251" s="695">
        <v>0</v>
      </c>
      <c r="W251" s="695">
        <v>0</v>
      </c>
      <c r="X251" s="695">
        <v>0</v>
      </c>
      <c r="Y251" s="695">
        <v>0</v>
      </c>
      <c r="Z251" s="695">
        <v>0</v>
      </c>
      <c r="AA251" s="695">
        <v>0</v>
      </c>
      <c r="AB251" s="695">
        <v>0</v>
      </c>
      <c r="AC251" s="695">
        <v>0</v>
      </c>
      <c r="AD251" s="695">
        <v>0</v>
      </c>
      <c r="AE251" s="695">
        <v>0</v>
      </c>
      <c r="AF251" s="695">
        <v>0</v>
      </c>
      <c r="AG251" s="695">
        <v>0</v>
      </c>
      <c r="AH251" s="695">
        <v>0</v>
      </c>
      <c r="AI251" s="695">
        <v>0</v>
      </c>
      <c r="AJ251" s="695">
        <v>0</v>
      </c>
      <c r="AK251" s="695">
        <v>0</v>
      </c>
      <c r="AL251" s="695">
        <v>0</v>
      </c>
      <c r="AM251" s="695">
        <v>0</v>
      </c>
      <c r="AN251" s="695">
        <v>0</v>
      </c>
      <c r="AO251" s="696">
        <v>0</v>
      </c>
      <c r="AP251" s="632"/>
      <c r="AQ251" s="694"/>
      <c r="AR251" s="695"/>
      <c r="AS251" s="695"/>
      <c r="AT251" s="695"/>
      <c r="AU251" s="695">
        <v>0</v>
      </c>
      <c r="AV251" s="695">
        <v>0</v>
      </c>
      <c r="AW251" s="695">
        <v>0</v>
      </c>
      <c r="AX251" s="695">
        <v>0</v>
      </c>
      <c r="AY251" s="695">
        <v>0</v>
      </c>
      <c r="AZ251" s="695">
        <v>0</v>
      </c>
      <c r="BA251" s="695">
        <v>0</v>
      </c>
      <c r="BB251" s="695">
        <v>0</v>
      </c>
      <c r="BC251" s="695">
        <v>0</v>
      </c>
      <c r="BD251" s="695">
        <v>0</v>
      </c>
      <c r="BE251" s="695">
        <v>0</v>
      </c>
      <c r="BF251" s="695">
        <v>0</v>
      </c>
      <c r="BG251" s="695">
        <v>0</v>
      </c>
      <c r="BH251" s="695">
        <v>0</v>
      </c>
      <c r="BI251" s="695">
        <v>0</v>
      </c>
      <c r="BJ251" s="695">
        <v>0</v>
      </c>
      <c r="BK251" s="695">
        <v>0</v>
      </c>
      <c r="BL251" s="695">
        <v>0</v>
      </c>
      <c r="BM251" s="695">
        <v>0</v>
      </c>
      <c r="BN251" s="695">
        <v>0</v>
      </c>
      <c r="BO251" s="695">
        <v>0</v>
      </c>
      <c r="BP251" s="695">
        <v>0</v>
      </c>
      <c r="BQ251" s="695">
        <v>0</v>
      </c>
      <c r="BR251" s="695">
        <v>0</v>
      </c>
      <c r="BS251" s="695">
        <v>0</v>
      </c>
      <c r="BT251" s="696">
        <v>0</v>
      </c>
    </row>
    <row r="252" spans="2:72" ht="18" customHeight="1">
      <c r="B252" s="815" t="s">
        <v>208</v>
      </c>
      <c r="C252" s="815" t="s">
        <v>840</v>
      </c>
      <c r="D252" s="815" t="s">
        <v>788</v>
      </c>
      <c r="E252" s="815"/>
      <c r="F252" s="815"/>
      <c r="G252" s="815"/>
      <c r="H252" s="815">
        <v>2015</v>
      </c>
      <c r="I252" s="816" t="s">
        <v>583</v>
      </c>
      <c r="J252" s="634" t="s">
        <v>595</v>
      </c>
      <c r="K252" s="632"/>
      <c r="L252" s="694"/>
      <c r="M252" s="695"/>
      <c r="N252" s="695"/>
      <c r="O252" s="695"/>
      <c r="P252" s="695">
        <v>0</v>
      </c>
      <c r="Q252" s="695">
        <v>0</v>
      </c>
      <c r="R252" s="695">
        <v>0</v>
      </c>
      <c r="S252" s="695">
        <v>0</v>
      </c>
      <c r="T252" s="695">
        <v>0</v>
      </c>
      <c r="U252" s="695">
        <v>0</v>
      </c>
      <c r="V252" s="695">
        <v>0</v>
      </c>
      <c r="W252" s="695">
        <v>0</v>
      </c>
      <c r="X252" s="695">
        <v>0</v>
      </c>
      <c r="Y252" s="695">
        <v>0</v>
      </c>
      <c r="Z252" s="695">
        <v>0</v>
      </c>
      <c r="AA252" s="695">
        <v>0</v>
      </c>
      <c r="AB252" s="695">
        <v>0</v>
      </c>
      <c r="AC252" s="695">
        <v>0</v>
      </c>
      <c r="AD252" s="695">
        <v>0</v>
      </c>
      <c r="AE252" s="695">
        <v>0</v>
      </c>
      <c r="AF252" s="695">
        <v>0</v>
      </c>
      <c r="AG252" s="695">
        <v>0</v>
      </c>
      <c r="AH252" s="695">
        <v>0</v>
      </c>
      <c r="AI252" s="695">
        <v>0</v>
      </c>
      <c r="AJ252" s="695">
        <v>0</v>
      </c>
      <c r="AK252" s="695">
        <v>0</v>
      </c>
      <c r="AL252" s="695">
        <v>0</v>
      </c>
      <c r="AM252" s="695">
        <v>0</v>
      </c>
      <c r="AN252" s="695">
        <v>0</v>
      </c>
      <c r="AO252" s="696">
        <v>0</v>
      </c>
      <c r="AP252" s="632"/>
      <c r="AQ252" s="694"/>
      <c r="AR252" s="695"/>
      <c r="AS252" s="695"/>
      <c r="AT252" s="695"/>
      <c r="AU252" s="695">
        <v>0</v>
      </c>
      <c r="AV252" s="695">
        <v>0</v>
      </c>
      <c r="AW252" s="695">
        <v>0</v>
      </c>
      <c r="AX252" s="695">
        <v>0</v>
      </c>
      <c r="AY252" s="695">
        <v>0</v>
      </c>
      <c r="AZ252" s="695">
        <v>0</v>
      </c>
      <c r="BA252" s="695">
        <v>0</v>
      </c>
      <c r="BB252" s="695">
        <v>0</v>
      </c>
      <c r="BC252" s="695">
        <v>0</v>
      </c>
      <c r="BD252" s="695">
        <v>0</v>
      </c>
      <c r="BE252" s="695">
        <v>0</v>
      </c>
      <c r="BF252" s="695">
        <v>0</v>
      </c>
      <c r="BG252" s="695">
        <v>0</v>
      </c>
      <c r="BH252" s="695">
        <v>0</v>
      </c>
      <c r="BI252" s="695">
        <v>0</v>
      </c>
      <c r="BJ252" s="695">
        <v>0</v>
      </c>
      <c r="BK252" s="695">
        <v>0</v>
      </c>
      <c r="BL252" s="695">
        <v>0</v>
      </c>
      <c r="BM252" s="695">
        <v>0</v>
      </c>
      <c r="BN252" s="695">
        <v>0</v>
      </c>
      <c r="BO252" s="695">
        <v>0</v>
      </c>
      <c r="BP252" s="695">
        <v>0</v>
      </c>
      <c r="BQ252" s="695">
        <v>0</v>
      </c>
      <c r="BR252" s="695">
        <v>0</v>
      </c>
      <c r="BS252" s="695">
        <v>0</v>
      </c>
      <c r="BT252" s="696">
        <v>0</v>
      </c>
    </row>
    <row r="253" spans="2:72" ht="18" customHeight="1">
      <c r="B253" s="815" t="s">
        <v>208</v>
      </c>
      <c r="C253" s="815" t="s">
        <v>840</v>
      </c>
      <c r="D253" s="815" t="s">
        <v>834</v>
      </c>
      <c r="E253" s="815"/>
      <c r="F253" s="815"/>
      <c r="G253" s="815"/>
      <c r="H253" s="815">
        <v>2015</v>
      </c>
      <c r="I253" s="816" t="s">
        <v>583</v>
      </c>
      <c r="J253" s="634" t="s">
        <v>595</v>
      </c>
      <c r="K253" s="632"/>
      <c r="L253" s="694"/>
      <c r="M253" s="695"/>
      <c r="N253" s="695"/>
      <c r="O253" s="695"/>
      <c r="P253" s="695">
        <v>0</v>
      </c>
      <c r="Q253" s="695">
        <v>0</v>
      </c>
      <c r="R253" s="695">
        <v>0</v>
      </c>
      <c r="S253" s="695">
        <v>0</v>
      </c>
      <c r="T253" s="695">
        <v>0</v>
      </c>
      <c r="U253" s="695">
        <v>0</v>
      </c>
      <c r="V253" s="695">
        <v>0</v>
      </c>
      <c r="W253" s="695">
        <v>0</v>
      </c>
      <c r="X253" s="695">
        <v>0</v>
      </c>
      <c r="Y253" s="695">
        <v>0</v>
      </c>
      <c r="Z253" s="695">
        <v>0</v>
      </c>
      <c r="AA253" s="695">
        <v>0</v>
      </c>
      <c r="AB253" s="695">
        <v>0</v>
      </c>
      <c r="AC253" s="695">
        <v>0</v>
      </c>
      <c r="AD253" s="695">
        <v>0</v>
      </c>
      <c r="AE253" s="695">
        <v>0</v>
      </c>
      <c r="AF253" s="695">
        <v>0</v>
      </c>
      <c r="AG253" s="695">
        <v>0</v>
      </c>
      <c r="AH253" s="695">
        <v>0</v>
      </c>
      <c r="AI253" s="695">
        <v>0</v>
      </c>
      <c r="AJ253" s="695">
        <v>0</v>
      </c>
      <c r="AK253" s="695">
        <v>0</v>
      </c>
      <c r="AL253" s="695">
        <v>0</v>
      </c>
      <c r="AM253" s="695">
        <v>0</v>
      </c>
      <c r="AN253" s="695">
        <v>0</v>
      </c>
      <c r="AO253" s="696">
        <v>0</v>
      </c>
      <c r="AP253" s="632"/>
      <c r="AQ253" s="694"/>
      <c r="AR253" s="695"/>
      <c r="AS253" s="695"/>
      <c r="AT253" s="695"/>
      <c r="AU253" s="695">
        <v>0</v>
      </c>
      <c r="AV253" s="695">
        <v>0</v>
      </c>
      <c r="AW253" s="695">
        <v>0</v>
      </c>
      <c r="AX253" s="695">
        <v>0</v>
      </c>
      <c r="AY253" s="695">
        <v>0</v>
      </c>
      <c r="AZ253" s="695">
        <v>0</v>
      </c>
      <c r="BA253" s="695">
        <v>0</v>
      </c>
      <c r="BB253" s="695">
        <v>0</v>
      </c>
      <c r="BC253" s="695">
        <v>0</v>
      </c>
      <c r="BD253" s="695">
        <v>0</v>
      </c>
      <c r="BE253" s="695">
        <v>0</v>
      </c>
      <c r="BF253" s="695">
        <v>0</v>
      </c>
      <c r="BG253" s="695">
        <v>0</v>
      </c>
      <c r="BH253" s="695">
        <v>0</v>
      </c>
      <c r="BI253" s="695">
        <v>0</v>
      </c>
      <c r="BJ253" s="695">
        <v>0</v>
      </c>
      <c r="BK253" s="695">
        <v>0</v>
      </c>
      <c r="BL253" s="695">
        <v>0</v>
      </c>
      <c r="BM253" s="695">
        <v>0</v>
      </c>
      <c r="BN253" s="695">
        <v>0</v>
      </c>
      <c r="BO253" s="695">
        <v>0</v>
      </c>
      <c r="BP253" s="695">
        <v>0</v>
      </c>
      <c r="BQ253" s="695">
        <v>0</v>
      </c>
      <c r="BR253" s="695">
        <v>0</v>
      </c>
      <c r="BS253" s="695">
        <v>0</v>
      </c>
      <c r="BT253" s="696">
        <v>0</v>
      </c>
    </row>
    <row r="254" spans="2:72" ht="18" customHeight="1">
      <c r="B254" s="815" t="s">
        <v>208</v>
      </c>
      <c r="C254" s="815" t="s">
        <v>840</v>
      </c>
      <c r="D254" s="815" t="s">
        <v>835</v>
      </c>
      <c r="E254" s="815"/>
      <c r="F254" s="815"/>
      <c r="G254" s="815"/>
      <c r="H254" s="815">
        <v>2015</v>
      </c>
      <c r="I254" s="816" t="s">
        <v>583</v>
      </c>
      <c r="J254" s="634" t="s">
        <v>595</v>
      </c>
      <c r="K254" s="632"/>
      <c r="L254" s="694"/>
      <c r="M254" s="695"/>
      <c r="N254" s="695"/>
      <c r="O254" s="695"/>
      <c r="P254" s="695">
        <v>0</v>
      </c>
      <c r="Q254" s="695">
        <v>0</v>
      </c>
      <c r="R254" s="695">
        <v>0</v>
      </c>
      <c r="S254" s="695">
        <v>0</v>
      </c>
      <c r="T254" s="695">
        <v>0</v>
      </c>
      <c r="U254" s="695">
        <v>0</v>
      </c>
      <c r="V254" s="695">
        <v>0</v>
      </c>
      <c r="W254" s="695">
        <v>0</v>
      </c>
      <c r="X254" s="695">
        <v>0</v>
      </c>
      <c r="Y254" s="695">
        <v>0</v>
      </c>
      <c r="Z254" s="695">
        <v>0</v>
      </c>
      <c r="AA254" s="695">
        <v>0</v>
      </c>
      <c r="AB254" s="695">
        <v>0</v>
      </c>
      <c r="AC254" s="695">
        <v>0</v>
      </c>
      <c r="AD254" s="695">
        <v>0</v>
      </c>
      <c r="AE254" s="695">
        <v>0</v>
      </c>
      <c r="AF254" s="695">
        <v>0</v>
      </c>
      <c r="AG254" s="695">
        <v>0</v>
      </c>
      <c r="AH254" s="695">
        <v>0</v>
      </c>
      <c r="AI254" s="695">
        <v>0</v>
      </c>
      <c r="AJ254" s="695">
        <v>0</v>
      </c>
      <c r="AK254" s="695">
        <v>0</v>
      </c>
      <c r="AL254" s="695">
        <v>0</v>
      </c>
      <c r="AM254" s="695">
        <v>0</v>
      </c>
      <c r="AN254" s="695">
        <v>0</v>
      </c>
      <c r="AO254" s="696">
        <v>0</v>
      </c>
      <c r="AP254" s="632"/>
      <c r="AQ254" s="694"/>
      <c r="AR254" s="695"/>
      <c r="AS254" s="695"/>
      <c r="AT254" s="695"/>
      <c r="AU254" s="695">
        <v>0</v>
      </c>
      <c r="AV254" s="695">
        <v>0</v>
      </c>
      <c r="AW254" s="695">
        <v>0</v>
      </c>
      <c r="AX254" s="695">
        <v>0</v>
      </c>
      <c r="AY254" s="695">
        <v>0</v>
      </c>
      <c r="AZ254" s="695">
        <v>0</v>
      </c>
      <c r="BA254" s="695">
        <v>0</v>
      </c>
      <c r="BB254" s="695">
        <v>0</v>
      </c>
      <c r="BC254" s="695">
        <v>0</v>
      </c>
      <c r="BD254" s="695">
        <v>0</v>
      </c>
      <c r="BE254" s="695">
        <v>0</v>
      </c>
      <c r="BF254" s="695">
        <v>0</v>
      </c>
      <c r="BG254" s="695">
        <v>0</v>
      </c>
      <c r="BH254" s="695">
        <v>0</v>
      </c>
      <c r="BI254" s="695">
        <v>0</v>
      </c>
      <c r="BJ254" s="695">
        <v>0</v>
      </c>
      <c r="BK254" s="695">
        <v>0</v>
      </c>
      <c r="BL254" s="695">
        <v>0</v>
      </c>
      <c r="BM254" s="695">
        <v>0</v>
      </c>
      <c r="BN254" s="695">
        <v>0</v>
      </c>
      <c r="BO254" s="695">
        <v>0</v>
      </c>
      <c r="BP254" s="695">
        <v>0</v>
      </c>
      <c r="BQ254" s="695">
        <v>0</v>
      </c>
      <c r="BR254" s="695">
        <v>0</v>
      </c>
      <c r="BS254" s="695">
        <v>0</v>
      </c>
      <c r="BT254" s="696">
        <v>0</v>
      </c>
    </row>
    <row r="255" spans="2:72" ht="18" customHeight="1">
      <c r="B255" s="815" t="s">
        <v>208</v>
      </c>
      <c r="C255" s="815" t="s">
        <v>840</v>
      </c>
      <c r="D255" s="815" t="s">
        <v>836</v>
      </c>
      <c r="E255" s="815"/>
      <c r="F255" s="815"/>
      <c r="G255" s="815"/>
      <c r="H255" s="815">
        <v>2015</v>
      </c>
      <c r="I255" s="816" t="s">
        <v>583</v>
      </c>
      <c r="J255" s="634" t="s">
        <v>595</v>
      </c>
      <c r="K255" s="632"/>
      <c r="L255" s="694"/>
      <c r="M255" s="695"/>
      <c r="N255" s="695"/>
      <c r="O255" s="695"/>
      <c r="P255" s="695">
        <v>0</v>
      </c>
      <c r="Q255" s="695">
        <v>0</v>
      </c>
      <c r="R255" s="695">
        <v>0</v>
      </c>
      <c r="S255" s="695">
        <v>0</v>
      </c>
      <c r="T255" s="695">
        <v>0</v>
      </c>
      <c r="U255" s="695">
        <v>0</v>
      </c>
      <c r="V255" s="695">
        <v>0</v>
      </c>
      <c r="W255" s="695">
        <v>0</v>
      </c>
      <c r="X255" s="695">
        <v>0</v>
      </c>
      <c r="Y255" s="695">
        <v>0</v>
      </c>
      <c r="Z255" s="695">
        <v>0</v>
      </c>
      <c r="AA255" s="695">
        <v>0</v>
      </c>
      <c r="AB255" s="695">
        <v>0</v>
      </c>
      <c r="AC255" s="695">
        <v>0</v>
      </c>
      <c r="AD255" s="695">
        <v>0</v>
      </c>
      <c r="AE255" s="695">
        <v>0</v>
      </c>
      <c r="AF255" s="695">
        <v>0</v>
      </c>
      <c r="AG255" s="695">
        <v>0</v>
      </c>
      <c r="AH255" s="695">
        <v>0</v>
      </c>
      <c r="AI255" s="695">
        <v>0</v>
      </c>
      <c r="AJ255" s="695">
        <v>0</v>
      </c>
      <c r="AK255" s="695">
        <v>0</v>
      </c>
      <c r="AL255" s="695">
        <v>0</v>
      </c>
      <c r="AM255" s="695">
        <v>0</v>
      </c>
      <c r="AN255" s="695">
        <v>0</v>
      </c>
      <c r="AO255" s="696">
        <v>0</v>
      </c>
      <c r="AP255" s="632"/>
      <c r="AQ255" s="694"/>
      <c r="AR255" s="695"/>
      <c r="AS255" s="695"/>
      <c r="AT255" s="695"/>
      <c r="AU255" s="695">
        <v>0</v>
      </c>
      <c r="AV255" s="695">
        <v>0</v>
      </c>
      <c r="AW255" s="695">
        <v>0</v>
      </c>
      <c r="AX255" s="695">
        <v>0</v>
      </c>
      <c r="AY255" s="695">
        <v>0</v>
      </c>
      <c r="AZ255" s="695">
        <v>0</v>
      </c>
      <c r="BA255" s="695">
        <v>0</v>
      </c>
      <c r="BB255" s="695">
        <v>0</v>
      </c>
      <c r="BC255" s="695">
        <v>0</v>
      </c>
      <c r="BD255" s="695">
        <v>0</v>
      </c>
      <c r="BE255" s="695">
        <v>0</v>
      </c>
      <c r="BF255" s="695">
        <v>0</v>
      </c>
      <c r="BG255" s="695">
        <v>0</v>
      </c>
      <c r="BH255" s="695">
        <v>0</v>
      </c>
      <c r="BI255" s="695">
        <v>0</v>
      </c>
      <c r="BJ255" s="695">
        <v>0</v>
      </c>
      <c r="BK255" s="695">
        <v>0</v>
      </c>
      <c r="BL255" s="695">
        <v>0</v>
      </c>
      <c r="BM255" s="695">
        <v>0</v>
      </c>
      <c r="BN255" s="695">
        <v>0</v>
      </c>
      <c r="BO255" s="695">
        <v>0</v>
      </c>
      <c r="BP255" s="695">
        <v>0</v>
      </c>
      <c r="BQ255" s="695">
        <v>0</v>
      </c>
      <c r="BR255" s="695">
        <v>0</v>
      </c>
      <c r="BS255" s="695">
        <v>0</v>
      </c>
      <c r="BT255" s="696">
        <v>0</v>
      </c>
    </row>
    <row r="256" spans="2:72" ht="18" customHeight="1">
      <c r="B256" s="815" t="s">
        <v>208</v>
      </c>
      <c r="C256" s="815" t="s">
        <v>840</v>
      </c>
      <c r="D256" s="815" t="s">
        <v>789</v>
      </c>
      <c r="E256" s="815"/>
      <c r="F256" s="815"/>
      <c r="G256" s="815"/>
      <c r="H256" s="815">
        <v>2015</v>
      </c>
      <c r="I256" s="816" t="s">
        <v>583</v>
      </c>
      <c r="J256" s="634" t="s">
        <v>595</v>
      </c>
      <c r="K256" s="632"/>
      <c r="L256" s="694"/>
      <c r="M256" s="695"/>
      <c r="N256" s="695"/>
      <c r="O256" s="695"/>
      <c r="P256" s="695">
        <v>0</v>
      </c>
      <c r="Q256" s="695">
        <v>0</v>
      </c>
      <c r="R256" s="695">
        <v>0</v>
      </c>
      <c r="S256" s="695">
        <v>0</v>
      </c>
      <c r="T256" s="695">
        <v>0</v>
      </c>
      <c r="U256" s="695">
        <v>0</v>
      </c>
      <c r="V256" s="695">
        <v>0</v>
      </c>
      <c r="W256" s="695">
        <v>0</v>
      </c>
      <c r="X256" s="695">
        <v>0</v>
      </c>
      <c r="Y256" s="695">
        <v>0</v>
      </c>
      <c r="Z256" s="695">
        <v>0</v>
      </c>
      <c r="AA256" s="695">
        <v>0</v>
      </c>
      <c r="AB256" s="695">
        <v>0</v>
      </c>
      <c r="AC256" s="695">
        <v>0</v>
      </c>
      <c r="AD256" s="695">
        <v>0</v>
      </c>
      <c r="AE256" s="695">
        <v>0</v>
      </c>
      <c r="AF256" s="695">
        <v>0</v>
      </c>
      <c r="AG256" s="695">
        <v>0</v>
      </c>
      <c r="AH256" s="695">
        <v>0</v>
      </c>
      <c r="AI256" s="695">
        <v>0</v>
      </c>
      <c r="AJ256" s="695">
        <v>0</v>
      </c>
      <c r="AK256" s="695">
        <v>0</v>
      </c>
      <c r="AL256" s="695">
        <v>0</v>
      </c>
      <c r="AM256" s="695">
        <v>0</v>
      </c>
      <c r="AN256" s="695">
        <v>0</v>
      </c>
      <c r="AO256" s="696">
        <v>0</v>
      </c>
      <c r="AP256" s="632"/>
      <c r="AQ256" s="694"/>
      <c r="AR256" s="695"/>
      <c r="AS256" s="695"/>
      <c r="AT256" s="695"/>
      <c r="AU256" s="695">
        <v>0</v>
      </c>
      <c r="AV256" s="695">
        <v>0</v>
      </c>
      <c r="AW256" s="695">
        <v>0</v>
      </c>
      <c r="AX256" s="695">
        <v>0</v>
      </c>
      <c r="AY256" s="695">
        <v>0</v>
      </c>
      <c r="AZ256" s="695">
        <v>0</v>
      </c>
      <c r="BA256" s="695">
        <v>0</v>
      </c>
      <c r="BB256" s="695">
        <v>0</v>
      </c>
      <c r="BC256" s="695">
        <v>0</v>
      </c>
      <c r="BD256" s="695">
        <v>0</v>
      </c>
      <c r="BE256" s="695">
        <v>0</v>
      </c>
      <c r="BF256" s="695">
        <v>0</v>
      </c>
      <c r="BG256" s="695">
        <v>0</v>
      </c>
      <c r="BH256" s="695">
        <v>0</v>
      </c>
      <c r="BI256" s="695">
        <v>0</v>
      </c>
      <c r="BJ256" s="695">
        <v>0</v>
      </c>
      <c r="BK256" s="695">
        <v>0</v>
      </c>
      <c r="BL256" s="695">
        <v>0</v>
      </c>
      <c r="BM256" s="695">
        <v>0</v>
      </c>
      <c r="BN256" s="695">
        <v>0</v>
      </c>
      <c r="BO256" s="695">
        <v>0</v>
      </c>
      <c r="BP256" s="695">
        <v>0</v>
      </c>
      <c r="BQ256" s="695">
        <v>0</v>
      </c>
      <c r="BR256" s="695">
        <v>0</v>
      </c>
      <c r="BS256" s="695">
        <v>0</v>
      </c>
      <c r="BT256" s="696">
        <v>0</v>
      </c>
    </row>
    <row r="257" spans="2:72" ht="18" customHeight="1">
      <c r="B257" s="815" t="s">
        <v>208</v>
      </c>
      <c r="C257" s="815" t="s">
        <v>840</v>
      </c>
      <c r="D257" s="815" t="s">
        <v>97</v>
      </c>
      <c r="E257" s="815"/>
      <c r="F257" s="815"/>
      <c r="G257" s="815"/>
      <c r="H257" s="815">
        <v>2015</v>
      </c>
      <c r="I257" s="816" t="s">
        <v>583</v>
      </c>
      <c r="J257" s="634" t="s">
        <v>595</v>
      </c>
      <c r="K257" s="632"/>
      <c r="L257" s="694"/>
      <c r="M257" s="695"/>
      <c r="N257" s="695"/>
      <c r="O257" s="695"/>
      <c r="P257" s="695">
        <v>0</v>
      </c>
      <c r="Q257" s="695">
        <v>0</v>
      </c>
      <c r="R257" s="695">
        <v>0</v>
      </c>
      <c r="S257" s="695">
        <v>0</v>
      </c>
      <c r="T257" s="695">
        <v>0</v>
      </c>
      <c r="U257" s="695">
        <v>0</v>
      </c>
      <c r="V257" s="695">
        <v>0</v>
      </c>
      <c r="W257" s="695">
        <v>0</v>
      </c>
      <c r="X257" s="695">
        <v>0</v>
      </c>
      <c r="Y257" s="695">
        <v>0</v>
      </c>
      <c r="Z257" s="695">
        <v>0</v>
      </c>
      <c r="AA257" s="695">
        <v>0</v>
      </c>
      <c r="AB257" s="695">
        <v>0</v>
      </c>
      <c r="AC257" s="695">
        <v>0</v>
      </c>
      <c r="AD257" s="695">
        <v>0</v>
      </c>
      <c r="AE257" s="695">
        <v>0</v>
      </c>
      <c r="AF257" s="695">
        <v>0</v>
      </c>
      <c r="AG257" s="695">
        <v>0</v>
      </c>
      <c r="AH257" s="695">
        <v>0</v>
      </c>
      <c r="AI257" s="695">
        <v>0</v>
      </c>
      <c r="AJ257" s="695">
        <v>0</v>
      </c>
      <c r="AK257" s="695">
        <v>0</v>
      </c>
      <c r="AL257" s="695">
        <v>0</v>
      </c>
      <c r="AM257" s="695">
        <v>0</v>
      </c>
      <c r="AN257" s="695">
        <v>0</v>
      </c>
      <c r="AO257" s="696">
        <v>0</v>
      </c>
      <c r="AP257" s="632"/>
      <c r="AQ257" s="694"/>
      <c r="AR257" s="695"/>
      <c r="AS257" s="695"/>
      <c r="AT257" s="695"/>
      <c r="AU257" s="695">
        <v>0</v>
      </c>
      <c r="AV257" s="695">
        <v>0</v>
      </c>
      <c r="AW257" s="695">
        <v>0</v>
      </c>
      <c r="AX257" s="695">
        <v>0</v>
      </c>
      <c r="AY257" s="695">
        <v>0</v>
      </c>
      <c r="AZ257" s="695">
        <v>0</v>
      </c>
      <c r="BA257" s="695">
        <v>0</v>
      </c>
      <c r="BB257" s="695">
        <v>0</v>
      </c>
      <c r="BC257" s="695">
        <v>0</v>
      </c>
      <c r="BD257" s="695">
        <v>0</v>
      </c>
      <c r="BE257" s="695">
        <v>0</v>
      </c>
      <c r="BF257" s="695">
        <v>0</v>
      </c>
      <c r="BG257" s="695">
        <v>0</v>
      </c>
      <c r="BH257" s="695">
        <v>0</v>
      </c>
      <c r="BI257" s="695">
        <v>0</v>
      </c>
      <c r="BJ257" s="695">
        <v>0</v>
      </c>
      <c r="BK257" s="695">
        <v>0</v>
      </c>
      <c r="BL257" s="695">
        <v>0</v>
      </c>
      <c r="BM257" s="695">
        <v>0</v>
      </c>
      <c r="BN257" s="695">
        <v>0</v>
      </c>
      <c r="BO257" s="695">
        <v>0</v>
      </c>
      <c r="BP257" s="695">
        <v>0</v>
      </c>
      <c r="BQ257" s="695">
        <v>0</v>
      </c>
      <c r="BR257" s="695">
        <v>0</v>
      </c>
      <c r="BS257" s="695">
        <v>0</v>
      </c>
      <c r="BT257" s="696">
        <v>0</v>
      </c>
    </row>
    <row r="258" spans="2:72" ht="18" customHeight="1">
      <c r="B258" s="815" t="s">
        <v>208</v>
      </c>
      <c r="C258" s="815" t="s">
        <v>840</v>
      </c>
      <c r="D258" s="815" t="s">
        <v>95</v>
      </c>
      <c r="E258" s="815"/>
      <c r="F258" s="815"/>
      <c r="G258" s="815"/>
      <c r="H258" s="815">
        <v>2015</v>
      </c>
      <c r="I258" s="816" t="s">
        <v>583</v>
      </c>
      <c r="J258" s="634" t="s">
        <v>595</v>
      </c>
      <c r="K258" s="632"/>
      <c r="L258" s="694"/>
      <c r="M258" s="695"/>
      <c r="N258" s="695"/>
      <c r="O258" s="695"/>
      <c r="P258" s="695">
        <v>0</v>
      </c>
      <c r="Q258" s="695">
        <v>0</v>
      </c>
      <c r="R258" s="695">
        <v>0</v>
      </c>
      <c r="S258" s="695">
        <v>0</v>
      </c>
      <c r="T258" s="695">
        <v>0</v>
      </c>
      <c r="U258" s="695">
        <v>0</v>
      </c>
      <c r="V258" s="695">
        <v>0</v>
      </c>
      <c r="W258" s="695">
        <v>0</v>
      </c>
      <c r="X258" s="695">
        <v>0</v>
      </c>
      <c r="Y258" s="695">
        <v>0</v>
      </c>
      <c r="Z258" s="695">
        <v>0</v>
      </c>
      <c r="AA258" s="695">
        <v>0</v>
      </c>
      <c r="AB258" s="695">
        <v>0</v>
      </c>
      <c r="AC258" s="695">
        <v>0</v>
      </c>
      <c r="AD258" s="695">
        <v>0</v>
      </c>
      <c r="AE258" s="695">
        <v>0</v>
      </c>
      <c r="AF258" s="695">
        <v>0</v>
      </c>
      <c r="AG258" s="695">
        <v>0</v>
      </c>
      <c r="AH258" s="695">
        <v>0</v>
      </c>
      <c r="AI258" s="695">
        <v>0</v>
      </c>
      <c r="AJ258" s="695">
        <v>0</v>
      </c>
      <c r="AK258" s="695">
        <v>0</v>
      </c>
      <c r="AL258" s="695">
        <v>0</v>
      </c>
      <c r="AM258" s="695">
        <v>0</v>
      </c>
      <c r="AN258" s="695">
        <v>0</v>
      </c>
      <c r="AO258" s="696">
        <v>0</v>
      </c>
      <c r="AP258" s="632"/>
      <c r="AQ258" s="694"/>
      <c r="AR258" s="695"/>
      <c r="AS258" s="695"/>
      <c r="AT258" s="695"/>
      <c r="AU258" s="695">
        <v>0</v>
      </c>
      <c r="AV258" s="695">
        <v>0</v>
      </c>
      <c r="AW258" s="695">
        <v>0</v>
      </c>
      <c r="AX258" s="695">
        <v>0</v>
      </c>
      <c r="AY258" s="695">
        <v>0</v>
      </c>
      <c r="AZ258" s="695">
        <v>0</v>
      </c>
      <c r="BA258" s="695">
        <v>0</v>
      </c>
      <c r="BB258" s="695">
        <v>0</v>
      </c>
      <c r="BC258" s="695">
        <v>0</v>
      </c>
      <c r="BD258" s="695">
        <v>0</v>
      </c>
      <c r="BE258" s="695">
        <v>0</v>
      </c>
      <c r="BF258" s="695">
        <v>0</v>
      </c>
      <c r="BG258" s="695">
        <v>0</v>
      </c>
      <c r="BH258" s="695">
        <v>0</v>
      </c>
      <c r="BI258" s="695">
        <v>0</v>
      </c>
      <c r="BJ258" s="695">
        <v>0</v>
      </c>
      <c r="BK258" s="695">
        <v>0</v>
      </c>
      <c r="BL258" s="695">
        <v>0</v>
      </c>
      <c r="BM258" s="695">
        <v>0</v>
      </c>
      <c r="BN258" s="695">
        <v>0</v>
      </c>
      <c r="BO258" s="695">
        <v>0</v>
      </c>
      <c r="BP258" s="695">
        <v>0</v>
      </c>
      <c r="BQ258" s="695">
        <v>0</v>
      </c>
      <c r="BR258" s="695">
        <v>0</v>
      </c>
      <c r="BS258" s="695">
        <v>0</v>
      </c>
      <c r="BT258" s="696">
        <v>0</v>
      </c>
    </row>
    <row r="259" spans="2:72" ht="18" customHeight="1">
      <c r="B259" s="815" t="s">
        <v>208</v>
      </c>
      <c r="C259" s="815" t="s">
        <v>840</v>
      </c>
      <c r="D259" s="815" t="s">
        <v>96</v>
      </c>
      <c r="E259" s="815"/>
      <c r="F259" s="815"/>
      <c r="G259" s="815"/>
      <c r="H259" s="815">
        <v>2015</v>
      </c>
      <c r="I259" s="816" t="s">
        <v>583</v>
      </c>
      <c r="J259" s="634" t="s">
        <v>595</v>
      </c>
      <c r="K259" s="632"/>
      <c r="L259" s="694"/>
      <c r="M259" s="695"/>
      <c r="N259" s="695"/>
      <c r="O259" s="695"/>
      <c r="P259" s="695">
        <v>0</v>
      </c>
      <c r="Q259" s="695">
        <v>0</v>
      </c>
      <c r="R259" s="695">
        <v>0</v>
      </c>
      <c r="S259" s="695">
        <v>0</v>
      </c>
      <c r="T259" s="695">
        <v>0</v>
      </c>
      <c r="U259" s="695">
        <v>0</v>
      </c>
      <c r="V259" s="695">
        <v>0</v>
      </c>
      <c r="W259" s="695">
        <v>0</v>
      </c>
      <c r="X259" s="695">
        <v>0</v>
      </c>
      <c r="Y259" s="695">
        <v>0</v>
      </c>
      <c r="Z259" s="695">
        <v>0</v>
      </c>
      <c r="AA259" s="695">
        <v>0</v>
      </c>
      <c r="AB259" s="695">
        <v>0</v>
      </c>
      <c r="AC259" s="695">
        <v>0</v>
      </c>
      <c r="AD259" s="695">
        <v>0</v>
      </c>
      <c r="AE259" s="695">
        <v>0</v>
      </c>
      <c r="AF259" s="695">
        <v>0</v>
      </c>
      <c r="AG259" s="695">
        <v>0</v>
      </c>
      <c r="AH259" s="695">
        <v>0</v>
      </c>
      <c r="AI259" s="695">
        <v>0</v>
      </c>
      <c r="AJ259" s="695">
        <v>0</v>
      </c>
      <c r="AK259" s="695">
        <v>0</v>
      </c>
      <c r="AL259" s="695">
        <v>0</v>
      </c>
      <c r="AM259" s="695">
        <v>0</v>
      </c>
      <c r="AN259" s="695">
        <v>0</v>
      </c>
      <c r="AO259" s="696">
        <v>0</v>
      </c>
      <c r="AP259" s="632"/>
      <c r="AQ259" s="694"/>
      <c r="AR259" s="695"/>
      <c r="AS259" s="695"/>
      <c r="AT259" s="695"/>
      <c r="AU259" s="695">
        <v>0</v>
      </c>
      <c r="AV259" s="695">
        <v>0</v>
      </c>
      <c r="AW259" s="695">
        <v>0</v>
      </c>
      <c r="AX259" s="695">
        <v>0</v>
      </c>
      <c r="AY259" s="695">
        <v>0</v>
      </c>
      <c r="AZ259" s="695">
        <v>0</v>
      </c>
      <c r="BA259" s="695">
        <v>0</v>
      </c>
      <c r="BB259" s="695">
        <v>0</v>
      </c>
      <c r="BC259" s="695">
        <v>0</v>
      </c>
      <c r="BD259" s="695">
        <v>0</v>
      </c>
      <c r="BE259" s="695">
        <v>0</v>
      </c>
      <c r="BF259" s="695">
        <v>0</v>
      </c>
      <c r="BG259" s="695">
        <v>0</v>
      </c>
      <c r="BH259" s="695">
        <v>0</v>
      </c>
      <c r="BI259" s="695">
        <v>0</v>
      </c>
      <c r="BJ259" s="695">
        <v>0</v>
      </c>
      <c r="BK259" s="695">
        <v>0</v>
      </c>
      <c r="BL259" s="695">
        <v>0</v>
      </c>
      <c r="BM259" s="695">
        <v>0</v>
      </c>
      <c r="BN259" s="695">
        <v>0</v>
      </c>
      <c r="BO259" s="695">
        <v>0</v>
      </c>
      <c r="BP259" s="695">
        <v>0</v>
      </c>
      <c r="BQ259" s="695">
        <v>0</v>
      </c>
      <c r="BR259" s="695">
        <v>0</v>
      </c>
      <c r="BS259" s="695">
        <v>0</v>
      </c>
      <c r="BT259" s="696">
        <v>0</v>
      </c>
    </row>
    <row r="260" spans="2:72" ht="18" customHeight="1">
      <c r="B260" s="815" t="s">
        <v>208</v>
      </c>
      <c r="C260" s="815" t="s">
        <v>840</v>
      </c>
      <c r="D260" s="815" t="s">
        <v>682</v>
      </c>
      <c r="E260" s="815"/>
      <c r="F260" s="815"/>
      <c r="G260" s="815"/>
      <c r="H260" s="815">
        <v>2015</v>
      </c>
      <c r="I260" s="816" t="s">
        <v>583</v>
      </c>
      <c r="J260" s="634" t="s">
        <v>595</v>
      </c>
      <c r="K260" s="632"/>
      <c r="L260" s="694"/>
      <c r="M260" s="695"/>
      <c r="N260" s="695"/>
      <c r="O260" s="695"/>
      <c r="P260" s="695">
        <v>0</v>
      </c>
      <c r="Q260" s="695">
        <v>0</v>
      </c>
      <c r="R260" s="695">
        <v>0</v>
      </c>
      <c r="S260" s="695">
        <v>0</v>
      </c>
      <c r="T260" s="695">
        <v>0</v>
      </c>
      <c r="U260" s="695">
        <v>0</v>
      </c>
      <c r="V260" s="695">
        <v>0</v>
      </c>
      <c r="W260" s="695">
        <v>0</v>
      </c>
      <c r="X260" s="695">
        <v>0</v>
      </c>
      <c r="Y260" s="695">
        <v>0</v>
      </c>
      <c r="Z260" s="695">
        <v>0</v>
      </c>
      <c r="AA260" s="695">
        <v>0</v>
      </c>
      <c r="AB260" s="695">
        <v>0</v>
      </c>
      <c r="AC260" s="695">
        <v>0</v>
      </c>
      <c r="AD260" s="695">
        <v>0</v>
      </c>
      <c r="AE260" s="695">
        <v>0</v>
      </c>
      <c r="AF260" s="695">
        <v>0</v>
      </c>
      <c r="AG260" s="695">
        <v>0</v>
      </c>
      <c r="AH260" s="695">
        <v>0</v>
      </c>
      <c r="AI260" s="695">
        <v>0</v>
      </c>
      <c r="AJ260" s="695">
        <v>0</v>
      </c>
      <c r="AK260" s="695">
        <v>0</v>
      </c>
      <c r="AL260" s="695">
        <v>0</v>
      </c>
      <c r="AM260" s="695">
        <v>0</v>
      </c>
      <c r="AN260" s="695">
        <v>0</v>
      </c>
      <c r="AO260" s="696">
        <v>0</v>
      </c>
      <c r="AP260" s="632"/>
      <c r="AQ260" s="694"/>
      <c r="AR260" s="695"/>
      <c r="AS260" s="695"/>
      <c r="AT260" s="695"/>
      <c r="AU260" s="695">
        <v>0</v>
      </c>
      <c r="AV260" s="695">
        <v>0</v>
      </c>
      <c r="AW260" s="695">
        <v>0</v>
      </c>
      <c r="AX260" s="695">
        <v>0</v>
      </c>
      <c r="AY260" s="695">
        <v>0</v>
      </c>
      <c r="AZ260" s="695">
        <v>0</v>
      </c>
      <c r="BA260" s="695">
        <v>0</v>
      </c>
      <c r="BB260" s="695">
        <v>0</v>
      </c>
      <c r="BC260" s="695">
        <v>0</v>
      </c>
      <c r="BD260" s="695">
        <v>0</v>
      </c>
      <c r="BE260" s="695">
        <v>0</v>
      </c>
      <c r="BF260" s="695">
        <v>0</v>
      </c>
      <c r="BG260" s="695">
        <v>0</v>
      </c>
      <c r="BH260" s="695">
        <v>0</v>
      </c>
      <c r="BI260" s="695">
        <v>0</v>
      </c>
      <c r="BJ260" s="695">
        <v>0</v>
      </c>
      <c r="BK260" s="695">
        <v>0</v>
      </c>
      <c r="BL260" s="695">
        <v>0</v>
      </c>
      <c r="BM260" s="695">
        <v>0</v>
      </c>
      <c r="BN260" s="695">
        <v>0</v>
      </c>
      <c r="BO260" s="695">
        <v>0</v>
      </c>
      <c r="BP260" s="695">
        <v>0</v>
      </c>
      <c r="BQ260" s="695">
        <v>0</v>
      </c>
      <c r="BR260" s="695">
        <v>0</v>
      </c>
      <c r="BS260" s="695">
        <v>0</v>
      </c>
      <c r="BT260" s="696">
        <v>0</v>
      </c>
    </row>
    <row r="261" spans="2:72" ht="18" customHeight="1">
      <c r="B261" s="815" t="s">
        <v>208</v>
      </c>
      <c r="C261" s="815" t="s">
        <v>839</v>
      </c>
      <c r="D261" s="815" t="s">
        <v>98</v>
      </c>
      <c r="E261" s="815"/>
      <c r="F261" s="815"/>
      <c r="G261" s="815"/>
      <c r="H261" s="815">
        <v>2015</v>
      </c>
      <c r="I261" s="816" t="s">
        <v>583</v>
      </c>
      <c r="J261" s="634" t="s">
        <v>595</v>
      </c>
      <c r="K261" s="632"/>
      <c r="L261" s="694"/>
      <c r="M261" s="695"/>
      <c r="N261" s="695"/>
      <c r="O261" s="695"/>
      <c r="P261" s="695">
        <v>0</v>
      </c>
      <c r="Q261" s="695">
        <v>0</v>
      </c>
      <c r="R261" s="695">
        <v>0</v>
      </c>
      <c r="S261" s="695">
        <v>0</v>
      </c>
      <c r="T261" s="695">
        <v>0</v>
      </c>
      <c r="U261" s="695">
        <v>0</v>
      </c>
      <c r="V261" s="695">
        <v>0</v>
      </c>
      <c r="W261" s="695">
        <v>0</v>
      </c>
      <c r="X261" s="695">
        <v>0</v>
      </c>
      <c r="Y261" s="695">
        <v>0</v>
      </c>
      <c r="Z261" s="695">
        <v>0</v>
      </c>
      <c r="AA261" s="695">
        <v>0</v>
      </c>
      <c r="AB261" s="695">
        <v>0</v>
      </c>
      <c r="AC261" s="695">
        <v>0</v>
      </c>
      <c r="AD261" s="695">
        <v>0</v>
      </c>
      <c r="AE261" s="695">
        <v>0</v>
      </c>
      <c r="AF261" s="695">
        <v>0</v>
      </c>
      <c r="AG261" s="695">
        <v>0</v>
      </c>
      <c r="AH261" s="695">
        <v>0</v>
      </c>
      <c r="AI261" s="695">
        <v>0</v>
      </c>
      <c r="AJ261" s="695">
        <v>0</v>
      </c>
      <c r="AK261" s="695">
        <v>0</v>
      </c>
      <c r="AL261" s="695">
        <v>0</v>
      </c>
      <c r="AM261" s="695">
        <v>0</v>
      </c>
      <c r="AN261" s="695">
        <v>0</v>
      </c>
      <c r="AO261" s="696">
        <v>0</v>
      </c>
      <c r="AP261" s="632"/>
      <c r="AQ261" s="694"/>
      <c r="AR261" s="695"/>
      <c r="AS261" s="695"/>
      <c r="AT261" s="695"/>
      <c r="AU261" s="695">
        <v>0</v>
      </c>
      <c r="AV261" s="695">
        <v>0</v>
      </c>
      <c r="AW261" s="695">
        <v>0</v>
      </c>
      <c r="AX261" s="695">
        <v>0</v>
      </c>
      <c r="AY261" s="695">
        <v>0</v>
      </c>
      <c r="AZ261" s="695">
        <v>0</v>
      </c>
      <c r="BA261" s="695">
        <v>0</v>
      </c>
      <c r="BB261" s="695">
        <v>0</v>
      </c>
      <c r="BC261" s="695">
        <v>0</v>
      </c>
      <c r="BD261" s="695">
        <v>0</v>
      </c>
      <c r="BE261" s="695">
        <v>0</v>
      </c>
      <c r="BF261" s="695">
        <v>0</v>
      </c>
      <c r="BG261" s="695">
        <v>0</v>
      </c>
      <c r="BH261" s="695">
        <v>0</v>
      </c>
      <c r="BI261" s="695">
        <v>0</v>
      </c>
      <c r="BJ261" s="695">
        <v>0</v>
      </c>
      <c r="BK261" s="695">
        <v>0</v>
      </c>
      <c r="BL261" s="695">
        <v>0</v>
      </c>
      <c r="BM261" s="695">
        <v>0</v>
      </c>
      <c r="BN261" s="695">
        <v>0</v>
      </c>
      <c r="BO261" s="695">
        <v>0</v>
      </c>
      <c r="BP261" s="695">
        <v>0</v>
      </c>
      <c r="BQ261" s="695">
        <v>0</v>
      </c>
      <c r="BR261" s="695">
        <v>0</v>
      </c>
      <c r="BS261" s="695">
        <v>0</v>
      </c>
      <c r="BT261" s="696">
        <v>0</v>
      </c>
    </row>
    <row r="262" spans="2:72" ht="18" customHeight="1">
      <c r="B262" s="815" t="s">
        <v>208</v>
      </c>
      <c r="C262" s="815" t="s">
        <v>839</v>
      </c>
      <c r="D262" s="815" t="s">
        <v>99</v>
      </c>
      <c r="E262" s="815"/>
      <c r="F262" s="815"/>
      <c r="G262" s="815"/>
      <c r="H262" s="815">
        <v>2015</v>
      </c>
      <c r="I262" s="816" t="s">
        <v>583</v>
      </c>
      <c r="J262" s="634" t="s">
        <v>595</v>
      </c>
      <c r="K262" s="632"/>
      <c r="L262" s="694"/>
      <c r="M262" s="695"/>
      <c r="N262" s="695"/>
      <c r="O262" s="695"/>
      <c r="P262" s="695">
        <v>0</v>
      </c>
      <c r="Q262" s="695">
        <v>0</v>
      </c>
      <c r="R262" s="695">
        <v>0</v>
      </c>
      <c r="S262" s="695">
        <v>0</v>
      </c>
      <c r="T262" s="695">
        <v>0</v>
      </c>
      <c r="U262" s="695">
        <v>0</v>
      </c>
      <c r="V262" s="695">
        <v>0</v>
      </c>
      <c r="W262" s="695">
        <v>0</v>
      </c>
      <c r="X262" s="695">
        <v>0</v>
      </c>
      <c r="Y262" s="695">
        <v>0</v>
      </c>
      <c r="Z262" s="695">
        <v>0</v>
      </c>
      <c r="AA262" s="695">
        <v>0</v>
      </c>
      <c r="AB262" s="695">
        <v>0</v>
      </c>
      <c r="AC262" s="695">
        <v>0</v>
      </c>
      <c r="AD262" s="695">
        <v>0</v>
      </c>
      <c r="AE262" s="695">
        <v>0</v>
      </c>
      <c r="AF262" s="695">
        <v>0</v>
      </c>
      <c r="AG262" s="695">
        <v>0</v>
      </c>
      <c r="AH262" s="695">
        <v>0</v>
      </c>
      <c r="AI262" s="695">
        <v>0</v>
      </c>
      <c r="AJ262" s="695">
        <v>0</v>
      </c>
      <c r="AK262" s="695">
        <v>0</v>
      </c>
      <c r="AL262" s="695">
        <v>0</v>
      </c>
      <c r="AM262" s="695">
        <v>0</v>
      </c>
      <c r="AN262" s="695">
        <v>0</v>
      </c>
      <c r="AO262" s="696">
        <v>0</v>
      </c>
      <c r="AP262" s="632"/>
      <c r="AQ262" s="694"/>
      <c r="AR262" s="695"/>
      <c r="AS262" s="695"/>
      <c r="AT262" s="695"/>
      <c r="AU262" s="695">
        <v>0</v>
      </c>
      <c r="AV262" s="695">
        <v>0</v>
      </c>
      <c r="AW262" s="695">
        <v>0</v>
      </c>
      <c r="AX262" s="695">
        <v>0</v>
      </c>
      <c r="AY262" s="695">
        <v>0</v>
      </c>
      <c r="AZ262" s="695">
        <v>0</v>
      </c>
      <c r="BA262" s="695">
        <v>0</v>
      </c>
      <c r="BB262" s="695">
        <v>0</v>
      </c>
      <c r="BC262" s="695">
        <v>0</v>
      </c>
      <c r="BD262" s="695">
        <v>0</v>
      </c>
      <c r="BE262" s="695">
        <v>0</v>
      </c>
      <c r="BF262" s="695">
        <v>0</v>
      </c>
      <c r="BG262" s="695">
        <v>0</v>
      </c>
      <c r="BH262" s="695">
        <v>0</v>
      </c>
      <c r="BI262" s="695">
        <v>0</v>
      </c>
      <c r="BJ262" s="695">
        <v>0</v>
      </c>
      <c r="BK262" s="695">
        <v>0</v>
      </c>
      <c r="BL262" s="695">
        <v>0</v>
      </c>
      <c r="BM262" s="695">
        <v>0</v>
      </c>
      <c r="BN262" s="695">
        <v>0</v>
      </c>
      <c r="BO262" s="695">
        <v>0</v>
      </c>
      <c r="BP262" s="695">
        <v>0</v>
      </c>
      <c r="BQ262" s="695">
        <v>0</v>
      </c>
      <c r="BR262" s="695">
        <v>0</v>
      </c>
      <c r="BS262" s="695">
        <v>0</v>
      </c>
      <c r="BT262" s="696">
        <v>0</v>
      </c>
    </row>
    <row r="263" spans="2:72" ht="18" customHeight="1">
      <c r="B263" s="815" t="s">
        <v>208</v>
      </c>
      <c r="C263" s="815" t="s">
        <v>840</v>
      </c>
      <c r="D263" s="815" t="s">
        <v>100</v>
      </c>
      <c r="E263" s="815"/>
      <c r="F263" s="815"/>
      <c r="G263" s="815"/>
      <c r="H263" s="815">
        <v>2015</v>
      </c>
      <c r="I263" s="816" t="s">
        <v>583</v>
      </c>
      <c r="J263" s="634" t="s">
        <v>595</v>
      </c>
      <c r="K263" s="632"/>
      <c r="L263" s="694"/>
      <c r="M263" s="695"/>
      <c r="N263" s="695"/>
      <c r="O263" s="695"/>
      <c r="P263" s="695">
        <v>-24</v>
      </c>
      <c r="Q263" s="695">
        <v>-19</v>
      </c>
      <c r="R263" s="695">
        <v>317</v>
      </c>
      <c r="S263" s="695">
        <v>358</v>
      </c>
      <c r="T263" s="695">
        <v>358</v>
      </c>
      <c r="U263" s="695">
        <v>358</v>
      </c>
      <c r="V263" s="695">
        <v>1165</v>
      </c>
      <c r="W263" s="695">
        <v>1165</v>
      </c>
      <c r="X263" s="695">
        <v>1416</v>
      </c>
      <c r="Y263" s="695">
        <v>1143</v>
      </c>
      <c r="Z263" s="695">
        <v>439</v>
      </c>
      <c r="AA263" s="695">
        <v>319</v>
      </c>
      <c r="AB263" s="695">
        <v>233</v>
      </c>
      <c r="AC263" s="695">
        <v>213</v>
      </c>
      <c r="AD263" s="695">
        <v>213</v>
      </c>
      <c r="AE263" s="695">
        <v>191</v>
      </c>
      <c r="AF263" s="695">
        <v>120</v>
      </c>
      <c r="AG263" s="695">
        <v>120</v>
      </c>
      <c r="AH263" s="695">
        <v>120</v>
      </c>
      <c r="AI263" s="695">
        <v>120</v>
      </c>
      <c r="AJ263" s="695">
        <v>0</v>
      </c>
      <c r="AK263" s="695">
        <v>0</v>
      </c>
      <c r="AL263" s="695">
        <v>0</v>
      </c>
      <c r="AM263" s="695">
        <v>0</v>
      </c>
      <c r="AN263" s="695">
        <v>0</v>
      </c>
      <c r="AO263" s="696">
        <v>0</v>
      </c>
      <c r="AP263" s="632"/>
      <c r="AQ263" s="694"/>
      <c r="AR263" s="695"/>
      <c r="AS263" s="695"/>
      <c r="AT263" s="695"/>
      <c r="AU263" s="695">
        <v>-11882</v>
      </c>
      <c r="AV263" s="695">
        <v>-372</v>
      </c>
      <c r="AW263" s="695">
        <v>1089393</v>
      </c>
      <c r="AX263" s="695">
        <v>1220451</v>
      </c>
      <c r="AY263" s="695">
        <v>1220451</v>
      </c>
      <c r="AZ263" s="695">
        <v>1220451</v>
      </c>
      <c r="BA263" s="695">
        <v>7195989</v>
      </c>
      <c r="BB263" s="695">
        <v>7195989</v>
      </c>
      <c r="BC263" s="695">
        <v>8467181</v>
      </c>
      <c r="BD263" s="695">
        <v>6919638</v>
      </c>
      <c r="BE263" s="695">
        <v>1756913</v>
      </c>
      <c r="BF263" s="695">
        <v>868833</v>
      </c>
      <c r="BG263" s="695">
        <v>724972</v>
      </c>
      <c r="BH263" s="695">
        <v>665019</v>
      </c>
      <c r="BI263" s="695">
        <v>664927</v>
      </c>
      <c r="BJ263" s="695">
        <v>596130</v>
      </c>
      <c r="BK263" s="695">
        <v>383283</v>
      </c>
      <c r="BL263" s="695">
        <v>383283</v>
      </c>
      <c r="BM263" s="695">
        <v>383283</v>
      </c>
      <c r="BN263" s="695">
        <v>383283</v>
      </c>
      <c r="BO263" s="695">
        <v>0</v>
      </c>
      <c r="BP263" s="695">
        <v>0</v>
      </c>
      <c r="BQ263" s="695">
        <v>0</v>
      </c>
      <c r="BR263" s="695">
        <v>0</v>
      </c>
      <c r="BS263" s="695">
        <v>0</v>
      </c>
      <c r="BT263" s="696">
        <v>0</v>
      </c>
    </row>
    <row r="264" spans="2:72" ht="18" customHeight="1">
      <c r="B264" s="815" t="s">
        <v>208</v>
      </c>
      <c r="C264" s="815" t="s">
        <v>840</v>
      </c>
      <c r="D264" s="815" t="s">
        <v>101</v>
      </c>
      <c r="E264" s="815"/>
      <c r="F264" s="815"/>
      <c r="G264" s="815"/>
      <c r="H264" s="815">
        <v>2015</v>
      </c>
      <c r="I264" s="816" t="s">
        <v>583</v>
      </c>
      <c r="J264" s="634" t="s">
        <v>595</v>
      </c>
      <c r="K264" s="632"/>
      <c r="L264" s="694"/>
      <c r="M264" s="695"/>
      <c r="N264" s="695"/>
      <c r="O264" s="695"/>
      <c r="P264" s="695">
        <v>-628</v>
      </c>
      <c r="Q264" s="695">
        <v>-436</v>
      </c>
      <c r="R264" s="695">
        <v>135</v>
      </c>
      <c r="S264" s="695">
        <v>201</v>
      </c>
      <c r="T264" s="695">
        <v>201</v>
      </c>
      <c r="U264" s="695">
        <v>201</v>
      </c>
      <c r="V264" s="695">
        <v>201</v>
      </c>
      <c r="W264" s="695">
        <v>201</v>
      </c>
      <c r="X264" s="695">
        <v>201</v>
      </c>
      <c r="Y264" s="695">
        <v>201</v>
      </c>
      <c r="Z264" s="695">
        <v>201</v>
      </c>
      <c r="AA264" s="695">
        <v>182</v>
      </c>
      <c r="AB264" s="695">
        <v>-1</v>
      </c>
      <c r="AC264" s="695">
        <v>-1</v>
      </c>
      <c r="AD264" s="695">
        <v>-1</v>
      </c>
      <c r="AE264" s="695">
        <v>0</v>
      </c>
      <c r="AF264" s="695">
        <v>0</v>
      </c>
      <c r="AG264" s="695">
        <v>0</v>
      </c>
      <c r="AH264" s="695">
        <v>0</v>
      </c>
      <c r="AI264" s="695">
        <v>0</v>
      </c>
      <c r="AJ264" s="695">
        <v>0</v>
      </c>
      <c r="AK264" s="695">
        <v>0</v>
      </c>
      <c r="AL264" s="695">
        <v>0</v>
      </c>
      <c r="AM264" s="695">
        <v>0</v>
      </c>
      <c r="AN264" s="695">
        <v>0</v>
      </c>
      <c r="AO264" s="696">
        <v>0</v>
      </c>
      <c r="AP264" s="632"/>
      <c r="AQ264" s="694"/>
      <c r="AR264" s="695"/>
      <c r="AS264" s="695"/>
      <c r="AT264" s="695"/>
      <c r="AU264" s="695">
        <v>-2643486</v>
      </c>
      <c r="AV264" s="695">
        <v>-1744847</v>
      </c>
      <c r="AW264" s="695">
        <v>499899</v>
      </c>
      <c r="AX264" s="695">
        <v>806699</v>
      </c>
      <c r="AY264" s="695">
        <v>806699</v>
      </c>
      <c r="AZ264" s="695">
        <v>806699</v>
      </c>
      <c r="BA264" s="695">
        <v>806699</v>
      </c>
      <c r="BB264" s="695">
        <v>806699</v>
      </c>
      <c r="BC264" s="695">
        <v>806699</v>
      </c>
      <c r="BD264" s="695">
        <v>806699</v>
      </c>
      <c r="BE264" s="695">
        <v>806699</v>
      </c>
      <c r="BF264" s="695">
        <v>721505</v>
      </c>
      <c r="BG264" s="695">
        <v>-376</v>
      </c>
      <c r="BH264" s="695">
        <v>-376</v>
      </c>
      <c r="BI264" s="695">
        <v>-376</v>
      </c>
      <c r="BJ264" s="695">
        <v>0</v>
      </c>
      <c r="BK264" s="695">
        <v>0</v>
      </c>
      <c r="BL264" s="695">
        <v>0</v>
      </c>
      <c r="BM264" s="695">
        <v>0</v>
      </c>
      <c r="BN264" s="695">
        <v>0</v>
      </c>
      <c r="BO264" s="695">
        <v>0</v>
      </c>
      <c r="BP264" s="695">
        <v>0</v>
      </c>
      <c r="BQ264" s="695">
        <v>0</v>
      </c>
      <c r="BR264" s="695">
        <v>0</v>
      </c>
      <c r="BS264" s="695">
        <v>0</v>
      </c>
      <c r="BT264" s="696">
        <v>0</v>
      </c>
    </row>
    <row r="265" spans="2:72" ht="18" customHeight="1">
      <c r="B265" s="815" t="s">
        <v>208</v>
      </c>
      <c r="C265" s="815" t="s">
        <v>840</v>
      </c>
      <c r="D265" s="815" t="s">
        <v>102</v>
      </c>
      <c r="E265" s="815"/>
      <c r="F265" s="815"/>
      <c r="G265" s="815"/>
      <c r="H265" s="815">
        <v>2015</v>
      </c>
      <c r="I265" s="816" t="s">
        <v>583</v>
      </c>
      <c r="J265" s="634" t="s">
        <v>595</v>
      </c>
      <c r="K265" s="632"/>
      <c r="L265" s="694"/>
      <c r="M265" s="695"/>
      <c r="N265" s="695"/>
      <c r="O265" s="695"/>
      <c r="P265" s="695">
        <v>0</v>
      </c>
      <c r="Q265" s="695">
        <v>0</v>
      </c>
      <c r="R265" s="695">
        <v>0</v>
      </c>
      <c r="S265" s="695">
        <v>0</v>
      </c>
      <c r="T265" s="695">
        <v>0</v>
      </c>
      <c r="U265" s="695">
        <v>0</v>
      </c>
      <c r="V265" s="695">
        <v>0</v>
      </c>
      <c r="W265" s="695">
        <v>0</v>
      </c>
      <c r="X265" s="695">
        <v>0</v>
      </c>
      <c r="Y265" s="695">
        <v>0</v>
      </c>
      <c r="Z265" s="695">
        <v>0</v>
      </c>
      <c r="AA265" s="695">
        <v>0</v>
      </c>
      <c r="AB265" s="695">
        <v>0</v>
      </c>
      <c r="AC265" s="695">
        <v>0</v>
      </c>
      <c r="AD265" s="695">
        <v>0</v>
      </c>
      <c r="AE265" s="695">
        <v>0</v>
      </c>
      <c r="AF265" s="695">
        <v>0</v>
      </c>
      <c r="AG265" s="695">
        <v>0</v>
      </c>
      <c r="AH265" s="695">
        <v>0</v>
      </c>
      <c r="AI265" s="695">
        <v>0</v>
      </c>
      <c r="AJ265" s="695">
        <v>0</v>
      </c>
      <c r="AK265" s="695">
        <v>0</v>
      </c>
      <c r="AL265" s="695">
        <v>0</v>
      </c>
      <c r="AM265" s="695">
        <v>0</v>
      </c>
      <c r="AN265" s="695">
        <v>0</v>
      </c>
      <c r="AO265" s="696">
        <v>0</v>
      </c>
      <c r="AP265" s="632"/>
      <c r="AQ265" s="694"/>
      <c r="AR265" s="695"/>
      <c r="AS265" s="695"/>
      <c r="AT265" s="695"/>
      <c r="AU265" s="695">
        <v>0</v>
      </c>
      <c r="AV265" s="695">
        <v>0</v>
      </c>
      <c r="AW265" s="695">
        <v>0</v>
      </c>
      <c r="AX265" s="695">
        <v>0</v>
      </c>
      <c r="AY265" s="695">
        <v>0</v>
      </c>
      <c r="AZ265" s="695">
        <v>0</v>
      </c>
      <c r="BA265" s="695">
        <v>0</v>
      </c>
      <c r="BB265" s="695">
        <v>0</v>
      </c>
      <c r="BC265" s="695">
        <v>0</v>
      </c>
      <c r="BD265" s="695">
        <v>0</v>
      </c>
      <c r="BE265" s="695">
        <v>0</v>
      </c>
      <c r="BF265" s="695">
        <v>0</v>
      </c>
      <c r="BG265" s="695">
        <v>0</v>
      </c>
      <c r="BH265" s="695">
        <v>0</v>
      </c>
      <c r="BI265" s="695">
        <v>0</v>
      </c>
      <c r="BJ265" s="695">
        <v>0</v>
      </c>
      <c r="BK265" s="695">
        <v>0</v>
      </c>
      <c r="BL265" s="695">
        <v>0</v>
      </c>
      <c r="BM265" s="695">
        <v>0</v>
      </c>
      <c r="BN265" s="695">
        <v>0</v>
      </c>
      <c r="BO265" s="695">
        <v>0</v>
      </c>
      <c r="BP265" s="695">
        <v>0</v>
      </c>
      <c r="BQ265" s="695">
        <v>0</v>
      </c>
      <c r="BR265" s="695">
        <v>0</v>
      </c>
      <c r="BS265" s="695">
        <v>0</v>
      </c>
      <c r="BT265" s="696">
        <v>0</v>
      </c>
    </row>
    <row r="266" spans="2:72" ht="18" customHeight="1">
      <c r="B266" s="815" t="s">
        <v>208</v>
      </c>
      <c r="C266" s="815" t="s">
        <v>840</v>
      </c>
      <c r="D266" s="815" t="s">
        <v>103</v>
      </c>
      <c r="E266" s="815"/>
      <c r="F266" s="815"/>
      <c r="G266" s="815"/>
      <c r="H266" s="815">
        <v>2015</v>
      </c>
      <c r="I266" s="816" t="s">
        <v>583</v>
      </c>
      <c r="J266" s="634" t="s">
        <v>595</v>
      </c>
      <c r="K266" s="632"/>
      <c r="L266" s="694"/>
      <c r="M266" s="695"/>
      <c r="N266" s="695"/>
      <c r="O266" s="695"/>
      <c r="P266" s="695">
        <v>0</v>
      </c>
      <c r="Q266" s="695">
        <v>0</v>
      </c>
      <c r="R266" s="695">
        <v>0</v>
      </c>
      <c r="S266" s="695">
        <v>0</v>
      </c>
      <c r="T266" s="695">
        <v>0</v>
      </c>
      <c r="U266" s="695">
        <v>0</v>
      </c>
      <c r="V266" s="695">
        <v>0</v>
      </c>
      <c r="W266" s="695">
        <v>0</v>
      </c>
      <c r="X266" s="695">
        <v>0</v>
      </c>
      <c r="Y266" s="695">
        <v>0</v>
      </c>
      <c r="Z266" s="695">
        <v>0</v>
      </c>
      <c r="AA266" s="695">
        <v>0</v>
      </c>
      <c r="AB266" s="695">
        <v>0</v>
      </c>
      <c r="AC266" s="695">
        <v>0</v>
      </c>
      <c r="AD266" s="695">
        <v>0</v>
      </c>
      <c r="AE266" s="695">
        <v>0</v>
      </c>
      <c r="AF266" s="695">
        <v>0</v>
      </c>
      <c r="AG266" s="695">
        <v>0</v>
      </c>
      <c r="AH266" s="695">
        <v>0</v>
      </c>
      <c r="AI266" s="695">
        <v>0</v>
      </c>
      <c r="AJ266" s="695">
        <v>0</v>
      </c>
      <c r="AK266" s="695">
        <v>0</v>
      </c>
      <c r="AL266" s="695">
        <v>0</v>
      </c>
      <c r="AM266" s="695">
        <v>0</v>
      </c>
      <c r="AN266" s="695">
        <v>0</v>
      </c>
      <c r="AO266" s="696">
        <v>0</v>
      </c>
      <c r="AP266" s="632"/>
      <c r="AQ266" s="694"/>
      <c r="AR266" s="695"/>
      <c r="AS266" s="695"/>
      <c r="AT266" s="695"/>
      <c r="AU266" s="695">
        <v>0</v>
      </c>
      <c r="AV266" s="695">
        <v>0</v>
      </c>
      <c r="AW266" s="695">
        <v>0</v>
      </c>
      <c r="AX266" s="695">
        <v>0</v>
      </c>
      <c r="AY266" s="695">
        <v>0</v>
      </c>
      <c r="AZ266" s="695">
        <v>0</v>
      </c>
      <c r="BA266" s="695">
        <v>0</v>
      </c>
      <c r="BB266" s="695">
        <v>0</v>
      </c>
      <c r="BC266" s="695">
        <v>0</v>
      </c>
      <c r="BD266" s="695">
        <v>0</v>
      </c>
      <c r="BE266" s="695">
        <v>0</v>
      </c>
      <c r="BF266" s="695">
        <v>0</v>
      </c>
      <c r="BG266" s="695">
        <v>0</v>
      </c>
      <c r="BH266" s="695">
        <v>0</v>
      </c>
      <c r="BI266" s="695">
        <v>0</v>
      </c>
      <c r="BJ266" s="695">
        <v>0</v>
      </c>
      <c r="BK266" s="695">
        <v>0</v>
      </c>
      <c r="BL266" s="695">
        <v>0</v>
      </c>
      <c r="BM266" s="695">
        <v>0</v>
      </c>
      <c r="BN266" s="695">
        <v>0</v>
      </c>
      <c r="BO266" s="695">
        <v>0</v>
      </c>
      <c r="BP266" s="695">
        <v>0</v>
      </c>
      <c r="BQ266" s="695">
        <v>0</v>
      </c>
      <c r="BR266" s="695">
        <v>0</v>
      </c>
      <c r="BS266" s="695">
        <v>0</v>
      </c>
      <c r="BT266" s="696">
        <v>0</v>
      </c>
    </row>
    <row r="267" spans="2:72" ht="18" customHeight="1">
      <c r="B267" s="815" t="s">
        <v>208</v>
      </c>
      <c r="C267" s="815" t="s">
        <v>840</v>
      </c>
      <c r="D267" s="815" t="s">
        <v>104</v>
      </c>
      <c r="E267" s="815"/>
      <c r="F267" s="815"/>
      <c r="G267" s="815"/>
      <c r="H267" s="815">
        <v>2015</v>
      </c>
      <c r="I267" s="816" t="s">
        <v>583</v>
      </c>
      <c r="J267" s="634" t="s">
        <v>595</v>
      </c>
      <c r="K267" s="632"/>
      <c r="L267" s="694"/>
      <c r="M267" s="695"/>
      <c r="N267" s="695"/>
      <c r="O267" s="695"/>
      <c r="P267" s="695">
        <v>0</v>
      </c>
      <c r="Q267" s="695">
        <v>0</v>
      </c>
      <c r="R267" s="695">
        <v>0</v>
      </c>
      <c r="S267" s="695">
        <v>0</v>
      </c>
      <c r="T267" s="695">
        <v>0</v>
      </c>
      <c r="U267" s="695">
        <v>0</v>
      </c>
      <c r="V267" s="695">
        <v>0</v>
      </c>
      <c r="W267" s="695">
        <v>0</v>
      </c>
      <c r="X267" s="695">
        <v>0</v>
      </c>
      <c r="Y267" s="695">
        <v>0</v>
      </c>
      <c r="Z267" s="695">
        <v>0</v>
      </c>
      <c r="AA267" s="695">
        <v>0</v>
      </c>
      <c r="AB267" s="695">
        <v>0</v>
      </c>
      <c r="AC267" s="695">
        <v>0</v>
      </c>
      <c r="AD267" s="695">
        <v>0</v>
      </c>
      <c r="AE267" s="695">
        <v>0</v>
      </c>
      <c r="AF267" s="695">
        <v>0</v>
      </c>
      <c r="AG267" s="695">
        <v>0</v>
      </c>
      <c r="AH267" s="695">
        <v>0</v>
      </c>
      <c r="AI267" s="695">
        <v>0</v>
      </c>
      <c r="AJ267" s="695">
        <v>0</v>
      </c>
      <c r="AK267" s="695">
        <v>0</v>
      </c>
      <c r="AL267" s="695">
        <v>0</v>
      </c>
      <c r="AM267" s="695">
        <v>0</v>
      </c>
      <c r="AN267" s="695">
        <v>0</v>
      </c>
      <c r="AO267" s="696">
        <v>0</v>
      </c>
      <c r="AP267" s="632"/>
      <c r="AQ267" s="694"/>
      <c r="AR267" s="695"/>
      <c r="AS267" s="695"/>
      <c r="AT267" s="695"/>
      <c r="AU267" s="695">
        <v>0</v>
      </c>
      <c r="AV267" s="695">
        <v>0</v>
      </c>
      <c r="AW267" s="695">
        <v>0</v>
      </c>
      <c r="AX267" s="695">
        <v>0</v>
      </c>
      <c r="AY267" s="695">
        <v>0</v>
      </c>
      <c r="AZ267" s="695">
        <v>0</v>
      </c>
      <c r="BA267" s="695">
        <v>0</v>
      </c>
      <c r="BB267" s="695">
        <v>0</v>
      </c>
      <c r="BC267" s="695">
        <v>0</v>
      </c>
      <c r="BD267" s="695">
        <v>0</v>
      </c>
      <c r="BE267" s="695">
        <v>0</v>
      </c>
      <c r="BF267" s="695">
        <v>0</v>
      </c>
      <c r="BG267" s="695">
        <v>0</v>
      </c>
      <c r="BH267" s="695">
        <v>0</v>
      </c>
      <c r="BI267" s="695">
        <v>0</v>
      </c>
      <c r="BJ267" s="695">
        <v>0</v>
      </c>
      <c r="BK267" s="695">
        <v>0</v>
      </c>
      <c r="BL267" s="695">
        <v>0</v>
      </c>
      <c r="BM267" s="695">
        <v>0</v>
      </c>
      <c r="BN267" s="695">
        <v>0</v>
      </c>
      <c r="BO267" s="695">
        <v>0</v>
      </c>
      <c r="BP267" s="695">
        <v>0</v>
      </c>
      <c r="BQ267" s="695">
        <v>0</v>
      </c>
      <c r="BR267" s="695">
        <v>0</v>
      </c>
      <c r="BS267" s="695">
        <v>0</v>
      </c>
      <c r="BT267" s="696">
        <v>0</v>
      </c>
    </row>
    <row r="268" spans="2:72" ht="18" customHeight="1">
      <c r="B268" s="815" t="s">
        <v>208</v>
      </c>
      <c r="C268" s="815" t="s">
        <v>840</v>
      </c>
      <c r="D268" s="815" t="s">
        <v>106</v>
      </c>
      <c r="E268" s="815"/>
      <c r="F268" s="815"/>
      <c r="G268" s="815"/>
      <c r="H268" s="815">
        <v>2015</v>
      </c>
      <c r="I268" s="816" t="s">
        <v>583</v>
      </c>
      <c r="J268" s="634" t="s">
        <v>595</v>
      </c>
      <c r="K268" s="632"/>
      <c r="L268" s="694"/>
      <c r="M268" s="695"/>
      <c r="N268" s="695"/>
      <c r="O268" s="695"/>
      <c r="P268" s="695">
        <v>0</v>
      </c>
      <c r="Q268" s="695">
        <v>0</v>
      </c>
      <c r="R268" s="695">
        <v>0</v>
      </c>
      <c r="S268" s="695">
        <v>0</v>
      </c>
      <c r="T268" s="695">
        <v>0</v>
      </c>
      <c r="U268" s="695">
        <v>0</v>
      </c>
      <c r="V268" s="695">
        <v>0</v>
      </c>
      <c r="W268" s="695">
        <v>0</v>
      </c>
      <c r="X268" s="695">
        <v>0</v>
      </c>
      <c r="Y268" s="695">
        <v>0</v>
      </c>
      <c r="Z268" s="695">
        <v>0</v>
      </c>
      <c r="AA268" s="695">
        <v>0</v>
      </c>
      <c r="AB268" s="695">
        <v>0</v>
      </c>
      <c r="AC268" s="695">
        <v>0</v>
      </c>
      <c r="AD268" s="695">
        <v>0</v>
      </c>
      <c r="AE268" s="695">
        <v>0</v>
      </c>
      <c r="AF268" s="695">
        <v>0</v>
      </c>
      <c r="AG268" s="695">
        <v>0</v>
      </c>
      <c r="AH268" s="695">
        <v>0</v>
      </c>
      <c r="AI268" s="695">
        <v>0</v>
      </c>
      <c r="AJ268" s="695">
        <v>0</v>
      </c>
      <c r="AK268" s="695">
        <v>0</v>
      </c>
      <c r="AL268" s="695">
        <v>0</v>
      </c>
      <c r="AM268" s="695">
        <v>0</v>
      </c>
      <c r="AN268" s="695">
        <v>0</v>
      </c>
      <c r="AO268" s="696">
        <v>0</v>
      </c>
      <c r="AP268" s="632"/>
      <c r="AQ268" s="694"/>
      <c r="AR268" s="695"/>
      <c r="AS268" s="695"/>
      <c r="AT268" s="695"/>
      <c r="AU268" s="695">
        <v>0</v>
      </c>
      <c r="AV268" s="695">
        <v>0</v>
      </c>
      <c r="AW268" s="695">
        <v>0</v>
      </c>
      <c r="AX268" s="695">
        <v>0</v>
      </c>
      <c r="AY268" s="695">
        <v>0</v>
      </c>
      <c r="AZ268" s="695">
        <v>0</v>
      </c>
      <c r="BA268" s="695">
        <v>0</v>
      </c>
      <c r="BB268" s="695">
        <v>0</v>
      </c>
      <c r="BC268" s="695">
        <v>0</v>
      </c>
      <c r="BD268" s="695">
        <v>0</v>
      </c>
      <c r="BE268" s="695">
        <v>0</v>
      </c>
      <c r="BF268" s="695">
        <v>0</v>
      </c>
      <c r="BG268" s="695">
        <v>0</v>
      </c>
      <c r="BH268" s="695">
        <v>0</v>
      </c>
      <c r="BI268" s="695">
        <v>0</v>
      </c>
      <c r="BJ268" s="695">
        <v>0</v>
      </c>
      <c r="BK268" s="695">
        <v>0</v>
      </c>
      <c r="BL268" s="695">
        <v>0</v>
      </c>
      <c r="BM268" s="695">
        <v>0</v>
      </c>
      <c r="BN268" s="695">
        <v>0</v>
      </c>
      <c r="BO268" s="695">
        <v>0</v>
      </c>
      <c r="BP268" s="695">
        <v>0</v>
      </c>
      <c r="BQ268" s="695">
        <v>0</v>
      </c>
      <c r="BR268" s="695">
        <v>0</v>
      </c>
      <c r="BS268" s="695">
        <v>0</v>
      </c>
      <c r="BT268" s="696">
        <v>0</v>
      </c>
    </row>
    <row r="269" spans="2:72" ht="18" customHeight="1">
      <c r="B269" s="815" t="s">
        <v>208</v>
      </c>
      <c r="C269" s="815" t="s">
        <v>840</v>
      </c>
      <c r="D269" s="815" t="s">
        <v>105</v>
      </c>
      <c r="E269" s="815"/>
      <c r="F269" s="815"/>
      <c r="G269" s="815"/>
      <c r="H269" s="815">
        <v>2015</v>
      </c>
      <c r="I269" s="816" t="s">
        <v>583</v>
      </c>
      <c r="J269" s="634" t="s">
        <v>595</v>
      </c>
      <c r="K269" s="632"/>
      <c r="L269" s="694"/>
      <c r="M269" s="695"/>
      <c r="N269" s="695"/>
      <c r="O269" s="695"/>
      <c r="P269" s="695">
        <v>0</v>
      </c>
      <c r="Q269" s="695">
        <v>0</v>
      </c>
      <c r="R269" s="695">
        <v>0</v>
      </c>
      <c r="S269" s="695">
        <v>0</v>
      </c>
      <c r="T269" s="695">
        <v>0</v>
      </c>
      <c r="U269" s="695">
        <v>0</v>
      </c>
      <c r="V269" s="695">
        <v>0</v>
      </c>
      <c r="W269" s="695">
        <v>0</v>
      </c>
      <c r="X269" s="695">
        <v>0</v>
      </c>
      <c r="Y269" s="695">
        <v>0</v>
      </c>
      <c r="Z269" s="695">
        <v>0</v>
      </c>
      <c r="AA269" s="695">
        <v>0</v>
      </c>
      <c r="AB269" s="695">
        <v>0</v>
      </c>
      <c r="AC269" s="695">
        <v>0</v>
      </c>
      <c r="AD269" s="695">
        <v>0</v>
      </c>
      <c r="AE269" s="695">
        <v>0</v>
      </c>
      <c r="AF269" s="695">
        <v>0</v>
      </c>
      <c r="AG269" s="695">
        <v>0</v>
      </c>
      <c r="AH269" s="695">
        <v>0</v>
      </c>
      <c r="AI269" s="695">
        <v>0</v>
      </c>
      <c r="AJ269" s="695">
        <v>0</v>
      </c>
      <c r="AK269" s="695">
        <v>0</v>
      </c>
      <c r="AL269" s="695">
        <v>0</v>
      </c>
      <c r="AM269" s="695">
        <v>0</v>
      </c>
      <c r="AN269" s="695">
        <v>0</v>
      </c>
      <c r="AO269" s="696">
        <v>0</v>
      </c>
      <c r="AP269" s="632"/>
      <c r="AQ269" s="694"/>
      <c r="AR269" s="695"/>
      <c r="AS269" s="695"/>
      <c r="AT269" s="695"/>
      <c r="AU269" s="695">
        <v>0</v>
      </c>
      <c r="AV269" s="695">
        <v>0</v>
      </c>
      <c r="AW269" s="695">
        <v>0</v>
      </c>
      <c r="AX269" s="695">
        <v>0</v>
      </c>
      <c r="AY269" s="695">
        <v>0</v>
      </c>
      <c r="AZ269" s="695">
        <v>0</v>
      </c>
      <c r="BA269" s="695">
        <v>0</v>
      </c>
      <c r="BB269" s="695">
        <v>0</v>
      </c>
      <c r="BC269" s="695">
        <v>0</v>
      </c>
      <c r="BD269" s="695">
        <v>0</v>
      </c>
      <c r="BE269" s="695">
        <v>0</v>
      </c>
      <c r="BF269" s="695">
        <v>0</v>
      </c>
      <c r="BG269" s="695">
        <v>0</v>
      </c>
      <c r="BH269" s="695">
        <v>0</v>
      </c>
      <c r="BI269" s="695">
        <v>0</v>
      </c>
      <c r="BJ269" s="695">
        <v>0</v>
      </c>
      <c r="BK269" s="695">
        <v>0</v>
      </c>
      <c r="BL269" s="695">
        <v>0</v>
      </c>
      <c r="BM269" s="695">
        <v>0</v>
      </c>
      <c r="BN269" s="695">
        <v>0</v>
      </c>
      <c r="BO269" s="695">
        <v>0</v>
      </c>
      <c r="BP269" s="695">
        <v>0</v>
      </c>
      <c r="BQ269" s="695">
        <v>0</v>
      </c>
      <c r="BR269" s="695">
        <v>0</v>
      </c>
      <c r="BS269" s="695">
        <v>0</v>
      </c>
      <c r="BT269" s="696">
        <v>0</v>
      </c>
    </row>
    <row r="270" spans="2:72" ht="18" customHeight="1">
      <c r="B270" s="815" t="s">
        <v>208</v>
      </c>
      <c r="C270" s="815" t="s">
        <v>840</v>
      </c>
      <c r="D270" s="815" t="s">
        <v>108</v>
      </c>
      <c r="E270" s="815"/>
      <c r="F270" s="815"/>
      <c r="G270" s="815"/>
      <c r="H270" s="815">
        <v>2015</v>
      </c>
      <c r="I270" s="816" t="s">
        <v>583</v>
      </c>
      <c r="J270" s="634" t="s">
        <v>595</v>
      </c>
      <c r="K270" s="632"/>
      <c r="L270" s="694"/>
      <c r="M270" s="695"/>
      <c r="N270" s="695"/>
      <c r="O270" s="695"/>
      <c r="P270" s="695">
        <v>0</v>
      </c>
      <c r="Q270" s="695">
        <v>0</v>
      </c>
      <c r="R270" s="695">
        <v>0</v>
      </c>
      <c r="S270" s="695">
        <v>0</v>
      </c>
      <c r="T270" s="695">
        <v>0</v>
      </c>
      <c r="U270" s="695">
        <v>0</v>
      </c>
      <c r="V270" s="695">
        <v>0</v>
      </c>
      <c r="W270" s="695">
        <v>0</v>
      </c>
      <c r="X270" s="695">
        <v>0</v>
      </c>
      <c r="Y270" s="695">
        <v>0</v>
      </c>
      <c r="Z270" s="695">
        <v>0</v>
      </c>
      <c r="AA270" s="695">
        <v>0</v>
      </c>
      <c r="AB270" s="695">
        <v>0</v>
      </c>
      <c r="AC270" s="695">
        <v>0</v>
      </c>
      <c r="AD270" s="695">
        <v>0</v>
      </c>
      <c r="AE270" s="695">
        <v>0</v>
      </c>
      <c r="AF270" s="695">
        <v>0</v>
      </c>
      <c r="AG270" s="695">
        <v>0</v>
      </c>
      <c r="AH270" s="695">
        <v>0</v>
      </c>
      <c r="AI270" s="695">
        <v>0</v>
      </c>
      <c r="AJ270" s="695">
        <v>0</v>
      </c>
      <c r="AK270" s="695">
        <v>0</v>
      </c>
      <c r="AL270" s="695">
        <v>0</v>
      </c>
      <c r="AM270" s="695">
        <v>0</v>
      </c>
      <c r="AN270" s="695">
        <v>0</v>
      </c>
      <c r="AO270" s="696">
        <v>0</v>
      </c>
      <c r="AP270" s="632"/>
      <c r="AQ270" s="694"/>
      <c r="AR270" s="695"/>
      <c r="AS270" s="695"/>
      <c r="AT270" s="695"/>
      <c r="AU270" s="695">
        <v>0</v>
      </c>
      <c r="AV270" s="695">
        <v>0</v>
      </c>
      <c r="AW270" s="695">
        <v>0</v>
      </c>
      <c r="AX270" s="695">
        <v>0</v>
      </c>
      <c r="AY270" s="695">
        <v>0</v>
      </c>
      <c r="AZ270" s="695">
        <v>0</v>
      </c>
      <c r="BA270" s="695">
        <v>0</v>
      </c>
      <c r="BB270" s="695">
        <v>0</v>
      </c>
      <c r="BC270" s="695">
        <v>0</v>
      </c>
      <c r="BD270" s="695">
        <v>0</v>
      </c>
      <c r="BE270" s="695">
        <v>0</v>
      </c>
      <c r="BF270" s="695">
        <v>0</v>
      </c>
      <c r="BG270" s="695">
        <v>0</v>
      </c>
      <c r="BH270" s="695">
        <v>0</v>
      </c>
      <c r="BI270" s="695">
        <v>0</v>
      </c>
      <c r="BJ270" s="695">
        <v>0</v>
      </c>
      <c r="BK270" s="695">
        <v>0</v>
      </c>
      <c r="BL270" s="695">
        <v>0</v>
      </c>
      <c r="BM270" s="695">
        <v>0</v>
      </c>
      <c r="BN270" s="695">
        <v>0</v>
      </c>
      <c r="BO270" s="695">
        <v>0</v>
      </c>
      <c r="BP270" s="695">
        <v>0</v>
      </c>
      <c r="BQ270" s="695">
        <v>0</v>
      </c>
      <c r="BR270" s="695">
        <v>0</v>
      </c>
      <c r="BS270" s="695">
        <v>0</v>
      </c>
      <c r="BT270" s="696">
        <v>0</v>
      </c>
    </row>
    <row r="271" spans="2:72" ht="18" customHeight="1">
      <c r="B271" s="815" t="s">
        <v>208</v>
      </c>
      <c r="C271" s="815" t="s">
        <v>840</v>
      </c>
      <c r="D271" s="815" t="s">
        <v>495</v>
      </c>
      <c r="E271" s="815"/>
      <c r="F271" s="815"/>
      <c r="G271" s="815"/>
      <c r="H271" s="815">
        <v>2015</v>
      </c>
      <c r="I271" s="816" t="s">
        <v>583</v>
      </c>
      <c r="J271" s="634" t="s">
        <v>595</v>
      </c>
      <c r="K271" s="632"/>
      <c r="L271" s="694"/>
      <c r="M271" s="695"/>
      <c r="N271" s="695"/>
      <c r="O271" s="695"/>
      <c r="P271" s="695">
        <v>0</v>
      </c>
      <c r="Q271" s="695">
        <v>0</v>
      </c>
      <c r="R271" s="695">
        <v>0</v>
      </c>
      <c r="S271" s="695">
        <v>0</v>
      </c>
      <c r="T271" s="695">
        <v>0</v>
      </c>
      <c r="U271" s="695">
        <v>0</v>
      </c>
      <c r="V271" s="695">
        <v>0</v>
      </c>
      <c r="W271" s="695">
        <v>0</v>
      </c>
      <c r="X271" s="695">
        <v>0</v>
      </c>
      <c r="Y271" s="695">
        <v>0</v>
      </c>
      <c r="Z271" s="695">
        <v>0</v>
      </c>
      <c r="AA271" s="695">
        <v>0</v>
      </c>
      <c r="AB271" s="695">
        <v>0</v>
      </c>
      <c r="AC271" s="695">
        <v>0</v>
      </c>
      <c r="AD271" s="695">
        <v>0</v>
      </c>
      <c r="AE271" s="695">
        <v>0</v>
      </c>
      <c r="AF271" s="695">
        <v>0</v>
      </c>
      <c r="AG271" s="695">
        <v>0</v>
      </c>
      <c r="AH271" s="695">
        <v>0</v>
      </c>
      <c r="AI271" s="695">
        <v>0</v>
      </c>
      <c r="AJ271" s="695">
        <v>0</v>
      </c>
      <c r="AK271" s="695">
        <v>0</v>
      </c>
      <c r="AL271" s="695">
        <v>0</v>
      </c>
      <c r="AM271" s="695">
        <v>0</v>
      </c>
      <c r="AN271" s="695">
        <v>0</v>
      </c>
      <c r="AO271" s="696">
        <v>0</v>
      </c>
      <c r="AP271" s="632"/>
      <c r="AQ271" s="694"/>
      <c r="AR271" s="695"/>
      <c r="AS271" s="695"/>
      <c r="AT271" s="695"/>
      <c r="AU271" s="695">
        <v>0</v>
      </c>
      <c r="AV271" s="695">
        <v>0</v>
      </c>
      <c r="AW271" s="695">
        <v>0</v>
      </c>
      <c r="AX271" s="695">
        <v>0</v>
      </c>
      <c r="AY271" s="695">
        <v>0</v>
      </c>
      <c r="AZ271" s="695">
        <v>0</v>
      </c>
      <c r="BA271" s="695">
        <v>0</v>
      </c>
      <c r="BB271" s="695">
        <v>0</v>
      </c>
      <c r="BC271" s="695">
        <v>0</v>
      </c>
      <c r="BD271" s="695">
        <v>0</v>
      </c>
      <c r="BE271" s="695">
        <v>0</v>
      </c>
      <c r="BF271" s="695">
        <v>0</v>
      </c>
      <c r="BG271" s="695">
        <v>0</v>
      </c>
      <c r="BH271" s="695">
        <v>0</v>
      </c>
      <c r="BI271" s="695">
        <v>0</v>
      </c>
      <c r="BJ271" s="695">
        <v>0</v>
      </c>
      <c r="BK271" s="695">
        <v>0</v>
      </c>
      <c r="BL271" s="695">
        <v>0</v>
      </c>
      <c r="BM271" s="695">
        <v>0</v>
      </c>
      <c r="BN271" s="695">
        <v>0</v>
      </c>
      <c r="BO271" s="695">
        <v>0</v>
      </c>
      <c r="BP271" s="695">
        <v>0</v>
      </c>
      <c r="BQ271" s="695">
        <v>0</v>
      </c>
      <c r="BR271" s="695">
        <v>0</v>
      </c>
      <c r="BS271" s="695">
        <v>0</v>
      </c>
      <c r="BT271" s="696">
        <v>0</v>
      </c>
    </row>
    <row r="272" spans="2:72" ht="18" customHeight="1">
      <c r="B272" s="815" t="s">
        <v>208</v>
      </c>
      <c r="C272" s="815" t="s">
        <v>840</v>
      </c>
      <c r="D272" s="815" t="s">
        <v>491</v>
      </c>
      <c r="E272" s="815"/>
      <c r="F272" s="815"/>
      <c r="G272" s="815"/>
      <c r="H272" s="815">
        <v>2015</v>
      </c>
      <c r="I272" s="816" t="s">
        <v>583</v>
      </c>
      <c r="J272" s="634" t="s">
        <v>595</v>
      </c>
      <c r="K272" s="632"/>
      <c r="L272" s="694"/>
      <c r="M272" s="695"/>
      <c r="N272" s="695"/>
      <c r="O272" s="695"/>
      <c r="P272" s="695">
        <v>0</v>
      </c>
      <c r="Q272" s="695">
        <v>0</v>
      </c>
      <c r="R272" s="695">
        <v>0</v>
      </c>
      <c r="S272" s="695">
        <v>0</v>
      </c>
      <c r="T272" s="695">
        <v>0</v>
      </c>
      <c r="U272" s="695">
        <v>0</v>
      </c>
      <c r="V272" s="695">
        <v>0</v>
      </c>
      <c r="W272" s="695">
        <v>0</v>
      </c>
      <c r="X272" s="695">
        <v>0</v>
      </c>
      <c r="Y272" s="695">
        <v>0</v>
      </c>
      <c r="Z272" s="695">
        <v>0</v>
      </c>
      <c r="AA272" s="695">
        <v>0</v>
      </c>
      <c r="AB272" s="695">
        <v>0</v>
      </c>
      <c r="AC272" s="695">
        <v>0</v>
      </c>
      <c r="AD272" s="695">
        <v>0</v>
      </c>
      <c r="AE272" s="695">
        <v>0</v>
      </c>
      <c r="AF272" s="695">
        <v>0</v>
      </c>
      <c r="AG272" s="695">
        <v>0</v>
      </c>
      <c r="AH272" s="695">
        <v>0</v>
      </c>
      <c r="AI272" s="695">
        <v>0</v>
      </c>
      <c r="AJ272" s="695">
        <v>0</v>
      </c>
      <c r="AK272" s="695">
        <v>0</v>
      </c>
      <c r="AL272" s="695">
        <v>0</v>
      </c>
      <c r="AM272" s="695">
        <v>0</v>
      </c>
      <c r="AN272" s="695">
        <v>0</v>
      </c>
      <c r="AO272" s="696">
        <v>0</v>
      </c>
      <c r="AP272" s="632"/>
      <c r="AQ272" s="694"/>
      <c r="AR272" s="695"/>
      <c r="AS272" s="695"/>
      <c r="AT272" s="695"/>
      <c r="AU272" s="695">
        <v>0</v>
      </c>
      <c r="AV272" s="695">
        <v>0</v>
      </c>
      <c r="AW272" s="695">
        <v>0</v>
      </c>
      <c r="AX272" s="695">
        <v>0</v>
      </c>
      <c r="AY272" s="695">
        <v>0</v>
      </c>
      <c r="AZ272" s="695">
        <v>0</v>
      </c>
      <c r="BA272" s="695">
        <v>0</v>
      </c>
      <c r="BB272" s="695">
        <v>0</v>
      </c>
      <c r="BC272" s="695">
        <v>0</v>
      </c>
      <c r="BD272" s="695">
        <v>0</v>
      </c>
      <c r="BE272" s="695">
        <v>0</v>
      </c>
      <c r="BF272" s="695">
        <v>0</v>
      </c>
      <c r="BG272" s="695">
        <v>0</v>
      </c>
      <c r="BH272" s="695">
        <v>0</v>
      </c>
      <c r="BI272" s="695">
        <v>0</v>
      </c>
      <c r="BJ272" s="695">
        <v>0</v>
      </c>
      <c r="BK272" s="695">
        <v>0</v>
      </c>
      <c r="BL272" s="695">
        <v>0</v>
      </c>
      <c r="BM272" s="695">
        <v>0</v>
      </c>
      <c r="BN272" s="695">
        <v>0</v>
      </c>
      <c r="BO272" s="695">
        <v>0</v>
      </c>
      <c r="BP272" s="695">
        <v>0</v>
      </c>
      <c r="BQ272" s="695">
        <v>0</v>
      </c>
      <c r="BR272" s="695">
        <v>0</v>
      </c>
      <c r="BS272" s="695">
        <v>0</v>
      </c>
      <c r="BT272" s="696">
        <v>0</v>
      </c>
    </row>
    <row r="273" spans="2:72" ht="18" customHeight="1">
      <c r="B273" s="815" t="s">
        <v>208</v>
      </c>
      <c r="C273" s="815" t="s">
        <v>840</v>
      </c>
      <c r="D273" s="815" t="s">
        <v>113</v>
      </c>
      <c r="E273" s="815"/>
      <c r="F273" s="815"/>
      <c r="G273" s="815"/>
      <c r="H273" s="815">
        <v>2016</v>
      </c>
      <c r="I273" s="816" t="s">
        <v>583</v>
      </c>
      <c r="J273" s="634" t="s">
        <v>595</v>
      </c>
      <c r="K273" s="632"/>
      <c r="L273" s="694"/>
      <c r="M273" s="695"/>
      <c r="N273" s="695"/>
      <c r="O273" s="695"/>
      <c r="P273" s="695">
        <v>0</v>
      </c>
      <c r="Q273" s="695">
        <v>4896</v>
      </c>
      <c r="R273" s="695">
        <v>4896</v>
      </c>
      <c r="S273" s="695">
        <v>4896</v>
      </c>
      <c r="T273" s="695">
        <v>4896</v>
      </c>
      <c r="U273" s="695">
        <v>4896</v>
      </c>
      <c r="V273" s="695">
        <v>4896</v>
      </c>
      <c r="W273" s="695">
        <v>4896</v>
      </c>
      <c r="X273" s="695">
        <v>4895</v>
      </c>
      <c r="Y273" s="695">
        <v>4895</v>
      </c>
      <c r="Z273" s="695">
        <v>4879</v>
      </c>
      <c r="AA273" s="695">
        <v>4737</v>
      </c>
      <c r="AB273" s="695">
        <v>4737</v>
      </c>
      <c r="AC273" s="695">
        <v>4737</v>
      </c>
      <c r="AD273" s="695">
        <v>4733</v>
      </c>
      <c r="AE273" s="695">
        <v>4193</v>
      </c>
      <c r="AF273" s="695">
        <v>4193</v>
      </c>
      <c r="AG273" s="695">
        <v>1456</v>
      </c>
      <c r="AH273" s="695">
        <v>0</v>
      </c>
      <c r="AI273" s="695">
        <v>0</v>
      </c>
      <c r="AJ273" s="695">
        <v>0</v>
      </c>
      <c r="AK273" s="695">
        <v>0</v>
      </c>
      <c r="AL273" s="695">
        <v>0</v>
      </c>
      <c r="AM273" s="695">
        <v>0</v>
      </c>
      <c r="AN273" s="695">
        <v>0</v>
      </c>
      <c r="AO273" s="696">
        <v>0</v>
      </c>
      <c r="AP273" s="632"/>
      <c r="AQ273" s="694"/>
      <c r="AR273" s="695"/>
      <c r="AS273" s="695"/>
      <c r="AT273" s="695"/>
      <c r="AU273" s="695">
        <v>0</v>
      </c>
      <c r="AV273" s="695">
        <v>75337483</v>
      </c>
      <c r="AW273" s="695">
        <v>75337483</v>
      </c>
      <c r="AX273" s="695">
        <v>75337483</v>
      </c>
      <c r="AY273" s="695">
        <v>75337483</v>
      </c>
      <c r="AZ273" s="695">
        <v>75337483</v>
      </c>
      <c r="BA273" s="695">
        <v>75337483</v>
      </c>
      <c r="BB273" s="695">
        <v>75337483</v>
      </c>
      <c r="BC273" s="695">
        <v>75327953</v>
      </c>
      <c r="BD273" s="695">
        <v>75327953</v>
      </c>
      <c r="BE273" s="695">
        <v>75064707</v>
      </c>
      <c r="BF273" s="695">
        <v>74308025</v>
      </c>
      <c r="BG273" s="695">
        <v>74272006</v>
      </c>
      <c r="BH273" s="695">
        <v>74272006</v>
      </c>
      <c r="BI273" s="695">
        <v>73955566</v>
      </c>
      <c r="BJ273" s="695">
        <v>65343535</v>
      </c>
      <c r="BK273" s="695">
        <v>65343535</v>
      </c>
      <c r="BL273" s="695">
        <v>23189645</v>
      </c>
      <c r="BM273" s="695">
        <v>0</v>
      </c>
      <c r="BN273" s="695">
        <v>0</v>
      </c>
      <c r="BO273" s="695">
        <v>0</v>
      </c>
      <c r="BP273" s="695">
        <v>0</v>
      </c>
      <c r="BQ273" s="695">
        <v>0</v>
      </c>
      <c r="BR273" s="695">
        <v>0</v>
      </c>
      <c r="BS273" s="695">
        <v>0</v>
      </c>
      <c r="BT273" s="696">
        <v>0</v>
      </c>
    </row>
    <row r="274" spans="2:72" ht="18" customHeight="1">
      <c r="B274" s="815" t="s">
        <v>208</v>
      </c>
      <c r="C274" s="815" t="s">
        <v>840</v>
      </c>
      <c r="D274" s="815" t="s">
        <v>770</v>
      </c>
      <c r="E274" s="815"/>
      <c r="F274" s="815"/>
      <c r="G274" s="815"/>
      <c r="H274" s="815">
        <v>2016</v>
      </c>
      <c r="I274" s="816" t="s">
        <v>583</v>
      </c>
      <c r="J274" s="634" t="s">
        <v>595</v>
      </c>
      <c r="K274" s="632"/>
      <c r="L274" s="694"/>
      <c r="M274" s="695"/>
      <c r="N274" s="695"/>
      <c r="O274" s="695"/>
      <c r="P274" s="695">
        <v>0</v>
      </c>
      <c r="Q274" s="695">
        <v>0</v>
      </c>
      <c r="R274" s="695">
        <v>0</v>
      </c>
      <c r="S274" s="695">
        <v>0</v>
      </c>
      <c r="T274" s="695">
        <v>0</v>
      </c>
      <c r="U274" s="695">
        <v>0</v>
      </c>
      <c r="V274" s="695">
        <v>0</v>
      </c>
      <c r="W274" s="695">
        <v>0</v>
      </c>
      <c r="X274" s="695">
        <v>0</v>
      </c>
      <c r="Y274" s="695">
        <v>0</v>
      </c>
      <c r="Z274" s="695">
        <v>0</v>
      </c>
      <c r="AA274" s="695">
        <v>0</v>
      </c>
      <c r="AB274" s="695">
        <v>0</v>
      </c>
      <c r="AC274" s="695">
        <v>0</v>
      </c>
      <c r="AD274" s="695">
        <v>0</v>
      </c>
      <c r="AE274" s="695">
        <v>0</v>
      </c>
      <c r="AF274" s="695">
        <v>0</v>
      </c>
      <c r="AG274" s="695">
        <v>0</v>
      </c>
      <c r="AH274" s="695">
        <v>0</v>
      </c>
      <c r="AI274" s="695">
        <v>0</v>
      </c>
      <c r="AJ274" s="695">
        <v>0</v>
      </c>
      <c r="AK274" s="695">
        <v>0</v>
      </c>
      <c r="AL274" s="695">
        <v>0</v>
      </c>
      <c r="AM274" s="695">
        <v>0</v>
      </c>
      <c r="AN274" s="695">
        <v>0</v>
      </c>
      <c r="AO274" s="696">
        <v>0</v>
      </c>
      <c r="AP274" s="632"/>
      <c r="AQ274" s="694"/>
      <c r="AR274" s="695"/>
      <c r="AS274" s="695"/>
      <c r="AT274" s="695"/>
      <c r="AU274" s="695">
        <v>0</v>
      </c>
      <c r="AV274" s="695">
        <v>0</v>
      </c>
      <c r="AW274" s="695">
        <v>0</v>
      </c>
      <c r="AX274" s="695">
        <v>0</v>
      </c>
      <c r="AY274" s="695">
        <v>0</v>
      </c>
      <c r="AZ274" s="695">
        <v>0</v>
      </c>
      <c r="BA274" s="695">
        <v>0</v>
      </c>
      <c r="BB274" s="695">
        <v>0</v>
      </c>
      <c r="BC274" s="695">
        <v>0</v>
      </c>
      <c r="BD274" s="695">
        <v>0</v>
      </c>
      <c r="BE274" s="695">
        <v>0</v>
      </c>
      <c r="BF274" s="695">
        <v>0</v>
      </c>
      <c r="BG274" s="695">
        <v>0</v>
      </c>
      <c r="BH274" s="695">
        <v>0</v>
      </c>
      <c r="BI274" s="695">
        <v>0</v>
      </c>
      <c r="BJ274" s="695">
        <v>0</v>
      </c>
      <c r="BK274" s="695">
        <v>0</v>
      </c>
      <c r="BL274" s="695">
        <v>0</v>
      </c>
      <c r="BM274" s="695">
        <v>0</v>
      </c>
      <c r="BN274" s="695">
        <v>0</v>
      </c>
      <c r="BO274" s="695">
        <v>0</v>
      </c>
      <c r="BP274" s="695">
        <v>0</v>
      </c>
      <c r="BQ274" s="695">
        <v>0</v>
      </c>
      <c r="BR274" s="695">
        <v>0</v>
      </c>
      <c r="BS274" s="695">
        <v>0</v>
      </c>
      <c r="BT274" s="696">
        <v>0</v>
      </c>
    </row>
    <row r="275" spans="2:72" ht="18" customHeight="1">
      <c r="B275" s="815" t="s">
        <v>208</v>
      </c>
      <c r="C275" s="815" t="s">
        <v>839</v>
      </c>
      <c r="D275" s="815" t="s">
        <v>771</v>
      </c>
      <c r="E275" s="815"/>
      <c r="F275" s="815"/>
      <c r="G275" s="815"/>
      <c r="H275" s="815">
        <v>2016</v>
      </c>
      <c r="I275" s="816" t="s">
        <v>583</v>
      </c>
      <c r="J275" s="634" t="s">
        <v>595</v>
      </c>
      <c r="K275" s="632"/>
      <c r="L275" s="694"/>
      <c r="M275" s="695"/>
      <c r="N275" s="695"/>
      <c r="O275" s="695"/>
      <c r="P275" s="695">
        <v>0</v>
      </c>
      <c r="Q275" s="695">
        <v>2725</v>
      </c>
      <c r="R275" s="695">
        <v>2725</v>
      </c>
      <c r="S275" s="695">
        <v>2725</v>
      </c>
      <c r="T275" s="695">
        <v>2725</v>
      </c>
      <c r="U275" s="695">
        <v>2725</v>
      </c>
      <c r="V275" s="695">
        <v>2725</v>
      </c>
      <c r="W275" s="695">
        <v>2725</v>
      </c>
      <c r="X275" s="695">
        <v>2725</v>
      </c>
      <c r="Y275" s="695">
        <v>2725</v>
      </c>
      <c r="Z275" s="695">
        <v>2725</v>
      </c>
      <c r="AA275" s="695">
        <v>2725</v>
      </c>
      <c r="AB275" s="695">
        <v>2725</v>
      </c>
      <c r="AC275" s="695">
        <v>2725</v>
      </c>
      <c r="AD275" s="695">
        <v>2725</v>
      </c>
      <c r="AE275" s="695">
        <v>2725</v>
      </c>
      <c r="AF275" s="695">
        <v>2725</v>
      </c>
      <c r="AG275" s="695">
        <v>2725</v>
      </c>
      <c r="AH275" s="695">
        <v>2725</v>
      </c>
      <c r="AI275" s="695">
        <v>2510</v>
      </c>
      <c r="AJ275" s="695">
        <v>0</v>
      </c>
      <c r="AK275" s="695">
        <v>0</v>
      </c>
      <c r="AL275" s="695">
        <v>0</v>
      </c>
      <c r="AM275" s="695">
        <v>0</v>
      </c>
      <c r="AN275" s="695">
        <v>0</v>
      </c>
      <c r="AO275" s="696">
        <v>0</v>
      </c>
      <c r="AP275" s="632"/>
      <c r="AQ275" s="694"/>
      <c r="AR275" s="695"/>
      <c r="AS275" s="695"/>
      <c r="AT275" s="695"/>
      <c r="AU275" s="695">
        <v>0</v>
      </c>
      <c r="AV275" s="695">
        <v>9295067</v>
      </c>
      <c r="AW275" s="695">
        <v>9295067</v>
      </c>
      <c r="AX275" s="695">
        <v>9295067</v>
      </c>
      <c r="AY275" s="695">
        <v>9295067</v>
      </c>
      <c r="AZ275" s="695">
        <v>9295067</v>
      </c>
      <c r="BA275" s="695">
        <v>9295067</v>
      </c>
      <c r="BB275" s="695">
        <v>9295067</v>
      </c>
      <c r="BC275" s="695">
        <v>9295067</v>
      </c>
      <c r="BD275" s="695">
        <v>9295067</v>
      </c>
      <c r="BE275" s="695">
        <v>9295067</v>
      </c>
      <c r="BF275" s="695">
        <v>9295067</v>
      </c>
      <c r="BG275" s="695">
        <v>9295067</v>
      </c>
      <c r="BH275" s="695">
        <v>9295067</v>
      </c>
      <c r="BI275" s="695">
        <v>9295067</v>
      </c>
      <c r="BJ275" s="695">
        <v>9295067</v>
      </c>
      <c r="BK275" s="695">
        <v>9295067</v>
      </c>
      <c r="BL275" s="695">
        <v>9295067</v>
      </c>
      <c r="BM275" s="695">
        <v>9295067</v>
      </c>
      <c r="BN275" s="695">
        <v>9102995</v>
      </c>
      <c r="BO275" s="695">
        <v>0</v>
      </c>
      <c r="BP275" s="695">
        <v>0</v>
      </c>
      <c r="BQ275" s="695">
        <v>0</v>
      </c>
      <c r="BR275" s="695">
        <v>0</v>
      </c>
      <c r="BS275" s="695">
        <v>0</v>
      </c>
      <c r="BT275" s="696">
        <v>0</v>
      </c>
    </row>
    <row r="276" spans="2:72" ht="18" customHeight="1">
      <c r="B276" s="815" t="s">
        <v>208</v>
      </c>
      <c r="C276" s="815" t="s">
        <v>839</v>
      </c>
      <c r="D276" s="815" t="s">
        <v>115</v>
      </c>
      <c r="E276" s="815"/>
      <c r="F276" s="815"/>
      <c r="G276" s="815"/>
      <c r="H276" s="815">
        <v>2016</v>
      </c>
      <c r="I276" s="816" t="s">
        <v>583</v>
      </c>
      <c r="J276" s="634" t="s">
        <v>595</v>
      </c>
      <c r="K276" s="632"/>
      <c r="L276" s="694"/>
      <c r="M276" s="695"/>
      <c r="N276" s="695"/>
      <c r="O276" s="695"/>
      <c r="P276" s="695">
        <v>0</v>
      </c>
      <c r="Q276" s="695">
        <v>47</v>
      </c>
      <c r="R276" s="695">
        <v>47</v>
      </c>
      <c r="S276" s="695">
        <v>47</v>
      </c>
      <c r="T276" s="695">
        <v>47</v>
      </c>
      <c r="U276" s="695">
        <v>47</v>
      </c>
      <c r="V276" s="695">
        <v>47</v>
      </c>
      <c r="W276" s="695">
        <v>47</v>
      </c>
      <c r="X276" s="695">
        <v>47</v>
      </c>
      <c r="Y276" s="695">
        <v>47</v>
      </c>
      <c r="Z276" s="695">
        <v>47</v>
      </c>
      <c r="AA276" s="695">
        <v>47</v>
      </c>
      <c r="AB276" s="695">
        <v>47</v>
      </c>
      <c r="AC276" s="695">
        <v>47</v>
      </c>
      <c r="AD276" s="695">
        <v>47</v>
      </c>
      <c r="AE276" s="695">
        <v>47</v>
      </c>
      <c r="AF276" s="695">
        <v>6</v>
      </c>
      <c r="AG276" s="695">
        <v>1</v>
      </c>
      <c r="AH276" s="695">
        <v>1</v>
      </c>
      <c r="AI276" s="695">
        <v>1</v>
      </c>
      <c r="AJ276" s="695">
        <v>1</v>
      </c>
      <c r="AK276" s="695">
        <v>0</v>
      </c>
      <c r="AL276" s="695">
        <v>0</v>
      </c>
      <c r="AM276" s="695">
        <v>0</v>
      </c>
      <c r="AN276" s="695">
        <v>0</v>
      </c>
      <c r="AO276" s="696">
        <v>0</v>
      </c>
      <c r="AP276" s="632"/>
      <c r="AQ276" s="694"/>
      <c r="AR276" s="695"/>
      <c r="AS276" s="695"/>
      <c r="AT276" s="695"/>
      <c r="AU276" s="695">
        <v>0</v>
      </c>
      <c r="AV276" s="695">
        <v>236600</v>
      </c>
      <c r="AW276" s="695">
        <v>236600</v>
      </c>
      <c r="AX276" s="695">
        <v>236600</v>
      </c>
      <c r="AY276" s="695">
        <v>236600</v>
      </c>
      <c r="AZ276" s="695">
        <v>236600</v>
      </c>
      <c r="BA276" s="695">
        <v>236600</v>
      </c>
      <c r="BB276" s="695">
        <v>236600</v>
      </c>
      <c r="BC276" s="695">
        <v>236600</v>
      </c>
      <c r="BD276" s="695">
        <v>236600</v>
      </c>
      <c r="BE276" s="695">
        <v>236600</v>
      </c>
      <c r="BF276" s="695">
        <v>233839</v>
      </c>
      <c r="BG276" s="695">
        <v>233839</v>
      </c>
      <c r="BH276" s="695">
        <v>233839</v>
      </c>
      <c r="BI276" s="695">
        <v>233839</v>
      </c>
      <c r="BJ276" s="695">
        <v>233839</v>
      </c>
      <c r="BK276" s="695">
        <v>103931</v>
      </c>
      <c r="BL276" s="695">
        <v>27138</v>
      </c>
      <c r="BM276" s="695">
        <v>25939</v>
      </c>
      <c r="BN276" s="695">
        <v>25939</v>
      </c>
      <c r="BO276" s="695">
        <v>25939</v>
      </c>
      <c r="BP276" s="695">
        <v>0</v>
      </c>
      <c r="BQ276" s="695">
        <v>0</v>
      </c>
      <c r="BR276" s="695">
        <v>0</v>
      </c>
      <c r="BS276" s="695">
        <v>0</v>
      </c>
      <c r="BT276" s="696">
        <v>0</v>
      </c>
    </row>
    <row r="277" spans="2:72" ht="18" customHeight="1">
      <c r="B277" s="815" t="s">
        <v>208</v>
      </c>
      <c r="C277" s="815" t="s">
        <v>839</v>
      </c>
      <c r="D277" s="815" t="s">
        <v>116</v>
      </c>
      <c r="E277" s="815"/>
      <c r="F277" s="815"/>
      <c r="G277" s="815"/>
      <c r="H277" s="815">
        <v>2016</v>
      </c>
      <c r="I277" s="816" t="s">
        <v>583</v>
      </c>
      <c r="J277" s="634" t="s">
        <v>595</v>
      </c>
      <c r="K277" s="632"/>
      <c r="L277" s="694"/>
      <c r="M277" s="695"/>
      <c r="N277" s="695"/>
      <c r="O277" s="695"/>
      <c r="P277" s="695">
        <v>0</v>
      </c>
      <c r="Q277" s="695">
        <v>139</v>
      </c>
      <c r="R277" s="695">
        <v>139</v>
      </c>
      <c r="S277" s="695">
        <v>138</v>
      </c>
      <c r="T277" s="695">
        <v>138</v>
      </c>
      <c r="U277" s="695">
        <v>138</v>
      </c>
      <c r="V277" s="695">
        <v>138</v>
      </c>
      <c r="W277" s="695">
        <v>137</v>
      </c>
      <c r="X277" s="695">
        <v>137</v>
      </c>
      <c r="Y277" s="695">
        <v>133</v>
      </c>
      <c r="Z277" s="695">
        <v>106</v>
      </c>
      <c r="AA277" s="695">
        <v>52</v>
      </c>
      <c r="AB277" s="695">
        <v>52</v>
      </c>
      <c r="AC277" s="695">
        <v>48</v>
      </c>
      <c r="AD277" s="695">
        <v>48</v>
      </c>
      <c r="AE277" s="695">
        <v>48</v>
      </c>
      <c r="AF277" s="695">
        <v>48</v>
      </c>
      <c r="AG277" s="695">
        <v>48</v>
      </c>
      <c r="AH277" s="695">
        <v>48</v>
      </c>
      <c r="AI277" s="695">
        <v>48</v>
      </c>
      <c r="AJ277" s="695">
        <v>48</v>
      </c>
      <c r="AK277" s="695">
        <v>1</v>
      </c>
      <c r="AL277" s="695">
        <v>1</v>
      </c>
      <c r="AM277" s="695">
        <v>1</v>
      </c>
      <c r="AN277" s="695">
        <v>1</v>
      </c>
      <c r="AO277" s="696">
        <v>1</v>
      </c>
      <c r="AP277" s="632"/>
      <c r="AQ277" s="694"/>
      <c r="AR277" s="695"/>
      <c r="AS277" s="695"/>
      <c r="AT277" s="695"/>
      <c r="AU277" s="695">
        <v>0</v>
      </c>
      <c r="AV277" s="695">
        <v>1171023</v>
      </c>
      <c r="AW277" s="695">
        <v>1163104</v>
      </c>
      <c r="AX277" s="695">
        <v>1155185</v>
      </c>
      <c r="AY277" s="695">
        <v>1155185</v>
      </c>
      <c r="AZ277" s="695">
        <v>1155185</v>
      </c>
      <c r="BA277" s="695">
        <v>1154016</v>
      </c>
      <c r="BB277" s="695">
        <v>1148489</v>
      </c>
      <c r="BC277" s="695">
        <v>1146498</v>
      </c>
      <c r="BD277" s="695">
        <v>1056578</v>
      </c>
      <c r="BE277" s="695">
        <v>849247</v>
      </c>
      <c r="BF277" s="695">
        <v>693168</v>
      </c>
      <c r="BG277" s="695">
        <v>693168</v>
      </c>
      <c r="BH277" s="695">
        <v>677816</v>
      </c>
      <c r="BI277" s="695">
        <v>677816</v>
      </c>
      <c r="BJ277" s="695">
        <v>677816</v>
      </c>
      <c r="BK277" s="695">
        <v>675722</v>
      </c>
      <c r="BL277" s="695">
        <v>675722</v>
      </c>
      <c r="BM277" s="695">
        <v>675722</v>
      </c>
      <c r="BN277" s="695">
        <v>675722</v>
      </c>
      <c r="BO277" s="695">
        <v>675722</v>
      </c>
      <c r="BP277" s="695">
        <v>1615</v>
      </c>
      <c r="BQ277" s="695">
        <v>1615</v>
      </c>
      <c r="BR277" s="695">
        <v>1615</v>
      </c>
      <c r="BS277" s="695">
        <v>1615</v>
      </c>
      <c r="BT277" s="696">
        <v>1615</v>
      </c>
    </row>
    <row r="278" spans="2:72" ht="18" customHeight="1">
      <c r="B278" s="815" t="s">
        <v>208</v>
      </c>
      <c r="C278" s="815" t="s">
        <v>840</v>
      </c>
      <c r="D278" s="815" t="s">
        <v>117</v>
      </c>
      <c r="E278" s="815"/>
      <c r="F278" s="815"/>
      <c r="G278" s="815"/>
      <c r="H278" s="815">
        <v>2016</v>
      </c>
      <c r="I278" s="816" t="s">
        <v>583</v>
      </c>
      <c r="J278" s="634" t="s">
        <v>595</v>
      </c>
      <c r="K278" s="632"/>
      <c r="L278" s="694"/>
      <c r="M278" s="695"/>
      <c r="N278" s="695"/>
      <c r="O278" s="695"/>
      <c r="P278" s="695">
        <v>0</v>
      </c>
      <c r="Q278" s="695">
        <v>105</v>
      </c>
      <c r="R278" s="695">
        <v>105</v>
      </c>
      <c r="S278" s="695">
        <v>105</v>
      </c>
      <c r="T278" s="695">
        <v>105</v>
      </c>
      <c r="U278" s="695">
        <v>105</v>
      </c>
      <c r="V278" s="695">
        <v>105</v>
      </c>
      <c r="W278" s="695">
        <v>105</v>
      </c>
      <c r="X278" s="695">
        <v>105</v>
      </c>
      <c r="Y278" s="695">
        <v>105</v>
      </c>
      <c r="Z278" s="695">
        <v>105</v>
      </c>
      <c r="AA278" s="695">
        <v>26</v>
      </c>
      <c r="AB278" s="695">
        <v>0</v>
      </c>
      <c r="AC278" s="695">
        <v>0</v>
      </c>
      <c r="AD278" s="695">
        <v>0</v>
      </c>
      <c r="AE278" s="695">
        <v>0</v>
      </c>
      <c r="AF278" s="695">
        <v>0</v>
      </c>
      <c r="AG278" s="695">
        <v>0</v>
      </c>
      <c r="AH278" s="695">
        <v>0</v>
      </c>
      <c r="AI278" s="695">
        <v>0</v>
      </c>
      <c r="AJ278" s="695">
        <v>0</v>
      </c>
      <c r="AK278" s="695">
        <v>0</v>
      </c>
      <c r="AL278" s="695">
        <v>0</v>
      </c>
      <c r="AM278" s="695">
        <v>0</v>
      </c>
      <c r="AN278" s="695">
        <v>0</v>
      </c>
      <c r="AO278" s="696">
        <v>0</v>
      </c>
      <c r="AP278" s="632"/>
      <c r="AQ278" s="694"/>
      <c r="AR278" s="695"/>
      <c r="AS278" s="695"/>
      <c r="AT278" s="695"/>
      <c r="AU278" s="695">
        <v>0</v>
      </c>
      <c r="AV278" s="695">
        <v>801701</v>
      </c>
      <c r="AW278" s="695">
        <v>801701</v>
      </c>
      <c r="AX278" s="695">
        <v>801701</v>
      </c>
      <c r="AY278" s="695">
        <v>801701</v>
      </c>
      <c r="AZ278" s="695">
        <v>801701</v>
      </c>
      <c r="BA278" s="695">
        <v>801701</v>
      </c>
      <c r="BB278" s="695">
        <v>801701</v>
      </c>
      <c r="BC278" s="695">
        <v>801701</v>
      </c>
      <c r="BD278" s="695">
        <v>801701</v>
      </c>
      <c r="BE278" s="695">
        <v>801701</v>
      </c>
      <c r="BF278" s="695">
        <v>197931</v>
      </c>
      <c r="BG278" s="695">
        <v>0</v>
      </c>
      <c r="BH278" s="695">
        <v>0</v>
      </c>
      <c r="BI278" s="695">
        <v>0</v>
      </c>
      <c r="BJ278" s="695">
        <v>0</v>
      </c>
      <c r="BK278" s="695">
        <v>0</v>
      </c>
      <c r="BL278" s="695">
        <v>0</v>
      </c>
      <c r="BM278" s="695">
        <v>0</v>
      </c>
      <c r="BN278" s="695">
        <v>0</v>
      </c>
      <c r="BO278" s="695">
        <v>0</v>
      </c>
      <c r="BP278" s="695">
        <v>0</v>
      </c>
      <c r="BQ278" s="695">
        <v>0</v>
      </c>
      <c r="BR278" s="695">
        <v>0</v>
      </c>
      <c r="BS278" s="695">
        <v>0</v>
      </c>
      <c r="BT278" s="696">
        <v>0</v>
      </c>
    </row>
    <row r="279" spans="2:72" ht="18" customHeight="1">
      <c r="B279" s="815" t="s">
        <v>208</v>
      </c>
      <c r="C279" s="815" t="s">
        <v>840</v>
      </c>
      <c r="D279" s="815" t="s">
        <v>118</v>
      </c>
      <c r="E279" s="815"/>
      <c r="F279" s="815"/>
      <c r="G279" s="815"/>
      <c r="H279" s="815">
        <v>2016</v>
      </c>
      <c r="I279" s="816" t="s">
        <v>583</v>
      </c>
      <c r="J279" s="634" t="s">
        <v>595</v>
      </c>
      <c r="K279" s="632"/>
      <c r="L279" s="694"/>
      <c r="M279" s="695"/>
      <c r="N279" s="695"/>
      <c r="O279" s="695"/>
      <c r="P279" s="695">
        <v>0</v>
      </c>
      <c r="Q279" s="695">
        <v>26210</v>
      </c>
      <c r="R279" s="695">
        <v>25543</v>
      </c>
      <c r="S279" s="695">
        <v>25543</v>
      </c>
      <c r="T279" s="695">
        <v>25543</v>
      </c>
      <c r="U279" s="695">
        <v>25542</v>
      </c>
      <c r="V279" s="695">
        <v>25431</v>
      </c>
      <c r="W279" s="695">
        <v>25431</v>
      </c>
      <c r="X279" s="695">
        <v>25431</v>
      </c>
      <c r="Y279" s="695">
        <v>25324</v>
      </c>
      <c r="Z279" s="695">
        <v>25324</v>
      </c>
      <c r="AA279" s="695">
        <v>25088</v>
      </c>
      <c r="AB279" s="695">
        <v>18893</v>
      </c>
      <c r="AC279" s="695">
        <v>9475</v>
      </c>
      <c r="AD279" s="695">
        <v>9475</v>
      </c>
      <c r="AE279" s="695">
        <v>1517</v>
      </c>
      <c r="AF279" s="695">
        <v>260</v>
      </c>
      <c r="AG279" s="695">
        <v>260</v>
      </c>
      <c r="AH279" s="695">
        <v>260</v>
      </c>
      <c r="AI279" s="695">
        <v>260</v>
      </c>
      <c r="AJ279" s="695">
        <v>260</v>
      </c>
      <c r="AK279" s="695">
        <v>0</v>
      </c>
      <c r="AL279" s="695">
        <v>0</v>
      </c>
      <c r="AM279" s="695">
        <v>0</v>
      </c>
      <c r="AN279" s="695">
        <v>0</v>
      </c>
      <c r="AO279" s="696">
        <v>0</v>
      </c>
      <c r="AP279" s="632"/>
      <c r="AQ279" s="694"/>
      <c r="AR279" s="695"/>
      <c r="AS279" s="695"/>
      <c r="AT279" s="695"/>
      <c r="AU279" s="695">
        <v>0</v>
      </c>
      <c r="AV279" s="695">
        <v>163767555</v>
      </c>
      <c r="AW279" s="695">
        <v>160027151</v>
      </c>
      <c r="AX279" s="695">
        <v>160027151</v>
      </c>
      <c r="AY279" s="695">
        <v>160027151</v>
      </c>
      <c r="AZ279" s="695">
        <v>160015860</v>
      </c>
      <c r="BA279" s="695">
        <v>159410849</v>
      </c>
      <c r="BB279" s="695">
        <v>159410849</v>
      </c>
      <c r="BC279" s="695">
        <v>159410849</v>
      </c>
      <c r="BD279" s="695">
        <v>158912363</v>
      </c>
      <c r="BE279" s="695">
        <v>158912363</v>
      </c>
      <c r="BF279" s="695">
        <v>157389106</v>
      </c>
      <c r="BG279" s="695">
        <v>122972278</v>
      </c>
      <c r="BH279" s="695">
        <v>63712758</v>
      </c>
      <c r="BI279" s="695">
        <v>63712758</v>
      </c>
      <c r="BJ279" s="695">
        <v>7711463</v>
      </c>
      <c r="BK279" s="695">
        <v>133723</v>
      </c>
      <c r="BL279" s="695">
        <v>133723</v>
      </c>
      <c r="BM279" s="695">
        <v>133723</v>
      </c>
      <c r="BN279" s="695">
        <v>133723</v>
      </c>
      <c r="BO279" s="695">
        <v>133723</v>
      </c>
      <c r="BP279" s="695">
        <v>0</v>
      </c>
      <c r="BQ279" s="695">
        <v>0</v>
      </c>
      <c r="BR279" s="695">
        <v>0</v>
      </c>
      <c r="BS279" s="695">
        <v>0</v>
      </c>
      <c r="BT279" s="696">
        <v>0</v>
      </c>
    </row>
    <row r="280" spans="2:72" ht="18" customHeight="1">
      <c r="B280" s="815" t="s">
        <v>208</v>
      </c>
      <c r="C280" s="815" t="s">
        <v>840</v>
      </c>
      <c r="D280" s="815" t="s">
        <v>119</v>
      </c>
      <c r="E280" s="815"/>
      <c r="F280" s="815"/>
      <c r="G280" s="815"/>
      <c r="H280" s="815">
        <v>2016</v>
      </c>
      <c r="I280" s="816" t="s">
        <v>583</v>
      </c>
      <c r="J280" s="634" t="s">
        <v>595</v>
      </c>
      <c r="K280" s="632"/>
      <c r="L280" s="694"/>
      <c r="M280" s="695"/>
      <c r="N280" s="695"/>
      <c r="O280" s="695"/>
      <c r="P280" s="695">
        <v>0</v>
      </c>
      <c r="Q280" s="695">
        <v>9</v>
      </c>
      <c r="R280" s="695">
        <v>9</v>
      </c>
      <c r="S280" s="695">
        <v>9</v>
      </c>
      <c r="T280" s="695">
        <v>9</v>
      </c>
      <c r="U280" s="695">
        <v>8</v>
      </c>
      <c r="V280" s="695">
        <v>7</v>
      </c>
      <c r="W280" s="695">
        <v>7</v>
      </c>
      <c r="X280" s="695">
        <v>5</v>
      </c>
      <c r="Y280" s="695">
        <v>4</v>
      </c>
      <c r="Z280" s="695">
        <v>3</v>
      </c>
      <c r="AA280" s="695">
        <v>2</v>
      </c>
      <c r="AB280" s="695">
        <v>1</v>
      </c>
      <c r="AC280" s="695">
        <v>1</v>
      </c>
      <c r="AD280" s="695">
        <v>0</v>
      </c>
      <c r="AE280" s="695">
        <v>0</v>
      </c>
      <c r="AF280" s="695">
        <v>0</v>
      </c>
      <c r="AG280" s="695">
        <v>0</v>
      </c>
      <c r="AH280" s="695">
        <v>0</v>
      </c>
      <c r="AI280" s="695">
        <v>0</v>
      </c>
      <c r="AJ280" s="695">
        <v>0</v>
      </c>
      <c r="AK280" s="695">
        <v>0</v>
      </c>
      <c r="AL280" s="695">
        <v>0</v>
      </c>
      <c r="AM280" s="695">
        <v>0</v>
      </c>
      <c r="AN280" s="695">
        <v>0</v>
      </c>
      <c r="AO280" s="696">
        <v>0</v>
      </c>
      <c r="AP280" s="632"/>
      <c r="AQ280" s="694"/>
      <c r="AR280" s="695"/>
      <c r="AS280" s="695"/>
      <c r="AT280" s="695"/>
      <c r="AU280" s="695">
        <v>0</v>
      </c>
      <c r="AV280" s="695">
        <v>55480</v>
      </c>
      <c r="AW280" s="695">
        <v>55480</v>
      </c>
      <c r="AX280" s="695">
        <v>54834</v>
      </c>
      <c r="AY280" s="695">
        <v>51609</v>
      </c>
      <c r="AZ280" s="695">
        <v>46663</v>
      </c>
      <c r="BA280" s="695">
        <v>32562</v>
      </c>
      <c r="BB280" s="695">
        <v>28977</v>
      </c>
      <c r="BC280" s="695">
        <v>18535</v>
      </c>
      <c r="BD280" s="695">
        <v>13589</v>
      </c>
      <c r="BE280" s="695">
        <v>9436</v>
      </c>
      <c r="BF280" s="695">
        <v>6368</v>
      </c>
      <c r="BG280" s="695">
        <v>1929</v>
      </c>
      <c r="BH280" s="695">
        <v>1929</v>
      </c>
      <c r="BI280" s="695">
        <v>0</v>
      </c>
      <c r="BJ280" s="695">
        <v>0</v>
      </c>
      <c r="BK280" s="695">
        <v>0</v>
      </c>
      <c r="BL280" s="695">
        <v>0</v>
      </c>
      <c r="BM280" s="695">
        <v>0</v>
      </c>
      <c r="BN280" s="695">
        <v>0</v>
      </c>
      <c r="BO280" s="695">
        <v>0</v>
      </c>
      <c r="BP280" s="695">
        <v>0</v>
      </c>
      <c r="BQ280" s="695">
        <v>0</v>
      </c>
      <c r="BR280" s="695">
        <v>0</v>
      </c>
      <c r="BS280" s="695">
        <v>0</v>
      </c>
      <c r="BT280" s="696">
        <v>0</v>
      </c>
    </row>
    <row r="281" spans="2:72" ht="18" customHeight="1">
      <c r="B281" s="815" t="s">
        <v>208</v>
      </c>
      <c r="C281" s="815" t="s">
        <v>840</v>
      </c>
      <c r="D281" s="815" t="s">
        <v>120</v>
      </c>
      <c r="E281" s="815"/>
      <c r="F281" s="815"/>
      <c r="G281" s="815"/>
      <c r="H281" s="815">
        <v>2016</v>
      </c>
      <c r="I281" s="816" t="s">
        <v>583</v>
      </c>
      <c r="J281" s="634" t="s">
        <v>595</v>
      </c>
      <c r="K281" s="632"/>
      <c r="L281" s="694"/>
      <c r="M281" s="695"/>
      <c r="N281" s="695"/>
      <c r="O281" s="695"/>
      <c r="P281" s="695">
        <v>0</v>
      </c>
      <c r="Q281" s="695">
        <v>1577</v>
      </c>
      <c r="R281" s="695">
        <v>1577</v>
      </c>
      <c r="S281" s="695">
        <v>1577</v>
      </c>
      <c r="T281" s="695">
        <v>1577</v>
      </c>
      <c r="U281" s="695">
        <v>1577</v>
      </c>
      <c r="V281" s="695">
        <v>1577</v>
      </c>
      <c r="W281" s="695">
        <v>1577</v>
      </c>
      <c r="X281" s="695">
        <v>1577</v>
      </c>
      <c r="Y281" s="695">
        <v>1577</v>
      </c>
      <c r="Z281" s="695">
        <v>1577</v>
      </c>
      <c r="AA281" s="695">
        <v>1577</v>
      </c>
      <c r="AB281" s="695">
        <v>1577</v>
      </c>
      <c r="AC281" s="695">
        <v>1577</v>
      </c>
      <c r="AD281" s="695">
        <v>1577</v>
      </c>
      <c r="AE281" s="695">
        <v>1577</v>
      </c>
      <c r="AF281" s="695">
        <v>1453</v>
      </c>
      <c r="AG281" s="695">
        <v>1383</v>
      </c>
      <c r="AH281" s="695">
        <v>1374</v>
      </c>
      <c r="AI281" s="695">
        <v>1369</v>
      </c>
      <c r="AJ281" s="695">
        <v>1369</v>
      </c>
      <c r="AK281" s="695">
        <v>1369</v>
      </c>
      <c r="AL281" s="695">
        <v>1369</v>
      </c>
      <c r="AM281" s="695">
        <v>1369</v>
      </c>
      <c r="AN281" s="695">
        <v>1369</v>
      </c>
      <c r="AO281" s="696">
        <v>1369</v>
      </c>
      <c r="AP281" s="632"/>
      <c r="AQ281" s="694"/>
      <c r="AR281" s="695"/>
      <c r="AS281" s="695"/>
      <c r="AT281" s="695"/>
      <c r="AU281" s="695">
        <v>0</v>
      </c>
      <c r="AV281" s="695">
        <v>3687762</v>
      </c>
      <c r="AW281" s="695">
        <v>3687762</v>
      </c>
      <c r="AX281" s="695">
        <v>3687762</v>
      </c>
      <c r="AY281" s="695">
        <v>3687762</v>
      </c>
      <c r="AZ281" s="695">
        <v>3687762</v>
      </c>
      <c r="BA281" s="695">
        <v>3687762</v>
      </c>
      <c r="BB281" s="695">
        <v>3687762</v>
      </c>
      <c r="BC281" s="695">
        <v>3687762</v>
      </c>
      <c r="BD281" s="695">
        <v>3687762</v>
      </c>
      <c r="BE281" s="695">
        <v>3687762</v>
      </c>
      <c r="BF281" s="695">
        <v>3687762</v>
      </c>
      <c r="BG281" s="695">
        <v>3687762</v>
      </c>
      <c r="BH281" s="695">
        <v>3687762</v>
      </c>
      <c r="BI281" s="695">
        <v>3687762</v>
      </c>
      <c r="BJ281" s="695">
        <v>3687762</v>
      </c>
      <c r="BK281" s="695">
        <v>3305938</v>
      </c>
      <c r="BL281" s="695">
        <v>3091806</v>
      </c>
      <c r="BM281" s="695">
        <v>3044160</v>
      </c>
      <c r="BN281" s="695">
        <v>3019674</v>
      </c>
      <c r="BO281" s="695">
        <v>3019674</v>
      </c>
      <c r="BP281" s="695">
        <v>3019674</v>
      </c>
      <c r="BQ281" s="695">
        <v>3019674</v>
      </c>
      <c r="BR281" s="695">
        <v>3019674</v>
      </c>
      <c r="BS281" s="695">
        <v>3019674</v>
      </c>
      <c r="BT281" s="696">
        <v>3019674</v>
      </c>
    </row>
    <row r="282" spans="2:72" ht="18" customHeight="1">
      <c r="B282" s="815" t="s">
        <v>208</v>
      </c>
      <c r="C282" s="815" t="s">
        <v>840</v>
      </c>
      <c r="D282" s="815" t="s">
        <v>121</v>
      </c>
      <c r="E282" s="815"/>
      <c r="F282" s="815"/>
      <c r="G282" s="815"/>
      <c r="H282" s="815">
        <v>2016</v>
      </c>
      <c r="I282" s="816" t="s">
        <v>583</v>
      </c>
      <c r="J282" s="634" t="s">
        <v>595</v>
      </c>
      <c r="K282" s="632"/>
      <c r="L282" s="694"/>
      <c r="M282" s="695"/>
      <c r="N282" s="695"/>
      <c r="O282" s="695"/>
      <c r="P282" s="695">
        <v>0</v>
      </c>
      <c r="Q282" s="695">
        <v>0</v>
      </c>
      <c r="R282" s="695">
        <v>0</v>
      </c>
      <c r="S282" s="695">
        <v>0</v>
      </c>
      <c r="T282" s="695">
        <v>0</v>
      </c>
      <c r="U282" s="695">
        <v>0</v>
      </c>
      <c r="V282" s="695">
        <v>0</v>
      </c>
      <c r="W282" s="695">
        <v>0</v>
      </c>
      <c r="X282" s="695">
        <v>0</v>
      </c>
      <c r="Y282" s="695">
        <v>0</v>
      </c>
      <c r="Z282" s="695">
        <v>0</v>
      </c>
      <c r="AA282" s="695">
        <v>0</v>
      </c>
      <c r="AB282" s="695">
        <v>0</v>
      </c>
      <c r="AC282" s="695">
        <v>0</v>
      </c>
      <c r="AD282" s="695">
        <v>0</v>
      </c>
      <c r="AE282" s="695">
        <v>0</v>
      </c>
      <c r="AF282" s="695">
        <v>0</v>
      </c>
      <c r="AG282" s="695">
        <v>0</v>
      </c>
      <c r="AH282" s="695">
        <v>0</v>
      </c>
      <c r="AI282" s="695">
        <v>0</v>
      </c>
      <c r="AJ282" s="695">
        <v>0</v>
      </c>
      <c r="AK282" s="695">
        <v>0</v>
      </c>
      <c r="AL282" s="695">
        <v>0</v>
      </c>
      <c r="AM282" s="695">
        <v>0</v>
      </c>
      <c r="AN282" s="695">
        <v>0</v>
      </c>
      <c r="AO282" s="696">
        <v>0</v>
      </c>
      <c r="AP282" s="632"/>
      <c r="AQ282" s="694"/>
      <c r="AR282" s="695"/>
      <c r="AS282" s="695"/>
      <c r="AT282" s="695"/>
      <c r="AU282" s="695">
        <v>0</v>
      </c>
      <c r="AV282" s="695">
        <v>0</v>
      </c>
      <c r="AW282" s="695">
        <v>0</v>
      </c>
      <c r="AX282" s="695">
        <v>0</v>
      </c>
      <c r="AY282" s="695">
        <v>0</v>
      </c>
      <c r="AZ282" s="695">
        <v>0</v>
      </c>
      <c r="BA282" s="695">
        <v>0</v>
      </c>
      <c r="BB282" s="695">
        <v>0</v>
      </c>
      <c r="BC282" s="695">
        <v>0</v>
      </c>
      <c r="BD282" s="695">
        <v>0</v>
      </c>
      <c r="BE282" s="695">
        <v>0</v>
      </c>
      <c r="BF282" s="695">
        <v>0</v>
      </c>
      <c r="BG282" s="695">
        <v>0</v>
      </c>
      <c r="BH282" s="695">
        <v>0</v>
      </c>
      <c r="BI282" s="695">
        <v>0</v>
      </c>
      <c r="BJ282" s="695">
        <v>0</v>
      </c>
      <c r="BK282" s="695">
        <v>0</v>
      </c>
      <c r="BL282" s="695">
        <v>0</v>
      </c>
      <c r="BM282" s="695">
        <v>0</v>
      </c>
      <c r="BN282" s="695">
        <v>0</v>
      </c>
      <c r="BO282" s="695">
        <v>0</v>
      </c>
      <c r="BP282" s="695">
        <v>0</v>
      </c>
      <c r="BQ282" s="695">
        <v>0</v>
      </c>
      <c r="BR282" s="695">
        <v>0</v>
      </c>
      <c r="BS282" s="695">
        <v>0</v>
      </c>
      <c r="BT282" s="696">
        <v>0</v>
      </c>
    </row>
    <row r="283" spans="2:72" ht="18" customHeight="1">
      <c r="B283" s="815" t="s">
        <v>208</v>
      </c>
      <c r="C283" s="815" t="s">
        <v>840</v>
      </c>
      <c r="D283" s="815" t="s">
        <v>802</v>
      </c>
      <c r="E283" s="815"/>
      <c r="F283" s="815"/>
      <c r="G283" s="815"/>
      <c r="H283" s="815">
        <v>2016</v>
      </c>
      <c r="I283" s="816" t="s">
        <v>583</v>
      </c>
      <c r="J283" s="634" t="s">
        <v>595</v>
      </c>
      <c r="K283" s="632"/>
      <c r="L283" s="694"/>
      <c r="M283" s="695"/>
      <c r="N283" s="695"/>
      <c r="O283" s="695"/>
      <c r="P283" s="695">
        <v>0</v>
      </c>
      <c r="Q283" s="695">
        <v>0</v>
      </c>
      <c r="R283" s="695">
        <v>0</v>
      </c>
      <c r="S283" s="695">
        <v>0</v>
      </c>
      <c r="T283" s="695">
        <v>0</v>
      </c>
      <c r="U283" s="695">
        <v>0</v>
      </c>
      <c r="V283" s="695">
        <v>0</v>
      </c>
      <c r="W283" s="695">
        <v>0</v>
      </c>
      <c r="X283" s="695">
        <v>0</v>
      </c>
      <c r="Y283" s="695">
        <v>0</v>
      </c>
      <c r="Z283" s="695">
        <v>0</v>
      </c>
      <c r="AA283" s="695">
        <v>0</v>
      </c>
      <c r="AB283" s="695">
        <v>0</v>
      </c>
      <c r="AC283" s="695">
        <v>0</v>
      </c>
      <c r="AD283" s="695">
        <v>0</v>
      </c>
      <c r="AE283" s="695">
        <v>0</v>
      </c>
      <c r="AF283" s="695">
        <v>0</v>
      </c>
      <c r="AG283" s="695">
        <v>0</v>
      </c>
      <c r="AH283" s="695">
        <v>0</v>
      </c>
      <c r="AI283" s="695">
        <v>0</v>
      </c>
      <c r="AJ283" s="695">
        <v>0</v>
      </c>
      <c r="AK283" s="695">
        <v>0</v>
      </c>
      <c r="AL283" s="695">
        <v>0</v>
      </c>
      <c r="AM283" s="695">
        <v>0</v>
      </c>
      <c r="AN283" s="695">
        <v>0</v>
      </c>
      <c r="AO283" s="696">
        <v>0</v>
      </c>
      <c r="AP283" s="632"/>
      <c r="AQ283" s="694"/>
      <c r="AR283" s="695"/>
      <c r="AS283" s="695"/>
      <c r="AT283" s="695"/>
      <c r="AU283" s="695">
        <v>0</v>
      </c>
      <c r="AV283" s="695">
        <v>0</v>
      </c>
      <c r="AW283" s="695">
        <v>0</v>
      </c>
      <c r="AX283" s="695">
        <v>0</v>
      </c>
      <c r="AY283" s="695">
        <v>0</v>
      </c>
      <c r="AZ283" s="695">
        <v>0</v>
      </c>
      <c r="BA283" s="695">
        <v>0</v>
      </c>
      <c r="BB283" s="695">
        <v>0</v>
      </c>
      <c r="BC283" s="695">
        <v>0</v>
      </c>
      <c r="BD283" s="695">
        <v>0</v>
      </c>
      <c r="BE283" s="695">
        <v>0</v>
      </c>
      <c r="BF283" s="695">
        <v>0</v>
      </c>
      <c r="BG283" s="695">
        <v>0</v>
      </c>
      <c r="BH283" s="695">
        <v>0</v>
      </c>
      <c r="BI283" s="695">
        <v>0</v>
      </c>
      <c r="BJ283" s="695">
        <v>0</v>
      </c>
      <c r="BK283" s="695">
        <v>0</v>
      </c>
      <c r="BL283" s="695">
        <v>0</v>
      </c>
      <c r="BM283" s="695">
        <v>0</v>
      </c>
      <c r="BN283" s="695">
        <v>0</v>
      </c>
      <c r="BO283" s="695">
        <v>0</v>
      </c>
      <c r="BP283" s="695">
        <v>0</v>
      </c>
      <c r="BQ283" s="695">
        <v>0</v>
      </c>
      <c r="BR283" s="695">
        <v>0</v>
      </c>
      <c r="BS283" s="695">
        <v>0</v>
      </c>
      <c r="BT283" s="696">
        <v>0</v>
      </c>
    </row>
    <row r="284" spans="2:72" ht="18" customHeight="1">
      <c r="B284" s="815" t="s">
        <v>208</v>
      </c>
      <c r="C284" s="815" t="s">
        <v>840</v>
      </c>
      <c r="D284" s="815" t="s">
        <v>122</v>
      </c>
      <c r="E284" s="815"/>
      <c r="F284" s="815"/>
      <c r="G284" s="815"/>
      <c r="H284" s="815">
        <v>2016</v>
      </c>
      <c r="I284" s="816" t="s">
        <v>583</v>
      </c>
      <c r="J284" s="634" t="s">
        <v>595</v>
      </c>
      <c r="K284" s="632"/>
      <c r="L284" s="694"/>
      <c r="M284" s="695"/>
      <c r="N284" s="695"/>
      <c r="O284" s="695"/>
      <c r="P284" s="695">
        <v>0</v>
      </c>
      <c r="Q284" s="695">
        <v>23</v>
      </c>
      <c r="R284" s="695">
        <v>23</v>
      </c>
      <c r="S284" s="695">
        <v>23</v>
      </c>
      <c r="T284" s="695">
        <v>23</v>
      </c>
      <c r="U284" s="695">
        <v>23</v>
      </c>
      <c r="V284" s="695">
        <v>0</v>
      </c>
      <c r="W284" s="695">
        <v>0</v>
      </c>
      <c r="X284" s="695">
        <v>0</v>
      </c>
      <c r="Y284" s="695">
        <v>0</v>
      </c>
      <c r="Z284" s="695">
        <v>0</v>
      </c>
      <c r="AA284" s="695">
        <v>0</v>
      </c>
      <c r="AB284" s="695">
        <v>0</v>
      </c>
      <c r="AC284" s="695">
        <v>0</v>
      </c>
      <c r="AD284" s="695">
        <v>0</v>
      </c>
      <c r="AE284" s="695">
        <v>0</v>
      </c>
      <c r="AF284" s="695">
        <v>0</v>
      </c>
      <c r="AG284" s="695">
        <v>0</v>
      </c>
      <c r="AH284" s="695">
        <v>0</v>
      </c>
      <c r="AI284" s="695">
        <v>0</v>
      </c>
      <c r="AJ284" s="695">
        <v>0</v>
      </c>
      <c r="AK284" s="695">
        <v>0</v>
      </c>
      <c r="AL284" s="695">
        <v>0</v>
      </c>
      <c r="AM284" s="695">
        <v>0</v>
      </c>
      <c r="AN284" s="695">
        <v>0</v>
      </c>
      <c r="AO284" s="696">
        <v>0</v>
      </c>
      <c r="AP284" s="632"/>
      <c r="AQ284" s="694"/>
      <c r="AR284" s="695"/>
      <c r="AS284" s="695"/>
      <c r="AT284" s="695"/>
      <c r="AU284" s="695">
        <v>0</v>
      </c>
      <c r="AV284" s="695">
        <v>339419</v>
      </c>
      <c r="AW284" s="695">
        <v>339419</v>
      </c>
      <c r="AX284" s="695">
        <v>339419</v>
      </c>
      <c r="AY284" s="695">
        <v>339419</v>
      </c>
      <c r="AZ284" s="695">
        <v>339419</v>
      </c>
      <c r="BA284" s="695">
        <v>0</v>
      </c>
      <c r="BB284" s="695">
        <v>0</v>
      </c>
      <c r="BC284" s="695">
        <v>0</v>
      </c>
      <c r="BD284" s="695">
        <v>0</v>
      </c>
      <c r="BE284" s="695">
        <v>0</v>
      </c>
      <c r="BF284" s="695">
        <v>0</v>
      </c>
      <c r="BG284" s="695">
        <v>0</v>
      </c>
      <c r="BH284" s="695">
        <v>0</v>
      </c>
      <c r="BI284" s="695">
        <v>0</v>
      </c>
      <c r="BJ284" s="695">
        <v>0</v>
      </c>
      <c r="BK284" s="695">
        <v>0</v>
      </c>
      <c r="BL284" s="695">
        <v>0</v>
      </c>
      <c r="BM284" s="695">
        <v>0</v>
      </c>
      <c r="BN284" s="695">
        <v>0</v>
      </c>
      <c r="BO284" s="695">
        <v>0</v>
      </c>
      <c r="BP284" s="695">
        <v>0</v>
      </c>
      <c r="BQ284" s="695">
        <v>0</v>
      </c>
      <c r="BR284" s="695">
        <v>0</v>
      </c>
      <c r="BS284" s="695">
        <v>0</v>
      </c>
      <c r="BT284" s="696">
        <v>0</v>
      </c>
    </row>
    <row r="285" spans="2:72" ht="18" customHeight="1">
      <c r="B285" s="815" t="s">
        <v>208</v>
      </c>
      <c r="C285" s="815" t="s">
        <v>840</v>
      </c>
      <c r="D285" s="815" t="s">
        <v>124</v>
      </c>
      <c r="E285" s="815"/>
      <c r="F285" s="815"/>
      <c r="G285" s="815"/>
      <c r="H285" s="815">
        <v>2016</v>
      </c>
      <c r="I285" s="816" t="s">
        <v>583</v>
      </c>
      <c r="J285" s="634" t="s">
        <v>595</v>
      </c>
      <c r="K285" s="632"/>
      <c r="L285" s="694"/>
      <c r="M285" s="695"/>
      <c r="N285" s="695"/>
      <c r="O285" s="695"/>
      <c r="P285" s="695">
        <v>0</v>
      </c>
      <c r="Q285" s="695">
        <v>950</v>
      </c>
      <c r="R285" s="695">
        <v>950</v>
      </c>
      <c r="S285" s="695">
        <v>935</v>
      </c>
      <c r="T285" s="695">
        <v>935</v>
      </c>
      <c r="U285" s="695">
        <v>935</v>
      </c>
      <c r="V285" s="695">
        <v>227</v>
      </c>
      <c r="W285" s="695">
        <v>127</v>
      </c>
      <c r="X285" s="695">
        <v>127</v>
      </c>
      <c r="Y285" s="695">
        <v>127</v>
      </c>
      <c r="Z285" s="695">
        <v>127</v>
      </c>
      <c r="AA285" s="695">
        <v>111</v>
      </c>
      <c r="AB285" s="695">
        <v>110</v>
      </c>
      <c r="AC285" s="695">
        <v>92</v>
      </c>
      <c r="AD285" s="695">
        <v>92</v>
      </c>
      <c r="AE285" s="695">
        <v>92</v>
      </c>
      <c r="AF285" s="695">
        <v>46</v>
      </c>
      <c r="AG285" s="695">
        <v>46</v>
      </c>
      <c r="AH285" s="695">
        <v>46</v>
      </c>
      <c r="AI285" s="695">
        <v>46</v>
      </c>
      <c r="AJ285" s="695">
        <v>46</v>
      </c>
      <c r="AK285" s="695">
        <v>0</v>
      </c>
      <c r="AL285" s="695">
        <v>0</v>
      </c>
      <c r="AM285" s="695">
        <v>0</v>
      </c>
      <c r="AN285" s="695">
        <v>0</v>
      </c>
      <c r="AO285" s="696">
        <v>0</v>
      </c>
      <c r="AP285" s="632"/>
      <c r="AQ285" s="694"/>
      <c r="AR285" s="695"/>
      <c r="AS285" s="695"/>
      <c r="AT285" s="695"/>
      <c r="AU285" s="695">
        <v>0</v>
      </c>
      <c r="AV285" s="695">
        <v>10276913</v>
      </c>
      <c r="AW285" s="695">
        <v>10236928</v>
      </c>
      <c r="AX285" s="695">
        <v>10040598</v>
      </c>
      <c r="AY285" s="695">
        <v>9930987</v>
      </c>
      <c r="AZ285" s="695">
        <v>9930987</v>
      </c>
      <c r="BA285" s="695">
        <v>3147359</v>
      </c>
      <c r="BB285" s="695">
        <v>2284609</v>
      </c>
      <c r="BC285" s="695">
        <v>2284609</v>
      </c>
      <c r="BD285" s="695">
        <v>2284609</v>
      </c>
      <c r="BE285" s="695">
        <v>2284609</v>
      </c>
      <c r="BF285" s="695">
        <v>1955804</v>
      </c>
      <c r="BG285" s="695">
        <v>1941921</v>
      </c>
      <c r="BH285" s="695">
        <v>836928</v>
      </c>
      <c r="BI285" s="695">
        <v>836928</v>
      </c>
      <c r="BJ285" s="695">
        <v>836928</v>
      </c>
      <c r="BK285" s="695">
        <v>390653</v>
      </c>
      <c r="BL285" s="695">
        <v>390653</v>
      </c>
      <c r="BM285" s="695">
        <v>390653</v>
      </c>
      <c r="BN285" s="695">
        <v>390653</v>
      </c>
      <c r="BO285" s="695">
        <v>390653</v>
      </c>
      <c r="BP285" s="695">
        <v>0</v>
      </c>
      <c r="BQ285" s="695">
        <v>0</v>
      </c>
      <c r="BR285" s="695">
        <v>0</v>
      </c>
      <c r="BS285" s="695">
        <v>0</v>
      </c>
      <c r="BT285" s="696">
        <v>0</v>
      </c>
    </row>
    <row r="286" spans="2:72" ht="18" customHeight="1">
      <c r="B286" s="815" t="s">
        <v>208</v>
      </c>
      <c r="C286" s="815" t="s">
        <v>840</v>
      </c>
      <c r="D286" s="815" t="s">
        <v>123</v>
      </c>
      <c r="E286" s="815"/>
      <c r="F286" s="815"/>
      <c r="G286" s="815"/>
      <c r="H286" s="815">
        <v>2016</v>
      </c>
      <c r="I286" s="816" t="s">
        <v>583</v>
      </c>
      <c r="J286" s="634" t="s">
        <v>595</v>
      </c>
      <c r="K286" s="632"/>
      <c r="L286" s="694"/>
      <c r="M286" s="695"/>
      <c r="N286" s="695"/>
      <c r="O286" s="695"/>
      <c r="P286" s="695">
        <v>0</v>
      </c>
      <c r="Q286" s="695">
        <v>0</v>
      </c>
      <c r="R286" s="695">
        <v>0</v>
      </c>
      <c r="S286" s="695">
        <v>0</v>
      </c>
      <c r="T286" s="695">
        <v>0</v>
      </c>
      <c r="U286" s="695">
        <v>0</v>
      </c>
      <c r="V286" s="695">
        <v>0</v>
      </c>
      <c r="W286" s="695">
        <v>0</v>
      </c>
      <c r="X286" s="695">
        <v>0</v>
      </c>
      <c r="Y286" s="695">
        <v>0</v>
      </c>
      <c r="Z286" s="695">
        <v>0</v>
      </c>
      <c r="AA286" s="695">
        <v>0</v>
      </c>
      <c r="AB286" s="695">
        <v>0</v>
      </c>
      <c r="AC286" s="695">
        <v>0</v>
      </c>
      <c r="AD286" s="695">
        <v>0</v>
      </c>
      <c r="AE286" s="695">
        <v>0</v>
      </c>
      <c r="AF286" s="695">
        <v>0</v>
      </c>
      <c r="AG286" s="695">
        <v>0</v>
      </c>
      <c r="AH286" s="695">
        <v>0</v>
      </c>
      <c r="AI286" s="695">
        <v>0</v>
      </c>
      <c r="AJ286" s="695">
        <v>0</v>
      </c>
      <c r="AK286" s="695">
        <v>0</v>
      </c>
      <c r="AL286" s="695">
        <v>0</v>
      </c>
      <c r="AM286" s="695">
        <v>0</v>
      </c>
      <c r="AN286" s="695">
        <v>0</v>
      </c>
      <c r="AO286" s="696">
        <v>0</v>
      </c>
      <c r="AP286" s="632"/>
      <c r="AQ286" s="694"/>
      <c r="AR286" s="695"/>
      <c r="AS286" s="695"/>
      <c r="AT286" s="695"/>
      <c r="AU286" s="695">
        <v>0</v>
      </c>
      <c r="AV286" s="695">
        <v>0</v>
      </c>
      <c r="AW286" s="695">
        <v>0</v>
      </c>
      <c r="AX286" s="695">
        <v>0</v>
      </c>
      <c r="AY286" s="695">
        <v>0</v>
      </c>
      <c r="AZ286" s="695">
        <v>0</v>
      </c>
      <c r="BA286" s="695">
        <v>0</v>
      </c>
      <c r="BB286" s="695">
        <v>0</v>
      </c>
      <c r="BC286" s="695">
        <v>0</v>
      </c>
      <c r="BD286" s="695">
        <v>0</v>
      </c>
      <c r="BE286" s="695">
        <v>0</v>
      </c>
      <c r="BF286" s="695">
        <v>0</v>
      </c>
      <c r="BG286" s="695">
        <v>0</v>
      </c>
      <c r="BH286" s="695">
        <v>0</v>
      </c>
      <c r="BI286" s="695">
        <v>0</v>
      </c>
      <c r="BJ286" s="695">
        <v>0</v>
      </c>
      <c r="BK286" s="695">
        <v>0</v>
      </c>
      <c r="BL286" s="695">
        <v>0</v>
      </c>
      <c r="BM286" s="695">
        <v>0</v>
      </c>
      <c r="BN286" s="695">
        <v>0</v>
      </c>
      <c r="BO286" s="695">
        <v>0</v>
      </c>
      <c r="BP286" s="695">
        <v>0</v>
      </c>
      <c r="BQ286" s="695">
        <v>0</v>
      </c>
      <c r="BR286" s="695">
        <v>0</v>
      </c>
      <c r="BS286" s="695">
        <v>0</v>
      </c>
      <c r="BT286" s="696">
        <v>0</v>
      </c>
    </row>
    <row r="287" spans="2:72" ht="18" customHeight="1">
      <c r="B287" s="815" t="s">
        <v>208</v>
      </c>
      <c r="C287" s="815" t="s">
        <v>840</v>
      </c>
      <c r="D287" s="815" t="s">
        <v>803</v>
      </c>
      <c r="E287" s="815"/>
      <c r="F287" s="815"/>
      <c r="G287" s="815"/>
      <c r="H287" s="815">
        <v>2016</v>
      </c>
      <c r="I287" s="816" t="s">
        <v>583</v>
      </c>
      <c r="J287" s="634" t="s">
        <v>595</v>
      </c>
      <c r="K287" s="632"/>
      <c r="L287" s="694"/>
      <c r="M287" s="695"/>
      <c r="N287" s="695"/>
      <c r="O287" s="695"/>
      <c r="P287" s="695">
        <v>0</v>
      </c>
      <c r="Q287" s="695">
        <v>0</v>
      </c>
      <c r="R287" s="695">
        <v>0</v>
      </c>
      <c r="S287" s="695">
        <v>0</v>
      </c>
      <c r="T287" s="695">
        <v>0</v>
      </c>
      <c r="U287" s="695">
        <v>0</v>
      </c>
      <c r="V287" s="695">
        <v>0</v>
      </c>
      <c r="W287" s="695">
        <v>0</v>
      </c>
      <c r="X287" s="695">
        <v>0</v>
      </c>
      <c r="Y287" s="695">
        <v>0</v>
      </c>
      <c r="Z287" s="695">
        <v>0</v>
      </c>
      <c r="AA287" s="695">
        <v>0</v>
      </c>
      <c r="AB287" s="695">
        <v>0</v>
      </c>
      <c r="AC287" s="695">
        <v>0</v>
      </c>
      <c r="AD287" s="695">
        <v>0</v>
      </c>
      <c r="AE287" s="695">
        <v>0</v>
      </c>
      <c r="AF287" s="695">
        <v>0</v>
      </c>
      <c r="AG287" s="695">
        <v>0</v>
      </c>
      <c r="AH287" s="695">
        <v>0</v>
      </c>
      <c r="AI287" s="695">
        <v>0</v>
      </c>
      <c r="AJ287" s="695">
        <v>0</v>
      </c>
      <c r="AK287" s="695">
        <v>0</v>
      </c>
      <c r="AL287" s="695">
        <v>0</v>
      </c>
      <c r="AM287" s="695">
        <v>0</v>
      </c>
      <c r="AN287" s="695">
        <v>0</v>
      </c>
      <c r="AO287" s="696">
        <v>0</v>
      </c>
      <c r="AP287" s="632"/>
      <c r="AQ287" s="694"/>
      <c r="AR287" s="695"/>
      <c r="AS287" s="695"/>
      <c r="AT287" s="695"/>
      <c r="AU287" s="695">
        <v>0</v>
      </c>
      <c r="AV287" s="695">
        <v>0</v>
      </c>
      <c r="AW287" s="695">
        <v>0</v>
      </c>
      <c r="AX287" s="695">
        <v>0</v>
      </c>
      <c r="AY287" s="695">
        <v>0</v>
      </c>
      <c r="AZ287" s="695">
        <v>0</v>
      </c>
      <c r="BA287" s="695">
        <v>0</v>
      </c>
      <c r="BB287" s="695">
        <v>0</v>
      </c>
      <c r="BC287" s="695">
        <v>0</v>
      </c>
      <c r="BD287" s="695">
        <v>0</v>
      </c>
      <c r="BE287" s="695">
        <v>0</v>
      </c>
      <c r="BF287" s="695">
        <v>0</v>
      </c>
      <c r="BG287" s="695">
        <v>0</v>
      </c>
      <c r="BH287" s="695">
        <v>0</v>
      </c>
      <c r="BI287" s="695">
        <v>0</v>
      </c>
      <c r="BJ287" s="695">
        <v>0</v>
      </c>
      <c r="BK287" s="695">
        <v>0</v>
      </c>
      <c r="BL287" s="695">
        <v>0</v>
      </c>
      <c r="BM287" s="695">
        <v>0</v>
      </c>
      <c r="BN287" s="695">
        <v>0</v>
      </c>
      <c r="BO287" s="695">
        <v>0</v>
      </c>
      <c r="BP287" s="695">
        <v>0</v>
      </c>
      <c r="BQ287" s="695">
        <v>0</v>
      </c>
      <c r="BR287" s="695">
        <v>0</v>
      </c>
      <c r="BS287" s="695">
        <v>0</v>
      </c>
      <c r="BT287" s="696">
        <v>0</v>
      </c>
    </row>
    <row r="288" spans="2:72" ht="18" customHeight="1">
      <c r="B288" s="815" t="s">
        <v>208</v>
      </c>
      <c r="C288" s="815" t="s">
        <v>840</v>
      </c>
      <c r="D288" s="815" t="s">
        <v>804</v>
      </c>
      <c r="E288" s="815"/>
      <c r="F288" s="815"/>
      <c r="G288" s="815"/>
      <c r="H288" s="815">
        <v>2016</v>
      </c>
      <c r="I288" s="816" t="s">
        <v>583</v>
      </c>
      <c r="J288" s="634" t="s">
        <v>595</v>
      </c>
      <c r="K288" s="632"/>
      <c r="L288" s="694"/>
      <c r="M288" s="695"/>
      <c r="N288" s="695"/>
      <c r="O288" s="695"/>
      <c r="P288" s="695">
        <v>0</v>
      </c>
      <c r="Q288" s="695">
        <v>0</v>
      </c>
      <c r="R288" s="695">
        <v>0</v>
      </c>
      <c r="S288" s="695">
        <v>0</v>
      </c>
      <c r="T288" s="695">
        <v>0</v>
      </c>
      <c r="U288" s="695">
        <v>0</v>
      </c>
      <c r="V288" s="695">
        <v>0</v>
      </c>
      <c r="W288" s="695">
        <v>0</v>
      </c>
      <c r="X288" s="695">
        <v>0</v>
      </c>
      <c r="Y288" s="695">
        <v>0</v>
      </c>
      <c r="Z288" s="695">
        <v>0</v>
      </c>
      <c r="AA288" s="695">
        <v>0</v>
      </c>
      <c r="AB288" s="695">
        <v>0</v>
      </c>
      <c r="AC288" s="695">
        <v>0</v>
      </c>
      <c r="AD288" s="695">
        <v>0</v>
      </c>
      <c r="AE288" s="695">
        <v>0</v>
      </c>
      <c r="AF288" s="695">
        <v>0</v>
      </c>
      <c r="AG288" s="695">
        <v>0</v>
      </c>
      <c r="AH288" s="695">
        <v>0</v>
      </c>
      <c r="AI288" s="695">
        <v>0</v>
      </c>
      <c r="AJ288" s="695">
        <v>0</v>
      </c>
      <c r="AK288" s="695">
        <v>0</v>
      </c>
      <c r="AL288" s="695">
        <v>0</v>
      </c>
      <c r="AM288" s="695">
        <v>0</v>
      </c>
      <c r="AN288" s="695">
        <v>0</v>
      </c>
      <c r="AO288" s="696">
        <v>0</v>
      </c>
      <c r="AP288" s="632"/>
      <c r="AQ288" s="694"/>
      <c r="AR288" s="695"/>
      <c r="AS288" s="695"/>
      <c r="AT288" s="695"/>
      <c r="AU288" s="695">
        <v>0</v>
      </c>
      <c r="AV288" s="695">
        <v>0</v>
      </c>
      <c r="AW288" s="695">
        <v>0</v>
      </c>
      <c r="AX288" s="695">
        <v>0</v>
      </c>
      <c r="AY288" s="695">
        <v>0</v>
      </c>
      <c r="AZ288" s="695">
        <v>0</v>
      </c>
      <c r="BA288" s="695">
        <v>0</v>
      </c>
      <c r="BB288" s="695">
        <v>0</v>
      </c>
      <c r="BC288" s="695">
        <v>0</v>
      </c>
      <c r="BD288" s="695">
        <v>0</v>
      </c>
      <c r="BE288" s="695">
        <v>0</v>
      </c>
      <c r="BF288" s="695">
        <v>0</v>
      </c>
      <c r="BG288" s="695">
        <v>0</v>
      </c>
      <c r="BH288" s="695">
        <v>0</v>
      </c>
      <c r="BI288" s="695">
        <v>0</v>
      </c>
      <c r="BJ288" s="695">
        <v>0</v>
      </c>
      <c r="BK288" s="695">
        <v>0</v>
      </c>
      <c r="BL288" s="695">
        <v>0</v>
      </c>
      <c r="BM288" s="695">
        <v>0</v>
      </c>
      <c r="BN288" s="695">
        <v>0</v>
      </c>
      <c r="BO288" s="695">
        <v>0</v>
      </c>
      <c r="BP288" s="695">
        <v>0</v>
      </c>
      <c r="BQ288" s="695">
        <v>0</v>
      </c>
      <c r="BR288" s="695">
        <v>0</v>
      </c>
      <c r="BS288" s="695">
        <v>0</v>
      </c>
      <c r="BT288" s="696">
        <v>0</v>
      </c>
    </row>
    <row r="289" spans="2:72" ht="18" customHeight="1">
      <c r="B289" s="815" t="s">
        <v>208</v>
      </c>
      <c r="C289" s="815" t="s">
        <v>840</v>
      </c>
      <c r="D289" s="815" t="s">
        <v>773</v>
      </c>
      <c r="E289" s="815"/>
      <c r="F289" s="815"/>
      <c r="G289" s="815"/>
      <c r="H289" s="815">
        <v>2016</v>
      </c>
      <c r="I289" s="816" t="s">
        <v>583</v>
      </c>
      <c r="J289" s="634" t="s">
        <v>595</v>
      </c>
      <c r="K289" s="632"/>
      <c r="L289" s="694"/>
      <c r="M289" s="695"/>
      <c r="N289" s="695"/>
      <c r="O289" s="695"/>
      <c r="P289" s="695">
        <v>0</v>
      </c>
      <c r="Q289" s="695">
        <v>0</v>
      </c>
      <c r="R289" s="695">
        <v>0</v>
      </c>
      <c r="S289" s="695">
        <v>0</v>
      </c>
      <c r="T289" s="695">
        <v>0</v>
      </c>
      <c r="U289" s="695">
        <v>0</v>
      </c>
      <c r="V289" s="695">
        <v>0</v>
      </c>
      <c r="W289" s="695">
        <v>0</v>
      </c>
      <c r="X289" s="695">
        <v>0</v>
      </c>
      <c r="Y289" s="695">
        <v>0</v>
      </c>
      <c r="Z289" s="695">
        <v>0</v>
      </c>
      <c r="AA289" s="695">
        <v>0</v>
      </c>
      <c r="AB289" s="695">
        <v>0</v>
      </c>
      <c r="AC289" s="695">
        <v>0</v>
      </c>
      <c r="AD289" s="695">
        <v>0</v>
      </c>
      <c r="AE289" s="695">
        <v>0</v>
      </c>
      <c r="AF289" s="695">
        <v>0</v>
      </c>
      <c r="AG289" s="695">
        <v>0</v>
      </c>
      <c r="AH289" s="695">
        <v>0</v>
      </c>
      <c r="AI289" s="695">
        <v>0</v>
      </c>
      <c r="AJ289" s="695">
        <v>0</v>
      </c>
      <c r="AK289" s="695">
        <v>0</v>
      </c>
      <c r="AL289" s="695">
        <v>0</v>
      </c>
      <c r="AM289" s="695">
        <v>0</v>
      </c>
      <c r="AN289" s="695">
        <v>0</v>
      </c>
      <c r="AO289" s="696">
        <v>0</v>
      </c>
      <c r="AP289" s="632"/>
      <c r="AQ289" s="694"/>
      <c r="AR289" s="695"/>
      <c r="AS289" s="695"/>
      <c r="AT289" s="695"/>
      <c r="AU289" s="695">
        <v>0</v>
      </c>
      <c r="AV289" s="695">
        <v>0</v>
      </c>
      <c r="AW289" s="695">
        <v>0</v>
      </c>
      <c r="AX289" s="695">
        <v>0</v>
      </c>
      <c r="AY289" s="695">
        <v>0</v>
      </c>
      <c r="AZ289" s="695">
        <v>0</v>
      </c>
      <c r="BA289" s="695">
        <v>0</v>
      </c>
      <c r="BB289" s="695">
        <v>0</v>
      </c>
      <c r="BC289" s="695">
        <v>0</v>
      </c>
      <c r="BD289" s="695">
        <v>0</v>
      </c>
      <c r="BE289" s="695">
        <v>0</v>
      </c>
      <c r="BF289" s="695">
        <v>0</v>
      </c>
      <c r="BG289" s="695">
        <v>0</v>
      </c>
      <c r="BH289" s="695">
        <v>0</v>
      </c>
      <c r="BI289" s="695">
        <v>0</v>
      </c>
      <c r="BJ289" s="695">
        <v>0</v>
      </c>
      <c r="BK289" s="695">
        <v>0</v>
      </c>
      <c r="BL289" s="695">
        <v>0</v>
      </c>
      <c r="BM289" s="695">
        <v>0</v>
      </c>
      <c r="BN289" s="695">
        <v>0</v>
      </c>
      <c r="BO289" s="695">
        <v>0</v>
      </c>
      <c r="BP289" s="695">
        <v>0</v>
      </c>
      <c r="BQ289" s="695">
        <v>0</v>
      </c>
      <c r="BR289" s="695">
        <v>0</v>
      </c>
      <c r="BS289" s="695">
        <v>0</v>
      </c>
      <c r="BT289" s="696">
        <v>0</v>
      </c>
    </row>
    <row r="290" spans="2:72" ht="18" customHeight="1">
      <c r="B290" s="815" t="s">
        <v>208</v>
      </c>
      <c r="C290" s="815" t="s">
        <v>840</v>
      </c>
      <c r="D290" s="815" t="s">
        <v>805</v>
      </c>
      <c r="E290" s="815"/>
      <c r="F290" s="815"/>
      <c r="G290" s="815"/>
      <c r="H290" s="815">
        <v>2016</v>
      </c>
      <c r="I290" s="816" t="s">
        <v>583</v>
      </c>
      <c r="J290" s="634" t="s">
        <v>595</v>
      </c>
      <c r="K290" s="632"/>
      <c r="L290" s="694"/>
      <c r="M290" s="695"/>
      <c r="N290" s="695"/>
      <c r="O290" s="695"/>
      <c r="P290" s="695">
        <v>0</v>
      </c>
      <c r="Q290" s="695">
        <v>0</v>
      </c>
      <c r="R290" s="695">
        <v>0</v>
      </c>
      <c r="S290" s="695">
        <v>0</v>
      </c>
      <c r="T290" s="695">
        <v>0</v>
      </c>
      <c r="U290" s="695">
        <v>0</v>
      </c>
      <c r="V290" s="695">
        <v>0</v>
      </c>
      <c r="W290" s="695">
        <v>0</v>
      </c>
      <c r="X290" s="695">
        <v>0</v>
      </c>
      <c r="Y290" s="695">
        <v>0</v>
      </c>
      <c r="Z290" s="695">
        <v>0</v>
      </c>
      <c r="AA290" s="695">
        <v>0</v>
      </c>
      <c r="AB290" s="695">
        <v>0</v>
      </c>
      <c r="AC290" s="695">
        <v>0</v>
      </c>
      <c r="AD290" s="695">
        <v>0</v>
      </c>
      <c r="AE290" s="695">
        <v>0</v>
      </c>
      <c r="AF290" s="695">
        <v>0</v>
      </c>
      <c r="AG290" s="695">
        <v>0</v>
      </c>
      <c r="AH290" s="695">
        <v>0</v>
      </c>
      <c r="AI290" s="695">
        <v>0</v>
      </c>
      <c r="AJ290" s="695">
        <v>0</v>
      </c>
      <c r="AK290" s="695">
        <v>0</v>
      </c>
      <c r="AL290" s="695">
        <v>0</v>
      </c>
      <c r="AM290" s="695">
        <v>0</v>
      </c>
      <c r="AN290" s="695">
        <v>0</v>
      </c>
      <c r="AO290" s="696">
        <v>0</v>
      </c>
      <c r="AP290" s="632"/>
      <c r="AQ290" s="694"/>
      <c r="AR290" s="695"/>
      <c r="AS290" s="695"/>
      <c r="AT290" s="695"/>
      <c r="AU290" s="695">
        <v>0</v>
      </c>
      <c r="AV290" s="695">
        <v>0</v>
      </c>
      <c r="AW290" s="695">
        <v>0</v>
      </c>
      <c r="AX290" s="695">
        <v>0</v>
      </c>
      <c r="AY290" s="695">
        <v>0</v>
      </c>
      <c r="AZ290" s="695">
        <v>0</v>
      </c>
      <c r="BA290" s="695">
        <v>0</v>
      </c>
      <c r="BB290" s="695">
        <v>0</v>
      </c>
      <c r="BC290" s="695">
        <v>0</v>
      </c>
      <c r="BD290" s="695">
        <v>0</v>
      </c>
      <c r="BE290" s="695">
        <v>0</v>
      </c>
      <c r="BF290" s="695">
        <v>0</v>
      </c>
      <c r="BG290" s="695">
        <v>0</v>
      </c>
      <c r="BH290" s="695">
        <v>0</v>
      </c>
      <c r="BI290" s="695">
        <v>0</v>
      </c>
      <c r="BJ290" s="695">
        <v>0</v>
      </c>
      <c r="BK290" s="695">
        <v>0</v>
      </c>
      <c r="BL290" s="695">
        <v>0</v>
      </c>
      <c r="BM290" s="695">
        <v>0</v>
      </c>
      <c r="BN290" s="695">
        <v>0</v>
      </c>
      <c r="BO290" s="695">
        <v>0</v>
      </c>
      <c r="BP290" s="695">
        <v>0</v>
      </c>
      <c r="BQ290" s="695">
        <v>0</v>
      </c>
      <c r="BR290" s="695">
        <v>0</v>
      </c>
      <c r="BS290" s="695">
        <v>0</v>
      </c>
      <c r="BT290" s="696">
        <v>0</v>
      </c>
    </row>
    <row r="291" spans="2:72" ht="18" customHeight="1">
      <c r="B291" s="815" t="s">
        <v>208</v>
      </c>
      <c r="C291" s="815" t="s">
        <v>840</v>
      </c>
      <c r="D291" s="815" t="s">
        <v>806</v>
      </c>
      <c r="E291" s="815"/>
      <c r="F291" s="815"/>
      <c r="G291" s="815"/>
      <c r="H291" s="815">
        <v>2016</v>
      </c>
      <c r="I291" s="816" t="s">
        <v>583</v>
      </c>
      <c r="J291" s="634" t="s">
        <v>595</v>
      </c>
      <c r="K291" s="632"/>
      <c r="L291" s="694"/>
      <c r="M291" s="695"/>
      <c r="N291" s="695"/>
      <c r="O291" s="695"/>
      <c r="P291" s="695">
        <v>0</v>
      </c>
      <c r="Q291" s="695">
        <v>0</v>
      </c>
      <c r="R291" s="695">
        <v>0</v>
      </c>
      <c r="S291" s="695">
        <v>0</v>
      </c>
      <c r="T291" s="695">
        <v>0</v>
      </c>
      <c r="U291" s="695">
        <v>0</v>
      </c>
      <c r="V291" s="695">
        <v>0</v>
      </c>
      <c r="W291" s="695">
        <v>0</v>
      </c>
      <c r="X291" s="695">
        <v>0</v>
      </c>
      <c r="Y291" s="695">
        <v>0</v>
      </c>
      <c r="Z291" s="695">
        <v>0</v>
      </c>
      <c r="AA291" s="695">
        <v>0</v>
      </c>
      <c r="AB291" s="695">
        <v>0</v>
      </c>
      <c r="AC291" s="695">
        <v>0</v>
      </c>
      <c r="AD291" s="695">
        <v>0</v>
      </c>
      <c r="AE291" s="695">
        <v>0</v>
      </c>
      <c r="AF291" s="695">
        <v>0</v>
      </c>
      <c r="AG291" s="695">
        <v>0</v>
      </c>
      <c r="AH291" s="695">
        <v>0</v>
      </c>
      <c r="AI291" s="695">
        <v>0</v>
      </c>
      <c r="AJ291" s="695">
        <v>0</v>
      </c>
      <c r="AK291" s="695">
        <v>0</v>
      </c>
      <c r="AL291" s="695">
        <v>0</v>
      </c>
      <c r="AM291" s="695">
        <v>0</v>
      </c>
      <c r="AN291" s="695">
        <v>0</v>
      </c>
      <c r="AO291" s="696">
        <v>0</v>
      </c>
      <c r="AP291" s="632"/>
      <c r="AQ291" s="694"/>
      <c r="AR291" s="695"/>
      <c r="AS291" s="695"/>
      <c r="AT291" s="695"/>
      <c r="AU291" s="695">
        <v>0</v>
      </c>
      <c r="AV291" s="695">
        <v>0</v>
      </c>
      <c r="AW291" s="695">
        <v>0</v>
      </c>
      <c r="AX291" s="695">
        <v>0</v>
      </c>
      <c r="AY291" s="695">
        <v>0</v>
      </c>
      <c r="AZ291" s="695">
        <v>0</v>
      </c>
      <c r="BA291" s="695">
        <v>0</v>
      </c>
      <c r="BB291" s="695">
        <v>0</v>
      </c>
      <c r="BC291" s="695">
        <v>0</v>
      </c>
      <c r="BD291" s="695">
        <v>0</v>
      </c>
      <c r="BE291" s="695">
        <v>0</v>
      </c>
      <c r="BF291" s="695">
        <v>0</v>
      </c>
      <c r="BG291" s="695">
        <v>0</v>
      </c>
      <c r="BH291" s="695">
        <v>0</v>
      </c>
      <c r="BI291" s="695">
        <v>0</v>
      </c>
      <c r="BJ291" s="695">
        <v>0</v>
      </c>
      <c r="BK291" s="695">
        <v>0</v>
      </c>
      <c r="BL291" s="695">
        <v>0</v>
      </c>
      <c r="BM291" s="695">
        <v>0</v>
      </c>
      <c r="BN291" s="695">
        <v>0</v>
      </c>
      <c r="BO291" s="695">
        <v>0</v>
      </c>
      <c r="BP291" s="695">
        <v>0</v>
      </c>
      <c r="BQ291" s="695">
        <v>0</v>
      </c>
      <c r="BR291" s="695">
        <v>0</v>
      </c>
      <c r="BS291" s="695">
        <v>0</v>
      </c>
      <c r="BT291" s="696">
        <v>0</v>
      </c>
    </row>
    <row r="292" spans="2:72" ht="18" customHeight="1">
      <c r="B292" s="815" t="s">
        <v>208</v>
      </c>
      <c r="C292" s="815" t="s">
        <v>840</v>
      </c>
      <c r="D292" s="815" t="s">
        <v>807</v>
      </c>
      <c r="E292" s="815"/>
      <c r="F292" s="815"/>
      <c r="G292" s="815"/>
      <c r="H292" s="815">
        <v>2016</v>
      </c>
      <c r="I292" s="816" t="s">
        <v>583</v>
      </c>
      <c r="J292" s="634" t="s">
        <v>595</v>
      </c>
      <c r="K292" s="632"/>
      <c r="L292" s="694"/>
      <c r="M292" s="695"/>
      <c r="N292" s="695"/>
      <c r="O292" s="695"/>
      <c r="P292" s="695">
        <v>0</v>
      </c>
      <c r="Q292" s="695">
        <v>0</v>
      </c>
      <c r="R292" s="695">
        <v>0</v>
      </c>
      <c r="S292" s="695">
        <v>0</v>
      </c>
      <c r="T292" s="695">
        <v>0</v>
      </c>
      <c r="U292" s="695">
        <v>0</v>
      </c>
      <c r="V292" s="695">
        <v>0</v>
      </c>
      <c r="W292" s="695">
        <v>0</v>
      </c>
      <c r="X292" s="695">
        <v>0</v>
      </c>
      <c r="Y292" s="695">
        <v>0</v>
      </c>
      <c r="Z292" s="695">
        <v>0</v>
      </c>
      <c r="AA292" s="695">
        <v>0</v>
      </c>
      <c r="AB292" s="695">
        <v>0</v>
      </c>
      <c r="AC292" s="695">
        <v>0</v>
      </c>
      <c r="AD292" s="695">
        <v>0</v>
      </c>
      <c r="AE292" s="695">
        <v>0</v>
      </c>
      <c r="AF292" s="695">
        <v>0</v>
      </c>
      <c r="AG292" s="695">
        <v>0</v>
      </c>
      <c r="AH292" s="695">
        <v>0</v>
      </c>
      <c r="AI292" s="695">
        <v>0</v>
      </c>
      <c r="AJ292" s="695">
        <v>0</v>
      </c>
      <c r="AK292" s="695">
        <v>0</v>
      </c>
      <c r="AL292" s="695">
        <v>0</v>
      </c>
      <c r="AM292" s="695">
        <v>0</v>
      </c>
      <c r="AN292" s="695">
        <v>0</v>
      </c>
      <c r="AO292" s="696">
        <v>0</v>
      </c>
      <c r="AP292" s="632"/>
      <c r="AQ292" s="694"/>
      <c r="AR292" s="695"/>
      <c r="AS292" s="695"/>
      <c r="AT292" s="695"/>
      <c r="AU292" s="695">
        <v>0</v>
      </c>
      <c r="AV292" s="695">
        <v>0</v>
      </c>
      <c r="AW292" s="695">
        <v>0</v>
      </c>
      <c r="AX292" s="695">
        <v>0</v>
      </c>
      <c r="AY292" s="695">
        <v>0</v>
      </c>
      <c r="AZ292" s="695">
        <v>0</v>
      </c>
      <c r="BA292" s="695">
        <v>0</v>
      </c>
      <c r="BB292" s="695">
        <v>0</v>
      </c>
      <c r="BC292" s="695">
        <v>0</v>
      </c>
      <c r="BD292" s="695">
        <v>0</v>
      </c>
      <c r="BE292" s="695">
        <v>0</v>
      </c>
      <c r="BF292" s="695">
        <v>0</v>
      </c>
      <c r="BG292" s="695">
        <v>0</v>
      </c>
      <c r="BH292" s="695">
        <v>0</v>
      </c>
      <c r="BI292" s="695">
        <v>0</v>
      </c>
      <c r="BJ292" s="695">
        <v>0</v>
      </c>
      <c r="BK292" s="695">
        <v>0</v>
      </c>
      <c r="BL292" s="695">
        <v>0</v>
      </c>
      <c r="BM292" s="695">
        <v>0</v>
      </c>
      <c r="BN292" s="695">
        <v>0</v>
      </c>
      <c r="BO292" s="695">
        <v>0</v>
      </c>
      <c r="BP292" s="695">
        <v>0</v>
      </c>
      <c r="BQ292" s="695">
        <v>0</v>
      </c>
      <c r="BR292" s="695">
        <v>0</v>
      </c>
      <c r="BS292" s="695">
        <v>0</v>
      </c>
      <c r="BT292" s="696">
        <v>0</v>
      </c>
    </row>
    <row r="293" spans="2:72" ht="18" customHeight="1">
      <c r="B293" s="815" t="s">
        <v>208</v>
      </c>
      <c r="C293" s="815" t="s">
        <v>840</v>
      </c>
      <c r="D293" s="815" t="s">
        <v>808</v>
      </c>
      <c r="E293" s="815"/>
      <c r="F293" s="815"/>
      <c r="G293" s="815"/>
      <c r="H293" s="815">
        <v>2016</v>
      </c>
      <c r="I293" s="816" t="s">
        <v>583</v>
      </c>
      <c r="J293" s="634" t="s">
        <v>595</v>
      </c>
      <c r="K293" s="632"/>
      <c r="L293" s="694"/>
      <c r="M293" s="695"/>
      <c r="N293" s="695"/>
      <c r="O293" s="695"/>
      <c r="P293" s="695">
        <v>0</v>
      </c>
      <c r="Q293" s="695">
        <v>0</v>
      </c>
      <c r="R293" s="695">
        <v>0</v>
      </c>
      <c r="S293" s="695">
        <v>0</v>
      </c>
      <c r="T293" s="695">
        <v>0</v>
      </c>
      <c r="U293" s="695">
        <v>0</v>
      </c>
      <c r="V293" s="695">
        <v>0</v>
      </c>
      <c r="W293" s="695">
        <v>0</v>
      </c>
      <c r="X293" s="695">
        <v>0</v>
      </c>
      <c r="Y293" s="695">
        <v>0</v>
      </c>
      <c r="Z293" s="695">
        <v>0</v>
      </c>
      <c r="AA293" s="695">
        <v>0</v>
      </c>
      <c r="AB293" s="695">
        <v>0</v>
      </c>
      <c r="AC293" s="695">
        <v>0</v>
      </c>
      <c r="AD293" s="695">
        <v>0</v>
      </c>
      <c r="AE293" s="695">
        <v>0</v>
      </c>
      <c r="AF293" s="695">
        <v>0</v>
      </c>
      <c r="AG293" s="695">
        <v>0</v>
      </c>
      <c r="AH293" s="695">
        <v>0</v>
      </c>
      <c r="AI293" s="695">
        <v>0</v>
      </c>
      <c r="AJ293" s="695">
        <v>0</v>
      </c>
      <c r="AK293" s="695">
        <v>0</v>
      </c>
      <c r="AL293" s="695">
        <v>0</v>
      </c>
      <c r="AM293" s="695">
        <v>0</v>
      </c>
      <c r="AN293" s="695">
        <v>0</v>
      </c>
      <c r="AO293" s="696">
        <v>0</v>
      </c>
      <c r="AP293" s="632"/>
      <c r="AQ293" s="694"/>
      <c r="AR293" s="695"/>
      <c r="AS293" s="695"/>
      <c r="AT293" s="695"/>
      <c r="AU293" s="695">
        <v>0</v>
      </c>
      <c r="AV293" s="695">
        <v>0</v>
      </c>
      <c r="AW293" s="695">
        <v>0</v>
      </c>
      <c r="AX293" s="695">
        <v>0</v>
      </c>
      <c r="AY293" s="695">
        <v>0</v>
      </c>
      <c r="AZ293" s="695">
        <v>0</v>
      </c>
      <c r="BA293" s="695">
        <v>0</v>
      </c>
      <c r="BB293" s="695">
        <v>0</v>
      </c>
      <c r="BC293" s="695">
        <v>0</v>
      </c>
      <c r="BD293" s="695">
        <v>0</v>
      </c>
      <c r="BE293" s="695">
        <v>0</v>
      </c>
      <c r="BF293" s="695">
        <v>0</v>
      </c>
      <c r="BG293" s="695">
        <v>0</v>
      </c>
      <c r="BH293" s="695">
        <v>0</v>
      </c>
      <c r="BI293" s="695">
        <v>0</v>
      </c>
      <c r="BJ293" s="695">
        <v>0</v>
      </c>
      <c r="BK293" s="695">
        <v>0</v>
      </c>
      <c r="BL293" s="695">
        <v>0</v>
      </c>
      <c r="BM293" s="695">
        <v>0</v>
      </c>
      <c r="BN293" s="695">
        <v>0</v>
      </c>
      <c r="BO293" s="695">
        <v>0</v>
      </c>
      <c r="BP293" s="695">
        <v>0</v>
      </c>
      <c r="BQ293" s="695">
        <v>0</v>
      </c>
      <c r="BR293" s="695">
        <v>0</v>
      </c>
      <c r="BS293" s="695">
        <v>0</v>
      </c>
      <c r="BT293" s="696">
        <v>0</v>
      </c>
    </row>
    <row r="294" spans="2:72" ht="18" customHeight="1">
      <c r="B294" s="815" t="s">
        <v>208</v>
      </c>
      <c r="C294" s="815" t="s">
        <v>839</v>
      </c>
      <c r="D294" s="815" t="s">
        <v>809</v>
      </c>
      <c r="E294" s="815"/>
      <c r="F294" s="815"/>
      <c r="G294" s="815"/>
      <c r="H294" s="815">
        <v>2016</v>
      </c>
      <c r="I294" s="816" t="s">
        <v>583</v>
      </c>
      <c r="J294" s="634" t="s">
        <v>595</v>
      </c>
      <c r="K294" s="632"/>
      <c r="L294" s="694"/>
      <c r="M294" s="695"/>
      <c r="N294" s="695"/>
      <c r="O294" s="695"/>
      <c r="P294" s="695">
        <v>0</v>
      </c>
      <c r="Q294" s="695">
        <v>0</v>
      </c>
      <c r="R294" s="695">
        <v>0</v>
      </c>
      <c r="S294" s="695">
        <v>0</v>
      </c>
      <c r="T294" s="695">
        <v>0</v>
      </c>
      <c r="U294" s="695">
        <v>0</v>
      </c>
      <c r="V294" s="695">
        <v>0</v>
      </c>
      <c r="W294" s="695">
        <v>0</v>
      </c>
      <c r="X294" s="695">
        <v>0</v>
      </c>
      <c r="Y294" s="695">
        <v>0</v>
      </c>
      <c r="Z294" s="695">
        <v>0</v>
      </c>
      <c r="AA294" s="695">
        <v>0</v>
      </c>
      <c r="AB294" s="695">
        <v>0</v>
      </c>
      <c r="AC294" s="695">
        <v>0</v>
      </c>
      <c r="AD294" s="695">
        <v>0</v>
      </c>
      <c r="AE294" s="695">
        <v>0</v>
      </c>
      <c r="AF294" s="695">
        <v>0</v>
      </c>
      <c r="AG294" s="695">
        <v>0</v>
      </c>
      <c r="AH294" s="695">
        <v>0</v>
      </c>
      <c r="AI294" s="695">
        <v>0</v>
      </c>
      <c r="AJ294" s="695">
        <v>0</v>
      </c>
      <c r="AK294" s="695">
        <v>0</v>
      </c>
      <c r="AL294" s="695">
        <v>0</v>
      </c>
      <c r="AM294" s="695">
        <v>0</v>
      </c>
      <c r="AN294" s="695">
        <v>0</v>
      </c>
      <c r="AO294" s="696">
        <v>0</v>
      </c>
      <c r="AP294" s="632"/>
      <c r="AQ294" s="694"/>
      <c r="AR294" s="695"/>
      <c r="AS294" s="695"/>
      <c r="AT294" s="695"/>
      <c r="AU294" s="695">
        <v>0</v>
      </c>
      <c r="AV294" s="695">
        <v>0</v>
      </c>
      <c r="AW294" s="695">
        <v>0</v>
      </c>
      <c r="AX294" s="695">
        <v>0</v>
      </c>
      <c r="AY294" s="695">
        <v>0</v>
      </c>
      <c r="AZ294" s="695">
        <v>0</v>
      </c>
      <c r="BA294" s="695">
        <v>0</v>
      </c>
      <c r="BB294" s="695">
        <v>0</v>
      </c>
      <c r="BC294" s="695">
        <v>0</v>
      </c>
      <c r="BD294" s="695">
        <v>0</v>
      </c>
      <c r="BE294" s="695">
        <v>0</v>
      </c>
      <c r="BF294" s="695">
        <v>0</v>
      </c>
      <c r="BG294" s="695">
        <v>0</v>
      </c>
      <c r="BH294" s="695">
        <v>0</v>
      </c>
      <c r="BI294" s="695">
        <v>0</v>
      </c>
      <c r="BJ294" s="695">
        <v>0</v>
      </c>
      <c r="BK294" s="695">
        <v>0</v>
      </c>
      <c r="BL294" s="695">
        <v>0</v>
      </c>
      <c r="BM294" s="695">
        <v>0</v>
      </c>
      <c r="BN294" s="695">
        <v>0</v>
      </c>
      <c r="BO294" s="695">
        <v>0</v>
      </c>
      <c r="BP294" s="695">
        <v>0</v>
      </c>
      <c r="BQ294" s="695">
        <v>0</v>
      </c>
      <c r="BR294" s="695">
        <v>0</v>
      </c>
      <c r="BS294" s="695">
        <v>0</v>
      </c>
      <c r="BT294" s="696">
        <v>0</v>
      </c>
    </row>
    <row r="295" spans="2:72" ht="18" customHeight="1">
      <c r="B295" s="815" t="s">
        <v>208</v>
      </c>
      <c r="C295" s="815" t="s">
        <v>840</v>
      </c>
      <c r="D295" s="815" t="s">
        <v>810</v>
      </c>
      <c r="E295" s="815"/>
      <c r="F295" s="815"/>
      <c r="G295" s="815"/>
      <c r="H295" s="815">
        <v>2016</v>
      </c>
      <c r="I295" s="816" t="s">
        <v>583</v>
      </c>
      <c r="J295" s="634" t="s">
        <v>595</v>
      </c>
      <c r="K295" s="632"/>
      <c r="L295" s="694"/>
      <c r="M295" s="695"/>
      <c r="N295" s="695"/>
      <c r="O295" s="695"/>
      <c r="P295" s="695">
        <v>0</v>
      </c>
      <c r="Q295" s="695">
        <v>0</v>
      </c>
      <c r="R295" s="695">
        <v>0</v>
      </c>
      <c r="S295" s="695">
        <v>0</v>
      </c>
      <c r="T295" s="695">
        <v>0</v>
      </c>
      <c r="U295" s="695">
        <v>0</v>
      </c>
      <c r="V295" s="695">
        <v>0</v>
      </c>
      <c r="W295" s="695">
        <v>0</v>
      </c>
      <c r="X295" s="695">
        <v>0</v>
      </c>
      <c r="Y295" s="695">
        <v>0</v>
      </c>
      <c r="Z295" s="695">
        <v>0</v>
      </c>
      <c r="AA295" s="695">
        <v>0</v>
      </c>
      <c r="AB295" s="695">
        <v>0</v>
      </c>
      <c r="AC295" s="695">
        <v>0</v>
      </c>
      <c r="AD295" s="695">
        <v>0</v>
      </c>
      <c r="AE295" s="695">
        <v>0</v>
      </c>
      <c r="AF295" s="695">
        <v>0</v>
      </c>
      <c r="AG295" s="695">
        <v>0</v>
      </c>
      <c r="AH295" s="695">
        <v>0</v>
      </c>
      <c r="AI295" s="695">
        <v>0</v>
      </c>
      <c r="AJ295" s="695">
        <v>0</v>
      </c>
      <c r="AK295" s="695">
        <v>0</v>
      </c>
      <c r="AL295" s="695">
        <v>0</v>
      </c>
      <c r="AM295" s="695">
        <v>0</v>
      </c>
      <c r="AN295" s="695">
        <v>0</v>
      </c>
      <c r="AO295" s="696">
        <v>0</v>
      </c>
      <c r="AP295" s="632"/>
      <c r="AQ295" s="694"/>
      <c r="AR295" s="695"/>
      <c r="AS295" s="695"/>
      <c r="AT295" s="695"/>
      <c r="AU295" s="695">
        <v>0</v>
      </c>
      <c r="AV295" s="695">
        <v>0</v>
      </c>
      <c r="AW295" s="695">
        <v>0</v>
      </c>
      <c r="AX295" s="695">
        <v>0</v>
      </c>
      <c r="AY295" s="695">
        <v>0</v>
      </c>
      <c r="AZ295" s="695">
        <v>0</v>
      </c>
      <c r="BA295" s="695">
        <v>0</v>
      </c>
      <c r="BB295" s="695">
        <v>0</v>
      </c>
      <c r="BC295" s="695">
        <v>0</v>
      </c>
      <c r="BD295" s="695">
        <v>0</v>
      </c>
      <c r="BE295" s="695">
        <v>0</v>
      </c>
      <c r="BF295" s="695">
        <v>0</v>
      </c>
      <c r="BG295" s="695">
        <v>0</v>
      </c>
      <c r="BH295" s="695">
        <v>0</v>
      </c>
      <c r="BI295" s="695">
        <v>0</v>
      </c>
      <c r="BJ295" s="695">
        <v>0</v>
      </c>
      <c r="BK295" s="695">
        <v>0</v>
      </c>
      <c r="BL295" s="695">
        <v>0</v>
      </c>
      <c r="BM295" s="695">
        <v>0</v>
      </c>
      <c r="BN295" s="695">
        <v>0</v>
      </c>
      <c r="BO295" s="695">
        <v>0</v>
      </c>
      <c r="BP295" s="695">
        <v>0</v>
      </c>
      <c r="BQ295" s="695">
        <v>0</v>
      </c>
      <c r="BR295" s="695">
        <v>0</v>
      </c>
      <c r="BS295" s="695">
        <v>0</v>
      </c>
      <c r="BT295" s="696">
        <v>0</v>
      </c>
    </row>
    <row r="296" spans="2:72" ht="18" customHeight="1">
      <c r="B296" s="815" t="s">
        <v>208</v>
      </c>
      <c r="C296" s="815" t="s">
        <v>839</v>
      </c>
      <c r="D296" s="815" t="s">
        <v>774</v>
      </c>
      <c r="E296" s="815"/>
      <c r="F296" s="815"/>
      <c r="G296" s="815"/>
      <c r="H296" s="815">
        <v>2016</v>
      </c>
      <c r="I296" s="816" t="s">
        <v>583</v>
      </c>
      <c r="J296" s="634" t="s">
        <v>595</v>
      </c>
      <c r="K296" s="632"/>
      <c r="L296" s="694"/>
      <c r="M296" s="695"/>
      <c r="N296" s="695"/>
      <c r="O296" s="695"/>
      <c r="P296" s="695">
        <v>0</v>
      </c>
      <c r="Q296" s="695">
        <v>0</v>
      </c>
      <c r="R296" s="695">
        <v>0</v>
      </c>
      <c r="S296" s="695">
        <v>0</v>
      </c>
      <c r="T296" s="695">
        <v>0</v>
      </c>
      <c r="U296" s="695">
        <v>0</v>
      </c>
      <c r="V296" s="695">
        <v>0</v>
      </c>
      <c r="W296" s="695">
        <v>0</v>
      </c>
      <c r="X296" s="695">
        <v>0</v>
      </c>
      <c r="Y296" s="695">
        <v>0</v>
      </c>
      <c r="Z296" s="695">
        <v>0</v>
      </c>
      <c r="AA296" s="695">
        <v>0</v>
      </c>
      <c r="AB296" s="695">
        <v>0</v>
      </c>
      <c r="AC296" s="695">
        <v>0</v>
      </c>
      <c r="AD296" s="695">
        <v>0</v>
      </c>
      <c r="AE296" s="695">
        <v>0</v>
      </c>
      <c r="AF296" s="695">
        <v>0</v>
      </c>
      <c r="AG296" s="695">
        <v>0</v>
      </c>
      <c r="AH296" s="695">
        <v>0</v>
      </c>
      <c r="AI296" s="695">
        <v>0</v>
      </c>
      <c r="AJ296" s="695">
        <v>0</v>
      </c>
      <c r="AK296" s="695">
        <v>0</v>
      </c>
      <c r="AL296" s="695">
        <v>0</v>
      </c>
      <c r="AM296" s="695">
        <v>0</v>
      </c>
      <c r="AN296" s="695">
        <v>0</v>
      </c>
      <c r="AO296" s="696">
        <v>0</v>
      </c>
      <c r="AP296" s="632"/>
      <c r="AQ296" s="694"/>
      <c r="AR296" s="695"/>
      <c r="AS296" s="695"/>
      <c r="AT296" s="695"/>
      <c r="AU296" s="695">
        <v>0</v>
      </c>
      <c r="AV296" s="695">
        <v>0</v>
      </c>
      <c r="AW296" s="695">
        <v>0</v>
      </c>
      <c r="AX296" s="695">
        <v>0</v>
      </c>
      <c r="AY296" s="695">
        <v>0</v>
      </c>
      <c r="AZ296" s="695">
        <v>0</v>
      </c>
      <c r="BA296" s="695">
        <v>0</v>
      </c>
      <c r="BB296" s="695">
        <v>0</v>
      </c>
      <c r="BC296" s="695">
        <v>0</v>
      </c>
      <c r="BD296" s="695">
        <v>0</v>
      </c>
      <c r="BE296" s="695">
        <v>0</v>
      </c>
      <c r="BF296" s="695">
        <v>0</v>
      </c>
      <c r="BG296" s="695">
        <v>0</v>
      </c>
      <c r="BH296" s="695">
        <v>0</v>
      </c>
      <c r="BI296" s="695">
        <v>0</v>
      </c>
      <c r="BJ296" s="695">
        <v>0</v>
      </c>
      <c r="BK296" s="695">
        <v>0</v>
      </c>
      <c r="BL296" s="695">
        <v>0</v>
      </c>
      <c r="BM296" s="695">
        <v>0</v>
      </c>
      <c r="BN296" s="695">
        <v>0</v>
      </c>
      <c r="BO296" s="695">
        <v>0</v>
      </c>
      <c r="BP296" s="695">
        <v>0</v>
      </c>
      <c r="BQ296" s="695">
        <v>0</v>
      </c>
      <c r="BR296" s="695">
        <v>0</v>
      </c>
      <c r="BS296" s="695">
        <v>0</v>
      </c>
      <c r="BT296" s="696">
        <v>0</v>
      </c>
    </row>
    <row r="297" spans="2:72" ht="18" customHeight="1">
      <c r="B297" s="815" t="s">
        <v>208</v>
      </c>
      <c r="C297" s="815" t="s">
        <v>840</v>
      </c>
      <c r="D297" s="815" t="s">
        <v>776</v>
      </c>
      <c r="E297" s="815"/>
      <c r="F297" s="815"/>
      <c r="G297" s="815"/>
      <c r="H297" s="815">
        <v>2016</v>
      </c>
      <c r="I297" s="816" t="s">
        <v>583</v>
      </c>
      <c r="J297" s="634" t="s">
        <v>595</v>
      </c>
      <c r="K297" s="632"/>
      <c r="L297" s="694"/>
      <c r="M297" s="695"/>
      <c r="N297" s="695"/>
      <c r="O297" s="695"/>
      <c r="P297" s="695">
        <v>0</v>
      </c>
      <c r="Q297" s="695">
        <v>0</v>
      </c>
      <c r="R297" s="695">
        <v>0</v>
      </c>
      <c r="S297" s="695">
        <v>0</v>
      </c>
      <c r="T297" s="695">
        <v>0</v>
      </c>
      <c r="U297" s="695">
        <v>0</v>
      </c>
      <c r="V297" s="695">
        <v>0</v>
      </c>
      <c r="W297" s="695">
        <v>0</v>
      </c>
      <c r="X297" s="695">
        <v>0</v>
      </c>
      <c r="Y297" s="695">
        <v>0</v>
      </c>
      <c r="Z297" s="695">
        <v>0</v>
      </c>
      <c r="AA297" s="695">
        <v>0</v>
      </c>
      <c r="AB297" s="695">
        <v>0</v>
      </c>
      <c r="AC297" s="695">
        <v>0</v>
      </c>
      <c r="AD297" s="695">
        <v>0</v>
      </c>
      <c r="AE297" s="695">
        <v>0</v>
      </c>
      <c r="AF297" s="695">
        <v>0</v>
      </c>
      <c r="AG297" s="695">
        <v>0</v>
      </c>
      <c r="AH297" s="695">
        <v>0</v>
      </c>
      <c r="AI297" s="695">
        <v>0</v>
      </c>
      <c r="AJ297" s="695">
        <v>0</v>
      </c>
      <c r="AK297" s="695">
        <v>0</v>
      </c>
      <c r="AL297" s="695">
        <v>0</v>
      </c>
      <c r="AM297" s="695">
        <v>0</v>
      </c>
      <c r="AN297" s="695">
        <v>0</v>
      </c>
      <c r="AO297" s="696">
        <v>0</v>
      </c>
      <c r="AP297" s="632"/>
      <c r="AQ297" s="694"/>
      <c r="AR297" s="695"/>
      <c r="AS297" s="695"/>
      <c r="AT297" s="695"/>
      <c r="AU297" s="695">
        <v>0</v>
      </c>
      <c r="AV297" s="695">
        <v>0</v>
      </c>
      <c r="AW297" s="695">
        <v>0</v>
      </c>
      <c r="AX297" s="695">
        <v>0</v>
      </c>
      <c r="AY297" s="695">
        <v>0</v>
      </c>
      <c r="AZ297" s="695">
        <v>0</v>
      </c>
      <c r="BA297" s="695">
        <v>0</v>
      </c>
      <c r="BB297" s="695">
        <v>0</v>
      </c>
      <c r="BC297" s="695">
        <v>0</v>
      </c>
      <c r="BD297" s="695">
        <v>0</v>
      </c>
      <c r="BE297" s="695">
        <v>0</v>
      </c>
      <c r="BF297" s="695">
        <v>0</v>
      </c>
      <c r="BG297" s="695">
        <v>0</v>
      </c>
      <c r="BH297" s="695">
        <v>0</v>
      </c>
      <c r="BI297" s="695">
        <v>0</v>
      </c>
      <c r="BJ297" s="695">
        <v>0</v>
      </c>
      <c r="BK297" s="695">
        <v>0</v>
      </c>
      <c r="BL297" s="695">
        <v>0</v>
      </c>
      <c r="BM297" s="695">
        <v>0</v>
      </c>
      <c r="BN297" s="695">
        <v>0</v>
      </c>
      <c r="BO297" s="695">
        <v>0</v>
      </c>
      <c r="BP297" s="695">
        <v>0</v>
      </c>
      <c r="BQ297" s="695">
        <v>0</v>
      </c>
      <c r="BR297" s="695">
        <v>0</v>
      </c>
      <c r="BS297" s="695">
        <v>0</v>
      </c>
      <c r="BT297" s="696">
        <v>0</v>
      </c>
    </row>
    <row r="298" spans="2:72" ht="18" customHeight="1">
      <c r="B298" s="815" t="s">
        <v>208</v>
      </c>
      <c r="C298" s="815" t="s">
        <v>839</v>
      </c>
      <c r="D298" s="815" t="s">
        <v>775</v>
      </c>
      <c r="E298" s="815"/>
      <c r="F298" s="815"/>
      <c r="G298" s="815"/>
      <c r="H298" s="815">
        <v>2016</v>
      </c>
      <c r="I298" s="816" t="s">
        <v>583</v>
      </c>
      <c r="J298" s="634" t="s">
        <v>595</v>
      </c>
      <c r="K298" s="632"/>
      <c r="L298" s="694"/>
      <c r="M298" s="695"/>
      <c r="N298" s="695"/>
      <c r="O298" s="695"/>
      <c r="P298" s="695">
        <v>0</v>
      </c>
      <c r="Q298" s="695">
        <v>75</v>
      </c>
      <c r="R298" s="695">
        <v>75</v>
      </c>
      <c r="S298" s="695">
        <v>75</v>
      </c>
      <c r="T298" s="695">
        <v>75</v>
      </c>
      <c r="U298" s="695">
        <v>75</v>
      </c>
      <c r="V298" s="695">
        <v>75</v>
      </c>
      <c r="W298" s="695">
        <v>75</v>
      </c>
      <c r="X298" s="695">
        <v>75</v>
      </c>
      <c r="Y298" s="695">
        <v>75</v>
      </c>
      <c r="Z298" s="695">
        <v>75</v>
      </c>
      <c r="AA298" s="695">
        <v>75</v>
      </c>
      <c r="AB298" s="695">
        <v>75</v>
      </c>
      <c r="AC298" s="695">
        <v>75</v>
      </c>
      <c r="AD298" s="695">
        <v>75</v>
      </c>
      <c r="AE298" s="695">
        <v>75</v>
      </c>
      <c r="AF298" s="695">
        <v>0</v>
      </c>
      <c r="AG298" s="695">
        <v>0</v>
      </c>
      <c r="AH298" s="695">
        <v>0</v>
      </c>
      <c r="AI298" s="695">
        <v>0</v>
      </c>
      <c r="AJ298" s="695">
        <v>0</v>
      </c>
      <c r="AK298" s="695">
        <v>0</v>
      </c>
      <c r="AL298" s="695">
        <v>0</v>
      </c>
      <c r="AM298" s="695">
        <v>0</v>
      </c>
      <c r="AN298" s="695">
        <v>0</v>
      </c>
      <c r="AO298" s="696">
        <v>0</v>
      </c>
      <c r="AP298" s="632"/>
      <c r="AQ298" s="694"/>
      <c r="AR298" s="695"/>
      <c r="AS298" s="695"/>
      <c r="AT298" s="695"/>
      <c r="AU298" s="695">
        <v>0</v>
      </c>
      <c r="AV298" s="695">
        <v>834022</v>
      </c>
      <c r="AW298" s="695">
        <v>834022</v>
      </c>
      <c r="AX298" s="695">
        <v>834022</v>
      </c>
      <c r="AY298" s="695">
        <v>834022</v>
      </c>
      <c r="AZ298" s="695">
        <v>834022</v>
      </c>
      <c r="BA298" s="695">
        <v>834022</v>
      </c>
      <c r="BB298" s="695">
        <v>834022</v>
      </c>
      <c r="BC298" s="695">
        <v>834022</v>
      </c>
      <c r="BD298" s="695">
        <v>834022</v>
      </c>
      <c r="BE298" s="695">
        <v>834022</v>
      </c>
      <c r="BF298" s="695">
        <v>834022</v>
      </c>
      <c r="BG298" s="695">
        <v>834022</v>
      </c>
      <c r="BH298" s="695">
        <v>834022</v>
      </c>
      <c r="BI298" s="695">
        <v>834022</v>
      </c>
      <c r="BJ298" s="695">
        <v>834022</v>
      </c>
      <c r="BK298" s="695">
        <v>0</v>
      </c>
      <c r="BL298" s="695">
        <v>0</v>
      </c>
      <c r="BM298" s="695">
        <v>0</v>
      </c>
      <c r="BN298" s="695">
        <v>0</v>
      </c>
      <c r="BO298" s="695">
        <v>0</v>
      </c>
      <c r="BP298" s="695">
        <v>0</v>
      </c>
      <c r="BQ298" s="695">
        <v>0</v>
      </c>
      <c r="BR298" s="695">
        <v>0</v>
      </c>
      <c r="BS298" s="695">
        <v>0</v>
      </c>
      <c r="BT298" s="696">
        <v>0</v>
      </c>
    </row>
    <row r="299" spans="2:72" ht="18" customHeight="1">
      <c r="B299" s="815" t="s">
        <v>208</v>
      </c>
      <c r="C299" s="815" t="s">
        <v>839</v>
      </c>
      <c r="D299" s="815" t="s">
        <v>777</v>
      </c>
      <c r="E299" s="815"/>
      <c r="F299" s="815"/>
      <c r="G299" s="815"/>
      <c r="H299" s="815">
        <v>2016</v>
      </c>
      <c r="I299" s="816" t="s">
        <v>583</v>
      </c>
      <c r="J299" s="634" t="s">
        <v>595</v>
      </c>
      <c r="K299" s="632"/>
      <c r="L299" s="694"/>
      <c r="M299" s="695"/>
      <c r="N299" s="695"/>
      <c r="O299" s="695"/>
      <c r="P299" s="695">
        <v>0</v>
      </c>
      <c r="Q299" s="695">
        <v>0</v>
      </c>
      <c r="R299" s="695">
        <v>0</v>
      </c>
      <c r="S299" s="695">
        <v>0</v>
      </c>
      <c r="T299" s="695">
        <v>0</v>
      </c>
      <c r="U299" s="695">
        <v>0</v>
      </c>
      <c r="V299" s="695">
        <v>0</v>
      </c>
      <c r="W299" s="695">
        <v>0</v>
      </c>
      <c r="X299" s="695">
        <v>0</v>
      </c>
      <c r="Y299" s="695">
        <v>0</v>
      </c>
      <c r="Z299" s="695">
        <v>0</v>
      </c>
      <c r="AA299" s="695">
        <v>0</v>
      </c>
      <c r="AB299" s="695">
        <v>0</v>
      </c>
      <c r="AC299" s="695">
        <v>0</v>
      </c>
      <c r="AD299" s="695">
        <v>0</v>
      </c>
      <c r="AE299" s="695">
        <v>0</v>
      </c>
      <c r="AF299" s="695">
        <v>0</v>
      </c>
      <c r="AG299" s="695">
        <v>0</v>
      </c>
      <c r="AH299" s="695">
        <v>0</v>
      </c>
      <c r="AI299" s="695">
        <v>0</v>
      </c>
      <c r="AJ299" s="695">
        <v>0</v>
      </c>
      <c r="AK299" s="695">
        <v>0</v>
      </c>
      <c r="AL299" s="695">
        <v>0</v>
      </c>
      <c r="AM299" s="695">
        <v>0</v>
      </c>
      <c r="AN299" s="695">
        <v>0</v>
      </c>
      <c r="AO299" s="696">
        <v>0</v>
      </c>
      <c r="AP299" s="632"/>
      <c r="AQ299" s="694"/>
      <c r="AR299" s="695"/>
      <c r="AS299" s="695"/>
      <c r="AT299" s="695"/>
      <c r="AU299" s="695">
        <v>0</v>
      </c>
      <c r="AV299" s="695">
        <v>0</v>
      </c>
      <c r="AW299" s="695">
        <v>0</v>
      </c>
      <c r="AX299" s="695">
        <v>0</v>
      </c>
      <c r="AY299" s="695">
        <v>0</v>
      </c>
      <c r="AZ299" s="695">
        <v>0</v>
      </c>
      <c r="BA299" s="695">
        <v>0</v>
      </c>
      <c r="BB299" s="695">
        <v>0</v>
      </c>
      <c r="BC299" s="695">
        <v>0</v>
      </c>
      <c r="BD299" s="695">
        <v>0</v>
      </c>
      <c r="BE299" s="695">
        <v>0</v>
      </c>
      <c r="BF299" s="695">
        <v>0</v>
      </c>
      <c r="BG299" s="695">
        <v>0</v>
      </c>
      <c r="BH299" s="695">
        <v>0</v>
      </c>
      <c r="BI299" s="695">
        <v>0</v>
      </c>
      <c r="BJ299" s="695">
        <v>0</v>
      </c>
      <c r="BK299" s="695">
        <v>0</v>
      </c>
      <c r="BL299" s="695">
        <v>0</v>
      </c>
      <c r="BM299" s="695">
        <v>0</v>
      </c>
      <c r="BN299" s="695">
        <v>0</v>
      </c>
      <c r="BO299" s="695">
        <v>0</v>
      </c>
      <c r="BP299" s="695">
        <v>0</v>
      </c>
      <c r="BQ299" s="695">
        <v>0</v>
      </c>
      <c r="BR299" s="695">
        <v>0</v>
      </c>
      <c r="BS299" s="695">
        <v>0</v>
      </c>
      <c r="BT299" s="696">
        <v>0</v>
      </c>
    </row>
    <row r="300" spans="2:72" ht="18" customHeight="1">
      <c r="B300" s="815" t="s">
        <v>208</v>
      </c>
      <c r="C300" s="815" t="s">
        <v>840</v>
      </c>
      <c r="D300" s="815" t="s">
        <v>127</v>
      </c>
      <c r="E300" s="815"/>
      <c r="F300" s="815"/>
      <c r="G300" s="815"/>
      <c r="H300" s="815">
        <v>2016</v>
      </c>
      <c r="I300" s="816" t="s">
        <v>583</v>
      </c>
      <c r="J300" s="634" t="s">
        <v>595</v>
      </c>
      <c r="K300" s="632"/>
      <c r="L300" s="694"/>
      <c r="M300" s="695"/>
      <c r="N300" s="695"/>
      <c r="O300" s="695"/>
      <c r="P300" s="695">
        <v>0</v>
      </c>
      <c r="Q300" s="695">
        <v>0</v>
      </c>
      <c r="R300" s="695">
        <v>0</v>
      </c>
      <c r="S300" s="695">
        <v>0</v>
      </c>
      <c r="T300" s="695">
        <v>0</v>
      </c>
      <c r="U300" s="695">
        <v>0</v>
      </c>
      <c r="V300" s="695">
        <v>0</v>
      </c>
      <c r="W300" s="695">
        <v>0</v>
      </c>
      <c r="X300" s="695">
        <v>0</v>
      </c>
      <c r="Y300" s="695">
        <v>0</v>
      </c>
      <c r="Z300" s="695">
        <v>0</v>
      </c>
      <c r="AA300" s="695">
        <v>0</v>
      </c>
      <c r="AB300" s="695">
        <v>0</v>
      </c>
      <c r="AC300" s="695">
        <v>0</v>
      </c>
      <c r="AD300" s="695">
        <v>0</v>
      </c>
      <c r="AE300" s="695">
        <v>0</v>
      </c>
      <c r="AF300" s="695">
        <v>0</v>
      </c>
      <c r="AG300" s="695">
        <v>0</v>
      </c>
      <c r="AH300" s="695">
        <v>0</v>
      </c>
      <c r="AI300" s="695">
        <v>0</v>
      </c>
      <c r="AJ300" s="695">
        <v>0</v>
      </c>
      <c r="AK300" s="695">
        <v>0</v>
      </c>
      <c r="AL300" s="695">
        <v>0</v>
      </c>
      <c r="AM300" s="695">
        <v>0</v>
      </c>
      <c r="AN300" s="695">
        <v>0</v>
      </c>
      <c r="AO300" s="696">
        <v>0</v>
      </c>
      <c r="AP300" s="632"/>
      <c r="AQ300" s="694"/>
      <c r="AR300" s="695"/>
      <c r="AS300" s="695"/>
      <c r="AT300" s="695"/>
      <c r="AU300" s="695">
        <v>0</v>
      </c>
      <c r="AV300" s="695">
        <v>0</v>
      </c>
      <c r="AW300" s="695">
        <v>0</v>
      </c>
      <c r="AX300" s="695">
        <v>0</v>
      </c>
      <c r="AY300" s="695">
        <v>0</v>
      </c>
      <c r="AZ300" s="695">
        <v>0</v>
      </c>
      <c r="BA300" s="695">
        <v>0</v>
      </c>
      <c r="BB300" s="695">
        <v>0</v>
      </c>
      <c r="BC300" s="695">
        <v>0</v>
      </c>
      <c r="BD300" s="695">
        <v>0</v>
      </c>
      <c r="BE300" s="695">
        <v>0</v>
      </c>
      <c r="BF300" s="695">
        <v>0</v>
      </c>
      <c r="BG300" s="695">
        <v>0</v>
      </c>
      <c r="BH300" s="695">
        <v>0</v>
      </c>
      <c r="BI300" s="695">
        <v>0</v>
      </c>
      <c r="BJ300" s="695">
        <v>0</v>
      </c>
      <c r="BK300" s="695">
        <v>0</v>
      </c>
      <c r="BL300" s="695">
        <v>0</v>
      </c>
      <c r="BM300" s="695">
        <v>0</v>
      </c>
      <c r="BN300" s="695">
        <v>0</v>
      </c>
      <c r="BO300" s="695">
        <v>0</v>
      </c>
      <c r="BP300" s="695">
        <v>0</v>
      </c>
      <c r="BQ300" s="695">
        <v>0</v>
      </c>
      <c r="BR300" s="695">
        <v>0</v>
      </c>
      <c r="BS300" s="695">
        <v>0</v>
      </c>
      <c r="BT300" s="696">
        <v>0</v>
      </c>
    </row>
    <row r="301" spans="2:72" ht="18" customHeight="1">
      <c r="B301" s="815" t="s">
        <v>208</v>
      </c>
      <c r="C301" s="815" t="s">
        <v>840</v>
      </c>
      <c r="D301" s="815" t="s">
        <v>811</v>
      </c>
      <c r="E301" s="815"/>
      <c r="F301" s="815"/>
      <c r="G301" s="815"/>
      <c r="H301" s="815">
        <v>2016</v>
      </c>
      <c r="I301" s="816" t="s">
        <v>583</v>
      </c>
      <c r="J301" s="634" t="s">
        <v>595</v>
      </c>
      <c r="K301" s="632"/>
      <c r="L301" s="694"/>
      <c r="M301" s="695"/>
      <c r="N301" s="695"/>
      <c r="O301" s="695"/>
      <c r="P301" s="695">
        <v>0</v>
      </c>
      <c r="Q301" s="695">
        <v>0</v>
      </c>
      <c r="R301" s="695">
        <v>0</v>
      </c>
      <c r="S301" s="695">
        <v>0</v>
      </c>
      <c r="T301" s="695">
        <v>0</v>
      </c>
      <c r="U301" s="695">
        <v>0</v>
      </c>
      <c r="V301" s="695">
        <v>0</v>
      </c>
      <c r="W301" s="695">
        <v>0</v>
      </c>
      <c r="X301" s="695">
        <v>0</v>
      </c>
      <c r="Y301" s="695">
        <v>0</v>
      </c>
      <c r="Z301" s="695">
        <v>0</v>
      </c>
      <c r="AA301" s="695">
        <v>0</v>
      </c>
      <c r="AB301" s="695">
        <v>0</v>
      </c>
      <c r="AC301" s="695">
        <v>0</v>
      </c>
      <c r="AD301" s="695">
        <v>0</v>
      </c>
      <c r="AE301" s="695">
        <v>0</v>
      </c>
      <c r="AF301" s="695">
        <v>0</v>
      </c>
      <c r="AG301" s="695">
        <v>0</v>
      </c>
      <c r="AH301" s="695">
        <v>0</v>
      </c>
      <c r="AI301" s="695">
        <v>0</v>
      </c>
      <c r="AJ301" s="695">
        <v>0</v>
      </c>
      <c r="AK301" s="695">
        <v>0</v>
      </c>
      <c r="AL301" s="695">
        <v>0</v>
      </c>
      <c r="AM301" s="695">
        <v>0</v>
      </c>
      <c r="AN301" s="695">
        <v>0</v>
      </c>
      <c r="AO301" s="696">
        <v>0</v>
      </c>
      <c r="AP301" s="632"/>
      <c r="AQ301" s="694"/>
      <c r="AR301" s="695"/>
      <c r="AS301" s="695"/>
      <c r="AT301" s="695"/>
      <c r="AU301" s="695">
        <v>0</v>
      </c>
      <c r="AV301" s="695">
        <v>0</v>
      </c>
      <c r="AW301" s="695">
        <v>0</v>
      </c>
      <c r="AX301" s="695">
        <v>0</v>
      </c>
      <c r="AY301" s="695">
        <v>0</v>
      </c>
      <c r="AZ301" s="695">
        <v>0</v>
      </c>
      <c r="BA301" s="695">
        <v>0</v>
      </c>
      <c r="BB301" s="695">
        <v>0</v>
      </c>
      <c r="BC301" s="695">
        <v>0</v>
      </c>
      <c r="BD301" s="695">
        <v>0</v>
      </c>
      <c r="BE301" s="695">
        <v>0</v>
      </c>
      <c r="BF301" s="695">
        <v>0</v>
      </c>
      <c r="BG301" s="695">
        <v>0</v>
      </c>
      <c r="BH301" s="695">
        <v>0</v>
      </c>
      <c r="BI301" s="695">
        <v>0</v>
      </c>
      <c r="BJ301" s="695">
        <v>0</v>
      </c>
      <c r="BK301" s="695">
        <v>0</v>
      </c>
      <c r="BL301" s="695">
        <v>0</v>
      </c>
      <c r="BM301" s="695">
        <v>0</v>
      </c>
      <c r="BN301" s="695">
        <v>0</v>
      </c>
      <c r="BO301" s="695">
        <v>0</v>
      </c>
      <c r="BP301" s="695">
        <v>0</v>
      </c>
      <c r="BQ301" s="695">
        <v>0</v>
      </c>
      <c r="BR301" s="695">
        <v>0</v>
      </c>
      <c r="BS301" s="695">
        <v>0</v>
      </c>
      <c r="BT301" s="696">
        <v>0</v>
      </c>
    </row>
    <row r="302" spans="2:72" ht="18" customHeight="1">
      <c r="B302" s="815" t="s">
        <v>208</v>
      </c>
      <c r="C302" s="815" t="s">
        <v>840</v>
      </c>
      <c r="D302" s="815" t="s">
        <v>812</v>
      </c>
      <c r="E302" s="815"/>
      <c r="F302" s="815"/>
      <c r="G302" s="815"/>
      <c r="H302" s="815">
        <v>2016</v>
      </c>
      <c r="I302" s="816" t="s">
        <v>583</v>
      </c>
      <c r="J302" s="634" t="s">
        <v>595</v>
      </c>
      <c r="K302" s="632"/>
      <c r="L302" s="694"/>
      <c r="M302" s="695"/>
      <c r="N302" s="695"/>
      <c r="O302" s="695"/>
      <c r="P302" s="695">
        <v>0</v>
      </c>
      <c r="Q302" s="695">
        <v>0</v>
      </c>
      <c r="R302" s="695">
        <v>0</v>
      </c>
      <c r="S302" s="695">
        <v>0</v>
      </c>
      <c r="T302" s="695">
        <v>0</v>
      </c>
      <c r="U302" s="695">
        <v>0</v>
      </c>
      <c r="V302" s="695">
        <v>0</v>
      </c>
      <c r="W302" s="695">
        <v>0</v>
      </c>
      <c r="X302" s="695">
        <v>0</v>
      </c>
      <c r="Y302" s="695">
        <v>0</v>
      </c>
      <c r="Z302" s="695">
        <v>0</v>
      </c>
      <c r="AA302" s="695">
        <v>0</v>
      </c>
      <c r="AB302" s="695">
        <v>0</v>
      </c>
      <c r="AC302" s="695">
        <v>0</v>
      </c>
      <c r="AD302" s="695">
        <v>0</v>
      </c>
      <c r="AE302" s="695">
        <v>0</v>
      </c>
      <c r="AF302" s="695">
        <v>0</v>
      </c>
      <c r="AG302" s="695">
        <v>0</v>
      </c>
      <c r="AH302" s="695">
        <v>0</v>
      </c>
      <c r="AI302" s="695">
        <v>0</v>
      </c>
      <c r="AJ302" s="695">
        <v>0</v>
      </c>
      <c r="AK302" s="695">
        <v>0</v>
      </c>
      <c r="AL302" s="695">
        <v>0</v>
      </c>
      <c r="AM302" s="695">
        <v>0</v>
      </c>
      <c r="AN302" s="695">
        <v>0</v>
      </c>
      <c r="AO302" s="696">
        <v>0</v>
      </c>
      <c r="AP302" s="632"/>
      <c r="AQ302" s="694"/>
      <c r="AR302" s="695"/>
      <c r="AS302" s="695"/>
      <c r="AT302" s="695"/>
      <c r="AU302" s="695">
        <v>0</v>
      </c>
      <c r="AV302" s="695">
        <v>0</v>
      </c>
      <c r="AW302" s="695">
        <v>0</v>
      </c>
      <c r="AX302" s="695">
        <v>0</v>
      </c>
      <c r="AY302" s="695">
        <v>0</v>
      </c>
      <c r="AZ302" s="695">
        <v>0</v>
      </c>
      <c r="BA302" s="695">
        <v>0</v>
      </c>
      <c r="BB302" s="695">
        <v>0</v>
      </c>
      <c r="BC302" s="695">
        <v>0</v>
      </c>
      <c r="BD302" s="695">
        <v>0</v>
      </c>
      <c r="BE302" s="695">
        <v>0</v>
      </c>
      <c r="BF302" s="695">
        <v>0</v>
      </c>
      <c r="BG302" s="695">
        <v>0</v>
      </c>
      <c r="BH302" s="695">
        <v>0</v>
      </c>
      <c r="BI302" s="695">
        <v>0</v>
      </c>
      <c r="BJ302" s="695">
        <v>0</v>
      </c>
      <c r="BK302" s="695">
        <v>0</v>
      </c>
      <c r="BL302" s="695">
        <v>0</v>
      </c>
      <c r="BM302" s="695">
        <v>0</v>
      </c>
      <c r="BN302" s="695">
        <v>0</v>
      </c>
      <c r="BO302" s="695">
        <v>0</v>
      </c>
      <c r="BP302" s="695">
        <v>0</v>
      </c>
      <c r="BQ302" s="695">
        <v>0</v>
      </c>
      <c r="BR302" s="695">
        <v>0</v>
      </c>
      <c r="BS302" s="695">
        <v>0</v>
      </c>
      <c r="BT302" s="696">
        <v>0</v>
      </c>
    </row>
    <row r="303" spans="2:72" ht="18" customHeight="1">
      <c r="B303" s="815" t="s">
        <v>208</v>
      </c>
      <c r="C303" s="815" t="s">
        <v>840</v>
      </c>
      <c r="D303" s="815" t="s">
        <v>813</v>
      </c>
      <c r="E303" s="815"/>
      <c r="F303" s="815"/>
      <c r="G303" s="815"/>
      <c r="H303" s="815">
        <v>2016</v>
      </c>
      <c r="I303" s="816" t="s">
        <v>583</v>
      </c>
      <c r="J303" s="634" t="s">
        <v>595</v>
      </c>
      <c r="K303" s="632"/>
      <c r="L303" s="694"/>
      <c r="M303" s="695"/>
      <c r="N303" s="695"/>
      <c r="O303" s="695"/>
      <c r="P303" s="695">
        <v>0</v>
      </c>
      <c r="Q303" s="695">
        <v>0</v>
      </c>
      <c r="R303" s="695">
        <v>0</v>
      </c>
      <c r="S303" s="695">
        <v>0</v>
      </c>
      <c r="T303" s="695">
        <v>0</v>
      </c>
      <c r="U303" s="695">
        <v>0</v>
      </c>
      <c r="V303" s="695">
        <v>0</v>
      </c>
      <c r="W303" s="695">
        <v>0</v>
      </c>
      <c r="X303" s="695">
        <v>0</v>
      </c>
      <c r="Y303" s="695">
        <v>0</v>
      </c>
      <c r="Z303" s="695">
        <v>0</v>
      </c>
      <c r="AA303" s="695">
        <v>0</v>
      </c>
      <c r="AB303" s="695">
        <v>0</v>
      </c>
      <c r="AC303" s="695">
        <v>0</v>
      </c>
      <c r="AD303" s="695">
        <v>0</v>
      </c>
      <c r="AE303" s="695">
        <v>0</v>
      </c>
      <c r="AF303" s="695">
        <v>0</v>
      </c>
      <c r="AG303" s="695">
        <v>0</v>
      </c>
      <c r="AH303" s="695">
        <v>0</v>
      </c>
      <c r="AI303" s="695">
        <v>0</v>
      </c>
      <c r="AJ303" s="695">
        <v>0</v>
      </c>
      <c r="AK303" s="695">
        <v>0</v>
      </c>
      <c r="AL303" s="695">
        <v>0</v>
      </c>
      <c r="AM303" s="695">
        <v>0</v>
      </c>
      <c r="AN303" s="695">
        <v>0</v>
      </c>
      <c r="AO303" s="696">
        <v>0</v>
      </c>
      <c r="AP303" s="632"/>
      <c r="AQ303" s="694"/>
      <c r="AR303" s="695"/>
      <c r="AS303" s="695"/>
      <c r="AT303" s="695"/>
      <c r="AU303" s="695">
        <v>0</v>
      </c>
      <c r="AV303" s="695">
        <v>0</v>
      </c>
      <c r="AW303" s="695">
        <v>0</v>
      </c>
      <c r="AX303" s="695">
        <v>0</v>
      </c>
      <c r="AY303" s="695">
        <v>0</v>
      </c>
      <c r="AZ303" s="695">
        <v>0</v>
      </c>
      <c r="BA303" s="695">
        <v>0</v>
      </c>
      <c r="BB303" s="695">
        <v>0</v>
      </c>
      <c r="BC303" s="695">
        <v>0</v>
      </c>
      <c r="BD303" s="695">
        <v>0</v>
      </c>
      <c r="BE303" s="695">
        <v>0</v>
      </c>
      <c r="BF303" s="695">
        <v>0</v>
      </c>
      <c r="BG303" s="695">
        <v>0</v>
      </c>
      <c r="BH303" s="695">
        <v>0</v>
      </c>
      <c r="BI303" s="695">
        <v>0</v>
      </c>
      <c r="BJ303" s="695">
        <v>0</v>
      </c>
      <c r="BK303" s="695">
        <v>0</v>
      </c>
      <c r="BL303" s="695">
        <v>0</v>
      </c>
      <c r="BM303" s="695">
        <v>0</v>
      </c>
      <c r="BN303" s="695">
        <v>0</v>
      </c>
      <c r="BO303" s="695">
        <v>0</v>
      </c>
      <c r="BP303" s="695">
        <v>0</v>
      </c>
      <c r="BQ303" s="695">
        <v>0</v>
      </c>
      <c r="BR303" s="695">
        <v>0</v>
      </c>
      <c r="BS303" s="695">
        <v>0</v>
      </c>
      <c r="BT303" s="696">
        <v>0</v>
      </c>
    </row>
    <row r="304" spans="2:72" ht="18" customHeight="1">
      <c r="B304" s="815" t="s">
        <v>208</v>
      </c>
      <c r="C304" s="815" t="s">
        <v>839</v>
      </c>
      <c r="D304" s="815" t="s">
        <v>814</v>
      </c>
      <c r="E304" s="815"/>
      <c r="F304" s="815"/>
      <c r="G304" s="815"/>
      <c r="H304" s="815">
        <v>2016</v>
      </c>
      <c r="I304" s="816" t="s">
        <v>583</v>
      </c>
      <c r="J304" s="634" t="s">
        <v>595</v>
      </c>
      <c r="K304" s="632"/>
      <c r="L304" s="694"/>
      <c r="M304" s="695"/>
      <c r="N304" s="695"/>
      <c r="O304" s="695"/>
      <c r="P304" s="695">
        <v>0</v>
      </c>
      <c r="Q304" s="695">
        <v>0</v>
      </c>
      <c r="R304" s="695">
        <v>0</v>
      </c>
      <c r="S304" s="695">
        <v>0</v>
      </c>
      <c r="T304" s="695">
        <v>0</v>
      </c>
      <c r="U304" s="695">
        <v>0</v>
      </c>
      <c r="V304" s="695">
        <v>0</v>
      </c>
      <c r="W304" s="695">
        <v>0</v>
      </c>
      <c r="X304" s="695">
        <v>0</v>
      </c>
      <c r="Y304" s="695">
        <v>0</v>
      </c>
      <c r="Z304" s="695">
        <v>0</v>
      </c>
      <c r="AA304" s="695">
        <v>0</v>
      </c>
      <c r="AB304" s="695">
        <v>0</v>
      </c>
      <c r="AC304" s="695">
        <v>0</v>
      </c>
      <c r="AD304" s="695">
        <v>0</v>
      </c>
      <c r="AE304" s="695">
        <v>0</v>
      </c>
      <c r="AF304" s="695">
        <v>0</v>
      </c>
      <c r="AG304" s="695">
        <v>0</v>
      </c>
      <c r="AH304" s="695">
        <v>0</v>
      </c>
      <c r="AI304" s="695">
        <v>0</v>
      </c>
      <c r="AJ304" s="695">
        <v>0</v>
      </c>
      <c r="AK304" s="695">
        <v>0</v>
      </c>
      <c r="AL304" s="695">
        <v>0</v>
      </c>
      <c r="AM304" s="695">
        <v>0</v>
      </c>
      <c r="AN304" s="695">
        <v>0</v>
      </c>
      <c r="AO304" s="696">
        <v>0</v>
      </c>
      <c r="AP304" s="632"/>
      <c r="AQ304" s="694"/>
      <c r="AR304" s="695"/>
      <c r="AS304" s="695"/>
      <c r="AT304" s="695"/>
      <c r="AU304" s="695">
        <v>0</v>
      </c>
      <c r="AV304" s="695">
        <v>0</v>
      </c>
      <c r="AW304" s="695">
        <v>0</v>
      </c>
      <c r="AX304" s="695">
        <v>0</v>
      </c>
      <c r="AY304" s="695">
        <v>0</v>
      </c>
      <c r="AZ304" s="695">
        <v>0</v>
      </c>
      <c r="BA304" s="695">
        <v>0</v>
      </c>
      <c r="BB304" s="695">
        <v>0</v>
      </c>
      <c r="BC304" s="695">
        <v>0</v>
      </c>
      <c r="BD304" s="695">
        <v>0</v>
      </c>
      <c r="BE304" s="695">
        <v>0</v>
      </c>
      <c r="BF304" s="695">
        <v>0</v>
      </c>
      <c r="BG304" s="695">
        <v>0</v>
      </c>
      <c r="BH304" s="695">
        <v>0</v>
      </c>
      <c r="BI304" s="695">
        <v>0</v>
      </c>
      <c r="BJ304" s="695">
        <v>0</v>
      </c>
      <c r="BK304" s="695">
        <v>0</v>
      </c>
      <c r="BL304" s="695">
        <v>0</v>
      </c>
      <c r="BM304" s="695">
        <v>0</v>
      </c>
      <c r="BN304" s="695">
        <v>0</v>
      </c>
      <c r="BO304" s="695">
        <v>0</v>
      </c>
      <c r="BP304" s="695">
        <v>0</v>
      </c>
      <c r="BQ304" s="695">
        <v>0</v>
      </c>
      <c r="BR304" s="695">
        <v>0</v>
      </c>
      <c r="BS304" s="695">
        <v>0</v>
      </c>
      <c r="BT304" s="696">
        <v>0</v>
      </c>
    </row>
    <row r="305" spans="2:72" ht="18" customHeight="1">
      <c r="B305" s="815" t="s">
        <v>208</v>
      </c>
      <c r="C305" s="815" t="s">
        <v>840</v>
      </c>
      <c r="D305" s="815" t="s">
        <v>815</v>
      </c>
      <c r="E305" s="815"/>
      <c r="F305" s="815"/>
      <c r="G305" s="815"/>
      <c r="H305" s="815">
        <v>2016</v>
      </c>
      <c r="I305" s="816" t="s">
        <v>583</v>
      </c>
      <c r="J305" s="634" t="s">
        <v>595</v>
      </c>
      <c r="K305" s="632"/>
      <c r="L305" s="694"/>
      <c r="M305" s="695"/>
      <c r="N305" s="695"/>
      <c r="O305" s="695"/>
      <c r="P305" s="695">
        <v>0</v>
      </c>
      <c r="Q305" s="695">
        <v>0</v>
      </c>
      <c r="R305" s="695">
        <v>0</v>
      </c>
      <c r="S305" s="695">
        <v>0</v>
      </c>
      <c r="T305" s="695">
        <v>0</v>
      </c>
      <c r="U305" s="695">
        <v>0</v>
      </c>
      <c r="V305" s="695">
        <v>0</v>
      </c>
      <c r="W305" s="695">
        <v>0</v>
      </c>
      <c r="X305" s="695">
        <v>0</v>
      </c>
      <c r="Y305" s="695">
        <v>0</v>
      </c>
      <c r="Z305" s="695">
        <v>0</v>
      </c>
      <c r="AA305" s="695">
        <v>0</v>
      </c>
      <c r="AB305" s="695">
        <v>0</v>
      </c>
      <c r="AC305" s="695">
        <v>0</v>
      </c>
      <c r="AD305" s="695">
        <v>0</v>
      </c>
      <c r="AE305" s="695">
        <v>0</v>
      </c>
      <c r="AF305" s="695">
        <v>0</v>
      </c>
      <c r="AG305" s="695">
        <v>0</v>
      </c>
      <c r="AH305" s="695">
        <v>0</v>
      </c>
      <c r="AI305" s="695">
        <v>0</v>
      </c>
      <c r="AJ305" s="695">
        <v>0</v>
      </c>
      <c r="AK305" s="695">
        <v>0</v>
      </c>
      <c r="AL305" s="695">
        <v>0</v>
      </c>
      <c r="AM305" s="695">
        <v>0</v>
      </c>
      <c r="AN305" s="695">
        <v>0</v>
      </c>
      <c r="AO305" s="696">
        <v>0</v>
      </c>
      <c r="AP305" s="632"/>
      <c r="AQ305" s="694"/>
      <c r="AR305" s="695"/>
      <c r="AS305" s="695"/>
      <c r="AT305" s="695"/>
      <c r="AU305" s="695">
        <v>0</v>
      </c>
      <c r="AV305" s="695">
        <v>0</v>
      </c>
      <c r="AW305" s="695">
        <v>0</v>
      </c>
      <c r="AX305" s="695">
        <v>0</v>
      </c>
      <c r="AY305" s="695">
        <v>0</v>
      </c>
      <c r="AZ305" s="695">
        <v>0</v>
      </c>
      <c r="BA305" s="695">
        <v>0</v>
      </c>
      <c r="BB305" s="695">
        <v>0</v>
      </c>
      <c r="BC305" s="695">
        <v>0</v>
      </c>
      <c r="BD305" s="695">
        <v>0</v>
      </c>
      <c r="BE305" s="695">
        <v>0</v>
      </c>
      <c r="BF305" s="695">
        <v>0</v>
      </c>
      <c r="BG305" s="695">
        <v>0</v>
      </c>
      <c r="BH305" s="695">
        <v>0</v>
      </c>
      <c r="BI305" s="695">
        <v>0</v>
      </c>
      <c r="BJ305" s="695">
        <v>0</v>
      </c>
      <c r="BK305" s="695">
        <v>0</v>
      </c>
      <c r="BL305" s="695">
        <v>0</v>
      </c>
      <c r="BM305" s="695">
        <v>0</v>
      </c>
      <c r="BN305" s="695">
        <v>0</v>
      </c>
      <c r="BO305" s="695">
        <v>0</v>
      </c>
      <c r="BP305" s="695">
        <v>0</v>
      </c>
      <c r="BQ305" s="695">
        <v>0</v>
      </c>
      <c r="BR305" s="695">
        <v>0</v>
      </c>
      <c r="BS305" s="695">
        <v>0</v>
      </c>
      <c r="BT305" s="696">
        <v>0</v>
      </c>
    </row>
    <row r="306" spans="2:72" ht="18" customHeight="1">
      <c r="B306" s="815" t="s">
        <v>208</v>
      </c>
      <c r="C306" s="815" t="s">
        <v>839</v>
      </c>
      <c r="D306" s="815" t="s">
        <v>816</v>
      </c>
      <c r="E306" s="815"/>
      <c r="F306" s="815"/>
      <c r="G306" s="815"/>
      <c r="H306" s="815">
        <v>2016</v>
      </c>
      <c r="I306" s="816" t="s">
        <v>583</v>
      </c>
      <c r="J306" s="634" t="s">
        <v>595</v>
      </c>
      <c r="K306" s="632"/>
      <c r="L306" s="694"/>
      <c r="M306" s="695"/>
      <c r="N306" s="695"/>
      <c r="O306" s="695"/>
      <c r="P306" s="695">
        <v>0</v>
      </c>
      <c r="Q306" s="695">
        <v>0</v>
      </c>
      <c r="R306" s="695">
        <v>0</v>
      </c>
      <c r="S306" s="695">
        <v>0</v>
      </c>
      <c r="T306" s="695">
        <v>0</v>
      </c>
      <c r="U306" s="695">
        <v>0</v>
      </c>
      <c r="V306" s="695">
        <v>0</v>
      </c>
      <c r="W306" s="695">
        <v>0</v>
      </c>
      <c r="X306" s="695">
        <v>0</v>
      </c>
      <c r="Y306" s="695">
        <v>0</v>
      </c>
      <c r="Z306" s="695">
        <v>0</v>
      </c>
      <c r="AA306" s="695">
        <v>0</v>
      </c>
      <c r="AB306" s="695">
        <v>0</v>
      </c>
      <c r="AC306" s="695">
        <v>0</v>
      </c>
      <c r="AD306" s="695">
        <v>0</v>
      </c>
      <c r="AE306" s="695">
        <v>0</v>
      </c>
      <c r="AF306" s="695">
        <v>0</v>
      </c>
      <c r="AG306" s="695">
        <v>0</v>
      </c>
      <c r="AH306" s="695">
        <v>0</v>
      </c>
      <c r="AI306" s="695">
        <v>0</v>
      </c>
      <c r="AJ306" s="695">
        <v>0</v>
      </c>
      <c r="AK306" s="695">
        <v>0</v>
      </c>
      <c r="AL306" s="695">
        <v>0</v>
      </c>
      <c r="AM306" s="695">
        <v>0</v>
      </c>
      <c r="AN306" s="695">
        <v>0</v>
      </c>
      <c r="AO306" s="696">
        <v>0</v>
      </c>
      <c r="AP306" s="632"/>
      <c r="AQ306" s="694"/>
      <c r="AR306" s="695"/>
      <c r="AS306" s="695"/>
      <c r="AT306" s="695"/>
      <c r="AU306" s="695">
        <v>0</v>
      </c>
      <c r="AV306" s="695">
        <v>0</v>
      </c>
      <c r="AW306" s="695">
        <v>0</v>
      </c>
      <c r="AX306" s="695">
        <v>0</v>
      </c>
      <c r="AY306" s="695">
        <v>0</v>
      </c>
      <c r="AZ306" s="695">
        <v>0</v>
      </c>
      <c r="BA306" s="695">
        <v>0</v>
      </c>
      <c r="BB306" s="695">
        <v>0</v>
      </c>
      <c r="BC306" s="695">
        <v>0</v>
      </c>
      <c r="BD306" s="695">
        <v>0</v>
      </c>
      <c r="BE306" s="695">
        <v>0</v>
      </c>
      <c r="BF306" s="695">
        <v>0</v>
      </c>
      <c r="BG306" s="695">
        <v>0</v>
      </c>
      <c r="BH306" s="695">
        <v>0</v>
      </c>
      <c r="BI306" s="695">
        <v>0</v>
      </c>
      <c r="BJ306" s="695">
        <v>0</v>
      </c>
      <c r="BK306" s="695">
        <v>0</v>
      </c>
      <c r="BL306" s="695">
        <v>0</v>
      </c>
      <c r="BM306" s="695">
        <v>0</v>
      </c>
      <c r="BN306" s="695">
        <v>0</v>
      </c>
      <c r="BO306" s="695">
        <v>0</v>
      </c>
      <c r="BP306" s="695">
        <v>0</v>
      </c>
      <c r="BQ306" s="695">
        <v>0</v>
      </c>
      <c r="BR306" s="695">
        <v>0</v>
      </c>
      <c r="BS306" s="695">
        <v>0</v>
      </c>
      <c r="BT306" s="696">
        <v>0</v>
      </c>
    </row>
    <row r="307" spans="2:72" ht="18" customHeight="1">
      <c r="B307" s="815" t="s">
        <v>208</v>
      </c>
      <c r="C307" s="815" t="s">
        <v>839</v>
      </c>
      <c r="D307" s="815" t="s">
        <v>782</v>
      </c>
      <c r="E307" s="815"/>
      <c r="F307" s="815"/>
      <c r="G307" s="815"/>
      <c r="H307" s="815">
        <v>2016</v>
      </c>
      <c r="I307" s="816" t="s">
        <v>583</v>
      </c>
      <c r="J307" s="634" t="s">
        <v>595</v>
      </c>
      <c r="K307" s="632"/>
      <c r="L307" s="694"/>
      <c r="M307" s="695"/>
      <c r="N307" s="695"/>
      <c r="O307" s="695"/>
      <c r="P307" s="695">
        <v>0</v>
      </c>
      <c r="Q307" s="695">
        <v>36</v>
      </c>
      <c r="R307" s="695">
        <v>36</v>
      </c>
      <c r="S307" s="695">
        <v>36</v>
      </c>
      <c r="T307" s="695">
        <v>36</v>
      </c>
      <c r="U307" s="695">
        <v>36</v>
      </c>
      <c r="V307" s="695">
        <v>30</v>
      </c>
      <c r="W307" s="695">
        <v>30</v>
      </c>
      <c r="X307" s="695">
        <v>30</v>
      </c>
      <c r="Y307" s="695">
        <v>0</v>
      </c>
      <c r="Z307" s="695">
        <v>0</v>
      </c>
      <c r="AA307" s="695">
        <v>0</v>
      </c>
      <c r="AB307" s="695">
        <v>0</v>
      </c>
      <c r="AC307" s="695">
        <v>0</v>
      </c>
      <c r="AD307" s="695">
        <v>0</v>
      </c>
      <c r="AE307" s="695">
        <v>0</v>
      </c>
      <c r="AF307" s="695">
        <v>0</v>
      </c>
      <c r="AG307" s="695">
        <v>0</v>
      </c>
      <c r="AH307" s="695">
        <v>0</v>
      </c>
      <c r="AI307" s="695">
        <v>0</v>
      </c>
      <c r="AJ307" s="695">
        <v>0</v>
      </c>
      <c r="AK307" s="695">
        <v>0</v>
      </c>
      <c r="AL307" s="695">
        <v>0</v>
      </c>
      <c r="AM307" s="695">
        <v>0</v>
      </c>
      <c r="AN307" s="695">
        <v>0</v>
      </c>
      <c r="AO307" s="696">
        <v>0</v>
      </c>
      <c r="AP307" s="632"/>
      <c r="AQ307" s="694"/>
      <c r="AR307" s="695"/>
      <c r="AS307" s="695"/>
      <c r="AT307" s="695"/>
      <c r="AU307" s="695">
        <v>0</v>
      </c>
      <c r="AV307" s="695">
        <v>1145480</v>
      </c>
      <c r="AW307" s="695">
        <v>1145480</v>
      </c>
      <c r="AX307" s="695">
        <v>1145480</v>
      </c>
      <c r="AY307" s="695">
        <v>1145480</v>
      </c>
      <c r="AZ307" s="695">
        <v>1145480</v>
      </c>
      <c r="BA307" s="695">
        <v>947192</v>
      </c>
      <c r="BB307" s="695">
        <v>946737</v>
      </c>
      <c r="BC307" s="695">
        <v>946737</v>
      </c>
      <c r="BD307" s="695">
        <v>0</v>
      </c>
      <c r="BE307" s="695">
        <v>0</v>
      </c>
      <c r="BF307" s="695">
        <v>0</v>
      </c>
      <c r="BG307" s="695">
        <v>0</v>
      </c>
      <c r="BH307" s="695">
        <v>0</v>
      </c>
      <c r="BI307" s="695">
        <v>0</v>
      </c>
      <c r="BJ307" s="695">
        <v>0</v>
      </c>
      <c r="BK307" s="695">
        <v>0</v>
      </c>
      <c r="BL307" s="695">
        <v>0</v>
      </c>
      <c r="BM307" s="695">
        <v>0</v>
      </c>
      <c r="BN307" s="695">
        <v>0</v>
      </c>
      <c r="BO307" s="695">
        <v>0</v>
      </c>
      <c r="BP307" s="695">
        <v>0</v>
      </c>
      <c r="BQ307" s="695">
        <v>0</v>
      </c>
      <c r="BR307" s="695">
        <v>0</v>
      </c>
      <c r="BS307" s="695">
        <v>0</v>
      </c>
      <c r="BT307" s="696">
        <v>0</v>
      </c>
    </row>
    <row r="308" spans="2:72" ht="18" customHeight="1">
      <c r="B308" s="815" t="s">
        <v>208</v>
      </c>
      <c r="C308" s="815" t="s">
        <v>839</v>
      </c>
      <c r="D308" s="815" t="s">
        <v>817</v>
      </c>
      <c r="E308" s="815"/>
      <c r="F308" s="815"/>
      <c r="G308" s="815"/>
      <c r="H308" s="815">
        <v>2016</v>
      </c>
      <c r="I308" s="816" t="s">
        <v>583</v>
      </c>
      <c r="J308" s="634" t="s">
        <v>595</v>
      </c>
      <c r="K308" s="632"/>
      <c r="L308" s="694"/>
      <c r="M308" s="695"/>
      <c r="N308" s="695"/>
      <c r="O308" s="695"/>
      <c r="P308" s="695">
        <v>0</v>
      </c>
      <c r="Q308" s="695">
        <v>0</v>
      </c>
      <c r="R308" s="695">
        <v>0</v>
      </c>
      <c r="S308" s="695">
        <v>0</v>
      </c>
      <c r="T308" s="695">
        <v>0</v>
      </c>
      <c r="U308" s="695">
        <v>0</v>
      </c>
      <c r="V308" s="695">
        <v>0</v>
      </c>
      <c r="W308" s="695">
        <v>0</v>
      </c>
      <c r="X308" s="695">
        <v>0</v>
      </c>
      <c r="Y308" s="695">
        <v>0</v>
      </c>
      <c r="Z308" s="695">
        <v>0</v>
      </c>
      <c r="AA308" s="695">
        <v>0</v>
      </c>
      <c r="AB308" s="695">
        <v>0</v>
      </c>
      <c r="AC308" s="695">
        <v>0</v>
      </c>
      <c r="AD308" s="695">
        <v>0</v>
      </c>
      <c r="AE308" s="695">
        <v>0</v>
      </c>
      <c r="AF308" s="695">
        <v>0</v>
      </c>
      <c r="AG308" s="695">
        <v>0</v>
      </c>
      <c r="AH308" s="695">
        <v>0</v>
      </c>
      <c r="AI308" s="695">
        <v>0</v>
      </c>
      <c r="AJ308" s="695">
        <v>0</v>
      </c>
      <c r="AK308" s="695">
        <v>0</v>
      </c>
      <c r="AL308" s="695">
        <v>0</v>
      </c>
      <c r="AM308" s="695">
        <v>0</v>
      </c>
      <c r="AN308" s="695">
        <v>0</v>
      </c>
      <c r="AO308" s="696">
        <v>0</v>
      </c>
      <c r="AP308" s="632"/>
      <c r="AQ308" s="694"/>
      <c r="AR308" s="695"/>
      <c r="AS308" s="695"/>
      <c r="AT308" s="695"/>
      <c r="AU308" s="695">
        <v>0</v>
      </c>
      <c r="AV308" s="695">
        <v>0</v>
      </c>
      <c r="AW308" s="695">
        <v>0</v>
      </c>
      <c r="AX308" s="695">
        <v>0</v>
      </c>
      <c r="AY308" s="695">
        <v>0</v>
      </c>
      <c r="AZ308" s="695">
        <v>0</v>
      </c>
      <c r="BA308" s="695">
        <v>0</v>
      </c>
      <c r="BB308" s="695">
        <v>0</v>
      </c>
      <c r="BC308" s="695">
        <v>0</v>
      </c>
      <c r="BD308" s="695">
        <v>0</v>
      </c>
      <c r="BE308" s="695">
        <v>0</v>
      </c>
      <c r="BF308" s="695">
        <v>0</v>
      </c>
      <c r="BG308" s="695">
        <v>0</v>
      </c>
      <c r="BH308" s="695">
        <v>0</v>
      </c>
      <c r="BI308" s="695">
        <v>0</v>
      </c>
      <c r="BJ308" s="695">
        <v>0</v>
      </c>
      <c r="BK308" s="695">
        <v>0</v>
      </c>
      <c r="BL308" s="695">
        <v>0</v>
      </c>
      <c r="BM308" s="695">
        <v>0</v>
      </c>
      <c r="BN308" s="695">
        <v>0</v>
      </c>
      <c r="BO308" s="695">
        <v>0</v>
      </c>
      <c r="BP308" s="695">
        <v>0</v>
      </c>
      <c r="BQ308" s="695">
        <v>0</v>
      </c>
      <c r="BR308" s="695">
        <v>0</v>
      </c>
      <c r="BS308" s="695">
        <v>0</v>
      </c>
      <c r="BT308" s="696">
        <v>0</v>
      </c>
    </row>
    <row r="309" spans="2:72" ht="18" customHeight="1">
      <c r="B309" s="815" t="s">
        <v>208</v>
      </c>
      <c r="C309" s="815" t="s">
        <v>842</v>
      </c>
      <c r="D309" s="815" t="s">
        <v>818</v>
      </c>
      <c r="E309" s="815"/>
      <c r="F309" s="815"/>
      <c r="G309" s="815"/>
      <c r="H309" s="815">
        <v>2016</v>
      </c>
      <c r="I309" s="816" t="s">
        <v>583</v>
      </c>
      <c r="J309" s="634" t="s">
        <v>595</v>
      </c>
      <c r="K309" s="632"/>
      <c r="L309" s="694"/>
      <c r="M309" s="695"/>
      <c r="N309" s="695"/>
      <c r="O309" s="695"/>
      <c r="P309" s="695">
        <v>0</v>
      </c>
      <c r="Q309" s="695">
        <v>0</v>
      </c>
      <c r="R309" s="695">
        <v>0</v>
      </c>
      <c r="S309" s="695">
        <v>0</v>
      </c>
      <c r="T309" s="695">
        <v>0</v>
      </c>
      <c r="U309" s="695">
        <v>0</v>
      </c>
      <c r="V309" s="695">
        <v>0</v>
      </c>
      <c r="W309" s="695">
        <v>0</v>
      </c>
      <c r="X309" s="695">
        <v>0</v>
      </c>
      <c r="Y309" s="695">
        <v>0</v>
      </c>
      <c r="Z309" s="695">
        <v>0</v>
      </c>
      <c r="AA309" s="695">
        <v>0</v>
      </c>
      <c r="AB309" s="695">
        <v>0</v>
      </c>
      <c r="AC309" s="695">
        <v>0</v>
      </c>
      <c r="AD309" s="695">
        <v>0</v>
      </c>
      <c r="AE309" s="695">
        <v>0</v>
      </c>
      <c r="AF309" s="695">
        <v>0</v>
      </c>
      <c r="AG309" s="695">
        <v>0</v>
      </c>
      <c r="AH309" s="695">
        <v>0</v>
      </c>
      <c r="AI309" s="695">
        <v>0</v>
      </c>
      <c r="AJ309" s="695">
        <v>0</v>
      </c>
      <c r="AK309" s="695">
        <v>0</v>
      </c>
      <c r="AL309" s="695">
        <v>0</v>
      </c>
      <c r="AM309" s="695">
        <v>0</v>
      </c>
      <c r="AN309" s="695">
        <v>0</v>
      </c>
      <c r="AO309" s="696">
        <v>0</v>
      </c>
      <c r="AP309" s="632"/>
      <c r="AQ309" s="694"/>
      <c r="AR309" s="695"/>
      <c r="AS309" s="695"/>
      <c r="AT309" s="695"/>
      <c r="AU309" s="695">
        <v>0</v>
      </c>
      <c r="AV309" s="695">
        <v>0</v>
      </c>
      <c r="AW309" s="695">
        <v>0</v>
      </c>
      <c r="AX309" s="695">
        <v>0</v>
      </c>
      <c r="AY309" s="695">
        <v>0</v>
      </c>
      <c r="AZ309" s="695">
        <v>0</v>
      </c>
      <c r="BA309" s="695">
        <v>0</v>
      </c>
      <c r="BB309" s="695">
        <v>0</v>
      </c>
      <c r="BC309" s="695">
        <v>0</v>
      </c>
      <c r="BD309" s="695">
        <v>0</v>
      </c>
      <c r="BE309" s="695">
        <v>0</v>
      </c>
      <c r="BF309" s="695">
        <v>0</v>
      </c>
      <c r="BG309" s="695">
        <v>0</v>
      </c>
      <c r="BH309" s="695">
        <v>0</v>
      </c>
      <c r="BI309" s="695">
        <v>0</v>
      </c>
      <c r="BJ309" s="695">
        <v>0</v>
      </c>
      <c r="BK309" s="695">
        <v>0</v>
      </c>
      <c r="BL309" s="695">
        <v>0</v>
      </c>
      <c r="BM309" s="695">
        <v>0</v>
      </c>
      <c r="BN309" s="695">
        <v>0</v>
      </c>
      <c r="BO309" s="695">
        <v>0</v>
      </c>
      <c r="BP309" s="695">
        <v>0</v>
      </c>
      <c r="BQ309" s="695">
        <v>0</v>
      </c>
      <c r="BR309" s="695">
        <v>0</v>
      </c>
      <c r="BS309" s="695">
        <v>0</v>
      </c>
      <c r="BT309" s="696">
        <v>0</v>
      </c>
    </row>
    <row r="310" spans="2:72" ht="18" customHeight="1">
      <c r="B310" s="815" t="s">
        <v>208</v>
      </c>
      <c r="C310" s="815" t="s">
        <v>840</v>
      </c>
      <c r="D310" s="815" t="s">
        <v>819</v>
      </c>
      <c r="E310" s="815"/>
      <c r="F310" s="815"/>
      <c r="G310" s="815"/>
      <c r="H310" s="815">
        <v>2016</v>
      </c>
      <c r="I310" s="816" t="s">
        <v>583</v>
      </c>
      <c r="J310" s="634" t="s">
        <v>595</v>
      </c>
      <c r="K310" s="632"/>
      <c r="L310" s="694"/>
      <c r="M310" s="695"/>
      <c r="N310" s="695"/>
      <c r="O310" s="695"/>
      <c r="P310" s="695">
        <v>0</v>
      </c>
      <c r="Q310" s="695">
        <v>0</v>
      </c>
      <c r="R310" s="695">
        <v>0</v>
      </c>
      <c r="S310" s="695">
        <v>0</v>
      </c>
      <c r="T310" s="695">
        <v>0</v>
      </c>
      <c r="U310" s="695">
        <v>0</v>
      </c>
      <c r="V310" s="695">
        <v>0</v>
      </c>
      <c r="W310" s="695">
        <v>0</v>
      </c>
      <c r="X310" s="695">
        <v>0</v>
      </c>
      <c r="Y310" s="695">
        <v>0</v>
      </c>
      <c r="Z310" s="695">
        <v>0</v>
      </c>
      <c r="AA310" s="695">
        <v>0</v>
      </c>
      <c r="AB310" s="695">
        <v>0</v>
      </c>
      <c r="AC310" s="695">
        <v>0</v>
      </c>
      <c r="AD310" s="695">
        <v>0</v>
      </c>
      <c r="AE310" s="695">
        <v>0</v>
      </c>
      <c r="AF310" s="695">
        <v>0</v>
      </c>
      <c r="AG310" s="695">
        <v>0</v>
      </c>
      <c r="AH310" s="695">
        <v>0</v>
      </c>
      <c r="AI310" s="695">
        <v>0</v>
      </c>
      <c r="AJ310" s="695">
        <v>0</v>
      </c>
      <c r="AK310" s="695">
        <v>0</v>
      </c>
      <c r="AL310" s="695">
        <v>0</v>
      </c>
      <c r="AM310" s="695">
        <v>0</v>
      </c>
      <c r="AN310" s="695">
        <v>0</v>
      </c>
      <c r="AO310" s="696">
        <v>0</v>
      </c>
      <c r="AP310" s="632"/>
      <c r="AQ310" s="694"/>
      <c r="AR310" s="695"/>
      <c r="AS310" s="695"/>
      <c r="AT310" s="695"/>
      <c r="AU310" s="695">
        <v>0</v>
      </c>
      <c r="AV310" s="695">
        <v>0</v>
      </c>
      <c r="AW310" s="695">
        <v>0</v>
      </c>
      <c r="AX310" s="695">
        <v>0</v>
      </c>
      <c r="AY310" s="695">
        <v>0</v>
      </c>
      <c r="AZ310" s="695">
        <v>0</v>
      </c>
      <c r="BA310" s="695">
        <v>0</v>
      </c>
      <c r="BB310" s="695">
        <v>0</v>
      </c>
      <c r="BC310" s="695">
        <v>0</v>
      </c>
      <c r="BD310" s="695">
        <v>0</v>
      </c>
      <c r="BE310" s="695">
        <v>0</v>
      </c>
      <c r="BF310" s="695">
        <v>0</v>
      </c>
      <c r="BG310" s="695">
        <v>0</v>
      </c>
      <c r="BH310" s="695">
        <v>0</v>
      </c>
      <c r="BI310" s="695">
        <v>0</v>
      </c>
      <c r="BJ310" s="695">
        <v>0</v>
      </c>
      <c r="BK310" s="695">
        <v>0</v>
      </c>
      <c r="BL310" s="695">
        <v>0</v>
      </c>
      <c r="BM310" s="695">
        <v>0</v>
      </c>
      <c r="BN310" s="695">
        <v>0</v>
      </c>
      <c r="BO310" s="695">
        <v>0</v>
      </c>
      <c r="BP310" s="695">
        <v>0</v>
      </c>
      <c r="BQ310" s="695">
        <v>0</v>
      </c>
      <c r="BR310" s="695">
        <v>0</v>
      </c>
      <c r="BS310" s="695">
        <v>0</v>
      </c>
      <c r="BT310" s="696">
        <v>0</v>
      </c>
    </row>
    <row r="311" spans="2:72" ht="18" customHeight="1">
      <c r="B311" s="815" t="s">
        <v>208</v>
      </c>
      <c r="C311" s="815" t="s">
        <v>839</v>
      </c>
      <c r="D311" s="815" t="s">
        <v>820</v>
      </c>
      <c r="E311" s="815"/>
      <c r="F311" s="815"/>
      <c r="G311" s="815"/>
      <c r="H311" s="815">
        <v>2016</v>
      </c>
      <c r="I311" s="816" t="s">
        <v>583</v>
      </c>
      <c r="J311" s="634" t="s">
        <v>595</v>
      </c>
      <c r="K311" s="632"/>
      <c r="L311" s="694"/>
      <c r="M311" s="695"/>
      <c r="N311" s="695"/>
      <c r="O311" s="695"/>
      <c r="P311" s="695">
        <v>0</v>
      </c>
      <c r="Q311" s="695">
        <v>0</v>
      </c>
      <c r="R311" s="695">
        <v>0</v>
      </c>
      <c r="S311" s="695">
        <v>0</v>
      </c>
      <c r="T311" s="695">
        <v>0</v>
      </c>
      <c r="U311" s="695">
        <v>0</v>
      </c>
      <c r="V311" s="695">
        <v>0</v>
      </c>
      <c r="W311" s="695">
        <v>0</v>
      </c>
      <c r="X311" s="695">
        <v>0</v>
      </c>
      <c r="Y311" s="695">
        <v>0</v>
      </c>
      <c r="Z311" s="695">
        <v>0</v>
      </c>
      <c r="AA311" s="695">
        <v>0</v>
      </c>
      <c r="AB311" s="695">
        <v>0</v>
      </c>
      <c r="AC311" s="695">
        <v>0</v>
      </c>
      <c r="AD311" s="695">
        <v>0</v>
      </c>
      <c r="AE311" s="695">
        <v>0</v>
      </c>
      <c r="AF311" s="695">
        <v>0</v>
      </c>
      <c r="AG311" s="695">
        <v>0</v>
      </c>
      <c r="AH311" s="695">
        <v>0</v>
      </c>
      <c r="AI311" s="695">
        <v>0</v>
      </c>
      <c r="AJ311" s="695">
        <v>0</v>
      </c>
      <c r="AK311" s="695">
        <v>0</v>
      </c>
      <c r="AL311" s="695">
        <v>0</v>
      </c>
      <c r="AM311" s="695">
        <v>0</v>
      </c>
      <c r="AN311" s="695">
        <v>0</v>
      </c>
      <c r="AO311" s="696">
        <v>0</v>
      </c>
      <c r="AP311" s="632"/>
      <c r="AQ311" s="694"/>
      <c r="AR311" s="695"/>
      <c r="AS311" s="695"/>
      <c r="AT311" s="695"/>
      <c r="AU311" s="695">
        <v>0</v>
      </c>
      <c r="AV311" s="695">
        <v>0</v>
      </c>
      <c r="AW311" s="695">
        <v>0</v>
      </c>
      <c r="AX311" s="695">
        <v>0</v>
      </c>
      <c r="AY311" s="695">
        <v>0</v>
      </c>
      <c r="AZ311" s="695">
        <v>0</v>
      </c>
      <c r="BA311" s="695">
        <v>0</v>
      </c>
      <c r="BB311" s="695">
        <v>0</v>
      </c>
      <c r="BC311" s="695">
        <v>0</v>
      </c>
      <c r="BD311" s="695">
        <v>0</v>
      </c>
      <c r="BE311" s="695">
        <v>0</v>
      </c>
      <c r="BF311" s="695">
        <v>0</v>
      </c>
      <c r="BG311" s="695">
        <v>0</v>
      </c>
      <c r="BH311" s="695">
        <v>0</v>
      </c>
      <c r="BI311" s="695">
        <v>0</v>
      </c>
      <c r="BJ311" s="695">
        <v>0</v>
      </c>
      <c r="BK311" s="695">
        <v>0</v>
      </c>
      <c r="BL311" s="695">
        <v>0</v>
      </c>
      <c r="BM311" s="695">
        <v>0</v>
      </c>
      <c r="BN311" s="695">
        <v>0</v>
      </c>
      <c r="BO311" s="695">
        <v>0</v>
      </c>
      <c r="BP311" s="695">
        <v>0</v>
      </c>
      <c r="BQ311" s="695">
        <v>0</v>
      </c>
      <c r="BR311" s="695">
        <v>0</v>
      </c>
      <c r="BS311" s="695">
        <v>0</v>
      </c>
      <c r="BT311" s="696">
        <v>0</v>
      </c>
    </row>
    <row r="312" spans="2:72" ht="18" customHeight="1">
      <c r="B312" s="815" t="s">
        <v>208</v>
      </c>
      <c r="C312" s="815" t="s">
        <v>839</v>
      </c>
      <c r="D312" s="815" t="s">
        <v>783</v>
      </c>
      <c r="E312" s="815"/>
      <c r="F312" s="815"/>
      <c r="G312" s="815"/>
      <c r="H312" s="815">
        <v>2016</v>
      </c>
      <c r="I312" s="816" t="s">
        <v>583</v>
      </c>
      <c r="J312" s="634" t="s">
        <v>595</v>
      </c>
      <c r="K312" s="632"/>
      <c r="L312" s="694"/>
      <c r="M312" s="695"/>
      <c r="N312" s="695"/>
      <c r="O312" s="695"/>
      <c r="P312" s="695">
        <v>0</v>
      </c>
      <c r="Q312" s="695">
        <v>2</v>
      </c>
      <c r="R312" s="695">
        <v>2</v>
      </c>
      <c r="S312" s="695">
        <v>2</v>
      </c>
      <c r="T312" s="695">
        <v>2</v>
      </c>
      <c r="U312" s="695">
        <v>2</v>
      </c>
      <c r="V312" s="695">
        <v>2</v>
      </c>
      <c r="W312" s="695">
        <v>2</v>
      </c>
      <c r="X312" s="695">
        <v>2</v>
      </c>
      <c r="Y312" s="695">
        <v>2</v>
      </c>
      <c r="Z312" s="695">
        <v>6</v>
      </c>
      <c r="AA312" s="695">
        <v>-32</v>
      </c>
      <c r="AB312" s="695">
        <v>-58</v>
      </c>
      <c r="AC312" s="695">
        <v>-65</v>
      </c>
      <c r="AD312" s="695">
        <v>0</v>
      </c>
      <c r="AE312" s="695">
        <v>0</v>
      </c>
      <c r="AF312" s="695">
        <v>0</v>
      </c>
      <c r="AG312" s="695">
        <v>0</v>
      </c>
      <c r="AH312" s="695">
        <v>0</v>
      </c>
      <c r="AI312" s="695">
        <v>0</v>
      </c>
      <c r="AJ312" s="695">
        <v>0</v>
      </c>
      <c r="AK312" s="695">
        <v>0</v>
      </c>
      <c r="AL312" s="695">
        <v>0</v>
      </c>
      <c r="AM312" s="695">
        <v>0</v>
      </c>
      <c r="AN312" s="695">
        <v>0</v>
      </c>
      <c r="AO312" s="696">
        <v>0</v>
      </c>
      <c r="AP312" s="632"/>
      <c r="AQ312" s="694"/>
      <c r="AR312" s="695"/>
      <c r="AS312" s="695"/>
      <c r="AT312" s="695"/>
      <c r="AU312" s="695">
        <v>0</v>
      </c>
      <c r="AV312" s="695">
        <v>2864454</v>
      </c>
      <c r="AW312" s="695">
        <v>2864454</v>
      </c>
      <c r="AX312" s="695">
        <v>2864454</v>
      </c>
      <c r="AY312" s="695">
        <v>2864454</v>
      </c>
      <c r="AZ312" s="695">
        <v>2864454</v>
      </c>
      <c r="BA312" s="695">
        <v>2864454</v>
      </c>
      <c r="BB312" s="695">
        <v>2864454</v>
      </c>
      <c r="BC312" s="695">
        <v>2864454</v>
      </c>
      <c r="BD312" s="695">
        <v>2818914</v>
      </c>
      <c r="BE312" s="695">
        <v>2368295</v>
      </c>
      <c r="BF312" s="695">
        <v>1505216</v>
      </c>
      <c r="BG312" s="695">
        <v>1006874</v>
      </c>
      <c r="BH312" s="695">
        <v>660644</v>
      </c>
      <c r="BI312" s="695">
        <v>0</v>
      </c>
      <c r="BJ312" s="695">
        <v>0</v>
      </c>
      <c r="BK312" s="695">
        <v>0</v>
      </c>
      <c r="BL312" s="695">
        <v>0</v>
      </c>
      <c r="BM312" s="695">
        <v>0</v>
      </c>
      <c r="BN312" s="695">
        <v>0</v>
      </c>
      <c r="BO312" s="695">
        <v>0</v>
      </c>
      <c r="BP312" s="695">
        <v>0</v>
      </c>
      <c r="BQ312" s="695">
        <v>0</v>
      </c>
      <c r="BR312" s="695">
        <v>0</v>
      </c>
      <c r="BS312" s="695">
        <v>0</v>
      </c>
      <c r="BT312" s="696">
        <v>0</v>
      </c>
    </row>
    <row r="313" spans="2:72" ht="18" customHeight="1">
      <c r="B313" s="815" t="s">
        <v>208</v>
      </c>
      <c r="C313" s="815" t="s">
        <v>839</v>
      </c>
      <c r="D313" s="815" t="s">
        <v>780</v>
      </c>
      <c r="E313" s="815"/>
      <c r="F313" s="815"/>
      <c r="G313" s="815"/>
      <c r="H313" s="815">
        <v>2016</v>
      </c>
      <c r="I313" s="816" t="s">
        <v>583</v>
      </c>
      <c r="J313" s="634" t="s">
        <v>595</v>
      </c>
      <c r="K313" s="632"/>
      <c r="L313" s="694"/>
      <c r="M313" s="695"/>
      <c r="N313" s="695"/>
      <c r="O313" s="695"/>
      <c r="P313" s="695">
        <v>0</v>
      </c>
      <c r="Q313" s="695">
        <v>0</v>
      </c>
      <c r="R313" s="695">
        <v>0</v>
      </c>
      <c r="S313" s="695">
        <v>0</v>
      </c>
      <c r="T313" s="695">
        <v>0</v>
      </c>
      <c r="U313" s="695">
        <v>0</v>
      </c>
      <c r="V313" s="695">
        <v>0</v>
      </c>
      <c r="W313" s="695">
        <v>0</v>
      </c>
      <c r="X313" s="695">
        <v>0</v>
      </c>
      <c r="Y313" s="695">
        <v>0</v>
      </c>
      <c r="Z313" s="695">
        <v>0</v>
      </c>
      <c r="AA313" s="695">
        <v>0</v>
      </c>
      <c r="AB313" s="695">
        <v>0</v>
      </c>
      <c r="AC313" s="695">
        <v>0</v>
      </c>
      <c r="AD313" s="695">
        <v>0</v>
      </c>
      <c r="AE313" s="695">
        <v>0</v>
      </c>
      <c r="AF313" s="695">
        <v>0</v>
      </c>
      <c r="AG313" s="695">
        <v>0</v>
      </c>
      <c r="AH313" s="695">
        <v>0</v>
      </c>
      <c r="AI313" s="695">
        <v>0</v>
      </c>
      <c r="AJ313" s="695">
        <v>0</v>
      </c>
      <c r="AK313" s="695">
        <v>0</v>
      </c>
      <c r="AL313" s="695">
        <v>0</v>
      </c>
      <c r="AM313" s="695">
        <v>0</v>
      </c>
      <c r="AN313" s="695">
        <v>0</v>
      </c>
      <c r="AO313" s="696">
        <v>0</v>
      </c>
      <c r="AP313" s="632"/>
      <c r="AQ313" s="694"/>
      <c r="AR313" s="695"/>
      <c r="AS313" s="695"/>
      <c r="AT313" s="695"/>
      <c r="AU313" s="695">
        <v>0</v>
      </c>
      <c r="AV313" s="695">
        <v>0</v>
      </c>
      <c r="AW313" s="695">
        <v>0</v>
      </c>
      <c r="AX313" s="695">
        <v>0</v>
      </c>
      <c r="AY313" s="695">
        <v>0</v>
      </c>
      <c r="AZ313" s="695">
        <v>0</v>
      </c>
      <c r="BA313" s="695">
        <v>0</v>
      </c>
      <c r="BB313" s="695">
        <v>0</v>
      </c>
      <c r="BC313" s="695">
        <v>0</v>
      </c>
      <c r="BD313" s="695">
        <v>0</v>
      </c>
      <c r="BE313" s="695">
        <v>0</v>
      </c>
      <c r="BF313" s="695">
        <v>0</v>
      </c>
      <c r="BG313" s="695">
        <v>0</v>
      </c>
      <c r="BH313" s="695">
        <v>0</v>
      </c>
      <c r="BI313" s="695">
        <v>0</v>
      </c>
      <c r="BJ313" s="695">
        <v>0</v>
      </c>
      <c r="BK313" s="695">
        <v>0</v>
      </c>
      <c r="BL313" s="695">
        <v>0</v>
      </c>
      <c r="BM313" s="695">
        <v>0</v>
      </c>
      <c r="BN313" s="695">
        <v>0</v>
      </c>
      <c r="BO313" s="695">
        <v>0</v>
      </c>
      <c r="BP313" s="695">
        <v>0</v>
      </c>
      <c r="BQ313" s="695">
        <v>0</v>
      </c>
      <c r="BR313" s="695">
        <v>0</v>
      </c>
      <c r="BS313" s="695">
        <v>0</v>
      </c>
      <c r="BT313" s="696">
        <v>0</v>
      </c>
    </row>
    <row r="314" spans="2:72" ht="18" customHeight="1">
      <c r="B314" s="815" t="s">
        <v>208</v>
      </c>
      <c r="C314" s="815" t="s">
        <v>840</v>
      </c>
      <c r="D314" s="815" t="s">
        <v>821</v>
      </c>
      <c r="E314" s="815"/>
      <c r="F314" s="815"/>
      <c r="G314" s="815"/>
      <c r="H314" s="815">
        <v>2016</v>
      </c>
      <c r="I314" s="816" t="s">
        <v>583</v>
      </c>
      <c r="J314" s="634" t="s">
        <v>595</v>
      </c>
      <c r="K314" s="632"/>
      <c r="L314" s="694"/>
      <c r="M314" s="695"/>
      <c r="N314" s="695"/>
      <c r="O314" s="695"/>
      <c r="P314" s="695">
        <v>0</v>
      </c>
      <c r="Q314" s="695">
        <v>0</v>
      </c>
      <c r="R314" s="695">
        <v>0</v>
      </c>
      <c r="S314" s="695">
        <v>0</v>
      </c>
      <c r="T314" s="695">
        <v>0</v>
      </c>
      <c r="U314" s="695">
        <v>0</v>
      </c>
      <c r="V314" s="695">
        <v>0</v>
      </c>
      <c r="W314" s="695">
        <v>0</v>
      </c>
      <c r="X314" s="695">
        <v>0</v>
      </c>
      <c r="Y314" s="695">
        <v>0</v>
      </c>
      <c r="Z314" s="695">
        <v>0</v>
      </c>
      <c r="AA314" s="695">
        <v>0</v>
      </c>
      <c r="AB314" s="695">
        <v>0</v>
      </c>
      <c r="AC314" s="695">
        <v>0</v>
      </c>
      <c r="AD314" s="695">
        <v>0</v>
      </c>
      <c r="AE314" s="695">
        <v>0</v>
      </c>
      <c r="AF314" s="695">
        <v>0</v>
      </c>
      <c r="AG314" s="695">
        <v>0</v>
      </c>
      <c r="AH314" s="695">
        <v>0</v>
      </c>
      <c r="AI314" s="695">
        <v>0</v>
      </c>
      <c r="AJ314" s="695">
        <v>0</v>
      </c>
      <c r="AK314" s="695">
        <v>0</v>
      </c>
      <c r="AL314" s="695">
        <v>0</v>
      </c>
      <c r="AM314" s="695">
        <v>0</v>
      </c>
      <c r="AN314" s="695">
        <v>0</v>
      </c>
      <c r="AO314" s="696">
        <v>0</v>
      </c>
      <c r="AP314" s="632"/>
      <c r="AQ314" s="694"/>
      <c r="AR314" s="695"/>
      <c r="AS314" s="695"/>
      <c r="AT314" s="695"/>
      <c r="AU314" s="695">
        <v>0</v>
      </c>
      <c r="AV314" s="695">
        <v>0</v>
      </c>
      <c r="AW314" s="695">
        <v>0</v>
      </c>
      <c r="AX314" s="695">
        <v>0</v>
      </c>
      <c r="AY314" s="695">
        <v>0</v>
      </c>
      <c r="AZ314" s="695">
        <v>0</v>
      </c>
      <c r="BA314" s="695">
        <v>0</v>
      </c>
      <c r="BB314" s="695">
        <v>0</v>
      </c>
      <c r="BC314" s="695">
        <v>0</v>
      </c>
      <c r="BD314" s="695">
        <v>0</v>
      </c>
      <c r="BE314" s="695">
        <v>0</v>
      </c>
      <c r="BF314" s="695">
        <v>0</v>
      </c>
      <c r="BG314" s="695">
        <v>0</v>
      </c>
      <c r="BH314" s="695">
        <v>0</v>
      </c>
      <c r="BI314" s="695">
        <v>0</v>
      </c>
      <c r="BJ314" s="695">
        <v>0</v>
      </c>
      <c r="BK314" s="695">
        <v>0</v>
      </c>
      <c r="BL314" s="695">
        <v>0</v>
      </c>
      <c r="BM314" s="695">
        <v>0</v>
      </c>
      <c r="BN314" s="695">
        <v>0</v>
      </c>
      <c r="BO314" s="695">
        <v>0</v>
      </c>
      <c r="BP314" s="695">
        <v>0</v>
      </c>
      <c r="BQ314" s="695">
        <v>0</v>
      </c>
      <c r="BR314" s="695">
        <v>0</v>
      </c>
      <c r="BS314" s="695">
        <v>0</v>
      </c>
      <c r="BT314" s="696">
        <v>0</v>
      </c>
    </row>
    <row r="315" spans="2:72" ht="18" customHeight="1">
      <c r="B315" s="815" t="s">
        <v>208</v>
      </c>
      <c r="C315" s="815" t="s">
        <v>840</v>
      </c>
      <c r="D315" s="815" t="s">
        <v>822</v>
      </c>
      <c r="E315" s="815"/>
      <c r="F315" s="815"/>
      <c r="G315" s="815"/>
      <c r="H315" s="815">
        <v>2016</v>
      </c>
      <c r="I315" s="816" t="s">
        <v>583</v>
      </c>
      <c r="J315" s="634" t="s">
        <v>595</v>
      </c>
      <c r="K315" s="632"/>
      <c r="L315" s="694"/>
      <c r="M315" s="695"/>
      <c r="N315" s="695"/>
      <c r="O315" s="695"/>
      <c r="P315" s="695">
        <v>0</v>
      </c>
      <c r="Q315" s="695">
        <v>0</v>
      </c>
      <c r="R315" s="695">
        <v>0</v>
      </c>
      <c r="S315" s="695">
        <v>0</v>
      </c>
      <c r="T315" s="695">
        <v>0</v>
      </c>
      <c r="U315" s="695">
        <v>0</v>
      </c>
      <c r="V315" s="695">
        <v>0</v>
      </c>
      <c r="W315" s="695">
        <v>0</v>
      </c>
      <c r="X315" s="695">
        <v>0</v>
      </c>
      <c r="Y315" s="695">
        <v>0</v>
      </c>
      <c r="Z315" s="695">
        <v>0</v>
      </c>
      <c r="AA315" s="695">
        <v>0</v>
      </c>
      <c r="AB315" s="695">
        <v>0</v>
      </c>
      <c r="AC315" s="695">
        <v>0</v>
      </c>
      <c r="AD315" s="695">
        <v>0</v>
      </c>
      <c r="AE315" s="695">
        <v>0</v>
      </c>
      <c r="AF315" s="695">
        <v>0</v>
      </c>
      <c r="AG315" s="695">
        <v>0</v>
      </c>
      <c r="AH315" s="695">
        <v>0</v>
      </c>
      <c r="AI315" s="695">
        <v>0</v>
      </c>
      <c r="AJ315" s="695">
        <v>0</v>
      </c>
      <c r="AK315" s="695">
        <v>0</v>
      </c>
      <c r="AL315" s="695">
        <v>0</v>
      </c>
      <c r="AM315" s="695">
        <v>0</v>
      </c>
      <c r="AN315" s="695">
        <v>0</v>
      </c>
      <c r="AO315" s="696">
        <v>0</v>
      </c>
      <c r="AP315" s="632"/>
      <c r="AQ315" s="694"/>
      <c r="AR315" s="695"/>
      <c r="AS315" s="695"/>
      <c r="AT315" s="695"/>
      <c r="AU315" s="695">
        <v>0</v>
      </c>
      <c r="AV315" s="695">
        <v>0</v>
      </c>
      <c r="AW315" s="695">
        <v>0</v>
      </c>
      <c r="AX315" s="695">
        <v>0</v>
      </c>
      <c r="AY315" s="695">
        <v>0</v>
      </c>
      <c r="AZ315" s="695">
        <v>0</v>
      </c>
      <c r="BA315" s="695">
        <v>0</v>
      </c>
      <c r="BB315" s="695">
        <v>0</v>
      </c>
      <c r="BC315" s="695">
        <v>0</v>
      </c>
      <c r="BD315" s="695">
        <v>0</v>
      </c>
      <c r="BE315" s="695">
        <v>0</v>
      </c>
      <c r="BF315" s="695">
        <v>0</v>
      </c>
      <c r="BG315" s="695">
        <v>0</v>
      </c>
      <c r="BH315" s="695">
        <v>0</v>
      </c>
      <c r="BI315" s="695">
        <v>0</v>
      </c>
      <c r="BJ315" s="695">
        <v>0</v>
      </c>
      <c r="BK315" s="695">
        <v>0</v>
      </c>
      <c r="BL315" s="695">
        <v>0</v>
      </c>
      <c r="BM315" s="695">
        <v>0</v>
      </c>
      <c r="BN315" s="695">
        <v>0</v>
      </c>
      <c r="BO315" s="695">
        <v>0</v>
      </c>
      <c r="BP315" s="695">
        <v>0</v>
      </c>
      <c r="BQ315" s="695">
        <v>0</v>
      </c>
      <c r="BR315" s="695">
        <v>0</v>
      </c>
      <c r="BS315" s="695">
        <v>0</v>
      </c>
      <c r="BT315" s="696">
        <v>0</v>
      </c>
    </row>
    <row r="316" spans="2:72" ht="18" customHeight="1">
      <c r="B316" s="815" t="s">
        <v>208</v>
      </c>
      <c r="C316" s="815" t="s">
        <v>840</v>
      </c>
      <c r="D316" s="815" t="s">
        <v>823</v>
      </c>
      <c r="E316" s="815"/>
      <c r="F316" s="815"/>
      <c r="G316" s="815"/>
      <c r="H316" s="815">
        <v>2016</v>
      </c>
      <c r="I316" s="816" t="s">
        <v>583</v>
      </c>
      <c r="J316" s="634" t="s">
        <v>595</v>
      </c>
      <c r="K316" s="632"/>
      <c r="L316" s="694"/>
      <c r="M316" s="695"/>
      <c r="N316" s="695"/>
      <c r="O316" s="695"/>
      <c r="P316" s="695">
        <v>0</v>
      </c>
      <c r="Q316" s="695">
        <v>0</v>
      </c>
      <c r="R316" s="695">
        <v>0</v>
      </c>
      <c r="S316" s="695">
        <v>0</v>
      </c>
      <c r="T316" s="695">
        <v>0</v>
      </c>
      <c r="U316" s="695">
        <v>0</v>
      </c>
      <c r="V316" s="695">
        <v>0</v>
      </c>
      <c r="W316" s="695">
        <v>0</v>
      </c>
      <c r="X316" s="695">
        <v>0</v>
      </c>
      <c r="Y316" s="695">
        <v>0</v>
      </c>
      <c r="Z316" s="695">
        <v>0</v>
      </c>
      <c r="AA316" s="695">
        <v>0</v>
      </c>
      <c r="AB316" s="695">
        <v>0</v>
      </c>
      <c r="AC316" s="695">
        <v>0</v>
      </c>
      <c r="AD316" s="695">
        <v>0</v>
      </c>
      <c r="AE316" s="695">
        <v>0</v>
      </c>
      <c r="AF316" s="695">
        <v>0</v>
      </c>
      <c r="AG316" s="695">
        <v>0</v>
      </c>
      <c r="AH316" s="695">
        <v>0</v>
      </c>
      <c r="AI316" s="695">
        <v>0</v>
      </c>
      <c r="AJ316" s="695">
        <v>0</v>
      </c>
      <c r="AK316" s="695">
        <v>0</v>
      </c>
      <c r="AL316" s="695">
        <v>0</v>
      </c>
      <c r="AM316" s="695">
        <v>0</v>
      </c>
      <c r="AN316" s="695">
        <v>0</v>
      </c>
      <c r="AO316" s="696">
        <v>0</v>
      </c>
      <c r="AP316" s="632"/>
      <c r="AQ316" s="694"/>
      <c r="AR316" s="695"/>
      <c r="AS316" s="695"/>
      <c r="AT316" s="695"/>
      <c r="AU316" s="695">
        <v>0</v>
      </c>
      <c r="AV316" s="695">
        <v>0</v>
      </c>
      <c r="AW316" s="695">
        <v>0</v>
      </c>
      <c r="AX316" s="695">
        <v>0</v>
      </c>
      <c r="AY316" s="695">
        <v>0</v>
      </c>
      <c r="AZ316" s="695">
        <v>0</v>
      </c>
      <c r="BA316" s="695">
        <v>0</v>
      </c>
      <c r="BB316" s="695">
        <v>0</v>
      </c>
      <c r="BC316" s="695">
        <v>0</v>
      </c>
      <c r="BD316" s="695">
        <v>0</v>
      </c>
      <c r="BE316" s="695">
        <v>0</v>
      </c>
      <c r="BF316" s="695">
        <v>0</v>
      </c>
      <c r="BG316" s="695">
        <v>0</v>
      </c>
      <c r="BH316" s="695">
        <v>0</v>
      </c>
      <c r="BI316" s="695">
        <v>0</v>
      </c>
      <c r="BJ316" s="695">
        <v>0</v>
      </c>
      <c r="BK316" s="695">
        <v>0</v>
      </c>
      <c r="BL316" s="695">
        <v>0</v>
      </c>
      <c r="BM316" s="695">
        <v>0</v>
      </c>
      <c r="BN316" s="695">
        <v>0</v>
      </c>
      <c r="BO316" s="695">
        <v>0</v>
      </c>
      <c r="BP316" s="695">
        <v>0</v>
      </c>
      <c r="BQ316" s="695">
        <v>0</v>
      </c>
      <c r="BR316" s="695">
        <v>0</v>
      </c>
      <c r="BS316" s="695">
        <v>0</v>
      </c>
      <c r="BT316" s="696">
        <v>0</v>
      </c>
    </row>
    <row r="317" spans="2:72" ht="18" customHeight="1">
      <c r="B317" s="815" t="s">
        <v>208</v>
      </c>
      <c r="C317" s="815" t="s">
        <v>840</v>
      </c>
      <c r="D317" s="815" t="s">
        <v>824</v>
      </c>
      <c r="E317" s="815"/>
      <c r="F317" s="815"/>
      <c r="G317" s="815"/>
      <c r="H317" s="815">
        <v>2016</v>
      </c>
      <c r="I317" s="816" t="s">
        <v>583</v>
      </c>
      <c r="J317" s="634" t="s">
        <v>595</v>
      </c>
      <c r="K317" s="632"/>
      <c r="L317" s="694"/>
      <c r="M317" s="695"/>
      <c r="N317" s="695"/>
      <c r="O317" s="695"/>
      <c r="P317" s="695">
        <v>0</v>
      </c>
      <c r="Q317" s="695">
        <v>0</v>
      </c>
      <c r="R317" s="695">
        <v>0</v>
      </c>
      <c r="S317" s="695">
        <v>0</v>
      </c>
      <c r="T317" s="695">
        <v>0</v>
      </c>
      <c r="U317" s="695">
        <v>0</v>
      </c>
      <c r="V317" s="695">
        <v>0</v>
      </c>
      <c r="W317" s="695">
        <v>0</v>
      </c>
      <c r="X317" s="695">
        <v>0</v>
      </c>
      <c r="Y317" s="695">
        <v>0</v>
      </c>
      <c r="Z317" s="695">
        <v>0</v>
      </c>
      <c r="AA317" s="695">
        <v>0</v>
      </c>
      <c r="AB317" s="695">
        <v>0</v>
      </c>
      <c r="AC317" s="695">
        <v>0</v>
      </c>
      <c r="AD317" s="695">
        <v>0</v>
      </c>
      <c r="AE317" s="695">
        <v>0</v>
      </c>
      <c r="AF317" s="695">
        <v>0</v>
      </c>
      <c r="AG317" s="695">
        <v>0</v>
      </c>
      <c r="AH317" s="695">
        <v>0</v>
      </c>
      <c r="AI317" s="695">
        <v>0</v>
      </c>
      <c r="AJ317" s="695">
        <v>0</v>
      </c>
      <c r="AK317" s="695">
        <v>0</v>
      </c>
      <c r="AL317" s="695">
        <v>0</v>
      </c>
      <c r="AM317" s="695">
        <v>0</v>
      </c>
      <c r="AN317" s="695">
        <v>0</v>
      </c>
      <c r="AO317" s="696">
        <v>0</v>
      </c>
      <c r="AP317" s="632"/>
      <c r="AQ317" s="694"/>
      <c r="AR317" s="695"/>
      <c r="AS317" s="695"/>
      <c r="AT317" s="695"/>
      <c r="AU317" s="695">
        <v>0</v>
      </c>
      <c r="AV317" s="695">
        <v>0</v>
      </c>
      <c r="AW317" s="695">
        <v>0</v>
      </c>
      <c r="AX317" s="695">
        <v>0</v>
      </c>
      <c r="AY317" s="695">
        <v>0</v>
      </c>
      <c r="AZ317" s="695">
        <v>0</v>
      </c>
      <c r="BA317" s="695">
        <v>0</v>
      </c>
      <c r="BB317" s="695">
        <v>0</v>
      </c>
      <c r="BC317" s="695">
        <v>0</v>
      </c>
      <c r="BD317" s="695">
        <v>0</v>
      </c>
      <c r="BE317" s="695">
        <v>0</v>
      </c>
      <c r="BF317" s="695">
        <v>0</v>
      </c>
      <c r="BG317" s="695">
        <v>0</v>
      </c>
      <c r="BH317" s="695">
        <v>0</v>
      </c>
      <c r="BI317" s="695">
        <v>0</v>
      </c>
      <c r="BJ317" s="695">
        <v>0</v>
      </c>
      <c r="BK317" s="695">
        <v>0</v>
      </c>
      <c r="BL317" s="695">
        <v>0</v>
      </c>
      <c r="BM317" s="695">
        <v>0</v>
      </c>
      <c r="BN317" s="695">
        <v>0</v>
      </c>
      <c r="BO317" s="695">
        <v>0</v>
      </c>
      <c r="BP317" s="695">
        <v>0</v>
      </c>
      <c r="BQ317" s="695">
        <v>0</v>
      </c>
      <c r="BR317" s="695">
        <v>0</v>
      </c>
      <c r="BS317" s="695">
        <v>0</v>
      </c>
      <c r="BT317" s="696">
        <v>0</v>
      </c>
    </row>
    <row r="318" spans="2:72" ht="18" customHeight="1">
      <c r="B318" s="815" t="s">
        <v>208</v>
      </c>
      <c r="C318" s="815" t="s">
        <v>840</v>
      </c>
      <c r="D318" s="815" t="s">
        <v>781</v>
      </c>
      <c r="E318" s="815"/>
      <c r="F318" s="815"/>
      <c r="G318" s="815"/>
      <c r="H318" s="815">
        <v>2016</v>
      </c>
      <c r="I318" s="816" t="s">
        <v>583</v>
      </c>
      <c r="J318" s="634" t="s">
        <v>595</v>
      </c>
      <c r="K318" s="632"/>
      <c r="L318" s="694"/>
      <c r="M318" s="695"/>
      <c r="N318" s="695"/>
      <c r="O318" s="695"/>
      <c r="P318" s="695">
        <v>0</v>
      </c>
      <c r="Q318" s="695">
        <v>27</v>
      </c>
      <c r="R318" s="695">
        <v>27</v>
      </c>
      <c r="S318" s="695">
        <v>27</v>
      </c>
      <c r="T318" s="695">
        <v>27</v>
      </c>
      <c r="U318" s="695">
        <v>27</v>
      </c>
      <c r="V318" s="695">
        <v>27</v>
      </c>
      <c r="W318" s="695">
        <v>27</v>
      </c>
      <c r="X318" s="695">
        <v>27</v>
      </c>
      <c r="Y318" s="695">
        <v>27</v>
      </c>
      <c r="Z318" s="695">
        <v>27</v>
      </c>
      <c r="AA318" s="695">
        <v>0</v>
      </c>
      <c r="AB318" s="695">
        <v>0</v>
      </c>
      <c r="AC318" s="695">
        <v>0</v>
      </c>
      <c r="AD318" s="695">
        <v>0</v>
      </c>
      <c r="AE318" s="695">
        <v>0</v>
      </c>
      <c r="AF318" s="695">
        <v>0</v>
      </c>
      <c r="AG318" s="695">
        <v>0</v>
      </c>
      <c r="AH318" s="695">
        <v>0</v>
      </c>
      <c r="AI318" s="695">
        <v>0</v>
      </c>
      <c r="AJ318" s="695">
        <v>0</v>
      </c>
      <c r="AK318" s="695">
        <v>0</v>
      </c>
      <c r="AL318" s="695">
        <v>0</v>
      </c>
      <c r="AM318" s="695">
        <v>0</v>
      </c>
      <c r="AN318" s="695">
        <v>0</v>
      </c>
      <c r="AO318" s="696">
        <v>0</v>
      </c>
      <c r="AP318" s="632"/>
      <c r="AQ318" s="694"/>
      <c r="AR318" s="695"/>
      <c r="AS318" s="695"/>
      <c r="AT318" s="695"/>
      <c r="AU318" s="695">
        <v>0</v>
      </c>
      <c r="AV318" s="695">
        <v>370393</v>
      </c>
      <c r="AW318" s="695">
        <v>370393</v>
      </c>
      <c r="AX318" s="695">
        <v>370393</v>
      </c>
      <c r="AY318" s="695">
        <v>370393</v>
      </c>
      <c r="AZ318" s="695">
        <v>370393</v>
      </c>
      <c r="BA318" s="695">
        <v>370393</v>
      </c>
      <c r="BB318" s="695">
        <v>370393</v>
      </c>
      <c r="BC318" s="695">
        <v>370393</v>
      </c>
      <c r="BD318" s="695">
        <v>370393</v>
      </c>
      <c r="BE318" s="695">
        <v>370393</v>
      </c>
      <c r="BF318" s="695">
        <v>0</v>
      </c>
      <c r="BG318" s="695">
        <v>0</v>
      </c>
      <c r="BH318" s="695">
        <v>0</v>
      </c>
      <c r="BI318" s="695">
        <v>0</v>
      </c>
      <c r="BJ318" s="695">
        <v>0</v>
      </c>
      <c r="BK318" s="695">
        <v>0</v>
      </c>
      <c r="BL318" s="695">
        <v>0</v>
      </c>
      <c r="BM318" s="695">
        <v>0</v>
      </c>
      <c r="BN318" s="695">
        <v>0</v>
      </c>
      <c r="BO318" s="695">
        <v>0</v>
      </c>
      <c r="BP318" s="695">
        <v>0</v>
      </c>
      <c r="BQ318" s="695">
        <v>0</v>
      </c>
      <c r="BR318" s="695">
        <v>0</v>
      </c>
      <c r="BS318" s="695">
        <v>0</v>
      </c>
      <c r="BT318" s="696">
        <v>0</v>
      </c>
    </row>
    <row r="319" spans="2:72" ht="18" customHeight="1">
      <c r="B319" s="815" t="s">
        <v>208</v>
      </c>
      <c r="C319" s="815" t="s">
        <v>840</v>
      </c>
      <c r="D319" s="815" t="s">
        <v>825</v>
      </c>
      <c r="E319" s="815"/>
      <c r="F319" s="815"/>
      <c r="G319" s="815"/>
      <c r="H319" s="815">
        <v>2016</v>
      </c>
      <c r="I319" s="816" t="s">
        <v>583</v>
      </c>
      <c r="J319" s="634" t="s">
        <v>595</v>
      </c>
      <c r="K319" s="632"/>
      <c r="L319" s="694"/>
      <c r="M319" s="695"/>
      <c r="N319" s="695"/>
      <c r="O319" s="695"/>
      <c r="P319" s="695">
        <v>0</v>
      </c>
      <c r="Q319" s="695">
        <v>0</v>
      </c>
      <c r="R319" s="695">
        <v>0</v>
      </c>
      <c r="S319" s="695">
        <v>0</v>
      </c>
      <c r="T319" s="695">
        <v>0</v>
      </c>
      <c r="U319" s="695">
        <v>0</v>
      </c>
      <c r="V319" s="695">
        <v>0</v>
      </c>
      <c r="W319" s="695">
        <v>0</v>
      </c>
      <c r="X319" s="695">
        <v>0</v>
      </c>
      <c r="Y319" s="695">
        <v>0</v>
      </c>
      <c r="Z319" s="695">
        <v>0</v>
      </c>
      <c r="AA319" s="695">
        <v>0</v>
      </c>
      <c r="AB319" s="695">
        <v>0</v>
      </c>
      <c r="AC319" s="695">
        <v>0</v>
      </c>
      <c r="AD319" s="695">
        <v>0</v>
      </c>
      <c r="AE319" s="695">
        <v>0</v>
      </c>
      <c r="AF319" s="695">
        <v>0</v>
      </c>
      <c r="AG319" s="695">
        <v>0</v>
      </c>
      <c r="AH319" s="695">
        <v>0</v>
      </c>
      <c r="AI319" s="695">
        <v>0</v>
      </c>
      <c r="AJ319" s="695">
        <v>0</v>
      </c>
      <c r="AK319" s="695">
        <v>0</v>
      </c>
      <c r="AL319" s="695">
        <v>0</v>
      </c>
      <c r="AM319" s="695">
        <v>0</v>
      </c>
      <c r="AN319" s="695">
        <v>0</v>
      </c>
      <c r="AO319" s="696">
        <v>0</v>
      </c>
      <c r="AP319" s="632"/>
      <c r="AQ319" s="694"/>
      <c r="AR319" s="695"/>
      <c r="AS319" s="695"/>
      <c r="AT319" s="695"/>
      <c r="AU319" s="695">
        <v>0</v>
      </c>
      <c r="AV319" s="695">
        <v>0</v>
      </c>
      <c r="AW319" s="695">
        <v>0</v>
      </c>
      <c r="AX319" s="695">
        <v>0</v>
      </c>
      <c r="AY319" s="695">
        <v>0</v>
      </c>
      <c r="AZ319" s="695">
        <v>0</v>
      </c>
      <c r="BA319" s="695">
        <v>0</v>
      </c>
      <c r="BB319" s="695">
        <v>0</v>
      </c>
      <c r="BC319" s="695">
        <v>0</v>
      </c>
      <c r="BD319" s="695">
        <v>0</v>
      </c>
      <c r="BE319" s="695">
        <v>0</v>
      </c>
      <c r="BF319" s="695">
        <v>0</v>
      </c>
      <c r="BG319" s="695">
        <v>0</v>
      </c>
      <c r="BH319" s="695">
        <v>0</v>
      </c>
      <c r="BI319" s="695">
        <v>0</v>
      </c>
      <c r="BJ319" s="695">
        <v>0</v>
      </c>
      <c r="BK319" s="695">
        <v>0</v>
      </c>
      <c r="BL319" s="695">
        <v>0</v>
      </c>
      <c r="BM319" s="695">
        <v>0</v>
      </c>
      <c r="BN319" s="695">
        <v>0</v>
      </c>
      <c r="BO319" s="695">
        <v>0</v>
      </c>
      <c r="BP319" s="695">
        <v>0</v>
      </c>
      <c r="BQ319" s="695">
        <v>0</v>
      </c>
      <c r="BR319" s="695">
        <v>0</v>
      </c>
      <c r="BS319" s="695">
        <v>0</v>
      </c>
      <c r="BT319" s="696">
        <v>0</v>
      </c>
    </row>
    <row r="320" spans="2:72" ht="18" customHeight="1">
      <c r="B320" s="815" t="s">
        <v>208</v>
      </c>
      <c r="C320" s="815" t="s">
        <v>840</v>
      </c>
      <c r="D320" s="815" t="s">
        <v>826</v>
      </c>
      <c r="E320" s="815"/>
      <c r="F320" s="815"/>
      <c r="G320" s="815"/>
      <c r="H320" s="815">
        <v>2016</v>
      </c>
      <c r="I320" s="816" t="s">
        <v>583</v>
      </c>
      <c r="J320" s="634" t="s">
        <v>595</v>
      </c>
      <c r="K320" s="632"/>
      <c r="L320" s="694"/>
      <c r="M320" s="695"/>
      <c r="N320" s="695"/>
      <c r="O320" s="695"/>
      <c r="P320" s="695">
        <v>0</v>
      </c>
      <c r="Q320" s="695">
        <v>0</v>
      </c>
      <c r="R320" s="695">
        <v>0</v>
      </c>
      <c r="S320" s="695">
        <v>0</v>
      </c>
      <c r="T320" s="695">
        <v>0</v>
      </c>
      <c r="U320" s="695">
        <v>0</v>
      </c>
      <c r="V320" s="695">
        <v>0</v>
      </c>
      <c r="W320" s="695">
        <v>0</v>
      </c>
      <c r="X320" s="695">
        <v>0</v>
      </c>
      <c r="Y320" s="695">
        <v>0</v>
      </c>
      <c r="Z320" s="695">
        <v>0</v>
      </c>
      <c r="AA320" s="695">
        <v>0</v>
      </c>
      <c r="AB320" s="695">
        <v>0</v>
      </c>
      <c r="AC320" s="695">
        <v>0</v>
      </c>
      <c r="AD320" s="695">
        <v>0</v>
      </c>
      <c r="AE320" s="695">
        <v>0</v>
      </c>
      <c r="AF320" s="695">
        <v>0</v>
      </c>
      <c r="AG320" s="695">
        <v>0</v>
      </c>
      <c r="AH320" s="695">
        <v>0</v>
      </c>
      <c r="AI320" s="695">
        <v>0</v>
      </c>
      <c r="AJ320" s="695">
        <v>0</v>
      </c>
      <c r="AK320" s="695">
        <v>0</v>
      </c>
      <c r="AL320" s="695">
        <v>0</v>
      </c>
      <c r="AM320" s="695">
        <v>0</v>
      </c>
      <c r="AN320" s="695">
        <v>0</v>
      </c>
      <c r="AO320" s="696">
        <v>0</v>
      </c>
      <c r="AP320" s="632"/>
      <c r="AQ320" s="694"/>
      <c r="AR320" s="695"/>
      <c r="AS320" s="695"/>
      <c r="AT320" s="695"/>
      <c r="AU320" s="695">
        <v>0</v>
      </c>
      <c r="AV320" s="695">
        <v>0</v>
      </c>
      <c r="AW320" s="695">
        <v>0</v>
      </c>
      <c r="AX320" s="695">
        <v>0</v>
      </c>
      <c r="AY320" s="695">
        <v>0</v>
      </c>
      <c r="AZ320" s="695">
        <v>0</v>
      </c>
      <c r="BA320" s="695">
        <v>0</v>
      </c>
      <c r="BB320" s="695">
        <v>0</v>
      </c>
      <c r="BC320" s="695">
        <v>0</v>
      </c>
      <c r="BD320" s="695">
        <v>0</v>
      </c>
      <c r="BE320" s="695">
        <v>0</v>
      </c>
      <c r="BF320" s="695">
        <v>0</v>
      </c>
      <c r="BG320" s="695">
        <v>0</v>
      </c>
      <c r="BH320" s="695">
        <v>0</v>
      </c>
      <c r="BI320" s="695">
        <v>0</v>
      </c>
      <c r="BJ320" s="695">
        <v>0</v>
      </c>
      <c r="BK320" s="695">
        <v>0</v>
      </c>
      <c r="BL320" s="695">
        <v>0</v>
      </c>
      <c r="BM320" s="695">
        <v>0</v>
      </c>
      <c r="BN320" s="695">
        <v>0</v>
      </c>
      <c r="BO320" s="695">
        <v>0</v>
      </c>
      <c r="BP320" s="695">
        <v>0</v>
      </c>
      <c r="BQ320" s="695">
        <v>0</v>
      </c>
      <c r="BR320" s="695">
        <v>0</v>
      </c>
      <c r="BS320" s="695">
        <v>0</v>
      </c>
      <c r="BT320" s="696">
        <v>0</v>
      </c>
    </row>
    <row r="321" spans="2:72" ht="18" customHeight="1">
      <c r="B321" s="815" t="s">
        <v>208</v>
      </c>
      <c r="C321" s="815" t="s">
        <v>840</v>
      </c>
      <c r="D321" s="815" t="s">
        <v>778</v>
      </c>
      <c r="E321" s="815"/>
      <c r="F321" s="815"/>
      <c r="G321" s="815"/>
      <c r="H321" s="815">
        <v>2016</v>
      </c>
      <c r="I321" s="816" t="s">
        <v>583</v>
      </c>
      <c r="J321" s="634" t="s">
        <v>595</v>
      </c>
      <c r="K321" s="632"/>
      <c r="L321" s="694"/>
      <c r="M321" s="695"/>
      <c r="N321" s="695"/>
      <c r="O321" s="695"/>
      <c r="P321" s="695">
        <v>0</v>
      </c>
      <c r="Q321" s="695">
        <v>0</v>
      </c>
      <c r="R321" s="695">
        <v>0</v>
      </c>
      <c r="S321" s="695">
        <v>0</v>
      </c>
      <c r="T321" s="695">
        <v>0</v>
      </c>
      <c r="U321" s="695">
        <v>0</v>
      </c>
      <c r="V321" s="695">
        <v>0</v>
      </c>
      <c r="W321" s="695">
        <v>0</v>
      </c>
      <c r="X321" s="695">
        <v>0</v>
      </c>
      <c r="Y321" s="695">
        <v>0</v>
      </c>
      <c r="Z321" s="695">
        <v>0</v>
      </c>
      <c r="AA321" s="695">
        <v>0</v>
      </c>
      <c r="AB321" s="695">
        <v>0</v>
      </c>
      <c r="AC321" s="695">
        <v>0</v>
      </c>
      <c r="AD321" s="695">
        <v>0</v>
      </c>
      <c r="AE321" s="695">
        <v>0</v>
      </c>
      <c r="AF321" s="695">
        <v>0</v>
      </c>
      <c r="AG321" s="695">
        <v>0</v>
      </c>
      <c r="AH321" s="695">
        <v>0</v>
      </c>
      <c r="AI321" s="695">
        <v>0</v>
      </c>
      <c r="AJ321" s="695">
        <v>0</v>
      </c>
      <c r="AK321" s="695">
        <v>0</v>
      </c>
      <c r="AL321" s="695">
        <v>0</v>
      </c>
      <c r="AM321" s="695">
        <v>0</v>
      </c>
      <c r="AN321" s="695">
        <v>0</v>
      </c>
      <c r="AO321" s="696">
        <v>0</v>
      </c>
      <c r="AP321" s="632"/>
      <c r="AQ321" s="694"/>
      <c r="AR321" s="695"/>
      <c r="AS321" s="695"/>
      <c r="AT321" s="695"/>
      <c r="AU321" s="695">
        <v>0</v>
      </c>
      <c r="AV321" s="695">
        <v>0</v>
      </c>
      <c r="AW321" s="695">
        <v>0</v>
      </c>
      <c r="AX321" s="695">
        <v>0</v>
      </c>
      <c r="AY321" s="695">
        <v>0</v>
      </c>
      <c r="AZ321" s="695">
        <v>0</v>
      </c>
      <c r="BA321" s="695">
        <v>0</v>
      </c>
      <c r="BB321" s="695">
        <v>0</v>
      </c>
      <c r="BC321" s="695">
        <v>0</v>
      </c>
      <c r="BD321" s="695">
        <v>0</v>
      </c>
      <c r="BE321" s="695">
        <v>0</v>
      </c>
      <c r="BF321" s="695">
        <v>0</v>
      </c>
      <c r="BG321" s="695">
        <v>0</v>
      </c>
      <c r="BH321" s="695">
        <v>0</v>
      </c>
      <c r="BI321" s="695">
        <v>0</v>
      </c>
      <c r="BJ321" s="695">
        <v>0</v>
      </c>
      <c r="BK321" s="695">
        <v>0</v>
      </c>
      <c r="BL321" s="695">
        <v>0</v>
      </c>
      <c r="BM321" s="695">
        <v>0</v>
      </c>
      <c r="BN321" s="695">
        <v>0</v>
      </c>
      <c r="BO321" s="695">
        <v>0</v>
      </c>
      <c r="BP321" s="695">
        <v>0</v>
      </c>
      <c r="BQ321" s="695">
        <v>0</v>
      </c>
      <c r="BR321" s="695">
        <v>0</v>
      </c>
      <c r="BS321" s="695">
        <v>0</v>
      </c>
      <c r="BT321" s="696">
        <v>0</v>
      </c>
    </row>
    <row r="322" spans="2:72" ht="18" customHeight="1">
      <c r="B322" s="815" t="s">
        <v>208</v>
      </c>
      <c r="C322" s="815" t="s">
        <v>840</v>
      </c>
      <c r="D322" s="815" t="s">
        <v>784</v>
      </c>
      <c r="E322" s="815"/>
      <c r="F322" s="815"/>
      <c r="G322" s="815"/>
      <c r="H322" s="815">
        <v>2016</v>
      </c>
      <c r="I322" s="816" t="s">
        <v>583</v>
      </c>
      <c r="J322" s="634" t="s">
        <v>595</v>
      </c>
      <c r="K322" s="632"/>
      <c r="L322" s="694"/>
      <c r="M322" s="695"/>
      <c r="N322" s="695"/>
      <c r="O322" s="695"/>
      <c r="P322" s="695">
        <v>0</v>
      </c>
      <c r="Q322" s="695">
        <v>207</v>
      </c>
      <c r="R322" s="695">
        <v>207</v>
      </c>
      <c r="S322" s="695">
        <v>207</v>
      </c>
      <c r="T322" s="695">
        <v>207</v>
      </c>
      <c r="U322" s="695">
        <v>207</v>
      </c>
      <c r="V322" s="695">
        <v>207</v>
      </c>
      <c r="W322" s="695">
        <v>207</v>
      </c>
      <c r="X322" s="695">
        <v>207</v>
      </c>
      <c r="Y322" s="695">
        <v>207</v>
      </c>
      <c r="Z322" s="695">
        <v>207</v>
      </c>
      <c r="AA322" s="695">
        <v>207</v>
      </c>
      <c r="AB322" s="695">
        <v>207</v>
      </c>
      <c r="AC322" s="695">
        <v>207</v>
      </c>
      <c r="AD322" s="695">
        <v>176</v>
      </c>
      <c r="AE322" s="695">
        <v>176</v>
      </c>
      <c r="AF322" s="695">
        <v>62</v>
      </c>
      <c r="AG322" s="695">
        <v>62</v>
      </c>
      <c r="AH322" s="695">
        <v>0</v>
      </c>
      <c r="AI322" s="695">
        <v>0</v>
      </c>
      <c r="AJ322" s="695">
        <v>0</v>
      </c>
      <c r="AK322" s="695">
        <v>0</v>
      </c>
      <c r="AL322" s="695">
        <v>0</v>
      </c>
      <c r="AM322" s="695">
        <v>0</v>
      </c>
      <c r="AN322" s="695">
        <v>0</v>
      </c>
      <c r="AO322" s="696">
        <v>0</v>
      </c>
      <c r="AP322" s="632"/>
      <c r="AQ322" s="694"/>
      <c r="AR322" s="695"/>
      <c r="AS322" s="695"/>
      <c r="AT322" s="695"/>
      <c r="AU322" s="695">
        <v>0</v>
      </c>
      <c r="AV322" s="695">
        <v>3295945</v>
      </c>
      <c r="AW322" s="695">
        <v>3295945</v>
      </c>
      <c r="AX322" s="695">
        <v>3295945</v>
      </c>
      <c r="AY322" s="695">
        <v>3295945</v>
      </c>
      <c r="AZ322" s="695">
        <v>3295945</v>
      </c>
      <c r="BA322" s="695">
        <v>3295945</v>
      </c>
      <c r="BB322" s="695">
        <v>3295945</v>
      </c>
      <c r="BC322" s="695">
        <v>3295945</v>
      </c>
      <c r="BD322" s="695">
        <v>3295945</v>
      </c>
      <c r="BE322" s="695">
        <v>3295945</v>
      </c>
      <c r="BF322" s="695">
        <v>3295945</v>
      </c>
      <c r="BG322" s="695">
        <v>3295945</v>
      </c>
      <c r="BH322" s="695">
        <v>3295945</v>
      </c>
      <c r="BI322" s="695">
        <v>2807122</v>
      </c>
      <c r="BJ322" s="695">
        <v>2807122</v>
      </c>
      <c r="BK322" s="695">
        <v>988986</v>
      </c>
      <c r="BL322" s="695">
        <v>988986</v>
      </c>
      <c r="BM322" s="695">
        <v>0</v>
      </c>
      <c r="BN322" s="695">
        <v>0</v>
      </c>
      <c r="BO322" s="695">
        <v>0</v>
      </c>
      <c r="BP322" s="695">
        <v>0</v>
      </c>
      <c r="BQ322" s="695">
        <v>0</v>
      </c>
      <c r="BR322" s="695">
        <v>0</v>
      </c>
      <c r="BS322" s="695">
        <v>0</v>
      </c>
      <c r="BT322" s="696">
        <v>0</v>
      </c>
    </row>
    <row r="323" spans="2:72" ht="18" customHeight="1">
      <c r="B323" s="815" t="s">
        <v>208</v>
      </c>
      <c r="C323" s="815" t="s">
        <v>840</v>
      </c>
      <c r="D323" s="815" t="s">
        <v>827</v>
      </c>
      <c r="E323" s="815"/>
      <c r="F323" s="815"/>
      <c r="G323" s="815"/>
      <c r="H323" s="815">
        <v>2016</v>
      </c>
      <c r="I323" s="816" t="s">
        <v>583</v>
      </c>
      <c r="J323" s="634" t="s">
        <v>595</v>
      </c>
      <c r="K323" s="632"/>
      <c r="L323" s="694"/>
      <c r="M323" s="695"/>
      <c r="N323" s="695"/>
      <c r="O323" s="695"/>
      <c r="P323" s="695">
        <v>0</v>
      </c>
      <c r="Q323" s="695">
        <v>0</v>
      </c>
      <c r="R323" s="695">
        <v>0</v>
      </c>
      <c r="S323" s="695">
        <v>0</v>
      </c>
      <c r="T323" s="695">
        <v>0</v>
      </c>
      <c r="U323" s="695">
        <v>0</v>
      </c>
      <c r="V323" s="695">
        <v>0</v>
      </c>
      <c r="W323" s="695">
        <v>0</v>
      </c>
      <c r="X323" s="695">
        <v>0</v>
      </c>
      <c r="Y323" s="695">
        <v>0</v>
      </c>
      <c r="Z323" s="695">
        <v>0</v>
      </c>
      <c r="AA323" s="695">
        <v>0</v>
      </c>
      <c r="AB323" s="695">
        <v>0</v>
      </c>
      <c r="AC323" s="695">
        <v>0</v>
      </c>
      <c r="AD323" s="695">
        <v>0</v>
      </c>
      <c r="AE323" s="695">
        <v>0</v>
      </c>
      <c r="AF323" s="695">
        <v>0</v>
      </c>
      <c r="AG323" s="695">
        <v>0</v>
      </c>
      <c r="AH323" s="695">
        <v>0</v>
      </c>
      <c r="AI323" s="695">
        <v>0</v>
      </c>
      <c r="AJ323" s="695">
        <v>0</v>
      </c>
      <c r="AK323" s="695">
        <v>0</v>
      </c>
      <c r="AL323" s="695">
        <v>0</v>
      </c>
      <c r="AM323" s="695">
        <v>0</v>
      </c>
      <c r="AN323" s="695">
        <v>0</v>
      </c>
      <c r="AO323" s="696">
        <v>0</v>
      </c>
      <c r="AP323" s="632"/>
      <c r="AQ323" s="694"/>
      <c r="AR323" s="695"/>
      <c r="AS323" s="695"/>
      <c r="AT323" s="695"/>
      <c r="AU323" s="695">
        <v>0</v>
      </c>
      <c r="AV323" s="695">
        <v>0</v>
      </c>
      <c r="AW323" s="695">
        <v>0</v>
      </c>
      <c r="AX323" s="695">
        <v>0</v>
      </c>
      <c r="AY323" s="695">
        <v>0</v>
      </c>
      <c r="AZ323" s="695">
        <v>0</v>
      </c>
      <c r="BA323" s="695">
        <v>0</v>
      </c>
      <c r="BB323" s="695">
        <v>0</v>
      </c>
      <c r="BC323" s="695">
        <v>0</v>
      </c>
      <c r="BD323" s="695">
        <v>0</v>
      </c>
      <c r="BE323" s="695">
        <v>0</v>
      </c>
      <c r="BF323" s="695">
        <v>0</v>
      </c>
      <c r="BG323" s="695">
        <v>0</v>
      </c>
      <c r="BH323" s="695">
        <v>0</v>
      </c>
      <c r="BI323" s="695">
        <v>0</v>
      </c>
      <c r="BJ323" s="695">
        <v>0</v>
      </c>
      <c r="BK323" s="695">
        <v>0</v>
      </c>
      <c r="BL323" s="695">
        <v>0</v>
      </c>
      <c r="BM323" s="695">
        <v>0</v>
      </c>
      <c r="BN323" s="695">
        <v>0</v>
      </c>
      <c r="BO323" s="695">
        <v>0</v>
      </c>
      <c r="BP323" s="695">
        <v>0</v>
      </c>
      <c r="BQ323" s="695">
        <v>0</v>
      </c>
      <c r="BR323" s="695">
        <v>0</v>
      </c>
      <c r="BS323" s="695">
        <v>0</v>
      </c>
      <c r="BT323" s="696">
        <v>0</v>
      </c>
    </row>
    <row r="324" spans="2:72" ht="18" customHeight="1">
      <c r="B324" s="815" t="s">
        <v>208</v>
      </c>
      <c r="C324" s="815" t="s">
        <v>840</v>
      </c>
      <c r="D324" s="815" t="s">
        <v>772</v>
      </c>
      <c r="E324" s="815"/>
      <c r="F324" s="815"/>
      <c r="G324" s="815"/>
      <c r="H324" s="815">
        <v>2016</v>
      </c>
      <c r="I324" s="816" t="s">
        <v>583</v>
      </c>
      <c r="J324" s="634" t="s">
        <v>595</v>
      </c>
      <c r="K324" s="632"/>
      <c r="L324" s="694"/>
      <c r="M324" s="695"/>
      <c r="N324" s="695"/>
      <c r="O324" s="695"/>
      <c r="P324" s="695">
        <v>0</v>
      </c>
      <c r="Q324" s="695">
        <v>0</v>
      </c>
      <c r="R324" s="695">
        <v>0</v>
      </c>
      <c r="S324" s="695">
        <v>0</v>
      </c>
      <c r="T324" s="695">
        <v>0</v>
      </c>
      <c r="U324" s="695">
        <v>0</v>
      </c>
      <c r="V324" s="695">
        <v>0</v>
      </c>
      <c r="W324" s="695">
        <v>0</v>
      </c>
      <c r="X324" s="695">
        <v>0</v>
      </c>
      <c r="Y324" s="695">
        <v>0</v>
      </c>
      <c r="Z324" s="695">
        <v>0</v>
      </c>
      <c r="AA324" s="695">
        <v>0</v>
      </c>
      <c r="AB324" s="695">
        <v>0</v>
      </c>
      <c r="AC324" s="695">
        <v>0</v>
      </c>
      <c r="AD324" s="695">
        <v>0</v>
      </c>
      <c r="AE324" s="695">
        <v>0</v>
      </c>
      <c r="AF324" s="695">
        <v>0</v>
      </c>
      <c r="AG324" s="695">
        <v>0</v>
      </c>
      <c r="AH324" s="695">
        <v>0</v>
      </c>
      <c r="AI324" s="695">
        <v>0</v>
      </c>
      <c r="AJ324" s="695">
        <v>0</v>
      </c>
      <c r="AK324" s="695">
        <v>0</v>
      </c>
      <c r="AL324" s="695">
        <v>0</v>
      </c>
      <c r="AM324" s="695">
        <v>0</v>
      </c>
      <c r="AN324" s="695">
        <v>0</v>
      </c>
      <c r="AO324" s="696">
        <v>0</v>
      </c>
      <c r="AP324" s="632"/>
      <c r="AQ324" s="694"/>
      <c r="AR324" s="695"/>
      <c r="AS324" s="695"/>
      <c r="AT324" s="695"/>
      <c r="AU324" s="695">
        <v>0</v>
      </c>
      <c r="AV324" s="695">
        <v>0</v>
      </c>
      <c r="AW324" s="695">
        <v>0</v>
      </c>
      <c r="AX324" s="695">
        <v>0</v>
      </c>
      <c r="AY324" s="695">
        <v>0</v>
      </c>
      <c r="AZ324" s="695">
        <v>0</v>
      </c>
      <c r="BA324" s="695">
        <v>0</v>
      </c>
      <c r="BB324" s="695">
        <v>0</v>
      </c>
      <c r="BC324" s="695">
        <v>0</v>
      </c>
      <c r="BD324" s="695">
        <v>0</v>
      </c>
      <c r="BE324" s="695">
        <v>0</v>
      </c>
      <c r="BF324" s="695">
        <v>0</v>
      </c>
      <c r="BG324" s="695">
        <v>0</v>
      </c>
      <c r="BH324" s="695">
        <v>0</v>
      </c>
      <c r="BI324" s="695">
        <v>0</v>
      </c>
      <c r="BJ324" s="695">
        <v>0</v>
      </c>
      <c r="BK324" s="695">
        <v>0</v>
      </c>
      <c r="BL324" s="695">
        <v>0</v>
      </c>
      <c r="BM324" s="695">
        <v>0</v>
      </c>
      <c r="BN324" s="695">
        <v>0</v>
      </c>
      <c r="BO324" s="695">
        <v>0</v>
      </c>
      <c r="BP324" s="695">
        <v>0</v>
      </c>
      <c r="BQ324" s="695">
        <v>0</v>
      </c>
      <c r="BR324" s="695">
        <v>0</v>
      </c>
      <c r="BS324" s="695">
        <v>0</v>
      </c>
      <c r="BT324" s="696">
        <v>0</v>
      </c>
    </row>
    <row r="325" spans="2:72" ht="18" customHeight="1">
      <c r="B325" s="815" t="s">
        <v>208</v>
      </c>
      <c r="C325" s="815" t="s">
        <v>840</v>
      </c>
      <c r="D325" s="815" t="s">
        <v>779</v>
      </c>
      <c r="E325" s="815"/>
      <c r="F325" s="815"/>
      <c r="G325" s="815"/>
      <c r="H325" s="815">
        <v>2016</v>
      </c>
      <c r="I325" s="816" t="s">
        <v>583</v>
      </c>
      <c r="J325" s="634" t="s">
        <v>595</v>
      </c>
      <c r="K325" s="632"/>
      <c r="L325" s="694"/>
      <c r="M325" s="695"/>
      <c r="N325" s="695"/>
      <c r="O325" s="695"/>
      <c r="P325" s="695">
        <v>0</v>
      </c>
      <c r="Q325" s="695">
        <v>0</v>
      </c>
      <c r="R325" s="695">
        <v>0</v>
      </c>
      <c r="S325" s="695">
        <v>0</v>
      </c>
      <c r="T325" s="695">
        <v>0</v>
      </c>
      <c r="U325" s="695">
        <v>0</v>
      </c>
      <c r="V325" s="695">
        <v>0</v>
      </c>
      <c r="W325" s="695">
        <v>0</v>
      </c>
      <c r="X325" s="695">
        <v>0</v>
      </c>
      <c r="Y325" s="695">
        <v>0</v>
      </c>
      <c r="Z325" s="695">
        <v>0</v>
      </c>
      <c r="AA325" s="695">
        <v>0</v>
      </c>
      <c r="AB325" s="695">
        <v>0</v>
      </c>
      <c r="AC325" s="695">
        <v>0</v>
      </c>
      <c r="AD325" s="695">
        <v>0</v>
      </c>
      <c r="AE325" s="695">
        <v>0</v>
      </c>
      <c r="AF325" s="695">
        <v>0</v>
      </c>
      <c r="AG325" s="695">
        <v>0</v>
      </c>
      <c r="AH325" s="695">
        <v>0</v>
      </c>
      <c r="AI325" s="695">
        <v>0</v>
      </c>
      <c r="AJ325" s="695">
        <v>0</v>
      </c>
      <c r="AK325" s="695">
        <v>0</v>
      </c>
      <c r="AL325" s="695">
        <v>0</v>
      </c>
      <c r="AM325" s="695">
        <v>0</v>
      </c>
      <c r="AN325" s="695">
        <v>0</v>
      </c>
      <c r="AO325" s="696">
        <v>0</v>
      </c>
      <c r="AP325" s="632"/>
      <c r="AQ325" s="694"/>
      <c r="AR325" s="695"/>
      <c r="AS325" s="695"/>
      <c r="AT325" s="695"/>
      <c r="AU325" s="695">
        <v>0</v>
      </c>
      <c r="AV325" s="695">
        <v>0</v>
      </c>
      <c r="AW325" s="695">
        <v>0</v>
      </c>
      <c r="AX325" s="695">
        <v>0</v>
      </c>
      <c r="AY325" s="695">
        <v>0</v>
      </c>
      <c r="AZ325" s="695">
        <v>0</v>
      </c>
      <c r="BA325" s="695">
        <v>0</v>
      </c>
      <c r="BB325" s="695">
        <v>0</v>
      </c>
      <c r="BC325" s="695">
        <v>0</v>
      </c>
      <c r="BD325" s="695">
        <v>0</v>
      </c>
      <c r="BE325" s="695">
        <v>0</v>
      </c>
      <c r="BF325" s="695">
        <v>0</v>
      </c>
      <c r="BG325" s="695">
        <v>0</v>
      </c>
      <c r="BH325" s="695">
        <v>0</v>
      </c>
      <c r="BI325" s="695">
        <v>0</v>
      </c>
      <c r="BJ325" s="695">
        <v>0</v>
      </c>
      <c r="BK325" s="695">
        <v>0</v>
      </c>
      <c r="BL325" s="695">
        <v>0</v>
      </c>
      <c r="BM325" s="695">
        <v>0</v>
      </c>
      <c r="BN325" s="695">
        <v>0</v>
      </c>
      <c r="BO325" s="695">
        <v>0</v>
      </c>
      <c r="BP325" s="695">
        <v>0</v>
      </c>
      <c r="BQ325" s="695">
        <v>0</v>
      </c>
      <c r="BR325" s="695">
        <v>0</v>
      </c>
      <c r="BS325" s="695">
        <v>0</v>
      </c>
      <c r="BT325" s="696">
        <v>0</v>
      </c>
    </row>
    <row r="326" spans="2:72" ht="18" customHeight="1">
      <c r="B326" s="815" t="s">
        <v>208</v>
      </c>
      <c r="C326" s="815" t="s">
        <v>840</v>
      </c>
      <c r="D326" s="815" t="s">
        <v>828</v>
      </c>
      <c r="E326" s="815"/>
      <c r="F326" s="815"/>
      <c r="G326" s="815"/>
      <c r="H326" s="815">
        <v>2016</v>
      </c>
      <c r="I326" s="816" t="s">
        <v>583</v>
      </c>
      <c r="J326" s="634" t="s">
        <v>595</v>
      </c>
      <c r="K326" s="632"/>
      <c r="L326" s="694"/>
      <c r="M326" s="695"/>
      <c r="N326" s="695"/>
      <c r="O326" s="695"/>
      <c r="P326" s="695">
        <v>0</v>
      </c>
      <c r="Q326" s="695">
        <v>0</v>
      </c>
      <c r="R326" s="695">
        <v>0</v>
      </c>
      <c r="S326" s="695">
        <v>0</v>
      </c>
      <c r="T326" s="695">
        <v>0</v>
      </c>
      <c r="U326" s="695">
        <v>0</v>
      </c>
      <c r="V326" s="695">
        <v>0</v>
      </c>
      <c r="W326" s="695">
        <v>0</v>
      </c>
      <c r="X326" s="695">
        <v>0</v>
      </c>
      <c r="Y326" s="695">
        <v>0</v>
      </c>
      <c r="Z326" s="695">
        <v>0</v>
      </c>
      <c r="AA326" s="695">
        <v>0</v>
      </c>
      <c r="AB326" s="695">
        <v>0</v>
      </c>
      <c r="AC326" s="695">
        <v>0</v>
      </c>
      <c r="AD326" s="695">
        <v>0</v>
      </c>
      <c r="AE326" s="695">
        <v>0</v>
      </c>
      <c r="AF326" s="695">
        <v>0</v>
      </c>
      <c r="AG326" s="695">
        <v>0</v>
      </c>
      <c r="AH326" s="695">
        <v>0</v>
      </c>
      <c r="AI326" s="695">
        <v>0</v>
      </c>
      <c r="AJ326" s="695">
        <v>0</v>
      </c>
      <c r="AK326" s="695">
        <v>0</v>
      </c>
      <c r="AL326" s="695">
        <v>0</v>
      </c>
      <c r="AM326" s="695">
        <v>0</v>
      </c>
      <c r="AN326" s="695">
        <v>0</v>
      </c>
      <c r="AO326" s="696">
        <v>0</v>
      </c>
      <c r="AP326" s="632"/>
      <c r="AQ326" s="694"/>
      <c r="AR326" s="695"/>
      <c r="AS326" s="695"/>
      <c r="AT326" s="695"/>
      <c r="AU326" s="695">
        <v>0</v>
      </c>
      <c r="AV326" s="695">
        <v>0</v>
      </c>
      <c r="AW326" s="695">
        <v>0</v>
      </c>
      <c r="AX326" s="695">
        <v>0</v>
      </c>
      <c r="AY326" s="695">
        <v>0</v>
      </c>
      <c r="AZ326" s="695">
        <v>0</v>
      </c>
      <c r="BA326" s="695">
        <v>0</v>
      </c>
      <c r="BB326" s="695">
        <v>0</v>
      </c>
      <c r="BC326" s="695">
        <v>0</v>
      </c>
      <c r="BD326" s="695">
        <v>0</v>
      </c>
      <c r="BE326" s="695">
        <v>0</v>
      </c>
      <c r="BF326" s="695">
        <v>0</v>
      </c>
      <c r="BG326" s="695">
        <v>0</v>
      </c>
      <c r="BH326" s="695">
        <v>0</v>
      </c>
      <c r="BI326" s="695">
        <v>0</v>
      </c>
      <c r="BJ326" s="695">
        <v>0</v>
      </c>
      <c r="BK326" s="695">
        <v>0</v>
      </c>
      <c r="BL326" s="695">
        <v>0</v>
      </c>
      <c r="BM326" s="695">
        <v>0</v>
      </c>
      <c r="BN326" s="695">
        <v>0</v>
      </c>
      <c r="BO326" s="695">
        <v>0</v>
      </c>
      <c r="BP326" s="695">
        <v>0</v>
      </c>
      <c r="BQ326" s="695">
        <v>0</v>
      </c>
      <c r="BR326" s="695">
        <v>0</v>
      </c>
      <c r="BS326" s="695">
        <v>0</v>
      </c>
      <c r="BT326" s="696">
        <v>0</v>
      </c>
    </row>
    <row r="327" spans="2:72" ht="18" customHeight="1">
      <c r="B327" s="815" t="s">
        <v>208</v>
      </c>
      <c r="C327" s="815" t="s">
        <v>840</v>
      </c>
      <c r="D327" s="815" t="s">
        <v>829</v>
      </c>
      <c r="E327" s="815"/>
      <c r="F327" s="815"/>
      <c r="G327" s="815"/>
      <c r="H327" s="815">
        <v>2016</v>
      </c>
      <c r="I327" s="816" t="s">
        <v>583</v>
      </c>
      <c r="J327" s="634" t="s">
        <v>595</v>
      </c>
      <c r="K327" s="632"/>
      <c r="L327" s="694"/>
      <c r="M327" s="695"/>
      <c r="N327" s="695"/>
      <c r="O327" s="695"/>
      <c r="P327" s="695">
        <v>0</v>
      </c>
      <c r="Q327" s="695">
        <v>0</v>
      </c>
      <c r="R327" s="695">
        <v>0</v>
      </c>
      <c r="S327" s="695">
        <v>0</v>
      </c>
      <c r="T327" s="695">
        <v>0</v>
      </c>
      <c r="U327" s="695">
        <v>0</v>
      </c>
      <c r="V327" s="695">
        <v>0</v>
      </c>
      <c r="W327" s="695">
        <v>0</v>
      </c>
      <c r="X327" s="695">
        <v>0</v>
      </c>
      <c r="Y327" s="695">
        <v>0</v>
      </c>
      <c r="Z327" s="695">
        <v>0</v>
      </c>
      <c r="AA327" s="695">
        <v>0</v>
      </c>
      <c r="AB327" s="695">
        <v>0</v>
      </c>
      <c r="AC327" s="695">
        <v>0</v>
      </c>
      <c r="AD327" s="695">
        <v>0</v>
      </c>
      <c r="AE327" s="695">
        <v>0</v>
      </c>
      <c r="AF327" s="695">
        <v>0</v>
      </c>
      <c r="AG327" s="695">
        <v>0</v>
      </c>
      <c r="AH327" s="695">
        <v>0</v>
      </c>
      <c r="AI327" s="695">
        <v>0</v>
      </c>
      <c r="AJ327" s="695">
        <v>0</v>
      </c>
      <c r="AK327" s="695">
        <v>0</v>
      </c>
      <c r="AL327" s="695">
        <v>0</v>
      </c>
      <c r="AM327" s="695">
        <v>0</v>
      </c>
      <c r="AN327" s="695">
        <v>0</v>
      </c>
      <c r="AO327" s="696">
        <v>0</v>
      </c>
      <c r="AP327" s="632"/>
      <c r="AQ327" s="694"/>
      <c r="AR327" s="695"/>
      <c r="AS327" s="695"/>
      <c r="AT327" s="695"/>
      <c r="AU327" s="695">
        <v>0</v>
      </c>
      <c r="AV327" s="695">
        <v>0</v>
      </c>
      <c r="AW327" s="695">
        <v>0</v>
      </c>
      <c r="AX327" s="695">
        <v>0</v>
      </c>
      <c r="AY327" s="695">
        <v>0</v>
      </c>
      <c r="AZ327" s="695">
        <v>0</v>
      </c>
      <c r="BA327" s="695">
        <v>0</v>
      </c>
      <c r="BB327" s="695">
        <v>0</v>
      </c>
      <c r="BC327" s="695">
        <v>0</v>
      </c>
      <c r="BD327" s="695">
        <v>0</v>
      </c>
      <c r="BE327" s="695">
        <v>0</v>
      </c>
      <c r="BF327" s="695">
        <v>0</v>
      </c>
      <c r="BG327" s="695">
        <v>0</v>
      </c>
      <c r="BH327" s="695">
        <v>0</v>
      </c>
      <c r="BI327" s="695">
        <v>0</v>
      </c>
      <c r="BJ327" s="695">
        <v>0</v>
      </c>
      <c r="BK327" s="695">
        <v>0</v>
      </c>
      <c r="BL327" s="695">
        <v>0</v>
      </c>
      <c r="BM327" s="695">
        <v>0</v>
      </c>
      <c r="BN327" s="695">
        <v>0</v>
      </c>
      <c r="BO327" s="695">
        <v>0</v>
      </c>
      <c r="BP327" s="695">
        <v>0</v>
      </c>
      <c r="BQ327" s="695">
        <v>0</v>
      </c>
      <c r="BR327" s="695">
        <v>0</v>
      </c>
      <c r="BS327" s="695">
        <v>0</v>
      </c>
      <c r="BT327" s="696">
        <v>0</v>
      </c>
    </row>
    <row r="328" spans="2:72" ht="18" customHeight="1">
      <c r="B328" s="815" t="s">
        <v>208</v>
      </c>
      <c r="C328" s="815" t="s">
        <v>840</v>
      </c>
      <c r="D328" s="815" t="s">
        <v>830</v>
      </c>
      <c r="E328" s="815"/>
      <c r="F328" s="815"/>
      <c r="G328" s="815"/>
      <c r="H328" s="815">
        <v>2016</v>
      </c>
      <c r="I328" s="816" t="s">
        <v>583</v>
      </c>
      <c r="J328" s="634" t="s">
        <v>595</v>
      </c>
      <c r="K328" s="632"/>
      <c r="L328" s="694"/>
      <c r="M328" s="695"/>
      <c r="N328" s="695"/>
      <c r="O328" s="695"/>
      <c r="P328" s="695">
        <v>0</v>
      </c>
      <c r="Q328" s="695">
        <v>0</v>
      </c>
      <c r="R328" s="695">
        <v>0</v>
      </c>
      <c r="S328" s="695">
        <v>0</v>
      </c>
      <c r="T328" s="695">
        <v>0</v>
      </c>
      <c r="U328" s="695">
        <v>0</v>
      </c>
      <c r="V328" s="695">
        <v>0</v>
      </c>
      <c r="W328" s="695">
        <v>0</v>
      </c>
      <c r="X328" s="695">
        <v>0</v>
      </c>
      <c r="Y328" s="695">
        <v>0</v>
      </c>
      <c r="Z328" s="695">
        <v>0</v>
      </c>
      <c r="AA328" s="695">
        <v>0</v>
      </c>
      <c r="AB328" s="695">
        <v>0</v>
      </c>
      <c r="AC328" s="695">
        <v>0</v>
      </c>
      <c r="AD328" s="695">
        <v>0</v>
      </c>
      <c r="AE328" s="695">
        <v>0</v>
      </c>
      <c r="AF328" s="695">
        <v>0</v>
      </c>
      <c r="AG328" s="695">
        <v>0</v>
      </c>
      <c r="AH328" s="695">
        <v>0</v>
      </c>
      <c r="AI328" s="695">
        <v>0</v>
      </c>
      <c r="AJ328" s="695">
        <v>0</v>
      </c>
      <c r="AK328" s="695">
        <v>0</v>
      </c>
      <c r="AL328" s="695">
        <v>0</v>
      </c>
      <c r="AM328" s="695">
        <v>0</v>
      </c>
      <c r="AN328" s="695">
        <v>0</v>
      </c>
      <c r="AO328" s="696">
        <v>0</v>
      </c>
      <c r="AP328" s="632"/>
      <c r="AQ328" s="694"/>
      <c r="AR328" s="695"/>
      <c r="AS328" s="695"/>
      <c r="AT328" s="695"/>
      <c r="AU328" s="695">
        <v>0</v>
      </c>
      <c r="AV328" s="695">
        <v>0</v>
      </c>
      <c r="AW328" s="695">
        <v>0</v>
      </c>
      <c r="AX328" s="695">
        <v>0</v>
      </c>
      <c r="AY328" s="695">
        <v>0</v>
      </c>
      <c r="AZ328" s="695">
        <v>0</v>
      </c>
      <c r="BA328" s="695">
        <v>0</v>
      </c>
      <c r="BB328" s="695">
        <v>0</v>
      </c>
      <c r="BC328" s="695">
        <v>0</v>
      </c>
      <c r="BD328" s="695">
        <v>0</v>
      </c>
      <c r="BE328" s="695">
        <v>0</v>
      </c>
      <c r="BF328" s="695">
        <v>0</v>
      </c>
      <c r="BG328" s="695">
        <v>0</v>
      </c>
      <c r="BH328" s="695">
        <v>0</v>
      </c>
      <c r="BI328" s="695">
        <v>0</v>
      </c>
      <c r="BJ328" s="695">
        <v>0</v>
      </c>
      <c r="BK328" s="695">
        <v>0</v>
      </c>
      <c r="BL328" s="695">
        <v>0</v>
      </c>
      <c r="BM328" s="695">
        <v>0</v>
      </c>
      <c r="BN328" s="695">
        <v>0</v>
      </c>
      <c r="BO328" s="695">
        <v>0</v>
      </c>
      <c r="BP328" s="695">
        <v>0</v>
      </c>
      <c r="BQ328" s="695">
        <v>0</v>
      </c>
      <c r="BR328" s="695">
        <v>0</v>
      </c>
      <c r="BS328" s="695">
        <v>0</v>
      </c>
      <c r="BT328" s="696">
        <v>0</v>
      </c>
    </row>
    <row r="329" spans="2:72" ht="18" customHeight="1">
      <c r="B329" s="815" t="s">
        <v>208</v>
      </c>
      <c r="C329" s="815" t="s">
        <v>840</v>
      </c>
      <c r="D329" s="815" t="s">
        <v>831</v>
      </c>
      <c r="E329" s="815"/>
      <c r="F329" s="815"/>
      <c r="G329" s="815"/>
      <c r="H329" s="815">
        <v>2016</v>
      </c>
      <c r="I329" s="816" t="s">
        <v>583</v>
      </c>
      <c r="J329" s="634" t="s">
        <v>595</v>
      </c>
      <c r="K329" s="632"/>
      <c r="L329" s="694"/>
      <c r="M329" s="695"/>
      <c r="N329" s="695"/>
      <c r="O329" s="695"/>
      <c r="P329" s="695">
        <v>0</v>
      </c>
      <c r="Q329" s="695">
        <v>0</v>
      </c>
      <c r="R329" s="695">
        <v>0</v>
      </c>
      <c r="S329" s="695">
        <v>0</v>
      </c>
      <c r="T329" s="695">
        <v>0</v>
      </c>
      <c r="U329" s="695">
        <v>0</v>
      </c>
      <c r="V329" s="695">
        <v>0</v>
      </c>
      <c r="W329" s="695">
        <v>0</v>
      </c>
      <c r="X329" s="695">
        <v>0</v>
      </c>
      <c r="Y329" s="695">
        <v>0</v>
      </c>
      <c r="Z329" s="695">
        <v>0</v>
      </c>
      <c r="AA329" s="695">
        <v>0</v>
      </c>
      <c r="AB329" s="695">
        <v>0</v>
      </c>
      <c r="AC329" s="695">
        <v>0</v>
      </c>
      <c r="AD329" s="695">
        <v>0</v>
      </c>
      <c r="AE329" s="695">
        <v>0</v>
      </c>
      <c r="AF329" s="695">
        <v>0</v>
      </c>
      <c r="AG329" s="695">
        <v>0</v>
      </c>
      <c r="AH329" s="695">
        <v>0</v>
      </c>
      <c r="AI329" s="695">
        <v>0</v>
      </c>
      <c r="AJ329" s="695">
        <v>0</v>
      </c>
      <c r="AK329" s="695">
        <v>0</v>
      </c>
      <c r="AL329" s="695">
        <v>0</v>
      </c>
      <c r="AM329" s="695">
        <v>0</v>
      </c>
      <c r="AN329" s="695">
        <v>0</v>
      </c>
      <c r="AO329" s="696">
        <v>0</v>
      </c>
      <c r="AP329" s="632"/>
      <c r="AQ329" s="694"/>
      <c r="AR329" s="695"/>
      <c r="AS329" s="695"/>
      <c r="AT329" s="695"/>
      <c r="AU329" s="695">
        <v>0</v>
      </c>
      <c r="AV329" s="695">
        <v>0</v>
      </c>
      <c r="AW329" s="695">
        <v>0</v>
      </c>
      <c r="AX329" s="695">
        <v>0</v>
      </c>
      <c r="AY329" s="695">
        <v>0</v>
      </c>
      <c r="AZ329" s="695">
        <v>0</v>
      </c>
      <c r="BA329" s="695">
        <v>0</v>
      </c>
      <c r="BB329" s="695">
        <v>0</v>
      </c>
      <c r="BC329" s="695">
        <v>0</v>
      </c>
      <c r="BD329" s="695">
        <v>0</v>
      </c>
      <c r="BE329" s="695">
        <v>0</v>
      </c>
      <c r="BF329" s="695">
        <v>0</v>
      </c>
      <c r="BG329" s="695">
        <v>0</v>
      </c>
      <c r="BH329" s="695">
        <v>0</v>
      </c>
      <c r="BI329" s="695">
        <v>0</v>
      </c>
      <c r="BJ329" s="695">
        <v>0</v>
      </c>
      <c r="BK329" s="695">
        <v>0</v>
      </c>
      <c r="BL329" s="695">
        <v>0</v>
      </c>
      <c r="BM329" s="695">
        <v>0</v>
      </c>
      <c r="BN329" s="695">
        <v>0</v>
      </c>
      <c r="BO329" s="695">
        <v>0</v>
      </c>
      <c r="BP329" s="695">
        <v>0</v>
      </c>
      <c r="BQ329" s="695">
        <v>0</v>
      </c>
      <c r="BR329" s="695">
        <v>0</v>
      </c>
      <c r="BS329" s="695">
        <v>0</v>
      </c>
      <c r="BT329" s="696">
        <v>0</v>
      </c>
    </row>
    <row r="330" spans="2:72" ht="18" customHeight="1">
      <c r="B330" s="815" t="s">
        <v>208</v>
      </c>
      <c r="C330" s="815" t="s">
        <v>840</v>
      </c>
      <c r="D330" s="815" t="s">
        <v>832</v>
      </c>
      <c r="E330" s="815"/>
      <c r="F330" s="815"/>
      <c r="G330" s="815"/>
      <c r="H330" s="815">
        <v>2016</v>
      </c>
      <c r="I330" s="816" t="s">
        <v>583</v>
      </c>
      <c r="J330" s="634" t="s">
        <v>595</v>
      </c>
      <c r="K330" s="632"/>
      <c r="L330" s="694"/>
      <c r="M330" s="695"/>
      <c r="N330" s="695"/>
      <c r="O330" s="695"/>
      <c r="P330" s="695">
        <v>0</v>
      </c>
      <c r="Q330" s="695">
        <v>0</v>
      </c>
      <c r="R330" s="695">
        <v>0</v>
      </c>
      <c r="S330" s="695">
        <v>0</v>
      </c>
      <c r="T330" s="695">
        <v>0</v>
      </c>
      <c r="U330" s="695">
        <v>0</v>
      </c>
      <c r="V330" s="695">
        <v>0</v>
      </c>
      <c r="W330" s="695">
        <v>0</v>
      </c>
      <c r="X330" s="695">
        <v>0</v>
      </c>
      <c r="Y330" s="695">
        <v>0</v>
      </c>
      <c r="Z330" s="695">
        <v>0</v>
      </c>
      <c r="AA330" s="695">
        <v>0</v>
      </c>
      <c r="AB330" s="695">
        <v>0</v>
      </c>
      <c r="AC330" s="695">
        <v>0</v>
      </c>
      <c r="AD330" s="695">
        <v>0</v>
      </c>
      <c r="AE330" s="695">
        <v>0</v>
      </c>
      <c r="AF330" s="695">
        <v>0</v>
      </c>
      <c r="AG330" s="695">
        <v>0</v>
      </c>
      <c r="AH330" s="695">
        <v>0</v>
      </c>
      <c r="AI330" s="695">
        <v>0</v>
      </c>
      <c r="AJ330" s="695">
        <v>0</v>
      </c>
      <c r="AK330" s="695">
        <v>0</v>
      </c>
      <c r="AL330" s="695">
        <v>0</v>
      </c>
      <c r="AM330" s="695">
        <v>0</v>
      </c>
      <c r="AN330" s="695">
        <v>0</v>
      </c>
      <c r="AO330" s="696">
        <v>0</v>
      </c>
      <c r="AP330" s="632"/>
      <c r="AQ330" s="694"/>
      <c r="AR330" s="695"/>
      <c r="AS330" s="695"/>
      <c r="AT330" s="695"/>
      <c r="AU330" s="695">
        <v>0</v>
      </c>
      <c r="AV330" s="695">
        <v>0</v>
      </c>
      <c r="AW330" s="695">
        <v>0</v>
      </c>
      <c r="AX330" s="695">
        <v>0</v>
      </c>
      <c r="AY330" s="695">
        <v>0</v>
      </c>
      <c r="AZ330" s="695">
        <v>0</v>
      </c>
      <c r="BA330" s="695">
        <v>0</v>
      </c>
      <c r="BB330" s="695">
        <v>0</v>
      </c>
      <c r="BC330" s="695">
        <v>0</v>
      </c>
      <c r="BD330" s="695">
        <v>0</v>
      </c>
      <c r="BE330" s="695">
        <v>0</v>
      </c>
      <c r="BF330" s="695">
        <v>0</v>
      </c>
      <c r="BG330" s="695">
        <v>0</v>
      </c>
      <c r="BH330" s="695">
        <v>0</v>
      </c>
      <c r="BI330" s="695">
        <v>0</v>
      </c>
      <c r="BJ330" s="695">
        <v>0</v>
      </c>
      <c r="BK330" s="695">
        <v>0</v>
      </c>
      <c r="BL330" s="695">
        <v>0</v>
      </c>
      <c r="BM330" s="695">
        <v>0</v>
      </c>
      <c r="BN330" s="695">
        <v>0</v>
      </c>
      <c r="BO330" s="695">
        <v>0</v>
      </c>
      <c r="BP330" s="695">
        <v>0</v>
      </c>
      <c r="BQ330" s="695">
        <v>0</v>
      </c>
      <c r="BR330" s="695">
        <v>0</v>
      </c>
      <c r="BS330" s="695">
        <v>0</v>
      </c>
      <c r="BT330" s="696">
        <v>0</v>
      </c>
    </row>
    <row r="331" spans="2:72" ht="18" customHeight="1">
      <c r="B331" s="815" t="s">
        <v>208</v>
      </c>
      <c r="C331" s="815" t="s">
        <v>840</v>
      </c>
      <c r="D331" s="815" t="s">
        <v>833</v>
      </c>
      <c r="E331" s="815"/>
      <c r="F331" s="815"/>
      <c r="G331" s="815"/>
      <c r="H331" s="815">
        <v>2016</v>
      </c>
      <c r="I331" s="816" t="s">
        <v>583</v>
      </c>
      <c r="J331" s="634" t="s">
        <v>595</v>
      </c>
      <c r="K331" s="632"/>
      <c r="L331" s="694"/>
      <c r="M331" s="695"/>
      <c r="N331" s="695"/>
      <c r="O331" s="695"/>
      <c r="P331" s="695">
        <v>0</v>
      </c>
      <c r="Q331" s="695">
        <v>0</v>
      </c>
      <c r="R331" s="695">
        <v>0</v>
      </c>
      <c r="S331" s="695">
        <v>0</v>
      </c>
      <c r="T331" s="695">
        <v>0</v>
      </c>
      <c r="U331" s="695">
        <v>0</v>
      </c>
      <c r="V331" s="695">
        <v>0</v>
      </c>
      <c r="W331" s="695">
        <v>0</v>
      </c>
      <c r="X331" s="695">
        <v>0</v>
      </c>
      <c r="Y331" s="695">
        <v>0</v>
      </c>
      <c r="Z331" s="695">
        <v>0</v>
      </c>
      <c r="AA331" s="695">
        <v>0</v>
      </c>
      <c r="AB331" s="695">
        <v>0</v>
      </c>
      <c r="AC331" s="695">
        <v>0</v>
      </c>
      <c r="AD331" s="695">
        <v>0</v>
      </c>
      <c r="AE331" s="695">
        <v>0</v>
      </c>
      <c r="AF331" s="695">
        <v>0</v>
      </c>
      <c r="AG331" s="695">
        <v>0</v>
      </c>
      <c r="AH331" s="695">
        <v>0</v>
      </c>
      <c r="AI331" s="695">
        <v>0</v>
      </c>
      <c r="AJ331" s="695">
        <v>0</v>
      </c>
      <c r="AK331" s="695">
        <v>0</v>
      </c>
      <c r="AL331" s="695">
        <v>0</v>
      </c>
      <c r="AM331" s="695">
        <v>0</v>
      </c>
      <c r="AN331" s="695">
        <v>0</v>
      </c>
      <c r="AO331" s="696">
        <v>0</v>
      </c>
      <c r="AP331" s="632"/>
      <c r="AQ331" s="694"/>
      <c r="AR331" s="695"/>
      <c r="AS331" s="695"/>
      <c r="AT331" s="695"/>
      <c r="AU331" s="695">
        <v>0</v>
      </c>
      <c r="AV331" s="695">
        <v>0</v>
      </c>
      <c r="AW331" s="695">
        <v>0</v>
      </c>
      <c r="AX331" s="695">
        <v>0</v>
      </c>
      <c r="AY331" s="695">
        <v>0</v>
      </c>
      <c r="AZ331" s="695">
        <v>0</v>
      </c>
      <c r="BA331" s="695">
        <v>0</v>
      </c>
      <c r="BB331" s="695">
        <v>0</v>
      </c>
      <c r="BC331" s="695">
        <v>0</v>
      </c>
      <c r="BD331" s="695">
        <v>0</v>
      </c>
      <c r="BE331" s="695">
        <v>0</v>
      </c>
      <c r="BF331" s="695">
        <v>0</v>
      </c>
      <c r="BG331" s="695">
        <v>0</v>
      </c>
      <c r="BH331" s="695">
        <v>0</v>
      </c>
      <c r="BI331" s="695">
        <v>0</v>
      </c>
      <c r="BJ331" s="695">
        <v>0</v>
      </c>
      <c r="BK331" s="695">
        <v>0</v>
      </c>
      <c r="BL331" s="695">
        <v>0</v>
      </c>
      <c r="BM331" s="695">
        <v>0</v>
      </c>
      <c r="BN331" s="695">
        <v>0</v>
      </c>
      <c r="BO331" s="695">
        <v>0</v>
      </c>
      <c r="BP331" s="695">
        <v>0</v>
      </c>
      <c r="BQ331" s="695">
        <v>0</v>
      </c>
      <c r="BR331" s="695">
        <v>0</v>
      </c>
      <c r="BS331" s="695">
        <v>0</v>
      </c>
      <c r="BT331" s="696">
        <v>0</v>
      </c>
    </row>
    <row r="332" spans="2:72" ht="18" customHeight="1">
      <c r="B332" s="815" t="s">
        <v>208</v>
      </c>
      <c r="C332" s="815" t="s">
        <v>840</v>
      </c>
      <c r="D332" s="815" t="s">
        <v>785</v>
      </c>
      <c r="E332" s="815"/>
      <c r="F332" s="815"/>
      <c r="G332" s="815"/>
      <c r="H332" s="815">
        <v>2016</v>
      </c>
      <c r="I332" s="816" t="s">
        <v>583</v>
      </c>
      <c r="J332" s="634" t="s">
        <v>595</v>
      </c>
      <c r="K332" s="632"/>
      <c r="L332" s="694"/>
      <c r="M332" s="695"/>
      <c r="N332" s="695"/>
      <c r="O332" s="695"/>
      <c r="P332" s="695">
        <v>0</v>
      </c>
      <c r="Q332" s="695">
        <v>0</v>
      </c>
      <c r="R332" s="695">
        <v>0</v>
      </c>
      <c r="S332" s="695">
        <v>0</v>
      </c>
      <c r="T332" s="695">
        <v>0</v>
      </c>
      <c r="U332" s="695">
        <v>0</v>
      </c>
      <c r="V332" s="695">
        <v>0</v>
      </c>
      <c r="W332" s="695">
        <v>0</v>
      </c>
      <c r="X332" s="695">
        <v>0</v>
      </c>
      <c r="Y332" s="695">
        <v>0</v>
      </c>
      <c r="Z332" s="695">
        <v>0</v>
      </c>
      <c r="AA332" s="695">
        <v>0</v>
      </c>
      <c r="AB332" s="695">
        <v>0</v>
      </c>
      <c r="AC332" s="695">
        <v>0</v>
      </c>
      <c r="AD332" s="695">
        <v>0</v>
      </c>
      <c r="AE332" s="695">
        <v>0</v>
      </c>
      <c r="AF332" s="695">
        <v>0</v>
      </c>
      <c r="AG332" s="695">
        <v>0</v>
      </c>
      <c r="AH332" s="695">
        <v>0</v>
      </c>
      <c r="AI332" s="695">
        <v>0</v>
      </c>
      <c r="AJ332" s="695">
        <v>0</v>
      </c>
      <c r="AK332" s="695">
        <v>0</v>
      </c>
      <c r="AL332" s="695">
        <v>0</v>
      </c>
      <c r="AM332" s="695">
        <v>0</v>
      </c>
      <c r="AN332" s="695">
        <v>0</v>
      </c>
      <c r="AO332" s="696">
        <v>0</v>
      </c>
      <c r="AP332" s="632"/>
      <c r="AQ332" s="694"/>
      <c r="AR332" s="695"/>
      <c r="AS332" s="695"/>
      <c r="AT332" s="695"/>
      <c r="AU332" s="695">
        <v>0</v>
      </c>
      <c r="AV332" s="695">
        <v>0</v>
      </c>
      <c r="AW332" s="695">
        <v>0</v>
      </c>
      <c r="AX332" s="695">
        <v>0</v>
      </c>
      <c r="AY332" s="695">
        <v>0</v>
      </c>
      <c r="AZ332" s="695">
        <v>0</v>
      </c>
      <c r="BA332" s="695">
        <v>0</v>
      </c>
      <c r="BB332" s="695">
        <v>0</v>
      </c>
      <c r="BC332" s="695">
        <v>0</v>
      </c>
      <c r="BD332" s="695">
        <v>0</v>
      </c>
      <c r="BE332" s="695">
        <v>0</v>
      </c>
      <c r="BF332" s="695">
        <v>0</v>
      </c>
      <c r="BG332" s="695">
        <v>0</v>
      </c>
      <c r="BH332" s="695">
        <v>0</v>
      </c>
      <c r="BI332" s="695">
        <v>0</v>
      </c>
      <c r="BJ332" s="695">
        <v>0</v>
      </c>
      <c r="BK332" s="695">
        <v>0</v>
      </c>
      <c r="BL332" s="695">
        <v>0</v>
      </c>
      <c r="BM332" s="695">
        <v>0</v>
      </c>
      <c r="BN332" s="695">
        <v>0</v>
      </c>
      <c r="BO332" s="695">
        <v>0</v>
      </c>
      <c r="BP332" s="695">
        <v>0</v>
      </c>
      <c r="BQ332" s="695">
        <v>0</v>
      </c>
      <c r="BR332" s="695">
        <v>0</v>
      </c>
      <c r="BS332" s="695">
        <v>0</v>
      </c>
      <c r="BT332" s="696">
        <v>0</v>
      </c>
    </row>
    <row r="333" spans="2:72" ht="18" customHeight="1">
      <c r="B333" s="815" t="s">
        <v>208</v>
      </c>
      <c r="C333" s="815" t="s">
        <v>840</v>
      </c>
      <c r="D333" s="815" t="s">
        <v>787</v>
      </c>
      <c r="E333" s="815"/>
      <c r="F333" s="815"/>
      <c r="G333" s="815"/>
      <c r="H333" s="815">
        <v>2016</v>
      </c>
      <c r="I333" s="816" t="s">
        <v>583</v>
      </c>
      <c r="J333" s="634" t="s">
        <v>595</v>
      </c>
      <c r="K333" s="632"/>
      <c r="L333" s="694"/>
      <c r="M333" s="695"/>
      <c r="N333" s="695"/>
      <c r="O333" s="695"/>
      <c r="P333" s="695">
        <v>0</v>
      </c>
      <c r="Q333" s="695">
        <v>1</v>
      </c>
      <c r="R333" s="695">
        <v>1</v>
      </c>
      <c r="S333" s="695">
        <v>1</v>
      </c>
      <c r="T333" s="695">
        <v>1</v>
      </c>
      <c r="U333" s="695">
        <v>1</v>
      </c>
      <c r="V333" s="695">
        <v>1</v>
      </c>
      <c r="W333" s="695">
        <v>1</v>
      </c>
      <c r="X333" s="695">
        <v>1</v>
      </c>
      <c r="Y333" s="695">
        <v>1</v>
      </c>
      <c r="Z333" s="695">
        <v>1</v>
      </c>
      <c r="AA333" s="695">
        <v>1</v>
      </c>
      <c r="AB333" s="695">
        <v>1</v>
      </c>
      <c r="AC333" s="695">
        <v>1</v>
      </c>
      <c r="AD333" s="695">
        <v>1</v>
      </c>
      <c r="AE333" s="695">
        <v>1</v>
      </c>
      <c r="AF333" s="695">
        <v>1</v>
      </c>
      <c r="AG333" s="695">
        <v>1</v>
      </c>
      <c r="AH333" s="695">
        <v>1</v>
      </c>
      <c r="AI333" s="695">
        <v>0</v>
      </c>
      <c r="AJ333" s="695">
        <v>0</v>
      </c>
      <c r="AK333" s="695">
        <v>0</v>
      </c>
      <c r="AL333" s="695">
        <v>0</v>
      </c>
      <c r="AM333" s="695">
        <v>0</v>
      </c>
      <c r="AN333" s="695">
        <v>0</v>
      </c>
      <c r="AO333" s="696">
        <v>0</v>
      </c>
      <c r="AP333" s="632"/>
      <c r="AQ333" s="694"/>
      <c r="AR333" s="695"/>
      <c r="AS333" s="695"/>
      <c r="AT333" s="695"/>
      <c r="AU333" s="695">
        <v>0</v>
      </c>
      <c r="AV333" s="695">
        <v>9426</v>
      </c>
      <c r="AW333" s="695">
        <v>9426</v>
      </c>
      <c r="AX333" s="695">
        <v>9426</v>
      </c>
      <c r="AY333" s="695">
        <v>9426</v>
      </c>
      <c r="AZ333" s="695">
        <v>9426</v>
      </c>
      <c r="BA333" s="695">
        <v>9426</v>
      </c>
      <c r="BB333" s="695">
        <v>9426</v>
      </c>
      <c r="BC333" s="695">
        <v>9426</v>
      </c>
      <c r="BD333" s="695">
        <v>9426</v>
      </c>
      <c r="BE333" s="695">
        <v>9426</v>
      </c>
      <c r="BF333" s="695">
        <v>9426</v>
      </c>
      <c r="BG333" s="695">
        <v>9426</v>
      </c>
      <c r="BH333" s="695">
        <v>9426</v>
      </c>
      <c r="BI333" s="695">
        <v>9426</v>
      </c>
      <c r="BJ333" s="695">
        <v>6273</v>
      </c>
      <c r="BK333" s="695">
        <v>6273</v>
      </c>
      <c r="BL333" s="695">
        <v>6273</v>
      </c>
      <c r="BM333" s="695">
        <v>6273</v>
      </c>
      <c r="BN333" s="695">
        <v>0</v>
      </c>
      <c r="BO333" s="695">
        <v>0</v>
      </c>
      <c r="BP333" s="695">
        <v>0</v>
      </c>
      <c r="BQ333" s="695">
        <v>0</v>
      </c>
      <c r="BR333" s="695">
        <v>0</v>
      </c>
      <c r="BS333" s="695">
        <v>0</v>
      </c>
      <c r="BT333" s="696">
        <v>0</v>
      </c>
    </row>
    <row r="334" spans="2:72" ht="18" customHeight="1">
      <c r="B334" s="815" t="s">
        <v>208</v>
      </c>
      <c r="C334" s="815" t="s">
        <v>840</v>
      </c>
      <c r="D334" s="815" t="s">
        <v>788</v>
      </c>
      <c r="E334" s="815"/>
      <c r="F334" s="815"/>
      <c r="G334" s="815"/>
      <c r="H334" s="815">
        <v>2016</v>
      </c>
      <c r="I334" s="816" t="s">
        <v>583</v>
      </c>
      <c r="J334" s="634" t="s">
        <v>595</v>
      </c>
      <c r="K334" s="632"/>
      <c r="L334" s="694"/>
      <c r="M334" s="695"/>
      <c r="N334" s="695"/>
      <c r="O334" s="695"/>
      <c r="P334" s="695">
        <v>0</v>
      </c>
      <c r="Q334" s="695">
        <v>0</v>
      </c>
      <c r="R334" s="695">
        <v>0</v>
      </c>
      <c r="S334" s="695">
        <v>0</v>
      </c>
      <c r="T334" s="695">
        <v>0</v>
      </c>
      <c r="U334" s="695">
        <v>0</v>
      </c>
      <c r="V334" s="695">
        <v>0</v>
      </c>
      <c r="W334" s="695">
        <v>0</v>
      </c>
      <c r="X334" s="695">
        <v>0</v>
      </c>
      <c r="Y334" s="695">
        <v>0</v>
      </c>
      <c r="Z334" s="695">
        <v>0</v>
      </c>
      <c r="AA334" s="695">
        <v>0</v>
      </c>
      <c r="AB334" s="695">
        <v>0</v>
      </c>
      <c r="AC334" s="695">
        <v>0</v>
      </c>
      <c r="AD334" s="695">
        <v>0</v>
      </c>
      <c r="AE334" s="695">
        <v>0</v>
      </c>
      <c r="AF334" s="695">
        <v>0</v>
      </c>
      <c r="AG334" s="695">
        <v>0</v>
      </c>
      <c r="AH334" s="695">
        <v>0</v>
      </c>
      <c r="AI334" s="695">
        <v>0</v>
      </c>
      <c r="AJ334" s="695">
        <v>0</v>
      </c>
      <c r="AK334" s="695">
        <v>0</v>
      </c>
      <c r="AL334" s="695">
        <v>0</v>
      </c>
      <c r="AM334" s="695">
        <v>0</v>
      </c>
      <c r="AN334" s="695">
        <v>0</v>
      </c>
      <c r="AO334" s="696">
        <v>0</v>
      </c>
      <c r="AP334" s="632"/>
      <c r="AQ334" s="694"/>
      <c r="AR334" s="695"/>
      <c r="AS334" s="695"/>
      <c r="AT334" s="695"/>
      <c r="AU334" s="695">
        <v>0</v>
      </c>
      <c r="AV334" s="695">
        <v>0</v>
      </c>
      <c r="AW334" s="695">
        <v>0</v>
      </c>
      <c r="AX334" s="695">
        <v>0</v>
      </c>
      <c r="AY334" s="695">
        <v>0</v>
      </c>
      <c r="AZ334" s="695">
        <v>0</v>
      </c>
      <c r="BA334" s="695">
        <v>0</v>
      </c>
      <c r="BB334" s="695">
        <v>0</v>
      </c>
      <c r="BC334" s="695">
        <v>0</v>
      </c>
      <c r="BD334" s="695">
        <v>0</v>
      </c>
      <c r="BE334" s="695">
        <v>0</v>
      </c>
      <c r="BF334" s="695">
        <v>0</v>
      </c>
      <c r="BG334" s="695">
        <v>0</v>
      </c>
      <c r="BH334" s="695">
        <v>0</v>
      </c>
      <c r="BI334" s="695">
        <v>0</v>
      </c>
      <c r="BJ334" s="695">
        <v>0</v>
      </c>
      <c r="BK334" s="695">
        <v>0</v>
      </c>
      <c r="BL334" s="695">
        <v>0</v>
      </c>
      <c r="BM334" s="695">
        <v>0</v>
      </c>
      <c r="BN334" s="695">
        <v>0</v>
      </c>
      <c r="BO334" s="695">
        <v>0</v>
      </c>
      <c r="BP334" s="695">
        <v>0</v>
      </c>
      <c r="BQ334" s="695">
        <v>0</v>
      </c>
      <c r="BR334" s="695">
        <v>0</v>
      </c>
      <c r="BS334" s="695">
        <v>0</v>
      </c>
      <c r="BT334" s="696">
        <v>0</v>
      </c>
    </row>
    <row r="335" spans="2:72" ht="18" customHeight="1">
      <c r="B335" s="815" t="s">
        <v>208</v>
      </c>
      <c r="C335" s="815" t="s">
        <v>840</v>
      </c>
      <c r="D335" s="815" t="s">
        <v>834</v>
      </c>
      <c r="E335" s="815"/>
      <c r="F335" s="815"/>
      <c r="G335" s="815"/>
      <c r="H335" s="815">
        <v>2016</v>
      </c>
      <c r="I335" s="816" t="s">
        <v>583</v>
      </c>
      <c r="J335" s="634" t="s">
        <v>595</v>
      </c>
      <c r="K335" s="632"/>
      <c r="L335" s="694"/>
      <c r="M335" s="695"/>
      <c r="N335" s="695"/>
      <c r="O335" s="695"/>
      <c r="P335" s="695">
        <v>0</v>
      </c>
      <c r="Q335" s="695">
        <v>0</v>
      </c>
      <c r="R335" s="695">
        <v>0</v>
      </c>
      <c r="S335" s="695">
        <v>0</v>
      </c>
      <c r="T335" s="695">
        <v>0</v>
      </c>
      <c r="U335" s="695">
        <v>0</v>
      </c>
      <c r="V335" s="695">
        <v>0</v>
      </c>
      <c r="W335" s="695">
        <v>0</v>
      </c>
      <c r="X335" s="695">
        <v>0</v>
      </c>
      <c r="Y335" s="695">
        <v>0</v>
      </c>
      <c r="Z335" s="695">
        <v>0</v>
      </c>
      <c r="AA335" s="695">
        <v>0</v>
      </c>
      <c r="AB335" s="695">
        <v>0</v>
      </c>
      <c r="AC335" s="695">
        <v>0</v>
      </c>
      <c r="AD335" s="695">
        <v>0</v>
      </c>
      <c r="AE335" s="695">
        <v>0</v>
      </c>
      <c r="AF335" s="695">
        <v>0</v>
      </c>
      <c r="AG335" s="695">
        <v>0</v>
      </c>
      <c r="AH335" s="695">
        <v>0</v>
      </c>
      <c r="AI335" s="695">
        <v>0</v>
      </c>
      <c r="AJ335" s="695">
        <v>0</v>
      </c>
      <c r="AK335" s="695">
        <v>0</v>
      </c>
      <c r="AL335" s="695">
        <v>0</v>
      </c>
      <c r="AM335" s="695">
        <v>0</v>
      </c>
      <c r="AN335" s="695">
        <v>0</v>
      </c>
      <c r="AO335" s="696">
        <v>0</v>
      </c>
      <c r="AP335" s="632"/>
      <c r="AQ335" s="694"/>
      <c r="AR335" s="695"/>
      <c r="AS335" s="695"/>
      <c r="AT335" s="695"/>
      <c r="AU335" s="695">
        <v>0</v>
      </c>
      <c r="AV335" s="695">
        <v>0</v>
      </c>
      <c r="AW335" s="695">
        <v>0</v>
      </c>
      <c r="AX335" s="695">
        <v>0</v>
      </c>
      <c r="AY335" s="695">
        <v>0</v>
      </c>
      <c r="AZ335" s="695">
        <v>0</v>
      </c>
      <c r="BA335" s="695">
        <v>0</v>
      </c>
      <c r="BB335" s="695">
        <v>0</v>
      </c>
      <c r="BC335" s="695">
        <v>0</v>
      </c>
      <c r="BD335" s="695">
        <v>0</v>
      </c>
      <c r="BE335" s="695">
        <v>0</v>
      </c>
      <c r="BF335" s="695">
        <v>0</v>
      </c>
      <c r="BG335" s="695">
        <v>0</v>
      </c>
      <c r="BH335" s="695">
        <v>0</v>
      </c>
      <c r="BI335" s="695">
        <v>0</v>
      </c>
      <c r="BJ335" s="695">
        <v>0</v>
      </c>
      <c r="BK335" s="695">
        <v>0</v>
      </c>
      <c r="BL335" s="695">
        <v>0</v>
      </c>
      <c r="BM335" s="695">
        <v>0</v>
      </c>
      <c r="BN335" s="695">
        <v>0</v>
      </c>
      <c r="BO335" s="695">
        <v>0</v>
      </c>
      <c r="BP335" s="695">
        <v>0</v>
      </c>
      <c r="BQ335" s="695">
        <v>0</v>
      </c>
      <c r="BR335" s="695">
        <v>0</v>
      </c>
      <c r="BS335" s="695">
        <v>0</v>
      </c>
      <c r="BT335" s="696">
        <v>0</v>
      </c>
    </row>
    <row r="336" spans="2:72" ht="18" customHeight="1">
      <c r="B336" s="815" t="s">
        <v>208</v>
      </c>
      <c r="C336" s="815" t="s">
        <v>840</v>
      </c>
      <c r="D336" s="815" t="s">
        <v>835</v>
      </c>
      <c r="E336" s="815"/>
      <c r="F336" s="815"/>
      <c r="G336" s="815"/>
      <c r="H336" s="815">
        <v>2016</v>
      </c>
      <c r="I336" s="816" t="s">
        <v>583</v>
      </c>
      <c r="J336" s="634" t="s">
        <v>595</v>
      </c>
      <c r="K336" s="632"/>
      <c r="L336" s="694"/>
      <c r="M336" s="695"/>
      <c r="N336" s="695"/>
      <c r="O336" s="695"/>
      <c r="P336" s="695">
        <v>0</v>
      </c>
      <c r="Q336" s="695">
        <v>0</v>
      </c>
      <c r="R336" s="695">
        <v>0</v>
      </c>
      <c r="S336" s="695">
        <v>0</v>
      </c>
      <c r="T336" s="695">
        <v>0</v>
      </c>
      <c r="U336" s="695">
        <v>0</v>
      </c>
      <c r="V336" s="695">
        <v>0</v>
      </c>
      <c r="W336" s="695">
        <v>0</v>
      </c>
      <c r="X336" s="695">
        <v>0</v>
      </c>
      <c r="Y336" s="695">
        <v>0</v>
      </c>
      <c r="Z336" s="695">
        <v>0</v>
      </c>
      <c r="AA336" s="695">
        <v>0</v>
      </c>
      <c r="AB336" s="695">
        <v>0</v>
      </c>
      <c r="AC336" s="695">
        <v>0</v>
      </c>
      <c r="AD336" s="695">
        <v>0</v>
      </c>
      <c r="AE336" s="695">
        <v>0</v>
      </c>
      <c r="AF336" s="695">
        <v>0</v>
      </c>
      <c r="AG336" s="695">
        <v>0</v>
      </c>
      <c r="AH336" s="695">
        <v>0</v>
      </c>
      <c r="AI336" s="695">
        <v>0</v>
      </c>
      <c r="AJ336" s="695">
        <v>0</v>
      </c>
      <c r="AK336" s="695">
        <v>0</v>
      </c>
      <c r="AL336" s="695">
        <v>0</v>
      </c>
      <c r="AM336" s="695">
        <v>0</v>
      </c>
      <c r="AN336" s="695">
        <v>0</v>
      </c>
      <c r="AO336" s="696">
        <v>0</v>
      </c>
      <c r="AP336" s="632"/>
      <c r="AQ336" s="694"/>
      <c r="AR336" s="695"/>
      <c r="AS336" s="695"/>
      <c r="AT336" s="695"/>
      <c r="AU336" s="695">
        <v>0</v>
      </c>
      <c r="AV336" s="695">
        <v>0</v>
      </c>
      <c r="AW336" s="695">
        <v>0</v>
      </c>
      <c r="AX336" s="695">
        <v>0</v>
      </c>
      <c r="AY336" s="695">
        <v>0</v>
      </c>
      <c r="AZ336" s="695">
        <v>0</v>
      </c>
      <c r="BA336" s="695">
        <v>0</v>
      </c>
      <c r="BB336" s="695">
        <v>0</v>
      </c>
      <c r="BC336" s="695">
        <v>0</v>
      </c>
      <c r="BD336" s="695">
        <v>0</v>
      </c>
      <c r="BE336" s="695">
        <v>0</v>
      </c>
      <c r="BF336" s="695">
        <v>0</v>
      </c>
      <c r="BG336" s="695">
        <v>0</v>
      </c>
      <c r="BH336" s="695">
        <v>0</v>
      </c>
      <c r="BI336" s="695">
        <v>0</v>
      </c>
      <c r="BJ336" s="695">
        <v>0</v>
      </c>
      <c r="BK336" s="695">
        <v>0</v>
      </c>
      <c r="BL336" s="695">
        <v>0</v>
      </c>
      <c r="BM336" s="695">
        <v>0</v>
      </c>
      <c r="BN336" s="695">
        <v>0</v>
      </c>
      <c r="BO336" s="695">
        <v>0</v>
      </c>
      <c r="BP336" s="695">
        <v>0</v>
      </c>
      <c r="BQ336" s="695">
        <v>0</v>
      </c>
      <c r="BR336" s="695">
        <v>0</v>
      </c>
      <c r="BS336" s="695">
        <v>0</v>
      </c>
      <c r="BT336" s="696">
        <v>0</v>
      </c>
    </row>
    <row r="337" spans="2:72" ht="18" customHeight="1">
      <c r="B337" s="815" t="s">
        <v>208</v>
      </c>
      <c r="C337" s="815" t="s">
        <v>840</v>
      </c>
      <c r="D337" s="815" t="s">
        <v>836</v>
      </c>
      <c r="E337" s="815"/>
      <c r="F337" s="815"/>
      <c r="G337" s="815"/>
      <c r="H337" s="815">
        <v>2016</v>
      </c>
      <c r="I337" s="816" t="s">
        <v>583</v>
      </c>
      <c r="J337" s="634" t="s">
        <v>595</v>
      </c>
      <c r="K337" s="632"/>
      <c r="L337" s="694"/>
      <c r="M337" s="695"/>
      <c r="N337" s="695"/>
      <c r="O337" s="695"/>
      <c r="P337" s="695">
        <v>0</v>
      </c>
      <c r="Q337" s="695">
        <v>0</v>
      </c>
      <c r="R337" s="695">
        <v>0</v>
      </c>
      <c r="S337" s="695">
        <v>0</v>
      </c>
      <c r="T337" s="695">
        <v>0</v>
      </c>
      <c r="U337" s="695">
        <v>0</v>
      </c>
      <c r="V337" s="695">
        <v>0</v>
      </c>
      <c r="W337" s="695">
        <v>0</v>
      </c>
      <c r="X337" s="695">
        <v>0</v>
      </c>
      <c r="Y337" s="695">
        <v>0</v>
      </c>
      <c r="Z337" s="695">
        <v>0</v>
      </c>
      <c r="AA337" s="695">
        <v>0</v>
      </c>
      <c r="AB337" s="695">
        <v>0</v>
      </c>
      <c r="AC337" s="695">
        <v>0</v>
      </c>
      <c r="AD337" s="695">
        <v>0</v>
      </c>
      <c r="AE337" s="695">
        <v>0</v>
      </c>
      <c r="AF337" s="695">
        <v>0</v>
      </c>
      <c r="AG337" s="695">
        <v>0</v>
      </c>
      <c r="AH337" s="695">
        <v>0</v>
      </c>
      <c r="AI337" s="695">
        <v>0</v>
      </c>
      <c r="AJ337" s="695">
        <v>0</v>
      </c>
      <c r="AK337" s="695">
        <v>0</v>
      </c>
      <c r="AL337" s="695">
        <v>0</v>
      </c>
      <c r="AM337" s="695">
        <v>0</v>
      </c>
      <c r="AN337" s="695">
        <v>0</v>
      </c>
      <c r="AO337" s="696">
        <v>0</v>
      </c>
      <c r="AP337" s="632"/>
      <c r="AQ337" s="694"/>
      <c r="AR337" s="695"/>
      <c r="AS337" s="695"/>
      <c r="AT337" s="695"/>
      <c r="AU337" s="695">
        <v>0</v>
      </c>
      <c r="AV337" s="695">
        <v>0</v>
      </c>
      <c r="AW337" s="695">
        <v>0</v>
      </c>
      <c r="AX337" s="695">
        <v>0</v>
      </c>
      <c r="AY337" s="695">
        <v>0</v>
      </c>
      <c r="AZ337" s="695">
        <v>0</v>
      </c>
      <c r="BA337" s="695">
        <v>0</v>
      </c>
      <c r="BB337" s="695">
        <v>0</v>
      </c>
      <c r="BC337" s="695">
        <v>0</v>
      </c>
      <c r="BD337" s="695">
        <v>0</v>
      </c>
      <c r="BE337" s="695">
        <v>0</v>
      </c>
      <c r="BF337" s="695">
        <v>0</v>
      </c>
      <c r="BG337" s="695">
        <v>0</v>
      </c>
      <c r="BH337" s="695">
        <v>0</v>
      </c>
      <c r="BI337" s="695">
        <v>0</v>
      </c>
      <c r="BJ337" s="695">
        <v>0</v>
      </c>
      <c r="BK337" s="695">
        <v>0</v>
      </c>
      <c r="BL337" s="695">
        <v>0</v>
      </c>
      <c r="BM337" s="695">
        <v>0</v>
      </c>
      <c r="BN337" s="695">
        <v>0</v>
      </c>
      <c r="BO337" s="695">
        <v>0</v>
      </c>
      <c r="BP337" s="695">
        <v>0</v>
      </c>
      <c r="BQ337" s="695">
        <v>0</v>
      </c>
      <c r="BR337" s="695">
        <v>0</v>
      </c>
      <c r="BS337" s="695">
        <v>0</v>
      </c>
      <c r="BT337" s="696">
        <v>0</v>
      </c>
    </row>
    <row r="338" spans="2:72" ht="18" customHeight="1">
      <c r="B338" s="815" t="s">
        <v>208</v>
      </c>
      <c r="C338" s="815" t="s">
        <v>840</v>
      </c>
      <c r="D338" s="815" t="s">
        <v>789</v>
      </c>
      <c r="E338" s="815"/>
      <c r="F338" s="815"/>
      <c r="G338" s="815"/>
      <c r="H338" s="815">
        <v>2016</v>
      </c>
      <c r="I338" s="816" t="s">
        <v>583</v>
      </c>
      <c r="J338" s="634" t="s">
        <v>595</v>
      </c>
      <c r="K338" s="632"/>
      <c r="L338" s="694"/>
      <c r="M338" s="695"/>
      <c r="N338" s="695"/>
      <c r="O338" s="695"/>
      <c r="P338" s="695">
        <v>0</v>
      </c>
      <c r="Q338" s="695">
        <v>0</v>
      </c>
      <c r="R338" s="695">
        <v>0</v>
      </c>
      <c r="S338" s="695">
        <v>0</v>
      </c>
      <c r="T338" s="695">
        <v>0</v>
      </c>
      <c r="U338" s="695">
        <v>0</v>
      </c>
      <c r="V338" s="695">
        <v>0</v>
      </c>
      <c r="W338" s="695">
        <v>0</v>
      </c>
      <c r="X338" s="695">
        <v>0</v>
      </c>
      <c r="Y338" s="695">
        <v>0</v>
      </c>
      <c r="Z338" s="695">
        <v>0</v>
      </c>
      <c r="AA338" s="695">
        <v>0</v>
      </c>
      <c r="AB338" s="695">
        <v>0</v>
      </c>
      <c r="AC338" s="695">
        <v>0</v>
      </c>
      <c r="AD338" s="695">
        <v>0</v>
      </c>
      <c r="AE338" s="695">
        <v>0</v>
      </c>
      <c r="AF338" s="695">
        <v>0</v>
      </c>
      <c r="AG338" s="695">
        <v>0</v>
      </c>
      <c r="AH338" s="695">
        <v>0</v>
      </c>
      <c r="AI338" s="695">
        <v>0</v>
      </c>
      <c r="AJ338" s="695">
        <v>0</v>
      </c>
      <c r="AK338" s="695">
        <v>0</v>
      </c>
      <c r="AL338" s="695">
        <v>0</v>
      </c>
      <c r="AM338" s="695">
        <v>0</v>
      </c>
      <c r="AN338" s="695">
        <v>0</v>
      </c>
      <c r="AO338" s="696">
        <v>0</v>
      </c>
      <c r="AP338" s="632"/>
      <c r="AQ338" s="694"/>
      <c r="AR338" s="695"/>
      <c r="AS338" s="695"/>
      <c r="AT338" s="695"/>
      <c r="AU338" s="695">
        <v>0</v>
      </c>
      <c r="AV338" s="695">
        <v>0</v>
      </c>
      <c r="AW338" s="695">
        <v>0</v>
      </c>
      <c r="AX338" s="695">
        <v>0</v>
      </c>
      <c r="AY338" s="695">
        <v>0</v>
      </c>
      <c r="AZ338" s="695">
        <v>0</v>
      </c>
      <c r="BA338" s="695">
        <v>0</v>
      </c>
      <c r="BB338" s="695">
        <v>0</v>
      </c>
      <c r="BC338" s="695">
        <v>0</v>
      </c>
      <c r="BD338" s="695">
        <v>0</v>
      </c>
      <c r="BE338" s="695">
        <v>0</v>
      </c>
      <c r="BF338" s="695">
        <v>0</v>
      </c>
      <c r="BG338" s="695">
        <v>0</v>
      </c>
      <c r="BH338" s="695">
        <v>0</v>
      </c>
      <c r="BI338" s="695">
        <v>0</v>
      </c>
      <c r="BJ338" s="695">
        <v>0</v>
      </c>
      <c r="BK338" s="695">
        <v>0</v>
      </c>
      <c r="BL338" s="695">
        <v>0</v>
      </c>
      <c r="BM338" s="695">
        <v>0</v>
      </c>
      <c r="BN338" s="695">
        <v>0</v>
      </c>
      <c r="BO338" s="695">
        <v>0</v>
      </c>
      <c r="BP338" s="695">
        <v>0</v>
      </c>
      <c r="BQ338" s="695">
        <v>0</v>
      </c>
      <c r="BR338" s="695">
        <v>0</v>
      </c>
      <c r="BS338" s="695">
        <v>0</v>
      </c>
      <c r="BT338" s="696">
        <v>0</v>
      </c>
    </row>
    <row r="339" spans="2:72" ht="18" customHeight="1">
      <c r="B339" s="815" t="s">
        <v>208</v>
      </c>
      <c r="C339" s="815" t="s">
        <v>840</v>
      </c>
      <c r="D339" s="815" t="s">
        <v>97</v>
      </c>
      <c r="E339" s="815"/>
      <c r="F339" s="815"/>
      <c r="G339" s="815"/>
      <c r="H339" s="815">
        <v>2016</v>
      </c>
      <c r="I339" s="816" t="s">
        <v>583</v>
      </c>
      <c r="J339" s="634" t="s">
        <v>595</v>
      </c>
      <c r="K339" s="632"/>
      <c r="L339" s="694"/>
      <c r="M339" s="695"/>
      <c r="N339" s="695"/>
      <c r="O339" s="695"/>
      <c r="P339" s="695">
        <v>0</v>
      </c>
      <c r="Q339" s="695">
        <v>0</v>
      </c>
      <c r="R339" s="695">
        <v>0</v>
      </c>
      <c r="S339" s="695">
        <v>0</v>
      </c>
      <c r="T339" s="695">
        <v>0</v>
      </c>
      <c r="U339" s="695">
        <v>0</v>
      </c>
      <c r="V339" s="695">
        <v>0</v>
      </c>
      <c r="W339" s="695">
        <v>0</v>
      </c>
      <c r="X339" s="695">
        <v>0</v>
      </c>
      <c r="Y339" s="695">
        <v>0</v>
      </c>
      <c r="Z339" s="695">
        <v>0</v>
      </c>
      <c r="AA339" s="695">
        <v>0</v>
      </c>
      <c r="AB339" s="695">
        <v>0</v>
      </c>
      <c r="AC339" s="695">
        <v>0</v>
      </c>
      <c r="AD339" s="695">
        <v>0</v>
      </c>
      <c r="AE339" s="695">
        <v>0</v>
      </c>
      <c r="AF339" s="695">
        <v>0</v>
      </c>
      <c r="AG339" s="695">
        <v>0</v>
      </c>
      <c r="AH339" s="695">
        <v>0</v>
      </c>
      <c r="AI339" s="695">
        <v>0</v>
      </c>
      <c r="AJ339" s="695">
        <v>0</v>
      </c>
      <c r="AK339" s="695">
        <v>0</v>
      </c>
      <c r="AL339" s="695">
        <v>0</v>
      </c>
      <c r="AM339" s="695">
        <v>0</v>
      </c>
      <c r="AN339" s="695">
        <v>0</v>
      </c>
      <c r="AO339" s="696">
        <v>0</v>
      </c>
      <c r="AP339" s="632"/>
      <c r="AQ339" s="694"/>
      <c r="AR339" s="695"/>
      <c r="AS339" s="695"/>
      <c r="AT339" s="695"/>
      <c r="AU339" s="695">
        <v>0</v>
      </c>
      <c r="AV339" s="695">
        <v>0</v>
      </c>
      <c r="AW339" s="695">
        <v>0</v>
      </c>
      <c r="AX339" s="695">
        <v>0</v>
      </c>
      <c r="AY339" s="695">
        <v>0</v>
      </c>
      <c r="AZ339" s="695">
        <v>0</v>
      </c>
      <c r="BA339" s="695">
        <v>0</v>
      </c>
      <c r="BB339" s="695">
        <v>0</v>
      </c>
      <c r="BC339" s="695">
        <v>0</v>
      </c>
      <c r="BD339" s="695">
        <v>0</v>
      </c>
      <c r="BE339" s="695">
        <v>0</v>
      </c>
      <c r="BF339" s="695">
        <v>0</v>
      </c>
      <c r="BG339" s="695">
        <v>0</v>
      </c>
      <c r="BH339" s="695">
        <v>0</v>
      </c>
      <c r="BI339" s="695">
        <v>0</v>
      </c>
      <c r="BJ339" s="695">
        <v>0</v>
      </c>
      <c r="BK339" s="695">
        <v>0</v>
      </c>
      <c r="BL339" s="695">
        <v>0</v>
      </c>
      <c r="BM339" s="695">
        <v>0</v>
      </c>
      <c r="BN339" s="695">
        <v>0</v>
      </c>
      <c r="BO339" s="695">
        <v>0</v>
      </c>
      <c r="BP339" s="695">
        <v>0</v>
      </c>
      <c r="BQ339" s="695">
        <v>0</v>
      </c>
      <c r="BR339" s="695">
        <v>0</v>
      </c>
      <c r="BS339" s="695">
        <v>0</v>
      </c>
      <c r="BT339" s="696">
        <v>0</v>
      </c>
    </row>
    <row r="340" spans="2:72" ht="18" customHeight="1">
      <c r="B340" s="815" t="s">
        <v>208</v>
      </c>
      <c r="C340" s="815" t="s">
        <v>840</v>
      </c>
      <c r="D340" s="815" t="s">
        <v>95</v>
      </c>
      <c r="E340" s="815"/>
      <c r="F340" s="815"/>
      <c r="G340" s="815"/>
      <c r="H340" s="815">
        <v>2016</v>
      </c>
      <c r="I340" s="816" t="s">
        <v>583</v>
      </c>
      <c r="J340" s="634" t="s">
        <v>595</v>
      </c>
      <c r="K340" s="632"/>
      <c r="L340" s="694"/>
      <c r="M340" s="695"/>
      <c r="N340" s="695"/>
      <c r="O340" s="695"/>
      <c r="P340" s="695">
        <v>0</v>
      </c>
      <c r="Q340" s="695">
        <v>0</v>
      </c>
      <c r="R340" s="695">
        <v>0</v>
      </c>
      <c r="S340" s="695">
        <v>0</v>
      </c>
      <c r="T340" s="695">
        <v>0</v>
      </c>
      <c r="U340" s="695">
        <v>0</v>
      </c>
      <c r="V340" s="695">
        <v>0</v>
      </c>
      <c r="W340" s="695">
        <v>0</v>
      </c>
      <c r="X340" s="695">
        <v>0</v>
      </c>
      <c r="Y340" s="695">
        <v>0</v>
      </c>
      <c r="Z340" s="695">
        <v>0</v>
      </c>
      <c r="AA340" s="695">
        <v>0</v>
      </c>
      <c r="AB340" s="695">
        <v>0</v>
      </c>
      <c r="AC340" s="695">
        <v>0</v>
      </c>
      <c r="AD340" s="695">
        <v>0</v>
      </c>
      <c r="AE340" s="695">
        <v>0</v>
      </c>
      <c r="AF340" s="695">
        <v>0</v>
      </c>
      <c r="AG340" s="695">
        <v>0</v>
      </c>
      <c r="AH340" s="695">
        <v>0</v>
      </c>
      <c r="AI340" s="695">
        <v>0</v>
      </c>
      <c r="AJ340" s="695">
        <v>0</v>
      </c>
      <c r="AK340" s="695">
        <v>0</v>
      </c>
      <c r="AL340" s="695">
        <v>0</v>
      </c>
      <c r="AM340" s="695">
        <v>0</v>
      </c>
      <c r="AN340" s="695">
        <v>0</v>
      </c>
      <c r="AO340" s="696">
        <v>0</v>
      </c>
      <c r="AP340" s="632"/>
      <c r="AQ340" s="694"/>
      <c r="AR340" s="695"/>
      <c r="AS340" s="695"/>
      <c r="AT340" s="695"/>
      <c r="AU340" s="695">
        <v>0</v>
      </c>
      <c r="AV340" s="695">
        <v>0</v>
      </c>
      <c r="AW340" s="695">
        <v>0</v>
      </c>
      <c r="AX340" s="695">
        <v>0</v>
      </c>
      <c r="AY340" s="695">
        <v>0</v>
      </c>
      <c r="AZ340" s="695">
        <v>0</v>
      </c>
      <c r="BA340" s="695">
        <v>0</v>
      </c>
      <c r="BB340" s="695">
        <v>0</v>
      </c>
      <c r="BC340" s="695">
        <v>0</v>
      </c>
      <c r="BD340" s="695">
        <v>0</v>
      </c>
      <c r="BE340" s="695">
        <v>0</v>
      </c>
      <c r="BF340" s="695">
        <v>0</v>
      </c>
      <c r="BG340" s="695">
        <v>0</v>
      </c>
      <c r="BH340" s="695">
        <v>0</v>
      </c>
      <c r="BI340" s="695">
        <v>0</v>
      </c>
      <c r="BJ340" s="695">
        <v>0</v>
      </c>
      <c r="BK340" s="695">
        <v>0</v>
      </c>
      <c r="BL340" s="695">
        <v>0</v>
      </c>
      <c r="BM340" s="695">
        <v>0</v>
      </c>
      <c r="BN340" s="695">
        <v>0</v>
      </c>
      <c r="BO340" s="695">
        <v>0</v>
      </c>
      <c r="BP340" s="695">
        <v>0</v>
      </c>
      <c r="BQ340" s="695">
        <v>0</v>
      </c>
      <c r="BR340" s="695">
        <v>0</v>
      </c>
      <c r="BS340" s="695">
        <v>0</v>
      </c>
      <c r="BT340" s="696">
        <v>0</v>
      </c>
    </row>
    <row r="341" spans="2:72" ht="18" customHeight="1">
      <c r="B341" s="815" t="s">
        <v>208</v>
      </c>
      <c r="C341" s="815" t="s">
        <v>840</v>
      </c>
      <c r="D341" s="815" t="s">
        <v>96</v>
      </c>
      <c r="E341" s="815"/>
      <c r="F341" s="815"/>
      <c r="G341" s="815"/>
      <c r="H341" s="815">
        <v>2016</v>
      </c>
      <c r="I341" s="816" t="s">
        <v>583</v>
      </c>
      <c r="J341" s="634" t="s">
        <v>595</v>
      </c>
      <c r="K341" s="632"/>
      <c r="L341" s="694"/>
      <c r="M341" s="695"/>
      <c r="N341" s="695"/>
      <c r="O341" s="695"/>
      <c r="P341" s="695">
        <v>0</v>
      </c>
      <c r="Q341" s="695">
        <v>0</v>
      </c>
      <c r="R341" s="695">
        <v>0</v>
      </c>
      <c r="S341" s="695">
        <v>0</v>
      </c>
      <c r="T341" s="695">
        <v>0</v>
      </c>
      <c r="U341" s="695">
        <v>0</v>
      </c>
      <c r="V341" s="695">
        <v>0</v>
      </c>
      <c r="W341" s="695">
        <v>0</v>
      </c>
      <c r="X341" s="695">
        <v>0</v>
      </c>
      <c r="Y341" s="695">
        <v>0</v>
      </c>
      <c r="Z341" s="695">
        <v>0</v>
      </c>
      <c r="AA341" s="695">
        <v>0</v>
      </c>
      <c r="AB341" s="695">
        <v>0</v>
      </c>
      <c r="AC341" s="695">
        <v>0</v>
      </c>
      <c r="AD341" s="695">
        <v>0</v>
      </c>
      <c r="AE341" s="695">
        <v>0</v>
      </c>
      <c r="AF341" s="695">
        <v>0</v>
      </c>
      <c r="AG341" s="695">
        <v>0</v>
      </c>
      <c r="AH341" s="695">
        <v>0</v>
      </c>
      <c r="AI341" s="695">
        <v>0</v>
      </c>
      <c r="AJ341" s="695">
        <v>0</v>
      </c>
      <c r="AK341" s="695">
        <v>0</v>
      </c>
      <c r="AL341" s="695">
        <v>0</v>
      </c>
      <c r="AM341" s="695">
        <v>0</v>
      </c>
      <c r="AN341" s="695">
        <v>0</v>
      </c>
      <c r="AO341" s="696">
        <v>0</v>
      </c>
      <c r="AP341" s="632"/>
      <c r="AQ341" s="694"/>
      <c r="AR341" s="695"/>
      <c r="AS341" s="695"/>
      <c r="AT341" s="695"/>
      <c r="AU341" s="695">
        <v>0</v>
      </c>
      <c r="AV341" s="695">
        <v>0</v>
      </c>
      <c r="AW341" s="695">
        <v>0</v>
      </c>
      <c r="AX341" s="695">
        <v>0</v>
      </c>
      <c r="AY341" s="695">
        <v>0</v>
      </c>
      <c r="AZ341" s="695">
        <v>0</v>
      </c>
      <c r="BA341" s="695">
        <v>0</v>
      </c>
      <c r="BB341" s="695">
        <v>0</v>
      </c>
      <c r="BC341" s="695">
        <v>0</v>
      </c>
      <c r="BD341" s="695">
        <v>0</v>
      </c>
      <c r="BE341" s="695">
        <v>0</v>
      </c>
      <c r="BF341" s="695">
        <v>0</v>
      </c>
      <c r="BG341" s="695">
        <v>0</v>
      </c>
      <c r="BH341" s="695">
        <v>0</v>
      </c>
      <c r="BI341" s="695">
        <v>0</v>
      </c>
      <c r="BJ341" s="695">
        <v>0</v>
      </c>
      <c r="BK341" s="695">
        <v>0</v>
      </c>
      <c r="BL341" s="695">
        <v>0</v>
      </c>
      <c r="BM341" s="695">
        <v>0</v>
      </c>
      <c r="BN341" s="695">
        <v>0</v>
      </c>
      <c r="BO341" s="695">
        <v>0</v>
      </c>
      <c r="BP341" s="695">
        <v>0</v>
      </c>
      <c r="BQ341" s="695">
        <v>0</v>
      </c>
      <c r="BR341" s="695">
        <v>0</v>
      </c>
      <c r="BS341" s="695">
        <v>0</v>
      </c>
      <c r="BT341" s="696">
        <v>0</v>
      </c>
    </row>
    <row r="342" spans="2:72" ht="18" customHeight="1">
      <c r="B342" s="815" t="s">
        <v>208</v>
      </c>
      <c r="C342" s="815" t="s">
        <v>840</v>
      </c>
      <c r="D342" s="815" t="s">
        <v>682</v>
      </c>
      <c r="E342" s="815"/>
      <c r="F342" s="815"/>
      <c r="G342" s="815"/>
      <c r="H342" s="815">
        <v>2016</v>
      </c>
      <c r="I342" s="816" t="s">
        <v>583</v>
      </c>
      <c r="J342" s="634" t="s">
        <v>595</v>
      </c>
      <c r="K342" s="632"/>
      <c r="L342" s="694"/>
      <c r="M342" s="695"/>
      <c r="N342" s="695"/>
      <c r="O342" s="695"/>
      <c r="P342" s="695">
        <v>0</v>
      </c>
      <c r="Q342" s="695">
        <v>0</v>
      </c>
      <c r="R342" s="695">
        <v>0</v>
      </c>
      <c r="S342" s="695">
        <v>0</v>
      </c>
      <c r="T342" s="695">
        <v>0</v>
      </c>
      <c r="U342" s="695">
        <v>0</v>
      </c>
      <c r="V342" s="695">
        <v>0</v>
      </c>
      <c r="W342" s="695">
        <v>0</v>
      </c>
      <c r="X342" s="695">
        <v>0</v>
      </c>
      <c r="Y342" s="695">
        <v>0</v>
      </c>
      <c r="Z342" s="695">
        <v>0</v>
      </c>
      <c r="AA342" s="695">
        <v>0</v>
      </c>
      <c r="AB342" s="695">
        <v>0</v>
      </c>
      <c r="AC342" s="695">
        <v>0</v>
      </c>
      <c r="AD342" s="695">
        <v>0</v>
      </c>
      <c r="AE342" s="695">
        <v>0</v>
      </c>
      <c r="AF342" s="695">
        <v>0</v>
      </c>
      <c r="AG342" s="695">
        <v>0</v>
      </c>
      <c r="AH342" s="695">
        <v>0</v>
      </c>
      <c r="AI342" s="695">
        <v>0</v>
      </c>
      <c r="AJ342" s="695">
        <v>0</v>
      </c>
      <c r="AK342" s="695">
        <v>0</v>
      </c>
      <c r="AL342" s="695">
        <v>0</v>
      </c>
      <c r="AM342" s="695">
        <v>0</v>
      </c>
      <c r="AN342" s="695">
        <v>0</v>
      </c>
      <c r="AO342" s="696">
        <v>0</v>
      </c>
      <c r="AP342" s="632"/>
      <c r="AQ342" s="694"/>
      <c r="AR342" s="695"/>
      <c r="AS342" s="695"/>
      <c r="AT342" s="695"/>
      <c r="AU342" s="695">
        <v>0</v>
      </c>
      <c r="AV342" s="695">
        <v>0</v>
      </c>
      <c r="AW342" s="695">
        <v>0</v>
      </c>
      <c r="AX342" s="695">
        <v>0</v>
      </c>
      <c r="AY342" s="695">
        <v>0</v>
      </c>
      <c r="AZ342" s="695">
        <v>0</v>
      </c>
      <c r="BA342" s="695">
        <v>0</v>
      </c>
      <c r="BB342" s="695">
        <v>0</v>
      </c>
      <c r="BC342" s="695">
        <v>0</v>
      </c>
      <c r="BD342" s="695">
        <v>0</v>
      </c>
      <c r="BE342" s="695">
        <v>0</v>
      </c>
      <c r="BF342" s="695">
        <v>0</v>
      </c>
      <c r="BG342" s="695">
        <v>0</v>
      </c>
      <c r="BH342" s="695">
        <v>0</v>
      </c>
      <c r="BI342" s="695">
        <v>0</v>
      </c>
      <c r="BJ342" s="695">
        <v>0</v>
      </c>
      <c r="BK342" s="695">
        <v>0</v>
      </c>
      <c r="BL342" s="695">
        <v>0</v>
      </c>
      <c r="BM342" s="695">
        <v>0</v>
      </c>
      <c r="BN342" s="695">
        <v>0</v>
      </c>
      <c r="BO342" s="695">
        <v>0</v>
      </c>
      <c r="BP342" s="695">
        <v>0</v>
      </c>
      <c r="BQ342" s="695">
        <v>0</v>
      </c>
      <c r="BR342" s="695">
        <v>0</v>
      </c>
      <c r="BS342" s="695">
        <v>0</v>
      </c>
      <c r="BT342" s="696">
        <v>0</v>
      </c>
    </row>
    <row r="343" spans="2:72" ht="18" customHeight="1">
      <c r="B343" s="815" t="s">
        <v>208</v>
      </c>
      <c r="C343" s="815" t="s">
        <v>840</v>
      </c>
      <c r="D343" s="815" t="s">
        <v>98</v>
      </c>
      <c r="E343" s="815"/>
      <c r="F343" s="815"/>
      <c r="G343" s="815"/>
      <c r="H343" s="815">
        <v>2016</v>
      </c>
      <c r="I343" s="816" t="s">
        <v>583</v>
      </c>
      <c r="J343" s="634" t="s">
        <v>595</v>
      </c>
      <c r="K343" s="632"/>
      <c r="L343" s="694"/>
      <c r="M343" s="695"/>
      <c r="N343" s="695"/>
      <c r="O343" s="695"/>
      <c r="P343" s="695">
        <v>0</v>
      </c>
      <c r="Q343" s="695">
        <v>0</v>
      </c>
      <c r="R343" s="695">
        <v>0</v>
      </c>
      <c r="S343" s="695">
        <v>0</v>
      </c>
      <c r="T343" s="695">
        <v>0</v>
      </c>
      <c r="U343" s="695">
        <v>0</v>
      </c>
      <c r="V343" s="695">
        <v>0</v>
      </c>
      <c r="W343" s="695">
        <v>0</v>
      </c>
      <c r="X343" s="695">
        <v>0</v>
      </c>
      <c r="Y343" s="695">
        <v>0</v>
      </c>
      <c r="Z343" s="695">
        <v>0</v>
      </c>
      <c r="AA343" s="695">
        <v>0</v>
      </c>
      <c r="AB343" s="695">
        <v>0</v>
      </c>
      <c r="AC343" s="695">
        <v>0</v>
      </c>
      <c r="AD343" s="695">
        <v>0</v>
      </c>
      <c r="AE343" s="695">
        <v>0</v>
      </c>
      <c r="AF343" s="695">
        <v>0</v>
      </c>
      <c r="AG343" s="695">
        <v>0</v>
      </c>
      <c r="AH343" s="695">
        <v>0</v>
      </c>
      <c r="AI343" s="695">
        <v>0</v>
      </c>
      <c r="AJ343" s="695">
        <v>0</v>
      </c>
      <c r="AK343" s="695">
        <v>0</v>
      </c>
      <c r="AL343" s="695">
        <v>0</v>
      </c>
      <c r="AM343" s="695">
        <v>0</v>
      </c>
      <c r="AN343" s="695">
        <v>0</v>
      </c>
      <c r="AO343" s="696">
        <v>0</v>
      </c>
      <c r="AP343" s="632"/>
      <c r="AQ343" s="694"/>
      <c r="AR343" s="695"/>
      <c r="AS343" s="695"/>
      <c r="AT343" s="695"/>
      <c r="AU343" s="695">
        <v>0</v>
      </c>
      <c r="AV343" s="695">
        <v>0</v>
      </c>
      <c r="AW343" s="695">
        <v>0</v>
      </c>
      <c r="AX343" s="695">
        <v>0</v>
      </c>
      <c r="AY343" s="695">
        <v>0</v>
      </c>
      <c r="AZ343" s="695">
        <v>0</v>
      </c>
      <c r="BA343" s="695">
        <v>0</v>
      </c>
      <c r="BB343" s="695">
        <v>0</v>
      </c>
      <c r="BC343" s="695">
        <v>0</v>
      </c>
      <c r="BD343" s="695">
        <v>0</v>
      </c>
      <c r="BE343" s="695">
        <v>0</v>
      </c>
      <c r="BF343" s="695">
        <v>0</v>
      </c>
      <c r="BG343" s="695">
        <v>0</v>
      </c>
      <c r="BH343" s="695">
        <v>0</v>
      </c>
      <c r="BI343" s="695">
        <v>0</v>
      </c>
      <c r="BJ343" s="695">
        <v>0</v>
      </c>
      <c r="BK343" s="695">
        <v>0</v>
      </c>
      <c r="BL343" s="695">
        <v>0</v>
      </c>
      <c r="BM343" s="695">
        <v>0</v>
      </c>
      <c r="BN343" s="695">
        <v>0</v>
      </c>
      <c r="BO343" s="695">
        <v>0</v>
      </c>
      <c r="BP343" s="695">
        <v>0</v>
      </c>
      <c r="BQ343" s="695">
        <v>0</v>
      </c>
      <c r="BR343" s="695">
        <v>0</v>
      </c>
      <c r="BS343" s="695">
        <v>0</v>
      </c>
      <c r="BT343" s="696">
        <v>0</v>
      </c>
    </row>
    <row r="344" spans="2:72" ht="18" customHeight="1">
      <c r="B344" s="815" t="s">
        <v>208</v>
      </c>
      <c r="C344" s="815" t="s">
        <v>839</v>
      </c>
      <c r="D344" s="815" t="s">
        <v>99</v>
      </c>
      <c r="E344" s="815"/>
      <c r="F344" s="815"/>
      <c r="G344" s="815"/>
      <c r="H344" s="815">
        <v>2016</v>
      </c>
      <c r="I344" s="816" t="s">
        <v>583</v>
      </c>
      <c r="J344" s="634" t="s">
        <v>595</v>
      </c>
      <c r="K344" s="632"/>
      <c r="L344" s="694"/>
      <c r="M344" s="695"/>
      <c r="N344" s="695"/>
      <c r="O344" s="695"/>
      <c r="P344" s="695">
        <v>0</v>
      </c>
      <c r="Q344" s="695">
        <v>0</v>
      </c>
      <c r="R344" s="695">
        <v>0</v>
      </c>
      <c r="S344" s="695">
        <v>0</v>
      </c>
      <c r="T344" s="695">
        <v>0</v>
      </c>
      <c r="U344" s="695">
        <v>0</v>
      </c>
      <c r="V344" s="695">
        <v>0</v>
      </c>
      <c r="W344" s="695">
        <v>0</v>
      </c>
      <c r="X344" s="695">
        <v>0</v>
      </c>
      <c r="Y344" s="695">
        <v>0</v>
      </c>
      <c r="Z344" s="695">
        <v>0</v>
      </c>
      <c r="AA344" s="695">
        <v>0</v>
      </c>
      <c r="AB344" s="695">
        <v>0</v>
      </c>
      <c r="AC344" s="695">
        <v>0</v>
      </c>
      <c r="AD344" s="695">
        <v>0</v>
      </c>
      <c r="AE344" s="695">
        <v>0</v>
      </c>
      <c r="AF344" s="695">
        <v>0</v>
      </c>
      <c r="AG344" s="695">
        <v>0</v>
      </c>
      <c r="AH344" s="695">
        <v>0</v>
      </c>
      <c r="AI344" s="695">
        <v>0</v>
      </c>
      <c r="AJ344" s="695">
        <v>0</v>
      </c>
      <c r="AK344" s="695">
        <v>0</v>
      </c>
      <c r="AL344" s="695">
        <v>0</v>
      </c>
      <c r="AM344" s="695">
        <v>0</v>
      </c>
      <c r="AN344" s="695">
        <v>0</v>
      </c>
      <c r="AO344" s="696">
        <v>0</v>
      </c>
      <c r="AP344" s="632"/>
      <c r="AQ344" s="694"/>
      <c r="AR344" s="695"/>
      <c r="AS344" s="695"/>
      <c r="AT344" s="695"/>
      <c r="AU344" s="695">
        <v>0</v>
      </c>
      <c r="AV344" s="695">
        <v>0</v>
      </c>
      <c r="AW344" s="695">
        <v>0</v>
      </c>
      <c r="AX344" s="695">
        <v>0</v>
      </c>
      <c r="AY344" s="695">
        <v>0</v>
      </c>
      <c r="AZ344" s="695">
        <v>0</v>
      </c>
      <c r="BA344" s="695">
        <v>0</v>
      </c>
      <c r="BB344" s="695">
        <v>0</v>
      </c>
      <c r="BC344" s="695">
        <v>0</v>
      </c>
      <c r="BD344" s="695">
        <v>0</v>
      </c>
      <c r="BE344" s="695">
        <v>0</v>
      </c>
      <c r="BF344" s="695">
        <v>0</v>
      </c>
      <c r="BG344" s="695">
        <v>0</v>
      </c>
      <c r="BH344" s="695">
        <v>0</v>
      </c>
      <c r="BI344" s="695">
        <v>0</v>
      </c>
      <c r="BJ344" s="695">
        <v>0</v>
      </c>
      <c r="BK344" s="695">
        <v>0</v>
      </c>
      <c r="BL344" s="695">
        <v>0</v>
      </c>
      <c r="BM344" s="695">
        <v>0</v>
      </c>
      <c r="BN344" s="695">
        <v>0</v>
      </c>
      <c r="BO344" s="695">
        <v>0</v>
      </c>
      <c r="BP344" s="695">
        <v>0</v>
      </c>
      <c r="BQ344" s="695">
        <v>0</v>
      </c>
      <c r="BR344" s="695">
        <v>0</v>
      </c>
      <c r="BS344" s="695">
        <v>0</v>
      </c>
      <c r="BT344" s="696">
        <v>0</v>
      </c>
    </row>
    <row r="345" spans="2:72" ht="18" customHeight="1">
      <c r="B345" s="815" t="s">
        <v>208</v>
      </c>
      <c r="C345" s="815" t="s">
        <v>839</v>
      </c>
      <c r="D345" s="815" t="s">
        <v>100</v>
      </c>
      <c r="E345" s="815"/>
      <c r="F345" s="815"/>
      <c r="G345" s="815"/>
      <c r="H345" s="815">
        <v>2016</v>
      </c>
      <c r="I345" s="816" t="s">
        <v>583</v>
      </c>
      <c r="J345" s="634" t="s">
        <v>595</v>
      </c>
      <c r="K345" s="632"/>
      <c r="L345" s="694"/>
      <c r="M345" s="695"/>
      <c r="N345" s="695"/>
      <c r="O345" s="695"/>
      <c r="P345" s="695">
        <v>0</v>
      </c>
      <c r="Q345" s="695">
        <v>0</v>
      </c>
      <c r="R345" s="695">
        <v>0</v>
      </c>
      <c r="S345" s="695">
        <v>0</v>
      </c>
      <c r="T345" s="695">
        <v>0</v>
      </c>
      <c r="U345" s="695">
        <v>0</v>
      </c>
      <c r="V345" s="695">
        <v>0</v>
      </c>
      <c r="W345" s="695">
        <v>0</v>
      </c>
      <c r="X345" s="695">
        <v>0</v>
      </c>
      <c r="Y345" s="695">
        <v>0</v>
      </c>
      <c r="Z345" s="695">
        <v>0</v>
      </c>
      <c r="AA345" s="695">
        <v>0</v>
      </c>
      <c r="AB345" s="695">
        <v>0</v>
      </c>
      <c r="AC345" s="695">
        <v>0</v>
      </c>
      <c r="AD345" s="695">
        <v>0</v>
      </c>
      <c r="AE345" s="695">
        <v>0</v>
      </c>
      <c r="AF345" s="695">
        <v>0</v>
      </c>
      <c r="AG345" s="695">
        <v>0</v>
      </c>
      <c r="AH345" s="695">
        <v>0</v>
      </c>
      <c r="AI345" s="695">
        <v>0</v>
      </c>
      <c r="AJ345" s="695">
        <v>0</v>
      </c>
      <c r="AK345" s="695">
        <v>0</v>
      </c>
      <c r="AL345" s="695">
        <v>0</v>
      </c>
      <c r="AM345" s="695">
        <v>0</v>
      </c>
      <c r="AN345" s="695">
        <v>0</v>
      </c>
      <c r="AO345" s="696">
        <v>0</v>
      </c>
      <c r="AP345" s="632"/>
      <c r="AQ345" s="694"/>
      <c r="AR345" s="695"/>
      <c r="AS345" s="695"/>
      <c r="AT345" s="695"/>
      <c r="AU345" s="695">
        <v>0</v>
      </c>
      <c r="AV345" s="695">
        <v>0</v>
      </c>
      <c r="AW345" s="695">
        <v>0</v>
      </c>
      <c r="AX345" s="695">
        <v>0</v>
      </c>
      <c r="AY345" s="695">
        <v>0</v>
      </c>
      <c r="AZ345" s="695">
        <v>0</v>
      </c>
      <c r="BA345" s="695">
        <v>0</v>
      </c>
      <c r="BB345" s="695">
        <v>0</v>
      </c>
      <c r="BC345" s="695">
        <v>0</v>
      </c>
      <c r="BD345" s="695">
        <v>0</v>
      </c>
      <c r="BE345" s="695">
        <v>0</v>
      </c>
      <c r="BF345" s="695">
        <v>0</v>
      </c>
      <c r="BG345" s="695">
        <v>0</v>
      </c>
      <c r="BH345" s="695">
        <v>0</v>
      </c>
      <c r="BI345" s="695">
        <v>0</v>
      </c>
      <c r="BJ345" s="695">
        <v>0</v>
      </c>
      <c r="BK345" s="695">
        <v>0</v>
      </c>
      <c r="BL345" s="695">
        <v>0</v>
      </c>
      <c r="BM345" s="695">
        <v>0</v>
      </c>
      <c r="BN345" s="695">
        <v>0</v>
      </c>
      <c r="BO345" s="695">
        <v>0</v>
      </c>
      <c r="BP345" s="695">
        <v>0</v>
      </c>
      <c r="BQ345" s="695">
        <v>0</v>
      </c>
      <c r="BR345" s="695">
        <v>0</v>
      </c>
      <c r="BS345" s="695">
        <v>0</v>
      </c>
      <c r="BT345" s="696">
        <v>0</v>
      </c>
    </row>
    <row r="346" spans="2:72" ht="18" customHeight="1">
      <c r="B346" s="815" t="s">
        <v>208</v>
      </c>
      <c r="C346" s="815" t="s">
        <v>840</v>
      </c>
      <c r="D346" s="815" t="s">
        <v>101</v>
      </c>
      <c r="E346" s="815"/>
      <c r="F346" s="815"/>
      <c r="G346" s="815"/>
      <c r="H346" s="815">
        <v>2016</v>
      </c>
      <c r="I346" s="816" t="s">
        <v>583</v>
      </c>
      <c r="J346" s="634" t="s">
        <v>595</v>
      </c>
      <c r="K346" s="632"/>
      <c r="L346" s="694"/>
      <c r="M346" s="695"/>
      <c r="N346" s="695"/>
      <c r="O346" s="695"/>
      <c r="P346" s="695">
        <v>0</v>
      </c>
      <c r="Q346" s="695">
        <v>0</v>
      </c>
      <c r="R346" s="695">
        <v>0</v>
      </c>
      <c r="S346" s="695">
        <v>0</v>
      </c>
      <c r="T346" s="695">
        <v>0</v>
      </c>
      <c r="U346" s="695">
        <v>0</v>
      </c>
      <c r="V346" s="695">
        <v>0</v>
      </c>
      <c r="W346" s="695">
        <v>0</v>
      </c>
      <c r="X346" s="695">
        <v>0</v>
      </c>
      <c r="Y346" s="695">
        <v>0</v>
      </c>
      <c r="Z346" s="695">
        <v>0</v>
      </c>
      <c r="AA346" s="695">
        <v>0</v>
      </c>
      <c r="AB346" s="695">
        <v>0</v>
      </c>
      <c r="AC346" s="695">
        <v>0</v>
      </c>
      <c r="AD346" s="695">
        <v>0</v>
      </c>
      <c r="AE346" s="695">
        <v>0</v>
      </c>
      <c r="AF346" s="695">
        <v>0</v>
      </c>
      <c r="AG346" s="695">
        <v>0</v>
      </c>
      <c r="AH346" s="695">
        <v>0</v>
      </c>
      <c r="AI346" s="695">
        <v>0</v>
      </c>
      <c r="AJ346" s="695">
        <v>0</v>
      </c>
      <c r="AK346" s="695">
        <v>0</v>
      </c>
      <c r="AL346" s="695">
        <v>0</v>
      </c>
      <c r="AM346" s="695">
        <v>0</v>
      </c>
      <c r="AN346" s="695">
        <v>0</v>
      </c>
      <c r="AO346" s="696">
        <v>0</v>
      </c>
      <c r="AP346" s="632"/>
      <c r="AQ346" s="694"/>
      <c r="AR346" s="695"/>
      <c r="AS346" s="695"/>
      <c r="AT346" s="695"/>
      <c r="AU346" s="695">
        <v>0</v>
      </c>
      <c r="AV346" s="695">
        <v>0</v>
      </c>
      <c r="AW346" s="695">
        <v>0</v>
      </c>
      <c r="AX346" s="695">
        <v>0</v>
      </c>
      <c r="AY346" s="695">
        <v>0</v>
      </c>
      <c r="AZ346" s="695">
        <v>0</v>
      </c>
      <c r="BA346" s="695">
        <v>0</v>
      </c>
      <c r="BB346" s="695">
        <v>0</v>
      </c>
      <c r="BC346" s="695">
        <v>0</v>
      </c>
      <c r="BD346" s="695">
        <v>0</v>
      </c>
      <c r="BE346" s="695">
        <v>0</v>
      </c>
      <c r="BF346" s="695">
        <v>0</v>
      </c>
      <c r="BG346" s="695">
        <v>0</v>
      </c>
      <c r="BH346" s="695">
        <v>0</v>
      </c>
      <c r="BI346" s="695">
        <v>0</v>
      </c>
      <c r="BJ346" s="695">
        <v>0</v>
      </c>
      <c r="BK346" s="695">
        <v>0</v>
      </c>
      <c r="BL346" s="695">
        <v>0</v>
      </c>
      <c r="BM346" s="695">
        <v>0</v>
      </c>
      <c r="BN346" s="695">
        <v>0</v>
      </c>
      <c r="BO346" s="695">
        <v>0</v>
      </c>
      <c r="BP346" s="695">
        <v>0</v>
      </c>
      <c r="BQ346" s="695">
        <v>0</v>
      </c>
      <c r="BR346" s="695">
        <v>0</v>
      </c>
      <c r="BS346" s="695">
        <v>0</v>
      </c>
      <c r="BT346" s="696">
        <v>0</v>
      </c>
    </row>
    <row r="347" spans="2:72" ht="18" customHeight="1">
      <c r="B347" s="815" t="s">
        <v>208</v>
      </c>
      <c r="C347" s="815" t="s">
        <v>840</v>
      </c>
      <c r="D347" s="815" t="s">
        <v>102</v>
      </c>
      <c r="E347" s="815"/>
      <c r="F347" s="815"/>
      <c r="G347" s="815"/>
      <c r="H347" s="815">
        <v>2016</v>
      </c>
      <c r="I347" s="816" t="s">
        <v>583</v>
      </c>
      <c r="J347" s="634" t="s">
        <v>595</v>
      </c>
      <c r="K347" s="632"/>
      <c r="L347" s="694"/>
      <c r="M347" s="695"/>
      <c r="N347" s="695"/>
      <c r="O347" s="695"/>
      <c r="P347" s="695">
        <v>0</v>
      </c>
      <c r="Q347" s="695">
        <v>0</v>
      </c>
      <c r="R347" s="695">
        <v>0</v>
      </c>
      <c r="S347" s="695">
        <v>0</v>
      </c>
      <c r="T347" s="695">
        <v>0</v>
      </c>
      <c r="U347" s="695">
        <v>0</v>
      </c>
      <c r="V347" s="695">
        <v>0</v>
      </c>
      <c r="W347" s="695">
        <v>0</v>
      </c>
      <c r="X347" s="695">
        <v>0</v>
      </c>
      <c r="Y347" s="695">
        <v>0</v>
      </c>
      <c r="Z347" s="695">
        <v>0</v>
      </c>
      <c r="AA347" s="695">
        <v>0</v>
      </c>
      <c r="AB347" s="695">
        <v>0</v>
      </c>
      <c r="AC347" s="695">
        <v>0</v>
      </c>
      <c r="AD347" s="695">
        <v>0</v>
      </c>
      <c r="AE347" s="695">
        <v>0</v>
      </c>
      <c r="AF347" s="695">
        <v>0</v>
      </c>
      <c r="AG347" s="695">
        <v>0</v>
      </c>
      <c r="AH347" s="695">
        <v>0</v>
      </c>
      <c r="AI347" s="695">
        <v>0</v>
      </c>
      <c r="AJ347" s="695">
        <v>0</v>
      </c>
      <c r="AK347" s="695">
        <v>0</v>
      </c>
      <c r="AL347" s="695">
        <v>0</v>
      </c>
      <c r="AM347" s="695">
        <v>0</v>
      </c>
      <c r="AN347" s="695">
        <v>0</v>
      </c>
      <c r="AO347" s="696">
        <v>0</v>
      </c>
      <c r="AP347" s="632"/>
      <c r="AQ347" s="694"/>
      <c r="AR347" s="695"/>
      <c r="AS347" s="695"/>
      <c r="AT347" s="695"/>
      <c r="AU347" s="695">
        <v>0</v>
      </c>
      <c r="AV347" s="695">
        <v>0</v>
      </c>
      <c r="AW347" s="695">
        <v>0</v>
      </c>
      <c r="AX347" s="695">
        <v>0</v>
      </c>
      <c r="AY347" s="695">
        <v>0</v>
      </c>
      <c r="AZ347" s="695">
        <v>0</v>
      </c>
      <c r="BA347" s="695">
        <v>0</v>
      </c>
      <c r="BB347" s="695">
        <v>0</v>
      </c>
      <c r="BC347" s="695">
        <v>0</v>
      </c>
      <c r="BD347" s="695">
        <v>0</v>
      </c>
      <c r="BE347" s="695">
        <v>0</v>
      </c>
      <c r="BF347" s="695">
        <v>0</v>
      </c>
      <c r="BG347" s="695">
        <v>0</v>
      </c>
      <c r="BH347" s="695">
        <v>0</v>
      </c>
      <c r="BI347" s="695">
        <v>0</v>
      </c>
      <c r="BJ347" s="695">
        <v>0</v>
      </c>
      <c r="BK347" s="695">
        <v>0</v>
      </c>
      <c r="BL347" s="695">
        <v>0</v>
      </c>
      <c r="BM347" s="695">
        <v>0</v>
      </c>
      <c r="BN347" s="695">
        <v>0</v>
      </c>
      <c r="BO347" s="695">
        <v>0</v>
      </c>
      <c r="BP347" s="695">
        <v>0</v>
      </c>
      <c r="BQ347" s="695">
        <v>0</v>
      </c>
      <c r="BR347" s="695">
        <v>0</v>
      </c>
      <c r="BS347" s="695">
        <v>0</v>
      </c>
      <c r="BT347" s="696">
        <v>0</v>
      </c>
    </row>
    <row r="348" spans="2:72" ht="18" customHeight="1">
      <c r="B348" s="815" t="s">
        <v>208</v>
      </c>
      <c r="C348" s="815" t="s">
        <v>840</v>
      </c>
      <c r="D348" s="815" t="s">
        <v>103</v>
      </c>
      <c r="E348" s="815"/>
      <c r="F348" s="815"/>
      <c r="G348" s="815"/>
      <c r="H348" s="815">
        <v>2016</v>
      </c>
      <c r="I348" s="816" t="s">
        <v>583</v>
      </c>
      <c r="J348" s="634" t="s">
        <v>595</v>
      </c>
      <c r="K348" s="632"/>
      <c r="L348" s="694"/>
      <c r="M348" s="695"/>
      <c r="N348" s="695"/>
      <c r="O348" s="695"/>
      <c r="P348" s="695">
        <v>0</v>
      </c>
      <c r="Q348" s="695">
        <v>0</v>
      </c>
      <c r="R348" s="695">
        <v>0</v>
      </c>
      <c r="S348" s="695">
        <v>0</v>
      </c>
      <c r="T348" s="695">
        <v>0</v>
      </c>
      <c r="U348" s="695">
        <v>0</v>
      </c>
      <c r="V348" s="695">
        <v>0</v>
      </c>
      <c r="W348" s="695">
        <v>0</v>
      </c>
      <c r="X348" s="695">
        <v>0</v>
      </c>
      <c r="Y348" s="695">
        <v>0</v>
      </c>
      <c r="Z348" s="695">
        <v>0</v>
      </c>
      <c r="AA348" s="695">
        <v>0</v>
      </c>
      <c r="AB348" s="695">
        <v>0</v>
      </c>
      <c r="AC348" s="695">
        <v>0</v>
      </c>
      <c r="AD348" s="695">
        <v>0</v>
      </c>
      <c r="AE348" s="695">
        <v>0</v>
      </c>
      <c r="AF348" s="695">
        <v>0</v>
      </c>
      <c r="AG348" s="695">
        <v>0</v>
      </c>
      <c r="AH348" s="695">
        <v>0</v>
      </c>
      <c r="AI348" s="695">
        <v>0</v>
      </c>
      <c r="AJ348" s="695">
        <v>0</v>
      </c>
      <c r="AK348" s="695">
        <v>0</v>
      </c>
      <c r="AL348" s="695">
        <v>0</v>
      </c>
      <c r="AM348" s="695">
        <v>0</v>
      </c>
      <c r="AN348" s="695">
        <v>0</v>
      </c>
      <c r="AO348" s="696">
        <v>0</v>
      </c>
      <c r="AP348" s="632"/>
      <c r="AQ348" s="694"/>
      <c r="AR348" s="695"/>
      <c r="AS348" s="695"/>
      <c r="AT348" s="695"/>
      <c r="AU348" s="695">
        <v>0</v>
      </c>
      <c r="AV348" s="695">
        <v>0</v>
      </c>
      <c r="AW348" s="695">
        <v>0</v>
      </c>
      <c r="AX348" s="695">
        <v>0</v>
      </c>
      <c r="AY348" s="695">
        <v>0</v>
      </c>
      <c r="AZ348" s="695">
        <v>0</v>
      </c>
      <c r="BA348" s="695">
        <v>0</v>
      </c>
      <c r="BB348" s="695">
        <v>0</v>
      </c>
      <c r="BC348" s="695">
        <v>0</v>
      </c>
      <c r="BD348" s="695">
        <v>0</v>
      </c>
      <c r="BE348" s="695">
        <v>0</v>
      </c>
      <c r="BF348" s="695">
        <v>0</v>
      </c>
      <c r="BG348" s="695">
        <v>0</v>
      </c>
      <c r="BH348" s="695">
        <v>0</v>
      </c>
      <c r="BI348" s="695">
        <v>0</v>
      </c>
      <c r="BJ348" s="695">
        <v>0</v>
      </c>
      <c r="BK348" s="695">
        <v>0</v>
      </c>
      <c r="BL348" s="695">
        <v>0</v>
      </c>
      <c r="BM348" s="695">
        <v>0</v>
      </c>
      <c r="BN348" s="695">
        <v>0</v>
      </c>
      <c r="BO348" s="695">
        <v>0</v>
      </c>
      <c r="BP348" s="695">
        <v>0</v>
      </c>
      <c r="BQ348" s="695">
        <v>0</v>
      </c>
      <c r="BR348" s="695">
        <v>0</v>
      </c>
      <c r="BS348" s="695">
        <v>0</v>
      </c>
      <c r="BT348" s="696">
        <v>0</v>
      </c>
    </row>
    <row r="349" spans="2:72" ht="18" customHeight="1">
      <c r="B349" s="815" t="s">
        <v>208</v>
      </c>
      <c r="C349" s="815" t="s">
        <v>840</v>
      </c>
      <c r="D349" s="815" t="s">
        <v>104</v>
      </c>
      <c r="E349" s="815"/>
      <c r="F349" s="815"/>
      <c r="G349" s="815"/>
      <c r="H349" s="815">
        <v>2016</v>
      </c>
      <c r="I349" s="816" t="s">
        <v>583</v>
      </c>
      <c r="J349" s="634" t="s">
        <v>595</v>
      </c>
      <c r="K349" s="632"/>
      <c r="L349" s="694"/>
      <c r="M349" s="695"/>
      <c r="N349" s="695"/>
      <c r="O349" s="695"/>
      <c r="P349" s="695">
        <v>0</v>
      </c>
      <c r="Q349" s="695">
        <v>0</v>
      </c>
      <c r="R349" s="695">
        <v>0</v>
      </c>
      <c r="S349" s="695">
        <v>0</v>
      </c>
      <c r="T349" s="695">
        <v>0</v>
      </c>
      <c r="U349" s="695">
        <v>0</v>
      </c>
      <c r="V349" s="695">
        <v>0</v>
      </c>
      <c r="W349" s="695">
        <v>0</v>
      </c>
      <c r="X349" s="695">
        <v>0</v>
      </c>
      <c r="Y349" s="695">
        <v>0</v>
      </c>
      <c r="Z349" s="695">
        <v>0</v>
      </c>
      <c r="AA349" s="695">
        <v>0</v>
      </c>
      <c r="AB349" s="695">
        <v>0</v>
      </c>
      <c r="AC349" s="695">
        <v>0</v>
      </c>
      <c r="AD349" s="695">
        <v>0</v>
      </c>
      <c r="AE349" s="695">
        <v>0</v>
      </c>
      <c r="AF349" s="695">
        <v>0</v>
      </c>
      <c r="AG349" s="695">
        <v>0</v>
      </c>
      <c r="AH349" s="695">
        <v>0</v>
      </c>
      <c r="AI349" s="695">
        <v>0</v>
      </c>
      <c r="AJ349" s="695">
        <v>0</v>
      </c>
      <c r="AK349" s="695">
        <v>0</v>
      </c>
      <c r="AL349" s="695">
        <v>0</v>
      </c>
      <c r="AM349" s="695">
        <v>0</v>
      </c>
      <c r="AN349" s="695">
        <v>0</v>
      </c>
      <c r="AO349" s="696">
        <v>0</v>
      </c>
      <c r="AP349" s="632"/>
      <c r="AQ349" s="694"/>
      <c r="AR349" s="695"/>
      <c r="AS349" s="695"/>
      <c r="AT349" s="695"/>
      <c r="AU349" s="695">
        <v>0</v>
      </c>
      <c r="AV349" s="695">
        <v>0</v>
      </c>
      <c r="AW349" s="695">
        <v>0</v>
      </c>
      <c r="AX349" s="695">
        <v>0</v>
      </c>
      <c r="AY349" s="695">
        <v>0</v>
      </c>
      <c r="AZ349" s="695">
        <v>0</v>
      </c>
      <c r="BA349" s="695">
        <v>0</v>
      </c>
      <c r="BB349" s="695">
        <v>0</v>
      </c>
      <c r="BC349" s="695">
        <v>0</v>
      </c>
      <c r="BD349" s="695">
        <v>0</v>
      </c>
      <c r="BE349" s="695">
        <v>0</v>
      </c>
      <c r="BF349" s="695">
        <v>0</v>
      </c>
      <c r="BG349" s="695">
        <v>0</v>
      </c>
      <c r="BH349" s="695">
        <v>0</v>
      </c>
      <c r="BI349" s="695">
        <v>0</v>
      </c>
      <c r="BJ349" s="695">
        <v>0</v>
      </c>
      <c r="BK349" s="695">
        <v>0</v>
      </c>
      <c r="BL349" s="695">
        <v>0</v>
      </c>
      <c r="BM349" s="695">
        <v>0</v>
      </c>
      <c r="BN349" s="695">
        <v>0</v>
      </c>
      <c r="BO349" s="695">
        <v>0</v>
      </c>
      <c r="BP349" s="695">
        <v>0</v>
      </c>
      <c r="BQ349" s="695">
        <v>0</v>
      </c>
      <c r="BR349" s="695">
        <v>0</v>
      </c>
      <c r="BS349" s="695">
        <v>0</v>
      </c>
      <c r="BT349" s="696">
        <v>0</v>
      </c>
    </row>
    <row r="350" spans="2:72" ht="18" customHeight="1">
      <c r="B350" s="815" t="s">
        <v>208</v>
      </c>
      <c r="C350" s="815" t="s">
        <v>840</v>
      </c>
      <c r="D350" s="815" t="s">
        <v>106</v>
      </c>
      <c r="E350" s="815"/>
      <c r="F350" s="815"/>
      <c r="G350" s="815"/>
      <c r="H350" s="815">
        <v>2016</v>
      </c>
      <c r="I350" s="816" t="s">
        <v>583</v>
      </c>
      <c r="J350" s="634" t="s">
        <v>595</v>
      </c>
      <c r="K350" s="632"/>
      <c r="L350" s="694"/>
      <c r="M350" s="695"/>
      <c r="N350" s="695"/>
      <c r="O350" s="695"/>
      <c r="P350" s="695">
        <v>0</v>
      </c>
      <c r="Q350" s="695">
        <v>0</v>
      </c>
      <c r="R350" s="695">
        <v>0</v>
      </c>
      <c r="S350" s="695">
        <v>0</v>
      </c>
      <c r="T350" s="695">
        <v>0</v>
      </c>
      <c r="U350" s="695">
        <v>0</v>
      </c>
      <c r="V350" s="695">
        <v>0</v>
      </c>
      <c r="W350" s="695">
        <v>0</v>
      </c>
      <c r="X350" s="695">
        <v>0</v>
      </c>
      <c r="Y350" s="695">
        <v>0</v>
      </c>
      <c r="Z350" s="695">
        <v>0</v>
      </c>
      <c r="AA350" s="695">
        <v>0</v>
      </c>
      <c r="AB350" s="695">
        <v>0</v>
      </c>
      <c r="AC350" s="695">
        <v>0</v>
      </c>
      <c r="AD350" s="695">
        <v>0</v>
      </c>
      <c r="AE350" s="695">
        <v>0</v>
      </c>
      <c r="AF350" s="695">
        <v>0</v>
      </c>
      <c r="AG350" s="695">
        <v>0</v>
      </c>
      <c r="AH350" s="695">
        <v>0</v>
      </c>
      <c r="AI350" s="695">
        <v>0</v>
      </c>
      <c r="AJ350" s="695">
        <v>0</v>
      </c>
      <c r="AK350" s="695">
        <v>0</v>
      </c>
      <c r="AL350" s="695">
        <v>0</v>
      </c>
      <c r="AM350" s="695">
        <v>0</v>
      </c>
      <c r="AN350" s="695">
        <v>0</v>
      </c>
      <c r="AO350" s="696">
        <v>0</v>
      </c>
      <c r="AP350" s="632"/>
      <c r="AQ350" s="694"/>
      <c r="AR350" s="695"/>
      <c r="AS350" s="695"/>
      <c r="AT350" s="695"/>
      <c r="AU350" s="695">
        <v>0</v>
      </c>
      <c r="AV350" s="695">
        <v>0</v>
      </c>
      <c r="AW350" s="695">
        <v>0</v>
      </c>
      <c r="AX350" s="695">
        <v>0</v>
      </c>
      <c r="AY350" s="695">
        <v>0</v>
      </c>
      <c r="AZ350" s="695">
        <v>0</v>
      </c>
      <c r="BA350" s="695">
        <v>0</v>
      </c>
      <c r="BB350" s="695">
        <v>0</v>
      </c>
      <c r="BC350" s="695">
        <v>0</v>
      </c>
      <c r="BD350" s="695">
        <v>0</v>
      </c>
      <c r="BE350" s="695">
        <v>0</v>
      </c>
      <c r="BF350" s="695">
        <v>0</v>
      </c>
      <c r="BG350" s="695">
        <v>0</v>
      </c>
      <c r="BH350" s="695">
        <v>0</v>
      </c>
      <c r="BI350" s="695">
        <v>0</v>
      </c>
      <c r="BJ350" s="695">
        <v>0</v>
      </c>
      <c r="BK350" s="695">
        <v>0</v>
      </c>
      <c r="BL350" s="695">
        <v>0</v>
      </c>
      <c r="BM350" s="695">
        <v>0</v>
      </c>
      <c r="BN350" s="695">
        <v>0</v>
      </c>
      <c r="BO350" s="695">
        <v>0</v>
      </c>
      <c r="BP350" s="695">
        <v>0</v>
      </c>
      <c r="BQ350" s="695">
        <v>0</v>
      </c>
      <c r="BR350" s="695">
        <v>0</v>
      </c>
      <c r="BS350" s="695">
        <v>0</v>
      </c>
      <c r="BT350" s="696">
        <v>0</v>
      </c>
    </row>
    <row r="351" spans="2:72" ht="18" customHeight="1">
      <c r="B351" s="815" t="s">
        <v>208</v>
      </c>
      <c r="C351" s="815" t="s">
        <v>840</v>
      </c>
      <c r="D351" s="815" t="s">
        <v>105</v>
      </c>
      <c r="E351" s="815"/>
      <c r="F351" s="815"/>
      <c r="G351" s="815"/>
      <c r="H351" s="815">
        <v>2016</v>
      </c>
      <c r="I351" s="816" t="s">
        <v>583</v>
      </c>
      <c r="J351" s="634" t="s">
        <v>595</v>
      </c>
      <c r="K351" s="632"/>
      <c r="L351" s="694"/>
      <c r="M351" s="695"/>
      <c r="N351" s="695"/>
      <c r="O351" s="695"/>
      <c r="P351" s="695">
        <v>0</v>
      </c>
      <c r="Q351" s="695">
        <v>0</v>
      </c>
      <c r="R351" s="695">
        <v>0</v>
      </c>
      <c r="S351" s="695">
        <v>0</v>
      </c>
      <c r="T351" s="695">
        <v>0</v>
      </c>
      <c r="U351" s="695">
        <v>0</v>
      </c>
      <c r="V351" s="695">
        <v>0</v>
      </c>
      <c r="W351" s="695">
        <v>0</v>
      </c>
      <c r="X351" s="695">
        <v>0</v>
      </c>
      <c r="Y351" s="695">
        <v>0</v>
      </c>
      <c r="Z351" s="695">
        <v>0</v>
      </c>
      <c r="AA351" s="695">
        <v>0</v>
      </c>
      <c r="AB351" s="695">
        <v>0</v>
      </c>
      <c r="AC351" s="695">
        <v>0</v>
      </c>
      <c r="AD351" s="695">
        <v>0</v>
      </c>
      <c r="AE351" s="695">
        <v>0</v>
      </c>
      <c r="AF351" s="695">
        <v>0</v>
      </c>
      <c r="AG351" s="695">
        <v>0</v>
      </c>
      <c r="AH351" s="695">
        <v>0</v>
      </c>
      <c r="AI351" s="695">
        <v>0</v>
      </c>
      <c r="AJ351" s="695">
        <v>0</v>
      </c>
      <c r="AK351" s="695">
        <v>0</v>
      </c>
      <c r="AL351" s="695">
        <v>0</v>
      </c>
      <c r="AM351" s="695">
        <v>0</v>
      </c>
      <c r="AN351" s="695">
        <v>0</v>
      </c>
      <c r="AO351" s="696">
        <v>0</v>
      </c>
      <c r="AP351" s="632"/>
      <c r="AQ351" s="694"/>
      <c r="AR351" s="695"/>
      <c r="AS351" s="695"/>
      <c r="AT351" s="695"/>
      <c r="AU351" s="695">
        <v>0</v>
      </c>
      <c r="AV351" s="695">
        <v>0</v>
      </c>
      <c r="AW351" s="695">
        <v>0</v>
      </c>
      <c r="AX351" s="695">
        <v>0</v>
      </c>
      <c r="AY351" s="695">
        <v>0</v>
      </c>
      <c r="AZ351" s="695">
        <v>0</v>
      </c>
      <c r="BA351" s="695">
        <v>0</v>
      </c>
      <c r="BB351" s="695">
        <v>0</v>
      </c>
      <c r="BC351" s="695">
        <v>0</v>
      </c>
      <c r="BD351" s="695">
        <v>0</v>
      </c>
      <c r="BE351" s="695">
        <v>0</v>
      </c>
      <c r="BF351" s="695">
        <v>0</v>
      </c>
      <c r="BG351" s="695">
        <v>0</v>
      </c>
      <c r="BH351" s="695">
        <v>0</v>
      </c>
      <c r="BI351" s="695">
        <v>0</v>
      </c>
      <c r="BJ351" s="695">
        <v>0</v>
      </c>
      <c r="BK351" s="695">
        <v>0</v>
      </c>
      <c r="BL351" s="695">
        <v>0</v>
      </c>
      <c r="BM351" s="695">
        <v>0</v>
      </c>
      <c r="BN351" s="695">
        <v>0</v>
      </c>
      <c r="BO351" s="695">
        <v>0</v>
      </c>
      <c r="BP351" s="695">
        <v>0</v>
      </c>
      <c r="BQ351" s="695">
        <v>0</v>
      </c>
      <c r="BR351" s="695">
        <v>0</v>
      </c>
      <c r="BS351" s="695">
        <v>0</v>
      </c>
      <c r="BT351" s="696">
        <v>0</v>
      </c>
    </row>
    <row r="352" spans="2:72" ht="18" customHeight="1">
      <c r="B352" s="815" t="s">
        <v>208</v>
      </c>
      <c r="C352" s="815" t="s">
        <v>840</v>
      </c>
      <c r="D352" s="815" t="s">
        <v>108</v>
      </c>
      <c r="E352" s="815"/>
      <c r="F352" s="815"/>
      <c r="G352" s="815"/>
      <c r="H352" s="815">
        <v>2016</v>
      </c>
      <c r="I352" s="816" t="s">
        <v>583</v>
      </c>
      <c r="J352" s="634" t="s">
        <v>595</v>
      </c>
      <c r="K352" s="632"/>
      <c r="L352" s="694"/>
      <c r="M352" s="695"/>
      <c r="N352" s="695"/>
      <c r="O352" s="695"/>
      <c r="P352" s="695">
        <v>0</v>
      </c>
      <c r="Q352" s="695">
        <v>0</v>
      </c>
      <c r="R352" s="695">
        <v>0</v>
      </c>
      <c r="S352" s="695">
        <v>0</v>
      </c>
      <c r="T352" s="695">
        <v>0</v>
      </c>
      <c r="U352" s="695">
        <v>0</v>
      </c>
      <c r="V352" s="695">
        <v>0</v>
      </c>
      <c r="W352" s="695">
        <v>0</v>
      </c>
      <c r="X352" s="695">
        <v>0</v>
      </c>
      <c r="Y352" s="695">
        <v>0</v>
      </c>
      <c r="Z352" s="695">
        <v>0</v>
      </c>
      <c r="AA352" s="695">
        <v>0</v>
      </c>
      <c r="AB352" s="695">
        <v>0</v>
      </c>
      <c r="AC352" s="695">
        <v>0</v>
      </c>
      <c r="AD352" s="695">
        <v>0</v>
      </c>
      <c r="AE352" s="695">
        <v>0</v>
      </c>
      <c r="AF352" s="695">
        <v>0</v>
      </c>
      <c r="AG352" s="695">
        <v>0</v>
      </c>
      <c r="AH352" s="695">
        <v>0</v>
      </c>
      <c r="AI352" s="695">
        <v>0</v>
      </c>
      <c r="AJ352" s="695">
        <v>0</v>
      </c>
      <c r="AK352" s="695">
        <v>0</v>
      </c>
      <c r="AL352" s="695">
        <v>0</v>
      </c>
      <c r="AM352" s="695">
        <v>0</v>
      </c>
      <c r="AN352" s="695">
        <v>0</v>
      </c>
      <c r="AO352" s="696">
        <v>0</v>
      </c>
      <c r="AP352" s="632"/>
      <c r="AQ352" s="694"/>
      <c r="AR352" s="695"/>
      <c r="AS352" s="695"/>
      <c r="AT352" s="695"/>
      <c r="AU352" s="695">
        <v>0</v>
      </c>
      <c r="AV352" s="695">
        <v>0</v>
      </c>
      <c r="AW352" s="695">
        <v>0</v>
      </c>
      <c r="AX352" s="695">
        <v>0</v>
      </c>
      <c r="AY352" s="695">
        <v>0</v>
      </c>
      <c r="AZ352" s="695">
        <v>0</v>
      </c>
      <c r="BA352" s="695">
        <v>0</v>
      </c>
      <c r="BB352" s="695">
        <v>0</v>
      </c>
      <c r="BC352" s="695">
        <v>0</v>
      </c>
      <c r="BD352" s="695">
        <v>0</v>
      </c>
      <c r="BE352" s="695">
        <v>0</v>
      </c>
      <c r="BF352" s="695">
        <v>0</v>
      </c>
      <c r="BG352" s="695">
        <v>0</v>
      </c>
      <c r="BH352" s="695">
        <v>0</v>
      </c>
      <c r="BI352" s="695">
        <v>0</v>
      </c>
      <c r="BJ352" s="695">
        <v>0</v>
      </c>
      <c r="BK352" s="695">
        <v>0</v>
      </c>
      <c r="BL352" s="695">
        <v>0</v>
      </c>
      <c r="BM352" s="695">
        <v>0</v>
      </c>
      <c r="BN352" s="695">
        <v>0</v>
      </c>
      <c r="BO352" s="695">
        <v>0</v>
      </c>
      <c r="BP352" s="695">
        <v>0</v>
      </c>
      <c r="BQ352" s="695">
        <v>0</v>
      </c>
      <c r="BR352" s="695">
        <v>0</v>
      </c>
      <c r="BS352" s="695">
        <v>0</v>
      </c>
      <c r="BT352" s="696">
        <v>0</v>
      </c>
    </row>
    <row r="353" spans="2:72" ht="18" customHeight="1">
      <c r="B353" s="815" t="s">
        <v>208</v>
      </c>
      <c r="C353" s="815" t="s">
        <v>840</v>
      </c>
      <c r="D353" s="815" t="s">
        <v>495</v>
      </c>
      <c r="E353" s="815"/>
      <c r="F353" s="815"/>
      <c r="G353" s="815"/>
      <c r="H353" s="815">
        <v>2016</v>
      </c>
      <c r="I353" s="816" t="s">
        <v>583</v>
      </c>
      <c r="J353" s="634" t="s">
        <v>595</v>
      </c>
      <c r="K353" s="632"/>
      <c r="L353" s="694"/>
      <c r="M353" s="695"/>
      <c r="N353" s="695"/>
      <c r="O353" s="695"/>
      <c r="P353" s="695">
        <v>0</v>
      </c>
      <c r="Q353" s="695">
        <v>0</v>
      </c>
      <c r="R353" s="695">
        <v>0</v>
      </c>
      <c r="S353" s="695">
        <v>0</v>
      </c>
      <c r="T353" s="695">
        <v>0</v>
      </c>
      <c r="U353" s="695">
        <v>0</v>
      </c>
      <c r="V353" s="695">
        <v>0</v>
      </c>
      <c r="W353" s="695">
        <v>0</v>
      </c>
      <c r="X353" s="695">
        <v>0</v>
      </c>
      <c r="Y353" s="695">
        <v>0</v>
      </c>
      <c r="Z353" s="695">
        <v>0</v>
      </c>
      <c r="AA353" s="695">
        <v>0</v>
      </c>
      <c r="AB353" s="695">
        <v>0</v>
      </c>
      <c r="AC353" s="695">
        <v>0</v>
      </c>
      <c r="AD353" s="695">
        <v>0</v>
      </c>
      <c r="AE353" s="695">
        <v>0</v>
      </c>
      <c r="AF353" s="695">
        <v>0</v>
      </c>
      <c r="AG353" s="695">
        <v>0</v>
      </c>
      <c r="AH353" s="695">
        <v>0</v>
      </c>
      <c r="AI353" s="695">
        <v>0</v>
      </c>
      <c r="AJ353" s="695">
        <v>0</v>
      </c>
      <c r="AK353" s="695">
        <v>0</v>
      </c>
      <c r="AL353" s="695">
        <v>0</v>
      </c>
      <c r="AM353" s="695">
        <v>0</v>
      </c>
      <c r="AN353" s="695">
        <v>0</v>
      </c>
      <c r="AO353" s="696">
        <v>0</v>
      </c>
      <c r="AP353" s="632"/>
      <c r="AQ353" s="694"/>
      <c r="AR353" s="695"/>
      <c r="AS353" s="695"/>
      <c r="AT353" s="695"/>
      <c r="AU353" s="695">
        <v>0</v>
      </c>
      <c r="AV353" s="695">
        <v>0</v>
      </c>
      <c r="AW353" s="695">
        <v>0</v>
      </c>
      <c r="AX353" s="695">
        <v>0</v>
      </c>
      <c r="AY353" s="695">
        <v>0</v>
      </c>
      <c r="AZ353" s="695">
        <v>0</v>
      </c>
      <c r="BA353" s="695">
        <v>0</v>
      </c>
      <c r="BB353" s="695">
        <v>0</v>
      </c>
      <c r="BC353" s="695">
        <v>0</v>
      </c>
      <c r="BD353" s="695">
        <v>0</v>
      </c>
      <c r="BE353" s="695">
        <v>0</v>
      </c>
      <c r="BF353" s="695">
        <v>0</v>
      </c>
      <c r="BG353" s="695">
        <v>0</v>
      </c>
      <c r="BH353" s="695">
        <v>0</v>
      </c>
      <c r="BI353" s="695">
        <v>0</v>
      </c>
      <c r="BJ353" s="695">
        <v>0</v>
      </c>
      <c r="BK353" s="695">
        <v>0</v>
      </c>
      <c r="BL353" s="695">
        <v>0</v>
      </c>
      <c r="BM353" s="695">
        <v>0</v>
      </c>
      <c r="BN353" s="695">
        <v>0</v>
      </c>
      <c r="BO353" s="695">
        <v>0</v>
      </c>
      <c r="BP353" s="695">
        <v>0</v>
      </c>
      <c r="BQ353" s="695">
        <v>0</v>
      </c>
      <c r="BR353" s="695">
        <v>0</v>
      </c>
      <c r="BS353" s="695">
        <v>0</v>
      </c>
      <c r="BT353" s="696">
        <v>0</v>
      </c>
    </row>
    <row r="354" spans="2:72" ht="18" customHeight="1">
      <c r="B354" s="815" t="s">
        <v>208</v>
      </c>
      <c r="C354" s="815" t="s">
        <v>839</v>
      </c>
      <c r="D354" s="815" t="s">
        <v>491</v>
      </c>
      <c r="E354" s="815"/>
      <c r="F354" s="815"/>
      <c r="G354" s="815"/>
      <c r="H354" s="815">
        <v>2016</v>
      </c>
      <c r="I354" s="816" t="s">
        <v>583</v>
      </c>
      <c r="J354" s="634" t="s">
        <v>595</v>
      </c>
      <c r="K354" s="632"/>
      <c r="L354" s="694"/>
      <c r="M354" s="695"/>
      <c r="N354" s="695"/>
      <c r="O354" s="695"/>
      <c r="P354" s="695">
        <v>0</v>
      </c>
      <c r="Q354" s="695">
        <v>0</v>
      </c>
      <c r="R354" s="695">
        <v>0</v>
      </c>
      <c r="S354" s="695">
        <v>0</v>
      </c>
      <c r="T354" s="695">
        <v>0</v>
      </c>
      <c r="U354" s="695">
        <v>0</v>
      </c>
      <c r="V354" s="695">
        <v>0</v>
      </c>
      <c r="W354" s="695">
        <v>0</v>
      </c>
      <c r="X354" s="695">
        <v>0</v>
      </c>
      <c r="Y354" s="695">
        <v>0</v>
      </c>
      <c r="Z354" s="695">
        <v>0</v>
      </c>
      <c r="AA354" s="695">
        <v>0</v>
      </c>
      <c r="AB354" s="695">
        <v>0</v>
      </c>
      <c r="AC354" s="695">
        <v>0</v>
      </c>
      <c r="AD354" s="695">
        <v>0</v>
      </c>
      <c r="AE354" s="695">
        <v>0</v>
      </c>
      <c r="AF354" s="695">
        <v>0</v>
      </c>
      <c r="AG354" s="695">
        <v>0</v>
      </c>
      <c r="AH354" s="695">
        <v>0</v>
      </c>
      <c r="AI354" s="695">
        <v>0</v>
      </c>
      <c r="AJ354" s="695">
        <v>0</v>
      </c>
      <c r="AK354" s="695">
        <v>0</v>
      </c>
      <c r="AL354" s="695">
        <v>0</v>
      </c>
      <c r="AM354" s="695">
        <v>0</v>
      </c>
      <c r="AN354" s="695">
        <v>0</v>
      </c>
      <c r="AO354" s="696">
        <v>0</v>
      </c>
      <c r="AP354" s="632"/>
      <c r="AQ354" s="694"/>
      <c r="AR354" s="695"/>
      <c r="AS354" s="695"/>
      <c r="AT354" s="695"/>
      <c r="AU354" s="695">
        <v>0</v>
      </c>
      <c r="AV354" s="695">
        <v>0</v>
      </c>
      <c r="AW354" s="695">
        <v>0</v>
      </c>
      <c r="AX354" s="695">
        <v>0</v>
      </c>
      <c r="AY354" s="695">
        <v>0</v>
      </c>
      <c r="AZ354" s="695">
        <v>0</v>
      </c>
      <c r="BA354" s="695">
        <v>0</v>
      </c>
      <c r="BB354" s="695">
        <v>0</v>
      </c>
      <c r="BC354" s="695">
        <v>0</v>
      </c>
      <c r="BD354" s="695">
        <v>0</v>
      </c>
      <c r="BE354" s="695">
        <v>0</v>
      </c>
      <c r="BF354" s="695">
        <v>0</v>
      </c>
      <c r="BG354" s="695">
        <v>0</v>
      </c>
      <c r="BH354" s="695">
        <v>0</v>
      </c>
      <c r="BI354" s="695">
        <v>0</v>
      </c>
      <c r="BJ354" s="695">
        <v>0</v>
      </c>
      <c r="BK354" s="695">
        <v>0</v>
      </c>
      <c r="BL354" s="695">
        <v>0</v>
      </c>
      <c r="BM354" s="695">
        <v>0</v>
      </c>
      <c r="BN354" s="695">
        <v>0</v>
      </c>
      <c r="BO354" s="695">
        <v>0</v>
      </c>
      <c r="BP354" s="695">
        <v>0</v>
      </c>
      <c r="BQ354" s="695">
        <v>0</v>
      </c>
      <c r="BR354" s="695">
        <v>0</v>
      </c>
      <c r="BS354" s="695">
        <v>0</v>
      </c>
      <c r="BT354" s="696">
        <v>0</v>
      </c>
    </row>
    <row r="355" spans="2:72" ht="18" customHeight="1">
      <c r="B355" s="815" t="s">
        <v>208</v>
      </c>
      <c r="C355" s="815" t="s">
        <v>839</v>
      </c>
      <c r="D355" s="815" t="s">
        <v>113</v>
      </c>
      <c r="E355" s="815"/>
      <c r="F355" s="815"/>
      <c r="G355" s="815"/>
      <c r="H355" s="815">
        <v>2016</v>
      </c>
      <c r="I355" s="816" t="s">
        <v>583</v>
      </c>
      <c r="J355" s="634" t="s">
        <v>595</v>
      </c>
      <c r="K355" s="632"/>
      <c r="L355" s="694"/>
      <c r="M355" s="695"/>
      <c r="N355" s="695"/>
      <c r="O355" s="695"/>
      <c r="P355" s="695">
        <v>0</v>
      </c>
      <c r="Q355" s="695">
        <v>601</v>
      </c>
      <c r="R355" s="695">
        <v>601</v>
      </c>
      <c r="S355" s="695">
        <v>601</v>
      </c>
      <c r="T355" s="695">
        <v>601</v>
      </c>
      <c r="U355" s="695">
        <v>601</v>
      </c>
      <c r="V355" s="695">
        <v>601</v>
      </c>
      <c r="W355" s="695">
        <v>601</v>
      </c>
      <c r="X355" s="695">
        <v>601</v>
      </c>
      <c r="Y355" s="695">
        <v>601</v>
      </c>
      <c r="Z355" s="695">
        <v>601</v>
      </c>
      <c r="AA355" s="695">
        <v>601</v>
      </c>
      <c r="AB355" s="695">
        <v>601</v>
      </c>
      <c r="AC355" s="695">
        <v>601</v>
      </c>
      <c r="AD355" s="695">
        <v>601</v>
      </c>
      <c r="AE355" s="695">
        <v>529</v>
      </c>
      <c r="AF355" s="695">
        <v>529</v>
      </c>
      <c r="AG355" s="695">
        <v>176</v>
      </c>
      <c r="AH355" s="695">
        <v>0</v>
      </c>
      <c r="AI355" s="695">
        <v>0</v>
      </c>
      <c r="AJ355" s="695">
        <v>0</v>
      </c>
      <c r="AK355" s="695">
        <v>0</v>
      </c>
      <c r="AL355" s="695">
        <v>0</v>
      </c>
      <c r="AM355" s="695">
        <v>0</v>
      </c>
      <c r="AN355" s="695">
        <v>0</v>
      </c>
      <c r="AO355" s="696">
        <v>0</v>
      </c>
      <c r="AP355" s="632"/>
      <c r="AQ355" s="694"/>
      <c r="AR355" s="695"/>
      <c r="AS355" s="695"/>
      <c r="AT355" s="695"/>
      <c r="AU355" s="695">
        <v>0</v>
      </c>
      <c r="AV355" s="695">
        <v>9394186</v>
      </c>
      <c r="AW355" s="695">
        <v>9394186</v>
      </c>
      <c r="AX355" s="695">
        <v>9394186</v>
      </c>
      <c r="AY355" s="695">
        <v>9394186</v>
      </c>
      <c r="AZ355" s="695">
        <v>9394186</v>
      </c>
      <c r="BA355" s="695">
        <v>9394186</v>
      </c>
      <c r="BB355" s="695">
        <v>9394186</v>
      </c>
      <c r="BC355" s="695">
        <v>9393511</v>
      </c>
      <c r="BD355" s="695">
        <v>9393511</v>
      </c>
      <c r="BE355" s="695">
        <v>9402503</v>
      </c>
      <c r="BF355" s="695">
        <v>9393497</v>
      </c>
      <c r="BG355" s="695">
        <v>9398970</v>
      </c>
      <c r="BH355" s="695">
        <v>9398970</v>
      </c>
      <c r="BI355" s="695">
        <v>9380269</v>
      </c>
      <c r="BJ355" s="695">
        <v>8242904</v>
      </c>
      <c r="BK355" s="695">
        <v>8242904</v>
      </c>
      <c r="BL355" s="695">
        <v>2808546</v>
      </c>
      <c r="BM355" s="695">
        <v>0</v>
      </c>
      <c r="BN355" s="695">
        <v>0</v>
      </c>
      <c r="BO355" s="695">
        <v>0</v>
      </c>
      <c r="BP355" s="695">
        <v>0</v>
      </c>
      <c r="BQ355" s="695">
        <v>0</v>
      </c>
      <c r="BR355" s="695">
        <v>0</v>
      </c>
      <c r="BS355" s="695">
        <v>0</v>
      </c>
      <c r="BT355" s="696">
        <v>0</v>
      </c>
    </row>
    <row r="356" spans="2:72" ht="18" customHeight="1">
      <c r="B356" s="815" t="s">
        <v>208</v>
      </c>
      <c r="C356" s="815" t="s">
        <v>839</v>
      </c>
      <c r="D356" s="815" t="s">
        <v>770</v>
      </c>
      <c r="E356" s="815"/>
      <c r="F356" s="815"/>
      <c r="G356" s="815"/>
      <c r="H356" s="815">
        <v>2016</v>
      </c>
      <c r="I356" s="816" t="s">
        <v>583</v>
      </c>
      <c r="J356" s="634" t="s">
        <v>595</v>
      </c>
      <c r="K356" s="632"/>
      <c r="L356" s="694"/>
      <c r="M356" s="695"/>
      <c r="N356" s="695"/>
      <c r="O356" s="695"/>
      <c r="P356" s="695">
        <v>0</v>
      </c>
      <c r="Q356" s="695">
        <v>0</v>
      </c>
      <c r="R356" s="695">
        <v>0</v>
      </c>
      <c r="S356" s="695">
        <v>0</v>
      </c>
      <c r="T356" s="695">
        <v>0</v>
      </c>
      <c r="U356" s="695">
        <v>0</v>
      </c>
      <c r="V356" s="695">
        <v>0</v>
      </c>
      <c r="W356" s="695">
        <v>0</v>
      </c>
      <c r="X356" s="695">
        <v>0</v>
      </c>
      <c r="Y356" s="695">
        <v>0</v>
      </c>
      <c r="Z356" s="695">
        <v>0</v>
      </c>
      <c r="AA356" s="695">
        <v>0</v>
      </c>
      <c r="AB356" s="695">
        <v>0</v>
      </c>
      <c r="AC356" s="695">
        <v>0</v>
      </c>
      <c r="AD356" s="695">
        <v>0</v>
      </c>
      <c r="AE356" s="695">
        <v>0</v>
      </c>
      <c r="AF356" s="695">
        <v>0</v>
      </c>
      <c r="AG356" s="695">
        <v>0</v>
      </c>
      <c r="AH356" s="695">
        <v>0</v>
      </c>
      <c r="AI356" s="695">
        <v>0</v>
      </c>
      <c r="AJ356" s="695">
        <v>0</v>
      </c>
      <c r="AK356" s="695">
        <v>0</v>
      </c>
      <c r="AL356" s="695">
        <v>0</v>
      </c>
      <c r="AM356" s="695">
        <v>0</v>
      </c>
      <c r="AN356" s="695">
        <v>0</v>
      </c>
      <c r="AO356" s="696">
        <v>0</v>
      </c>
      <c r="AP356" s="632"/>
      <c r="AQ356" s="694"/>
      <c r="AR356" s="695"/>
      <c r="AS356" s="695"/>
      <c r="AT356" s="695"/>
      <c r="AU356" s="695">
        <v>0</v>
      </c>
      <c r="AV356" s="695">
        <v>0</v>
      </c>
      <c r="AW356" s="695">
        <v>0</v>
      </c>
      <c r="AX356" s="695">
        <v>0</v>
      </c>
      <c r="AY356" s="695">
        <v>0</v>
      </c>
      <c r="AZ356" s="695">
        <v>0</v>
      </c>
      <c r="BA356" s="695">
        <v>0</v>
      </c>
      <c r="BB356" s="695">
        <v>0</v>
      </c>
      <c r="BC356" s="695">
        <v>0</v>
      </c>
      <c r="BD356" s="695">
        <v>0</v>
      </c>
      <c r="BE356" s="695">
        <v>0</v>
      </c>
      <c r="BF356" s="695">
        <v>0</v>
      </c>
      <c r="BG356" s="695">
        <v>0</v>
      </c>
      <c r="BH356" s="695">
        <v>0</v>
      </c>
      <c r="BI356" s="695">
        <v>0</v>
      </c>
      <c r="BJ356" s="695">
        <v>0</v>
      </c>
      <c r="BK356" s="695">
        <v>0</v>
      </c>
      <c r="BL356" s="695">
        <v>0</v>
      </c>
      <c r="BM356" s="695">
        <v>0</v>
      </c>
      <c r="BN356" s="695">
        <v>0</v>
      </c>
      <c r="BO356" s="695">
        <v>0</v>
      </c>
      <c r="BP356" s="695">
        <v>0</v>
      </c>
      <c r="BQ356" s="695">
        <v>0</v>
      </c>
      <c r="BR356" s="695">
        <v>0</v>
      </c>
      <c r="BS356" s="695">
        <v>0</v>
      </c>
      <c r="BT356" s="696">
        <v>0</v>
      </c>
    </row>
    <row r="357" spans="2:72" ht="18" customHeight="1">
      <c r="B357" s="815" t="s">
        <v>208</v>
      </c>
      <c r="C357" s="815" t="s">
        <v>840</v>
      </c>
      <c r="D357" s="815" t="s">
        <v>771</v>
      </c>
      <c r="E357" s="815"/>
      <c r="F357" s="815"/>
      <c r="G357" s="815"/>
      <c r="H357" s="815">
        <v>2016</v>
      </c>
      <c r="I357" s="816" t="s">
        <v>583</v>
      </c>
      <c r="J357" s="634" t="s">
        <v>595</v>
      </c>
      <c r="K357" s="632"/>
      <c r="L357" s="694"/>
      <c r="M357" s="695"/>
      <c r="N357" s="695"/>
      <c r="O357" s="695"/>
      <c r="P357" s="695">
        <v>0</v>
      </c>
      <c r="Q357" s="695">
        <v>34</v>
      </c>
      <c r="R357" s="695">
        <v>34</v>
      </c>
      <c r="S357" s="695">
        <v>34</v>
      </c>
      <c r="T357" s="695">
        <v>34</v>
      </c>
      <c r="U357" s="695">
        <v>34</v>
      </c>
      <c r="V357" s="695">
        <v>34</v>
      </c>
      <c r="W357" s="695">
        <v>34</v>
      </c>
      <c r="X357" s="695">
        <v>34</v>
      </c>
      <c r="Y357" s="695">
        <v>34</v>
      </c>
      <c r="Z357" s="695">
        <v>34</v>
      </c>
      <c r="AA357" s="695">
        <v>34</v>
      </c>
      <c r="AB357" s="695">
        <v>34</v>
      </c>
      <c r="AC357" s="695">
        <v>34</v>
      </c>
      <c r="AD357" s="695">
        <v>34</v>
      </c>
      <c r="AE357" s="695">
        <v>34</v>
      </c>
      <c r="AF357" s="695">
        <v>34</v>
      </c>
      <c r="AG357" s="695">
        <v>34</v>
      </c>
      <c r="AH357" s="695">
        <v>34</v>
      </c>
      <c r="AI357" s="695">
        <v>31</v>
      </c>
      <c r="AJ357" s="695">
        <v>0</v>
      </c>
      <c r="AK357" s="695">
        <v>0</v>
      </c>
      <c r="AL357" s="695">
        <v>0</v>
      </c>
      <c r="AM357" s="695">
        <v>0</v>
      </c>
      <c r="AN357" s="695">
        <v>0</v>
      </c>
      <c r="AO357" s="696">
        <v>0</v>
      </c>
      <c r="AP357" s="632"/>
      <c r="AQ357" s="694"/>
      <c r="AR357" s="695"/>
      <c r="AS357" s="695"/>
      <c r="AT357" s="695"/>
      <c r="AU357" s="695">
        <v>0</v>
      </c>
      <c r="AV357" s="695">
        <v>113369</v>
      </c>
      <c r="AW357" s="695">
        <v>113369</v>
      </c>
      <c r="AX357" s="695">
        <v>113369</v>
      </c>
      <c r="AY357" s="695">
        <v>113369</v>
      </c>
      <c r="AZ357" s="695">
        <v>113369</v>
      </c>
      <c r="BA357" s="695">
        <v>113369</v>
      </c>
      <c r="BB357" s="695">
        <v>113369</v>
      </c>
      <c r="BC357" s="695">
        <v>113369</v>
      </c>
      <c r="BD357" s="695">
        <v>113369</v>
      </c>
      <c r="BE357" s="695">
        <v>113369</v>
      </c>
      <c r="BF357" s="695">
        <v>113369</v>
      </c>
      <c r="BG357" s="695">
        <v>113369</v>
      </c>
      <c r="BH357" s="695">
        <v>113369</v>
      </c>
      <c r="BI357" s="695">
        <v>113369</v>
      </c>
      <c r="BJ357" s="695">
        <v>113369</v>
      </c>
      <c r="BK357" s="695">
        <v>113369</v>
      </c>
      <c r="BL357" s="695">
        <v>113369</v>
      </c>
      <c r="BM357" s="695">
        <v>113369</v>
      </c>
      <c r="BN357" s="695">
        <v>110984</v>
      </c>
      <c r="BO357" s="695">
        <v>0</v>
      </c>
      <c r="BP357" s="695">
        <v>0</v>
      </c>
      <c r="BQ357" s="695">
        <v>0</v>
      </c>
      <c r="BR357" s="695">
        <v>0</v>
      </c>
      <c r="BS357" s="695">
        <v>0</v>
      </c>
      <c r="BT357" s="696">
        <v>0</v>
      </c>
    </row>
    <row r="358" spans="2:72" ht="18" customHeight="1">
      <c r="B358" s="815" t="s">
        <v>208</v>
      </c>
      <c r="C358" s="815" t="s">
        <v>840</v>
      </c>
      <c r="D358" s="815" t="s">
        <v>115</v>
      </c>
      <c r="E358" s="815"/>
      <c r="F358" s="815"/>
      <c r="G358" s="815"/>
      <c r="H358" s="815">
        <v>2016</v>
      </c>
      <c r="I358" s="816" t="s">
        <v>583</v>
      </c>
      <c r="J358" s="634" t="s">
        <v>595</v>
      </c>
      <c r="K358" s="632"/>
      <c r="L358" s="694"/>
      <c r="M358" s="695"/>
      <c r="N358" s="695"/>
      <c r="O358" s="695"/>
      <c r="P358" s="695">
        <v>0</v>
      </c>
      <c r="Q358" s="695">
        <v>0</v>
      </c>
      <c r="R358" s="695">
        <v>0</v>
      </c>
      <c r="S358" s="695">
        <v>0</v>
      </c>
      <c r="T358" s="695">
        <v>0</v>
      </c>
      <c r="U358" s="695">
        <v>0</v>
      </c>
      <c r="V358" s="695">
        <v>0</v>
      </c>
      <c r="W358" s="695">
        <v>0</v>
      </c>
      <c r="X358" s="695">
        <v>0</v>
      </c>
      <c r="Y358" s="695">
        <v>0</v>
      </c>
      <c r="Z358" s="695">
        <v>0</v>
      </c>
      <c r="AA358" s="695">
        <v>0</v>
      </c>
      <c r="AB358" s="695">
        <v>0</v>
      </c>
      <c r="AC358" s="695">
        <v>0</v>
      </c>
      <c r="AD358" s="695">
        <v>0</v>
      </c>
      <c r="AE358" s="695">
        <v>0</v>
      </c>
      <c r="AF358" s="695">
        <v>0</v>
      </c>
      <c r="AG358" s="695">
        <v>0</v>
      </c>
      <c r="AH358" s="695">
        <v>0</v>
      </c>
      <c r="AI358" s="695">
        <v>0</v>
      </c>
      <c r="AJ358" s="695">
        <v>0</v>
      </c>
      <c r="AK358" s="695">
        <v>0</v>
      </c>
      <c r="AL358" s="695">
        <v>0</v>
      </c>
      <c r="AM358" s="695">
        <v>0</v>
      </c>
      <c r="AN358" s="695">
        <v>0</v>
      </c>
      <c r="AO358" s="696">
        <v>0</v>
      </c>
      <c r="AP358" s="632"/>
      <c r="AQ358" s="694"/>
      <c r="AR358" s="695"/>
      <c r="AS358" s="695"/>
      <c r="AT358" s="695"/>
      <c r="AU358" s="695">
        <v>0</v>
      </c>
      <c r="AV358" s="695">
        <v>0</v>
      </c>
      <c r="AW358" s="695">
        <v>0</v>
      </c>
      <c r="AX358" s="695">
        <v>0</v>
      </c>
      <c r="AY358" s="695">
        <v>0</v>
      </c>
      <c r="AZ358" s="695">
        <v>0</v>
      </c>
      <c r="BA358" s="695">
        <v>0</v>
      </c>
      <c r="BB358" s="695">
        <v>0</v>
      </c>
      <c r="BC358" s="695">
        <v>0</v>
      </c>
      <c r="BD358" s="695">
        <v>0</v>
      </c>
      <c r="BE358" s="695">
        <v>0</v>
      </c>
      <c r="BF358" s="695">
        <v>0</v>
      </c>
      <c r="BG358" s="695">
        <v>0</v>
      </c>
      <c r="BH358" s="695">
        <v>0</v>
      </c>
      <c r="BI358" s="695">
        <v>0</v>
      </c>
      <c r="BJ358" s="695">
        <v>0</v>
      </c>
      <c r="BK358" s="695">
        <v>0</v>
      </c>
      <c r="BL358" s="695">
        <v>0</v>
      </c>
      <c r="BM358" s="695">
        <v>0</v>
      </c>
      <c r="BN358" s="695">
        <v>0</v>
      </c>
      <c r="BO358" s="695">
        <v>0</v>
      </c>
      <c r="BP358" s="695">
        <v>0</v>
      </c>
      <c r="BQ358" s="695">
        <v>0</v>
      </c>
      <c r="BR358" s="695">
        <v>0</v>
      </c>
      <c r="BS358" s="695">
        <v>0</v>
      </c>
      <c r="BT358" s="696">
        <v>0</v>
      </c>
    </row>
    <row r="359" spans="2:72" ht="18" customHeight="1">
      <c r="B359" s="815" t="s">
        <v>208</v>
      </c>
      <c r="C359" s="815" t="s">
        <v>840</v>
      </c>
      <c r="D359" s="815" t="s">
        <v>116</v>
      </c>
      <c r="E359" s="815"/>
      <c r="F359" s="815"/>
      <c r="G359" s="815"/>
      <c r="H359" s="815">
        <v>2016</v>
      </c>
      <c r="I359" s="816" t="s">
        <v>583</v>
      </c>
      <c r="J359" s="634" t="s">
        <v>595</v>
      </c>
      <c r="K359" s="632"/>
      <c r="L359" s="694"/>
      <c r="M359" s="695"/>
      <c r="N359" s="695"/>
      <c r="O359" s="695"/>
      <c r="P359" s="695">
        <v>0</v>
      </c>
      <c r="Q359" s="695">
        <v>0</v>
      </c>
      <c r="R359" s="695">
        <v>0</v>
      </c>
      <c r="S359" s="695">
        <v>0</v>
      </c>
      <c r="T359" s="695">
        <v>0</v>
      </c>
      <c r="U359" s="695">
        <v>0</v>
      </c>
      <c r="V359" s="695">
        <v>0</v>
      </c>
      <c r="W359" s="695">
        <v>0</v>
      </c>
      <c r="X359" s="695">
        <v>0</v>
      </c>
      <c r="Y359" s="695">
        <v>0</v>
      </c>
      <c r="Z359" s="695">
        <v>0</v>
      </c>
      <c r="AA359" s="695">
        <v>0</v>
      </c>
      <c r="AB359" s="695">
        <v>0</v>
      </c>
      <c r="AC359" s="695">
        <v>0</v>
      </c>
      <c r="AD359" s="695">
        <v>0</v>
      </c>
      <c r="AE359" s="695">
        <v>0</v>
      </c>
      <c r="AF359" s="695">
        <v>0</v>
      </c>
      <c r="AG359" s="695">
        <v>0</v>
      </c>
      <c r="AH359" s="695">
        <v>0</v>
      </c>
      <c r="AI359" s="695">
        <v>0</v>
      </c>
      <c r="AJ359" s="695">
        <v>0</v>
      </c>
      <c r="AK359" s="695">
        <v>0</v>
      </c>
      <c r="AL359" s="695">
        <v>0</v>
      </c>
      <c r="AM359" s="695">
        <v>0</v>
      </c>
      <c r="AN359" s="695">
        <v>0</v>
      </c>
      <c r="AO359" s="696">
        <v>0</v>
      </c>
      <c r="AP359" s="632"/>
      <c r="AQ359" s="694"/>
      <c r="AR359" s="695"/>
      <c r="AS359" s="695"/>
      <c r="AT359" s="695"/>
      <c r="AU359" s="695">
        <v>0</v>
      </c>
      <c r="AV359" s="695">
        <v>208</v>
      </c>
      <c r="AW359" s="695">
        <v>208</v>
      </c>
      <c r="AX359" s="695">
        <v>208</v>
      </c>
      <c r="AY359" s="695">
        <v>208</v>
      </c>
      <c r="AZ359" s="695">
        <v>208</v>
      </c>
      <c r="BA359" s="695">
        <v>208</v>
      </c>
      <c r="BB359" s="695">
        <v>208</v>
      </c>
      <c r="BC359" s="695">
        <v>208</v>
      </c>
      <c r="BD359" s="695">
        <v>208</v>
      </c>
      <c r="BE359" s="695">
        <v>208</v>
      </c>
      <c r="BF359" s="695">
        <v>208</v>
      </c>
      <c r="BG359" s="695">
        <v>208</v>
      </c>
      <c r="BH359" s="695">
        <v>208</v>
      </c>
      <c r="BI359" s="695">
        <v>208</v>
      </c>
      <c r="BJ359" s="695">
        <v>208</v>
      </c>
      <c r="BK359" s="695">
        <v>208</v>
      </c>
      <c r="BL359" s="695">
        <v>208</v>
      </c>
      <c r="BM359" s="695">
        <v>208</v>
      </c>
      <c r="BN359" s="695">
        <v>208</v>
      </c>
      <c r="BO359" s="695">
        <v>208</v>
      </c>
      <c r="BP359" s="695">
        <v>0</v>
      </c>
      <c r="BQ359" s="695">
        <v>0</v>
      </c>
      <c r="BR359" s="695">
        <v>0</v>
      </c>
      <c r="BS359" s="695">
        <v>0</v>
      </c>
      <c r="BT359" s="696">
        <v>0</v>
      </c>
    </row>
    <row r="360" spans="2:72" ht="18" customHeight="1">
      <c r="B360" s="815" t="s">
        <v>208</v>
      </c>
      <c r="C360" s="815" t="s">
        <v>840</v>
      </c>
      <c r="D360" s="815" t="s">
        <v>117</v>
      </c>
      <c r="E360" s="815"/>
      <c r="F360" s="815"/>
      <c r="G360" s="815"/>
      <c r="H360" s="815">
        <v>2016</v>
      </c>
      <c r="I360" s="816" t="s">
        <v>583</v>
      </c>
      <c r="J360" s="634" t="s">
        <v>595</v>
      </c>
      <c r="K360" s="632"/>
      <c r="L360" s="694"/>
      <c r="M360" s="695"/>
      <c r="N360" s="695"/>
      <c r="O360" s="695"/>
      <c r="P360" s="695">
        <v>0</v>
      </c>
      <c r="Q360" s="695">
        <v>165</v>
      </c>
      <c r="R360" s="695">
        <v>165</v>
      </c>
      <c r="S360" s="695">
        <v>165</v>
      </c>
      <c r="T360" s="695">
        <v>165</v>
      </c>
      <c r="U360" s="695">
        <v>165</v>
      </c>
      <c r="V360" s="695">
        <v>165</v>
      </c>
      <c r="W360" s="695">
        <v>165</v>
      </c>
      <c r="X360" s="695">
        <v>165</v>
      </c>
      <c r="Y360" s="695">
        <v>165</v>
      </c>
      <c r="Z360" s="695">
        <v>165</v>
      </c>
      <c r="AA360" s="695">
        <v>41</v>
      </c>
      <c r="AB360" s="695">
        <v>0</v>
      </c>
      <c r="AC360" s="695">
        <v>0</v>
      </c>
      <c r="AD360" s="695">
        <v>0</v>
      </c>
      <c r="AE360" s="695">
        <v>0</v>
      </c>
      <c r="AF360" s="695">
        <v>0</v>
      </c>
      <c r="AG360" s="695">
        <v>0</v>
      </c>
      <c r="AH360" s="695">
        <v>0</v>
      </c>
      <c r="AI360" s="695">
        <v>0</v>
      </c>
      <c r="AJ360" s="695">
        <v>0</v>
      </c>
      <c r="AK360" s="695">
        <v>0</v>
      </c>
      <c r="AL360" s="695">
        <v>0</v>
      </c>
      <c r="AM360" s="695">
        <v>0</v>
      </c>
      <c r="AN360" s="695">
        <v>0</v>
      </c>
      <c r="AO360" s="696">
        <v>0</v>
      </c>
      <c r="AP360" s="632"/>
      <c r="AQ360" s="694"/>
      <c r="AR360" s="695"/>
      <c r="AS360" s="695"/>
      <c r="AT360" s="695"/>
      <c r="AU360" s="695">
        <v>0</v>
      </c>
      <c r="AV360" s="695">
        <v>1261693</v>
      </c>
      <c r="AW360" s="695">
        <v>1261693</v>
      </c>
      <c r="AX360" s="695">
        <v>1261693</v>
      </c>
      <c r="AY360" s="695">
        <v>1261693</v>
      </c>
      <c r="AZ360" s="695">
        <v>1261693</v>
      </c>
      <c r="BA360" s="695">
        <v>1261693</v>
      </c>
      <c r="BB360" s="695">
        <v>1261693</v>
      </c>
      <c r="BC360" s="695">
        <v>1261693</v>
      </c>
      <c r="BD360" s="695">
        <v>1261693</v>
      </c>
      <c r="BE360" s="695">
        <v>1261693</v>
      </c>
      <c r="BF360" s="695">
        <v>311497</v>
      </c>
      <c r="BG360" s="695">
        <v>0</v>
      </c>
      <c r="BH360" s="695">
        <v>0</v>
      </c>
      <c r="BI360" s="695">
        <v>0</v>
      </c>
      <c r="BJ360" s="695">
        <v>0</v>
      </c>
      <c r="BK360" s="695">
        <v>0</v>
      </c>
      <c r="BL360" s="695">
        <v>0</v>
      </c>
      <c r="BM360" s="695">
        <v>0</v>
      </c>
      <c r="BN360" s="695">
        <v>0</v>
      </c>
      <c r="BO360" s="695">
        <v>0</v>
      </c>
      <c r="BP360" s="695">
        <v>0</v>
      </c>
      <c r="BQ360" s="695">
        <v>0</v>
      </c>
      <c r="BR360" s="695">
        <v>0</v>
      </c>
      <c r="BS360" s="695">
        <v>0</v>
      </c>
      <c r="BT360" s="696">
        <v>0</v>
      </c>
    </row>
    <row r="361" spans="2:72" ht="18" customHeight="1">
      <c r="B361" s="815" t="s">
        <v>208</v>
      </c>
      <c r="C361" s="815" t="s">
        <v>840</v>
      </c>
      <c r="D361" s="815" t="s">
        <v>118</v>
      </c>
      <c r="E361" s="815"/>
      <c r="F361" s="815"/>
      <c r="G361" s="815"/>
      <c r="H361" s="815">
        <v>2016</v>
      </c>
      <c r="I361" s="816" t="s">
        <v>583</v>
      </c>
      <c r="J361" s="634" t="s">
        <v>595</v>
      </c>
      <c r="K361" s="632"/>
      <c r="L361" s="694"/>
      <c r="M361" s="695"/>
      <c r="N361" s="695"/>
      <c r="O361" s="695"/>
      <c r="P361" s="695">
        <v>0</v>
      </c>
      <c r="Q361" s="695">
        <v>6410</v>
      </c>
      <c r="R361" s="695">
        <v>7077</v>
      </c>
      <c r="S361" s="695">
        <v>7131</v>
      </c>
      <c r="T361" s="695">
        <v>7131</v>
      </c>
      <c r="U361" s="695">
        <v>7131</v>
      </c>
      <c r="V361" s="695">
        <v>6983</v>
      </c>
      <c r="W361" s="695">
        <v>6983</v>
      </c>
      <c r="X361" s="695">
        <v>6983</v>
      </c>
      <c r="Y361" s="695">
        <v>6966</v>
      </c>
      <c r="Z361" s="695">
        <v>6966</v>
      </c>
      <c r="AA361" s="695">
        <v>6695</v>
      </c>
      <c r="AB361" s="695">
        <v>5036</v>
      </c>
      <c r="AC361" s="695">
        <v>1983</v>
      </c>
      <c r="AD361" s="695">
        <v>1983</v>
      </c>
      <c r="AE361" s="695">
        <v>332</v>
      </c>
      <c r="AF361" s="695">
        <v>21</v>
      </c>
      <c r="AG361" s="695">
        <v>21</v>
      </c>
      <c r="AH361" s="695">
        <v>21</v>
      </c>
      <c r="AI361" s="695">
        <v>21</v>
      </c>
      <c r="AJ361" s="695">
        <v>21</v>
      </c>
      <c r="AK361" s="695">
        <v>0</v>
      </c>
      <c r="AL361" s="695">
        <v>0</v>
      </c>
      <c r="AM361" s="695">
        <v>0</v>
      </c>
      <c r="AN361" s="695">
        <v>0</v>
      </c>
      <c r="AO361" s="696">
        <v>0</v>
      </c>
      <c r="AP361" s="632"/>
      <c r="AQ361" s="694"/>
      <c r="AR361" s="695"/>
      <c r="AS361" s="695"/>
      <c r="AT361" s="695"/>
      <c r="AU361" s="695">
        <v>0</v>
      </c>
      <c r="AV361" s="695">
        <v>49736546</v>
      </c>
      <c r="AW361" s="695">
        <v>53476950</v>
      </c>
      <c r="AX361" s="695">
        <v>53725573</v>
      </c>
      <c r="AY361" s="695">
        <v>53725573</v>
      </c>
      <c r="AZ361" s="695">
        <v>53725573</v>
      </c>
      <c r="BA361" s="695">
        <v>52748378</v>
      </c>
      <c r="BB361" s="695">
        <v>52748378</v>
      </c>
      <c r="BC361" s="695">
        <v>52748378</v>
      </c>
      <c r="BD361" s="695">
        <v>52591982</v>
      </c>
      <c r="BE361" s="695">
        <v>52591982</v>
      </c>
      <c r="BF361" s="695">
        <v>51012079</v>
      </c>
      <c r="BG361" s="695">
        <v>41424871</v>
      </c>
      <c r="BH361" s="695">
        <v>21462552</v>
      </c>
      <c r="BI361" s="695">
        <v>21462552</v>
      </c>
      <c r="BJ361" s="695">
        <v>2669087</v>
      </c>
      <c r="BK361" s="695">
        <v>11508</v>
      </c>
      <c r="BL361" s="695">
        <v>11508</v>
      </c>
      <c r="BM361" s="695">
        <v>11508</v>
      </c>
      <c r="BN361" s="695">
        <v>11508</v>
      </c>
      <c r="BO361" s="695">
        <v>11508</v>
      </c>
      <c r="BP361" s="695">
        <v>0</v>
      </c>
      <c r="BQ361" s="695">
        <v>0</v>
      </c>
      <c r="BR361" s="695">
        <v>0</v>
      </c>
      <c r="BS361" s="695">
        <v>0</v>
      </c>
      <c r="BT361" s="696">
        <v>0</v>
      </c>
    </row>
    <row r="362" spans="2:72" ht="18" customHeight="1">
      <c r="B362" s="815" t="s">
        <v>208</v>
      </c>
      <c r="C362" s="815" t="s">
        <v>839</v>
      </c>
      <c r="D362" s="815" t="s">
        <v>119</v>
      </c>
      <c r="E362" s="815"/>
      <c r="F362" s="815"/>
      <c r="G362" s="815"/>
      <c r="H362" s="815">
        <v>2016</v>
      </c>
      <c r="I362" s="816" t="s">
        <v>583</v>
      </c>
      <c r="J362" s="634" t="s">
        <v>595</v>
      </c>
      <c r="K362" s="632"/>
      <c r="L362" s="694"/>
      <c r="M362" s="695"/>
      <c r="N362" s="695"/>
      <c r="O362" s="695"/>
      <c r="P362" s="695">
        <v>0</v>
      </c>
      <c r="Q362" s="695">
        <v>2</v>
      </c>
      <c r="R362" s="695">
        <v>2</v>
      </c>
      <c r="S362" s="695">
        <v>2</v>
      </c>
      <c r="T362" s="695">
        <v>2</v>
      </c>
      <c r="U362" s="695">
        <v>2</v>
      </c>
      <c r="V362" s="695">
        <v>1</v>
      </c>
      <c r="W362" s="695">
        <v>1</v>
      </c>
      <c r="X362" s="695">
        <v>1</v>
      </c>
      <c r="Y362" s="695">
        <v>1</v>
      </c>
      <c r="Z362" s="695">
        <v>1</v>
      </c>
      <c r="AA362" s="695">
        <v>1</v>
      </c>
      <c r="AB362" s="695">
        <v>0</v>
      </c>
      <c r="AC362" s="695">
        <v>0</v>
      </c>
      <c r="AD362" s="695">
        <v>0</v>
      </c>
      <c r="AE362" s="695">
        <v>0</v>
      </c>
      <c r="AF362" s="695">
        <v>0</v>
      </c>
      <c r="AG362" s="695">
        <v>0</v>
      </c>
      <c r="AH362" s="695">
        <v>0</v>
      </c>
      <c r="AI362" s="695">
        <v>0</v>
      </c>
      <c r="AJ362" s="695">
        <v>0</v>
      </c>
      <c r="AK362" s="695">
        <v>0</v>
      </c>
      <c r="AL362" s="695">
        <v>0</v>
      </c>
      <c r="AM362" s="695">
        <v>0</v>
      </c>
      <c r="AN362" s="695">
        <v>0</v>
      </c>
      <c r="AO362" s="696">
        <v>0</v>
      </c>
      <c r="AP362" s="632"/>
      <c r="AQ362" s="694"/>
      <c r="AR362" s="695"/>
      <c r="AS362" s="695"/>
      <c r="AT362" s="695"/>
      <c r="AU362" s="695">
        <v>0</v>
      </c>
      <c r="AV362" s="695">
        <v>13679</v>
      </c>
      <c r="AW362" s="695">
        <v>13679</v>
      </c>
      <c r="AX362" s="695">
        <v>13378</v>
      </c>
      <c r="AY362" s="695">
        <v>11805</v>
      </c>
      <c r="AZ362" s="695">
        <v>10588</v>
      </c>
      <c r="BA362" s="695">
        <v>5467</v>
      </c>
      <c r="BB362" s="695">
        <v>5463</v>
      </c>
      <c r="BC362" s="695">
        <v>4332</v>
      </c>
      <c r="BD362" s="695">
        <v>3053</v>
      </c>
      <c r="BE362" s="695">
        <v>2425</v>
      </c>
      <c r="BF362" s="695">
        <v>1855</v>
      </c>
      <c r="BG362" s="695">
        <v>1001</v>
      </c>
      <c r="BH362" s="695">
        <v>1001</v>
      </c>
      <c r="BI362" s="695">
        <v>0</v>
      </c>
      <c r="BJ362" s="695">
        <v>0</v>
      </c>
      <c r="BK362" s="695">
        <v>0</v>
      </c>
      <c r="BL362" s="695">
        <v>0</v>
      </c>
      <c r="BM362" s="695">
        <v>0</v>
      </c>
      <c r="BN362" s="695">
        <v>0</v>
      </c>
      <c r="BO362" s="695">
        <v>0</v>
      </c>
      <c r="BP362" s="695">
        <v>0</v>
      </c>
      <c r="BQ362" s="695">
        <v>0</v>
      </c>
      <c r="BR362" s="695">
        <v>0</v>
      </c>
      <c r="BS362" s="695">
        <v>0</v>
      </c>
      <c r="BT362" s="696">
        <v>0</v>
      </c>
    </row>
    <row r="363" spans="2:72" ht="18" customHeight="1">
      <c r="B363" s="815" t="s">
        <v>208</v>
      </c>
      <c r="C363" s="815" t="s">
        <v>840</v>
      </c>
      <c r="D363" s="815" t="s">
        <v>120</v>
      </c>
      <c r="E363" s="815"/>
      <c r="F363" s="815"/>
      <c r="G363" s="815"/>
      <c r="H363" s="815">
        <v>2016</v>
      </c>
      <c r="I363" s="816" t="s">
        <v>583</v>
      </c>
      <c r="J363" s="634" t="s">
        <v>595</v>
      </c>
      <c r="K363" s="632"/>
      <c r="L363" s="694"/>
      <c r="M363" s="695"/>
      <c r="N363" s="695"/>
      <c r="O363" s="695"/>
      <c r="P363" s="695">
        <v>0</v>
      </c>
      <c r="Q363" s="695">
        <v>805</v>
      </c>
      <c r="R363" s="695">
        <v>805</v>
      </c>
      <c r="S363" s="695">
        <v>805</v>
      </c>
      <c r="T363" s="695">
        <v>805</v>
      </c>
      <c r="U363" s="695">
        <v>805</v>
      </c>
      <c r="V363" s="695">
        <v>805</v>
      </c>
      <c r="W363" s="695">
        <v>805</v>
      </c>
      <c r="X363" s="695">
        <v>805</v>
      </c>
      <c r="Y363" s="695">
        <v>805</v>
      </c>
      <c r="Z363" s="695">
        <v>805</v>
      </c>
      <c r="AA363" s="695">
        <v>805</v>
      </c>
      <c r="AB363" s="695">
        <v>805</v>
      </c>
      <c r="AC363" s="695">
        <v>805</v>
      </c>
      <c r="AD363" s="695">
        <v>805</v>
      </c>
      <c r="AE363" s="695">
        <v>805</v>
      </c>
      <c r="AF363" s="695">
        <v>367</v>
      </c>
      <c r="AG363" s="695">
        <v>122</v>
      </c>
      <c r="AH363" s="695">
        <v>122</v>
      </c>
      <c r="AI363" s="695">
        <v>122</v>
      </c>
      <c r="AJ363" s="695">
        <v>122</v>
      </c>
      <c r="AK363" s="695">
        <v>122</v>
      </c>
      <c r="AL363" s="695">
        <v>122</v>
      </c>
      <c r="AM363" s="695">
        <v>122</v>
      </c>
      <c r="AN363" s="695">
        <v>122</v>
      </c>
      <c r="AO363" s="696">
        <v>122</v>
      </c>
      <c r="AP363" s="632"/>
      <c r="AQ363" s="694"/>
      <c r="AR363" s="695"/>
      <c r="AS363" s="695"/>
      <c r="AT363" s="695"/>
      <c r="AU363" s="695">
        <v>0</v>
      </c>
      <c r="AV363" s="695">
        <v>5240784</v>
      </c>
      <c r="AW363" s="695">
        <v>5240784</v>
      </c>
      <c r="AX363" s="695">
        <v>5240784</v>
      </c>
      <c r="AY363" s="695">
        <v>5240784</v>
      </c>
      <c r="AZ363" s="695">
        <v>5240784</v>
      </c>
      <c r="BA363" s="695">
        <v>5240784</v>
      </c>
      <c r="BB363" s="695">
        <v>5240784</v>
      </c>
      <c r="BC363" s="695">
        <v>5240784</v>
      </c>
      <c r="BD363" s="695">
        <v>5240784</v>
      </c>
      <c r="BE363" s="695">
        <v>5240784</v>
      </c>
      <c r="BF363" s="695">
        <v>5240784</v>
      </c>
      <c r="BG363" s="695">
        <v>5240784</v>
      </c>
      <c r="BH363" s="695">
        <v>5240784</v>
      </c>
      <c r="BI363" s="695">
        <v>5240784</v>
      </c>
      <c r="BJ363" s="695">
        <v>5240784</v>
      </c>
      <c r="BK363" s="695">
        <v>4230332</v>
      </c>
      <c r="BL363" s="695">
        <v>3663658</v>
      </c>
      <c r="BM363" s="695">
        <v>271544</v>
      </c>
      <c r="BN363" s="695">
        <v>271544</v>
      </c>
      <c r="BO363" s="695">
        <v>271544</v>
      </c>
      <c r="BP363" s="695">
        <v>271544</v>
      </c>
      <c r="BQ363" s="695">
        <v>271544</v>
      </c>
      <c r="BR363" s="695">
        <v>271544</v>
      </c>
      <c r="BS363" s="695">
        <v>271544</v>
      </c>
      <c r="BT363" s="696">
        <v>271544</v>
      </c>
    </row>
    <row r="364" spans="2:72" ht="18" customHeight="1">
      <c r="B364" s="815" t="s">
        <v>208</v>
      </c>
      <c r="C364" s="815" t="s">
        <v>839</v>
      </c>
      <c r="D364" s="815" t="s">
        <v>121</v>
      </c>
      <c r="E364" s="815"/>
      <c r="F364" s="815"/>
      <c r="G364" s="815"/>
      <c r="H364" s="815">
        <v>2016</v>
      </c>
      <c r="I364" s="816" t="s">
        <v>583</v>
      </c>
      <c r="J364" s="634" t="s">
        <v>595</v>
      </c>
      <c r="K364" s="632"/>
      <c r="L364" s="694"/>
      <c r="M364" s="695"/>
      <c r="N364" s="695"/>
      <c r="O364" s="695"/>
      <c r="P364" s="695">
        <v>0</v>
      </c>
      <c r="Q364" s="695">
        <v>83</v>
      </c>
      <c r="R364" s="695">
        <v>83</v>
      </c>
      <c r="S364" s="695">
        <v>83</v>
      </c>
      <c r="T364" s="695">
        <v>83</v>
      </c>
      <c r="U364" s="695">
        <v>83</v>
      </c>
      <c r="V364" s="695">
        <v>0</v>
      </c>
      <c r="W364" s="695">
        <v>0</v>
      </c>
      <c r="X364" s="695">
        <v>0</v>
      </c>
      <c r="Y364" s="695">
        <v>0</v>
      </c>
      <c r="Z364" s="695">
        <v>0</v>
      </c>
      <c r="AA364" s="695">
        <v>0</v>
      </c>
      <c r="AB364" s="695">
        <v>0</v>
      </c>
      <c r="AC364" s="695">
        <v>0</v>
      </c>
      <c r="AD364" s="695">
        <v>0</v>
      </c>
      <c r="AE364" s="695">
        <v>0</v>
      </c>
      <c r="AF364" s="695">
        <v>0</v>
      </c>
      <c r="AG364" s="695">
        <v>0</v>
      </c>
      <c r="AH364" s="695">
        <v>0</v>
      </c>
      <c r="AI364" s="695">
        <v>0</v>
      </c>
      <c r="AJ364" s="695">
        <v>0</v>
      </c>
      <c r="AK364" s="695">
        <v>0</v>
      </c>
      <c r="AL364" s="695">
        <v>0</v>
      </c>
      <c r="AM364" s="695">
        <v>0</v>
      </c>
      <c r="AN364" s="695">
        <v>0</v>
      </c>
      <c r="AO364" s="696">
        <v>0</v>
      </c>
      <c r="AP364" s="632"/>
      <c r="AQ364" s="694"/>
      <c r="AR364" s="695"/>
      <c r="AS364" s="695"/>
      <c r="AT364" s="695"/>
      <c r="AU364" s="695">
        <v>0</v>
      </c>
      <c r="AV364" s="695">
        <v>730126</v>
      </c>
      <c r="AW364" s="695">
        <v>730126</v>
      </c>
      <c r="AX364" s="695">
        <v>730126</v>
      </c>
      <c r="AY364" s="695">
        <v>730126</v>
      </c>
      <c r="AZ364" s="695">
        <v>730126</v>
      </c>
      <c r="BA364" s="695">
        <v>0</v>
      </c>
      <c r="BB364" s="695">
        <v>0</v>
      </c>
      <c r="BC364" s="695">
        <v>0</v>
      </c>
      <c r="BD364" s="695">
        <v>0</v>
      </c>
      <c r="BE364" s="695">
        <v>0</v>
      </c>
      <c r="BF364" s="695">
        <v>0</v>
      </c>
      <c r="BG364" s="695">
        <v>0</v>
      </c>
      <c r="BH364" s="695">
        <v>0</v>
      </c>
      <c r="BI364" s="695">
        <v>0</v>
      </c>
      <c r="BJ364" s="695">
        <v>0</v>
      </c>
      <c r="BK364" s="695">
        <v>0</v>
      </c>
      <c r="BL364" s="695">
        <v>0</v>
      </c>
      <c r="BM364" s="695">
        <v>0</v>
      </c>
      <c r="BN364" s="695">
        <v>0</v>
      </c>
      <c r="BO364" s="695">
        <v>0</v>
      </c>
      <c r="BP364" s="695">
        <v>0</v>
      </c>
      <c r="BQ364" s="695">
        <v>0</v>
      </c>
      <c r="BR364" s="695">
        <v>0</v>
      </c>
      <c r="BS364" s="695">
        <v>0</v>
      </c>
      <c r="BT364" s="696">
        <v>0</v>
      </c>
    </row>
    <row r="365" spans="2:72" ht="18" customHeight="1">
      <c r="B365" s="815" t="s">
        <v>208</v>
      </c>
      <c r="C365" s="815" t="s">
        <v>840</v>
      </c>
      <c r="D365" s="815" t="s">
        <v>802</v>
      </c>
      <c r="E365" s="815"/>
      <c r="F365" s="815"/>
      <c r="G365" s="815"/>
      <c r="H365" s="815">
        <v>2016</v>
      </c>
      <c r="I365" s="816" t="s">
        <v>583</v>
      </c>
      <c r="J365" s="634" t="s">
        <v>595</v>
      </c>
      <c r="K365" s="632"/>
      <c r="L365" s="694"/>
      <c r="M365" s="695"/>
      <c r="N365" s="695"/>
      <c r="O365" s="695"/>
      <c r="P365" s="695">
        <v>0</v>
      </c>
      <c r="Q365" s="695">
        <v>0</v>
      </c>
      <c r="R365" s="695">
        <v>0</v>
      </c>
      <c r="S365" s="695">
        <v>0</v>
      </c>
      <c r="T365" s="695">
        <v>0</v>
      </c>
      <c r="U365" s="695">
        <v>0</v>
      </c>
      <c r="V365" s="695">
        <v>0</v>
      </c>
      <c r="W365" s="695">
        <v>0</v>
      </c>
      <c r="X365" s="695">
        <v>0</v>
      </c>
      <c r="Y365" s="695">
        <v>0</v>
      </c>
      <c r="Z365" s="695">
        <v>0</v>
      </c>
      <c r="AA365" s="695">
        <v>0</v>
      </c>
      <c r="AB365" s="695">
        <v>0</v>
      </c>
      <c r="AC365" s="695">
        <v>0</v>
      </c>
      <c r="AD365" s="695">
        <v>0</v>
      </c>
      <c r="AE365" s="695">
        <v>0</v>
      </c>
      <c r="AF365" s="695">
        <v>0</v>
      </c>
      <c r="AG365" s="695">
        <v>0</v>
      </c>
      <c r="AH365" s="695">
        <v>0</v>
      </c>
      <c r="AI365" s="695">
        <v>0</v>
      </c>
      <c r="AJ365" s="695">
        <v>0</v>
      </c>
      <c r="AK365" s="695">
        <v>0</v>
      </c>
      <c r="AL365" s="695">
        <v>0</v>
      </c>
      <c r="AM365" s="695">
        <v>0</v>
      </c>
      <c r="AN365" s="695">
        <v>0</v>
      </c>
      <c r="AO365" s="696">
        <v>0</v>
      </c>
      <c r="AP365" s="632"/>
      <c r="AQ365" s="694"/>
      <c r="AR365" s="695"/>
      <c r="AS365" s="695"/>
      <c r="AT365" s="695"/>
      <c r="AU365" s="695">
        <v>0</v>
      </c>
      <c r="AV365" s="695">
        <v>0</v>
      </c>
      <c r="AW365" s="695">
        <v>0</v>
      </c>
      <c r="AX365" s="695">
        <v>0</v>
      </c>
      <c r="AY365" s="695">
        <v>0</v>
      </c>
      <c r="AZ365" s="695">
        <v>0</v>
      </c>
      <c r="BA365" s="695">
        <v>0</v>
      </c>
      <c r="BB365" s="695">
        <v>0</v>
      </c>
      <c r="BC365" s="695">
        <v>0</v>
      </c>
      <c r="BD365" s="695">
        <v>0</v>
      </c>
      <c r="BE365" s="695">
        <v>0</v>
      </c>
      <c r="BF365" s="695">
        <v>0</v>
      </c>
      <c r="BG365" s="695">
        <v>0</v>
      </c>
      <c r="BH365" s="695">
        <v>0</v>
      </c>
      <c r="BI365" s="695">
        <v>0</v>
      </c>
      <c r="BJ365" s="695">
        <v>0</v>
      </c>
      <c r="BK365" s="695">
        <v>0</v>
      </c>
      <c r="BL365" s="695">
        <v>0</v>
      </c>
      <c r="BM365" s="695">
        <v>0</v>
      </c>
      <c r="BN365" s="695">
        <v>0</v>
      </c>
      <c r="BO365" s="695">
        <v>0</v>
      </c>
      <c r="BP365" s="695">
        <v>0</v>
      </c>
      <c r="BQ365" s="695">
        <v>0</v>
      </c>
      <c r="BR365" s="695">
        <v>0</v>
      </c>
      <c r="BS365" s="695">
        <v>0</v>
      </c>
      <c r="BT365" s="696">
        <v>0</v>
      </c>
    </row>
    <row r="366" spans="2:72" ht="18" customHeight="1">
      <c r="B366" s="815" t="s">
        <v>208</v>
      </c>
      <c r="C366" s="815" t="s">
        <v>839</v>
      </c>
      <c r="D366" s="815" t="s">
        <v>122</v>
      </c>
      <c r="E366" s="815"/>
      <c r="F366" s="815"/>
      <c r="G366" s="815"/>
      <c r="H366" s="815">
        <v>2016</v>
      </c>
      <c r="I366" s="816" t="s">
        <v>583</v>
      </c>
      <c r="J366" s="634" t="s">
        <v>595</v>
      </c>
      <c r="K366" s="632"/>
      <c r="L366" s="694"/>
      <c r="M366" s="695"/>
      <c r="N366" s="695"/>
      <c r="O366" s="695"/>
      <c r="P366" s="695">
        <v>0</v>
      </c>
      <c r="Q366" s="695">
        <v>0</v>
      </c>
      <c r="R366" s="695">
        <v>0</v>
      </c>
      <c r="S366" s="695">
        <v>0</v>
      </c>
      <c r="T366" s="695">
        <v>0</v>
      </c>
      <c r="U366" s="695">
        <v>0</v>
      </c>
      <c r="V366" s="695">
        <v>0</v>
      </c>
      <c r="W366" s="695">
        <v>0</v>
      </c>
      <c r="X366" s="695">
        <v>0</v>
      </c>
      <c r="Y366" s="695">
        <v>0</v>
      </c>
      <c r="Z366" s="695">
        <v>0</v>
      </c>
      <c r="AA366" s="695">
        <v>0</v>
      </c>
      <c r="AB366" s="695">
        <v>0</v>
      </c>
      <c r="AC366" s="695">
        <v>0</v>
      </c>
      <c r="AD366" s="695">
        <v>0</v>
      </c>
      <c r="AE366" s="695">
        <v>0</v>
      </c>
      <c r="AF366" s="695">
        <v>0</v>
      </c>
      <c r="AG366" s="695">
        <v>0</v>
      </c>
      <c r="AH366" s="695">
        <v>0</v>
      </c>
      <c r="AI366" s="695">
        <v>0</v>
      </c>
      <c r="AJ366" s="695">
        <v>0</v>
      </c>
      <c r="AK366" s="695">
        <v>0</v>
      </c>
      <c r="AL366" s="695">
        <v>0</v>
      </c>
      <c r="AM366" s="695">
        <v>0</v>
      </c>
      <c r="AN366" s="695">
        <v>0</v>
      </c>
      <c r="AO366" s="696">
        <v>0</v>
      </c>
      <c r="AP366" s="632"/>
      <c r="AQ366" s="694"/>
      <c r="AR366" s="695"/>
      <c r="AS366" s="695"/>
      <c r="AT366" s="695"/>
      <c r="AU366" s="695">
        <v>0</v>
      </c>
      <c r="AV366" s="695">
        <v>18491408</v>
      </c>
      <c r="AW366" s="695">
        <v>18491408</v>
      </c>
      <c r="AX366" s="695">
        <v>18491408</v>
      </c>
      <c r="AY366" s="695">
        <v>18491408</v>
      </c>
      <c r="AZ366" s="695">
        <v>18491408</v>
      </c>
      <c r="BA366" s="695">
        <v>18491408</v>
      </c>
      <c r="BB366" s="695">
        <v>18491408</v>
      </c>
      <c r="BC366" s="695">
        <v>18491408</v>
      </c>
      <c r="BD366" s="695">
        <v>18491408</v>
      </c>
      <c r="BE366" s="695">
        <v>18491408</v>
      </c>
      <c r="BF366" s="695">
        <v>18491408</v>
      </c>
      <c r="BG366" s="695">
        <v>18491408</v>
      </c>
      <c r="BH366" s="695">
        <v>18491408</v>
      </c>
      <c r="BI366" s="695">
        <v>18491408</v>
      </c>
      <c r="BJ366" s="695">
        <v>18491408</v>
      </c>
      <c r="BK366" s="695">
        <v>18491408</v>
      </c>
      <c r="BL366" s="695">
        <v>18491408</v>
      </c>
      <c r="BM366" s="695">
        <v>18491408</v>
      </c>
      <c r="BN366" s="695">
        <v>18491408</v>
      </c>
      <c r="BO366" s="695">
        <v>18491408</v>
      </c>
      <c r="BP366" s="695">
        <v>0</v>
      </c>
      <c r="BQ366" s="695">
        <v>0</v>
      </c>
      <c r="BR366" s="695">
        <v>0</v>
      </c>
      <c r="BS366" s="695">
        <v>0</v>
      </c>
      <c r="BT366" s="696">
        <v>0</v>
      </c>
    </row>
    <row r="367" spans="2:72" ht="18" customHeight="1">
      <c r="B367" s="815" t="s">
        <v>208</v>
      </c>
      <c r="C367" s="815" t="s">
        <v>839</v>
      </c>
      <c r="D367" s="815" t="s">
        <v>124</v>
      </c>
      <c r="E367" s="815"/>
      <c r="F367" s="815"/>
      <c r="G367" s="815"/>
      <c r="H367" s="815">
        <v>2016</v>
      </c>
      <c r="I367" s="816" t="s">
        <v>583</v>
      </c>
      <c r="J367" s="634" t="s">
        <v>595</v>
      </c>
      <c r="K367" s="632"/>
      <c r="L367" s="694"/>
      <c r="M367" s="695"/>
      <c r="N367" s="695"/>
      <c r="O367" s="695"/>
      <c r="P367" s="695">
        <v>0</v>
      </c>
      <c r="Q367" s="695">
        <v>549</v>
      </c>
      <c r="R367" s="695">
        <v>512</v>
      </c>
      <c r="S367" s="695">
        <v>512</v>
      </c>
      <c r="T367" s="695">
        <v>490</v>
      </c>
      <c r="U367" s="695">
        <v>490</v>
      </c>
      <c r="V367" s="695">
        <v>312</v>
      </c>
      <c r="W367" s="695">
        <v>312</v>
      </c>
      <c r="X367" s="695">
        <v>312</v>
      </c>
      <c r="Y367" s="695">
        <v>312</v>
      </c>
      <c r="Z367" s="695">
        <v>312</v>
      </c>
      <c r="AA367" s="695">
        <v>241</v>
      </c>
      <c r="AB367" s="695">
        <v>241</v>
      </c>
      <c r="AC367" s="695">
        <v>238</v>
      </c>
      <c r="AD367" s="695">
        <v>59</v>
      </c>
      <c r="AE367" s="695">
        <v>59</v>
      </c>
      <c r="AF367" s="695">
        <v>0</v>
      </c>
      <c r="AG367" s="695">
        <v>0</v>
      </c>
      <c r="AH367" s="695">
        <v>0</v>
      </c>
      <c r="AI367" s="695">
        <v>0</v>
      </c>
      <c r="AJ367" s="695">
        <v>0</v>
      </c>
      <c r="AK367" s="695">
        <v>0</v>
      </c>
      <c r="AL367" s="695">
        <v>0</v>
      </c>
      <c r="AM367" s="695">
        <v>0</v>
      </c>
      <c r="AN367" s="695">
        <v>0</v>
      </c>
      <c r="AO367" s="696">
        <v>0</v>
      </c>
      <c r="AP367" s="632"/>
      <c r="AQ367" s="694"/>
      <c r="AR367" s="695"/>
      <c r="AS367" s="695"/>
      <c r="AT367" s="695"/>
      <c r="AU367" s="695">
        <v>0</v>
      </c>
      <c r="AV367" s="695">
        <v>5256931</v>
      </c>
      <c r="AW367" s="695">
        <v>5076215</v>
      </c>
      <c r="AX367" s="695">
        <v>5076215</v>
      </c>
      <c r="AY367" s="695">
        <v>4883050</v>
      </c>
      <c r="AZ367" s="695">
        <v>4883050</v>
      </c>
      <c r="BA367" s="695">
        <v>3268076</v>
      </c>
      <c r="BB367" s="695">
        <v>3268076</v>
      </c>
      <c r="BC367" s="695">
        <v>3268076</v>
      </c>
      <c r="BD367" s="695">
        <v>3268076</v>
      </c>
      <c r="BE367" s="695">
        <v>3268076</v>
      </c>
      <c r="BF367" s="695">
        <v>3012500</v>
      </c>
      <c r="BG367" s="695">
        <v>3012500</v>
      </c>
      <c r="BH367" s="695">
        <v>2671827</v>
      </c>
      <c r="BI367" s="695">
        <v>424291</v>
      </c>
      <c r="BJ367" s="695">
        <v>424291</v>
      </c>
      <c r="BK367" s="695">
        <v>0</v>
      </c>
      <c r="BL367" s="695">
        <v>0</v>
      </c>
      <c r="BM367" s="695">
        <v>0</v>
      </c>
      <c r="BN367" s="695">
        <v>0</v>
      </c>
      <c r="BO367" s="695">
        <v>0</v>
      </c>
      <c r="BP367" s="695">
        <v>0</v>
      </c>
      <c r="BQ367" s="695">
        <v>0</v>
      </c>
      <c r="BR367" s="695">
        <v>0</v>
      </c>
      <c r="BS367" s="695">
        <v>0</v>
      </c>
      <c r="BT367" s="696">
        <v>0</v>
      </c>
    </row>
    <row r="368" spans="2:72" ht="18" customHeight="1">
      <c r="B368" s="815" t="s">
        <v>208</v>
      </c>
      <c r="C368" s="815" t="s">
        <v>840</v>
      </c>
      <c r="D368" s="815" t="s">
        <v>123</v>
      </c>
      <c r="E368" s="815"/>
      <c r="F368" s="815"/>
      <c r="G368" s="815"/>
      <c r="H368" s="815">
        <v>2016</v>
      </c>
      <c r="I368" s="816" t="s">
        <v>583</v>
      </c>
      <c r="J368" s="634" t="s">
        <v>595</v>
      </c>
      <c r="K368" s="632"/>
      <c r="L368" s="694"/>
      <c r="M368" s="695"/>
      <c r="N368" s="695"/>
      <c r="O368" s="695"/>
      <c r="P368" s="695">
        <v>0</v>
      </c>
      <c r="Q368" s="695">
        <v>0</v>
      </c>
      <c r="R368" s="695">
        <v>0</v>
      </c>
      <c r="S368" s="695">
        <v>0</v>
      </c>
      <c r="T368" s="695">
        <v>0</v>
      </c>
      <c r="U368" s="695">
        <v>0</v>
      </c>
      <c r="V368" s="695">
        <v>0</v>
      </c>
      <c r="W368" s="695">
        <v>0</v>
      </c>
      <c r="X368" s="695">
        <v>0</v>
      </c>
      <c r="Y368" s="695">
        <v>0</v>
      </c>
      <c r="Z368" s="695">
        <v>0</v>
      </c>
      <c r="AA368" s="695">
        <v>0</v>
      </c>
      <c r="AB368" s="695">
        <v>0</v>
      </c>
      <c r="AC368" s="695">
        <v>0</v>
      </c>
      <c r="AD368" s="695">
        <v>0</v>
      </c>
      <c r="AE368" s="695">
        <v>0</v>
      </c>
      <c r="AF368" s="695">
        <v>0</v>
      </c>
      <c r="AG368" s="695">
        <v>0</v>
      </c>
      <c r="AH368" s="695">
        <v>0</v>
      </c>
      <c r="AI368" s="695">
        <v>0</v>
      </c>
      <c r="AJ368" s="695">
        <v>0</v>
      </c>
      <c r="AK368" s="695">
        <v>0</v>
      </c>
      <c r="AL368" s="695">
        <v>0</v>
      </c>
      <c r="AM368" s="695">
        <v>0</v>
      </c>
      <c r="AN368" s="695">
        <v>0</v>
      </c>
      <c r="AO368" s="696">
        <v>0</v>
      </c>
      <c r="AP368" s="632"/>
      <c r="AQ368" s="694"/>
      <c r="AR368" s="695"/>
      <c r="AS368" s="695"/>
      <c r="AT368" s="695"/>
      <c r="AU368" s="695">
        <v>0</v>
      </c>
      <c r="AV368" s="695">
        <v>0</v>
      </c>
      <c r="AW368" s="695">
        <v>0</v>
      </c>
      <c r="AX368" s="695">
        <v>0</v>
      </c>
      <c r="AY368" s="695">
        <v>0</v>
      </c>
      <c r="AZ368" s="695">
        <v>0</v>
      </c>
      <c r="BA368" s="695">
        <v>0</v>
      </c>
      <c r="BB368" s="695">
        <v>0</v>
      </c>
      <c r="BC368" s="695">
        <v>0</v>
      </c>
      <c r="BD368" s="695">
        <v>0</v>
      </c>
      <c r="BE368" s="695">
        <v>0</v>
      </c>
      <c r="BF368" s="695">
        <v>0</v>
      </c>
      <c r="BG368" s="695">
        <v>0</v>
      </c>
      <c r="BH368" s="695">
        <v>0</v>
      </c>
      <c r="BI368" s="695">
        <v>0</v>
      </c>
      <c r="BJ368" s="695">
        <v>0</v>
      </c>
      <c r="BK368" s="695">
        <v>0</v>
      </c>
      <c r="BL368" s="695">
        <v>0</v>
      </c>
      <c r="BM368" s="695">
        <v>0</v>
      </c>
      <c r="BN368" s="695">
        <v>0</v>
      </c>
      <c r="BO368" s="695">
        <v>0</v>
      </c>
      <c r="BP368" s="695">
        <v>0</v>
      </c>
      <c r="BQ368" s="695">
        <v>0</v>
      </c>
      <c r="BR368" s="695">
        <v>0</v>
      </c>
      <c r="BS368" s="695">
        <v>0</v>
      </c>
      <c r="BT368" s="696">
        <v>0</v>
      </c>
    </row>
    <row r="369" spans="2:72" ht="18" customHeight="1">
      <c r="B369" s="815" t="s">
        <v>208</v>
      </c>
      <c r="C369" s="815" t="s">
        <v>840</v>
      </c>
      <c r="D369" s="815" t="s">
        <v>803</v>
      </c>
      <c r="E369" s="815"/>
      <c r="F369" s="815"/>
      <c r="G369" s="815"/>
      <c r="H369" s="815">
        <v>2016</v>
      </c>
      <c r="I369" s="816" t="s">
        <v>583</v>
      </c>
      <c r="J369" s="634" t="s">
        <v>595</v>
      </c>
      <c r="K369" s="632"/>
      <c r="L369" s="694"/>
      <c r="M369" s="695"/>
      <c r="N369" s="695"/>
      <c r="O369" s="695"/>
      <c r="P369" s="695">
        <v>0</v>
      </c>
      <c r="Q369" s="695">
        <v>0</v>
      </c>
      <c r="R369" s="695">
        <v>0</v>
      </c>
      <c r="S369" s="695">
        <v>0</v>
      </c>
      <c r="T369" s="695">
        <v>0</v>
      </c>
      <c r="U369" s="695">
        <v>0</v>
      </c>
      <c r="V369" s="695">
        <v>0</v>
      </c>
      <c r="W369" s="695">
        <v>0</v>
      </c>
      <c r="X369" s="695">
        <v>0</v>
      </c>
      <c r="Y369" s="695">
        <v>0</v>
      </c>
      <c r="Z369" s="695">
        <v>0</v>
      </c>
      <c r="AA369" s="695">
        <v>0</v>
      </c>
      <c r="AB369" s="695">
        <v>0</v>
      </c>
      <c r="AC369" s="695">
        <v>0</v>
      </c>
      <c r="AD369" s="695">
        <v>0</v>
      </c>
      <c r="AE369" s="695">
        <v>0</v>
      </c>
      <c r="AF369" s="695">
        <v>0</v>
      </c>
      <c r="AG369" s="695">
        <v>0</v>
      </c>
      <c r="AH369" s="695">
        <v>0</v>
      </c>
      <c r="AI369" s="695">
        <v>0</v>
      </c>
      <c r="AJ369" s="695">
        <v>0</v>
      </c>
      <c r="AK369" s="695">
        <v>0</v>
      </c>
      <c r="AL369" s="695">
        <v>0</v>
      </c>
      <c r="AM369" s="695">
        <v>0</v>
      </c>
      <c r="AN369" s="695">
        <v>0</v>
      </c>
      <c r="AO369" s="696">
        <v>0</v>
      </c>
      <c r="AP369" s="632"/>
      <c r="AQ369" s="694"/>
      <c r="AR369" s="695"/>
      <c r="AS369" s="695"/>
      <c r="AT369" s="695"/>
      <c r="AU369" s="695">
        <v>0</v>
      </c>
      <c r="AV369" s="695">
        <v>0</v>
      </c>
      <c r="AW369" s="695">
        <v>0</v>
      </c>
      <c r="AX369" s="695">
        <v>0</v>
      </c>
      <c r="AY369" s="695">
        <v>0</v>
      </c>
      <c r="AZ369" s="695">
        <v>0</v>
      </c>
      <c r="BA369" s="695">
        <v>0</v>
      </c>
      <c r="BB369" s="695">
        <v>0</v>
      </c>
      <c r="BC369" s="695">
        <v>0</v>
      </c>
      <c r="BD369" s="695">
        <v>0</v>
      </c>
      <c r="BE369" s="695">
        <v>0</v>
      </c>
      <c r="BF369" s="695">
        <v>0</v>
      </c>
      <c r="BG369" s="695">
        <v>0</v>
      </c>
      <c r="BH369" s="695">
        <v>0</v>
      </c>
      <c r="BI369" s="695">
        <v>0</v>
      </c>
      <c r="BJ369" s="695">
        <v>0</v>
      </c>
      <c r="BK369" s="695">
        <v>0</v>
      </c>
      <c r="BL369" s="695">
        <v>0</v>
      </c>
      <c r="BM369" s="695">
        <v>0</v>
      </c>
      <c r="BN369" s="695">
        <v>0</v>
      </c>
      <c r="BO369" s="695">
        <v>0</v>
      </c>
      <c r="BP369" s="695">
        <v>0</v>
      </c>
      <c r="BQ369" s="695">
        <v>0</v>
      </c>
      <c r="BR369" s="695">
        <v>0</v>
      </c>
      <c r="BS369" s="695">
        <v>0</v>
      </c>
      <c r="BT369" s="696">
        <v>0</v>
      </c>
    </row>
    <row r="370" spans="2:72" ht="18" customHeight="1">
      <c r="B370" s="815" t="s">
        <v>208</v>
      </c>
      <c r="C370" s="815" t="s">
        <v>840</v>
      </c>
      <c r="D370" s="815" t="s">
        <v>804</v>
      </c>
      <c r="E370" s="815"/>
      <c r="F370" s="815"/>
      <c r="G370" s="815"/>
      <c r="H370" s="815">
        <v>2016</v>
      </c>
      <c r="I370" s="816" t="s">
        <v>583</v>
      </c>
      <c r="J370" s="634" t="s">
        <v>595</v>
      </c>
      <c r="K370" s="632"/>
      <c r="L370" s="694"/>
      <c r="M370" s="695"/>
      <c r="N370" s="695"/>
      <c r="O370" s="695"/>
      <c r="P370" s="695">
        <v>0</v>
      </c>
      <c r="Q370" s="695">
        <v>0</v>
      </c>
      <c r="R370" s="695">
        <v>0</v>
      </c>
      <c r="S370" s="695">
        <v>0</v>
      </c>
      <c r="T370" s="695">
        <v>0</v>
      </c>
      <c r="U370" s="695">
        <v>0</v>
      </c>
      <c r="V370" s="695">
        <v>0</v>
      </c>
      <c r="W370" s="695">
        <v>0</v>
      </c>
      <c r="X370" s="695">
        <v>0</v>
      </c>
      <c r="Y370" s="695">
        <v>0</v>
      </c>
      <c r="Z370" s="695">
        <v>0</v>
      </c>
      <c r="AA370" s="695">
        <v>0</v>
      </c>
      <c r="AB370" s="695">
        <v>0</v>
      </c>
      <c r="AC370" s="695">
        <v>0</v>
      </c>
      <c r="AD370" s="695">
        <v>0</v>
      </c>
      <c r="AE370" s="695">
        <v>0</v>
      </c>
      <c r="AF370" s="695">
        <v>0</v>
      </c>
      <c r="AG370" s="695">
        <v>0</v>
      </c>
      <c r="AH370" s="695">
        <v>0</v>
      </c>
      <c r="AI370" s="695">
        <v>0</v>
      </c>
      <c r="AJ370" s="695">
        <v>0</v>
      </c>
      <c r="AK370" s="695">
        <v>0</v>
      </c>
      <c r="AL370" s="695">
        <v>0</v>
      </c>
      <c r="AM370" s="695">
        <v>0</v>
      </c>
      <c r="AN370" s="695">
        <v>0</v>
      </c>
      <c r="AO370" s="696">
        <v>0</v>
      </c>
      <c r="AP370" s="632"/>
      <c r="AQ370" s="694"/>
      <c r="AR370" s="695"/>
      <c r="AS370" s="695"/>
      <c r="AT370" s="695"/>
      <c r="AU370" s="695">
        <v>0</v>
      </c>
      <c r="AV370" s="695">
        <v>0</v>
      </c>
      <c r="AW370" s="695">
        <v>0</v>
      </c>
      <c r="AX370" s="695">
        <v>0</v>
      </c>
      <c r="AY370" s="695">
        <v>0</v>
      </c>
      <c r="AZ370" s="695">
        <v>0</v>
      </c>
      <c r="BA370" s="695">
        <v>0</v>
      </c>
      <c r="BB370" s="695">
        <v>0</v>
      </c>
      <c r="BC370" s="695">
        <v>0</v>
      </c>
      <c r="BD370" s="695">
        <v>0</v>
      </c>
      <c r="BE370" s="695">
        <v>0</v>
      </c>
      <c r="BF370" s="695">
        <v>0</v>
      </c>
      <c r="BG370" s="695">
        <v>0</v>
      </c>
      <c r="BH370" s="695">
        <v>0</v>
      </c>
      <c r="BI370" s="695">
        <v>0</v>
      </c>
      <c r="BJ370" s="695">
        <v>0</v>
      </c>
      <c r="BK370" s="695">
        <v>0</v>
      </c>
      <c r="BL370" s="695">
        <v>0</v>
      </c>
      <c r="BM370" s="695">
        <v>0</v>
      </c>
      <c r="BN370" s="695">
        <v>0</v>
      </c>
      <c r="BO370" s="695">
        <v>0</v>
      </c>
      <c r="BP370" s="695">
        <v>0</v>
      </c>
      <c r="BQ370" s="695">
        <v>0</v>
      </c>
      <c r="BR370" s="695">
        <v>0</v>
      </c>
      <c r="BS370" s="695">
        <v>0</v>
      </c>
      <c r="BT370" s="696">
        <v>0</v>
      </c>
    </row>
    <row r="371" spans="2:72" ht="18" customHeight="1">
      <c r="B371" s="815" t="s">
        <v>208</v>
      </c>
      <c r="C371" s="815" t="s">
        <v>840</v>
      </c>
      <c r="D371" s="815" t="s">
        <v>773</v>
      </c>
      <c r="E371" s="815"/>
      <c r="F371" s="815"/>
      <c r="G371" s="815"/>
      <c r="H371" s="815">
        <v>2016</v>
      </c>
      <c r="I371" s="816" t="s">
        <v>583</v>
      </c>
      <c r="J371" s="634" t="s">
        <v>595</v>
      </c>
      <c r="K371" s="632"/>
      <c r="L371" s="694"/>
      <c r="M371" s="695"/>
      <c r="N371" s="695"/>
      <c r="O371" s="695"/>
      <c r="P371" s="695">
        <v>0</v>
      </c>
      <c r="Q371" s="695">
        <v>0</v>
      </c>
      <c r="R371" s="695">
        <v>0</v>
      </c>
      <c r="S371" s="695">
        <v>0</v>
      </c>
      <c r="T371" s="695">
        <v>0</v>
      </c>
      <c r="U371" s="695">
        <v>0</v>
      </c>
      <c r="V371" s="695">
        <v>0</v>
      </c>
      <c r="W371" s="695">
        <v>0</v>
      </c>
      <c r="X371" s="695">
        <v>0</v>
      </c>
      <c r="Y371" s="695">
        <v>0</v>
      </c>
      <c r="Z371" s="695">
        <v>0</v>
      </c>
      <c r="AA371" s="695">
        <v>0</v>
      </c>
      <c r="AB371" s="695">
        <v>0</v>
      </c>
      <c r="AC371" s="695">
        <v>0</v>
      </c>
      <c r="AD371" s="695">
        <v>0</v>
      </c>
      <c r="AE371" s="695">
        <v>0</v>
      </c>
      <c r="AF371" s="695">
        <v>0</v>
      </c>
      <c r="AG371" s="695">
        <v>0</v>
      </c>
      <c r="AH371" s="695">
        <v>0</v>
      </c>
      <c r="AI371" s="695">
        <v>0</v>
      </c>
      <c r="AJ371" s="695">
        <v>0</v>
      </c>
      <c r="AK371" s="695">
        <v>0</v>
      </c>
      <c r="AL371" s="695">
        <v>0</v>
      </c>
      <c r="AM371" s="695">
        <v>0</v>
      </c>
      <c r="AN371" s="695">
        <v>0</v>
      </c>
      <c r="AO371" s="696">
        <v>0</v>
      </c>
      <c r="AP371" s="632"/>
      <c r="AQ371" s="694"/>
      <c r="AR371" s="695"/>
      <c r="AS371" s="695"/>
      <c r="AT371" s="695"/>
      <c r="AU371" s="695">
        <v>0</v>
      </c>
      <c r="AV371" s="695">
        <v>0</v>
      </c>
      <c r="AW371" s="695">
        <v>0</v>
      </c>
      <c r="AX371" s="695">
        <v>0</v>
      </c>
      <c r="AY371" s="695">
        <v>0</v>
      </c>
      <c r="AZ371" s="695">
        <v>0</v>
      </c>
      <c r="BA371" s="695">
        <v>0</v>
      </c>
      <c r="BB371" s="695">
        <v>0</v>
      </c>
      <c r="BC371" s="695">
        <v>0</v>
      </c>
      <c r="BD371" s="695">
        <v>0</v>
      </c>
      <c r="BE371" s="695">
        <v>0</v>
      </c>
      <c r="BF371" s="695">
        <v>0</v>
      </c>
      <c r="BG371" s="695">
        <v>0</v>
      </c>
      <c r="BH371" s="695">
        <v>0</v>
      </c>
      <c r="BI371" s="695">
        <v>0</v>
      </c>
      <c r="BJ371" s="695">
        <v>0</v>
      </c>
      <c r="BK371" s="695">
        <v>0</v>
      </c>
      <c r="BL371" s="695">
        <v>0</v>
      </c>
      <c r="BM371" s="695">
        <v>0</v>
      </c>
      <c r="BN371" s="695">
        <v>0</v>
      </c>
      <c r="BO371" s="695">
        <v>0</v>
      </c>
      <c r="BP371" s="695">
        <v>0</v>
      </c>
      <c r="BQ371" s="695">
        <v>0</v>
      </c>
      <c r="BR371" s="695">
        <v>0</v>
      </c>
      <c r="BS371" s="695">
        <v>0</v>
      </c>
      <c r="BT371" s="696">
        <v>0</v>
      </c>
    </row>
    <row r="372" spans="2:72" ht="18" customHeight="1">
      <c r="B372" s="815" t="s">
        <v>208</v>
      </c>
      <c r="C372" s="815" t="s">
        <v>840</v>
      </c>
      <c r="D372" s="815" t="s">
        <v>805</v>
      </c>
      <c r="E372" s="815"/>
      <c r="F372" s="815"/>
      <c r="G372" s="815"/>
      <c r="H372" s="815">
        <v>2016</v>
      </c>
      <c r="I372" s="816" t="s">
        <v>583</v>
      </c>
      <c r="J372" s="634" t="s">
        <v>595</v>
      </c>
      <c r="K372" s="632"/>
      <c r="L372" s="694"/>
      <c r="M372" s="695"/>
      <c r="N372" s="695"/>
      <c r="O372" s="695"/>
      <c r="P372" s="695">
        <v>0</v>
      </c>
      <c r="Q372" s="695">
        <v>0</v>
      </c>
      <c r="R372" s="695">
        <v>0</v>
      </c>
      <c r="S372" s="695">
        <v>0</v>
      </c>
      <c r="T372" s="695">
        <v>0</v>
      </c>
      <c r="U372" s="695">
        <v>0</v>
      </c>
      <c r="V372" s="695">
        <v>0</v>
      </c>
      <c r="W372" s="695">
        <v>0</v>
      </c>
      <c r="X372" s="695">
        <v>0</v>
      </c>
      <c r="Y372" s="695">
        <v>0</v>
      </c>
      <c r="Z372" s="695">
        <v>0</v>
      </c>
      <c r="AA372" s="695">
        <v>0</v>
      </c>
      <c r="AB372" s="695">
        <v>0</v>
      </c>
      <c r="AC372" s="695">
        <v>0</v>
      </c>
      <c r="AD372" s="695">
        <v>0</v>
      </c>
      <c r="AE372" s="695">
        <v>0</v>
      </c>
      <c r="AF372" s="695">
        <v>0</v>
      </c>
      <c r="AG372" s="695">
        <v>0</v>
      </c>
      <c r="AH372" s="695">
        <v>0</v>
      </c>
      <c r="AI372" s="695">
        <v>0</v>
      </c>
      <c r="AJ372" s="695">
        <v>0</v>
      </c>
      <c r="AK372" s="695">
        <v>0</v>
      </c>
      <c r="AL372" s="695">
        <v>0</v>
      </c>
      <c r="AM372" s="695">
        <v>0</v>
      </c>
      <c r="AN372" s="695">
        <v>0</v>
      </c>
      <c r="AO372" s="696">
        <v>0</v>
      </c>
      <c r="AP372" s="632"/>
      <c r="AQ372" s="694"/>
      <c r="AR372" s="695"/>
      <c r="AS372" s="695"/>
      <c r="AT372" s="695"/>
      <c r="AU372" s="695">
        <v>0</v>
      </c>
      <c r="AV372" s="695">
        <v>0</v>
      </c>
      <c r="AW372" s="695">
        <v>0</v>
      </c>
      <c r="AX372" s="695">
        <v>0</v>
      </c>
      <c r="AY372" s="695">
        <v>0</v>
      </c>
      <c r="AZ372" s="695">
        <v>0</v>
      </c>
      <c r="BA372" s="695">
        <v>0</v>
      </c>
      <c r="BB372" s="695">
        <v>0</v>
      </c>
      <c r="BC372" s="695">
        <v>0</v>
      </c>
      <c r="BD372" s="695">
        <v>0</v>
      </c>
      <c r="BE372" s="695">
        <v>0</v>
      </c>
      <c r="BF372" s="695">
        <v>0</v>
      </c>
      <c r="BG372" s="695">
        <v>0</v>
      </c>
      <c r="BH372" s="695">
        <v>0</v>
      </c>
      <c r="BI372" s="695">
        <v>0</v>
      </c>
      <c r="BJ372" s="695">
        <v>0</v>
      </c>
      <c r="BK372" s="695">
        <v>0</v>
      </c>
      <c r="BL372" s="695">
        <v>0</v>
      </c>
      <c r="BM372" s="695">
        <v>0</v>
      </c>
      <c r="BN372" s="695">
        <v>0</v>
      </c>
      <c r="BO372" s="695">
        <v>0</v>
      </c>
      <c r="BP372" s="695">
        <v>0</v>
      </c>
      <c r="BQ372" s="695">
        <v>0</v>
      </c>
      <c r="BR372" s="695">
        <v>0</v>
      </c>
      <c r="BS372" s="695">
        <v>0</v>
      </c>
      <c r="BT372" s="696">
        <v>0</v>
      </c>
    </row>
    <row r="373" spans="2:72" ht="18" customHeight="1">
      <c r="B373" s="815" t="s">
        <v>208</v>
      </c>
      <c r="C373" s="815" t="s">
        <v>840</v>
      </c>
      <c r="D373" s="815" t="s">
        <v>806</v>
      </c>
      <c r="E373" s="815"/>
      <c r="F373" s="815"/>
      <c r="G373" s="815"/>
      <c r="H373" s="815">
        <v>2016</v>
      </c>
      <c r="I373" s="816" t="s">
        <v>583</v>
      </c>
      <c r="J373" s="634" t="s">
        <v>595</v>
      </c>
      <c r="K373" s="632"/>
      <c r="L373" s="694"/>
      <c r="M373" s="695"/>
      <c r="N373" s="695"/>
      <c r="O373" s="695"/>
      <c r="P373" s="695">
        <v>0</v>
      </c>
      <c r="Q373" s="695">
        <v>0</v>
      </c>
      <c r="R373" s="695">
        <v>0</v>
      </c>
      <c r="S373" s="695">
        <v>0</v>
      </c>
      <c r="T373" s="695">
        <v>0</v>
      </c>
      <c r="U373" s="695">
        <v>0</v>
      </c>
      <c r="V373" s="695">
        <v>0</v>
      </c>
      <c r="W373" s="695">
        <v>0</v>
      </c>
      <c r="X373" s="695">
        <v>0</v>
      </c>
      <c r="Y373" s="695">
        <v>0</v>
      </c>
      <c r="Z373" s="695">
        <v>0</v>
      </c>
      <c r="AA373" s="695">
        <v>0</v>
      </c>
      <c r="AB373" s="695">
        <v>0</v>
      </c>
      <c r="AC373" s="695">
        <v>0</v>
      </c>
      <c r="AD373" s="695">
        <v>0</v>
      </c>
      <c r="AE373" s="695">
        <v>0</v>
      </c>
      <c r="AF373" s="695">
        <v>0</v>
      </c>
      <c r="AG373" s="695">
        <v>0</v>
      </c>
      <c r="AH373" s="695">
        <v>0</v>
      </c>
      <c r="AI373" s="695">
        <v>0</v>
      </c>
      <c r="AJ373" s="695">
        <v>0</v>
      </c>
      <c r="AK373" s="695">
        <v>0</v>
      </c>
      <c r="AL373" s="695">
        <v>0</v>
      </c>
      <c r="AM373" s="695">
        <v>0</v>
      </c>
      <c r="AN373" s="695">
        <v>0</v>
      </c>
      <c r="AO373" s="696">
        <v>0</v>
      </c>
      <c r="AP373" s="632"/>
      <c r="AQ373" s="694"/>
      <c r="AR373" s="695"/>
      <c r="AS373" s="695"/>
      <c r="AT373" s="695"/>
      <c r="AU373" s="695">
        <v>0</v>
      </c>
      <c r="AV373" s="695">
        <v>0</v>
      </c>
      <c r="AW373" s="695">
        <v>0</v>
      </c>
      <c r="AX373" s="695">
        <v>0</v>
      </c>
      <c r="AY373" s="695">
        <v>0</v>
      </c>
      <c r="AZ373" s="695">
        <v>0</v>
      </c>
      <c r="BA373" s="695">
        <v>0</v>
      </c>
      <c r="BB373" s="695">
        <v>0</v>
      </c>
      <c r="BC373" s="695">
        <v>0</v>
      </c>
      <c r="BD373" s="695">
        <v>0</v>
      </c>
      <c r="BE373" s="695">
        <v>0</v>
      </c>
      <c r="BF373" s="695">
        <v>0</v>
      </c>
      <c r="BG373" s="695">
        <v>0</v>
      </c>
      <c r="BH373" s="695">
        <v>0</v>
      </c>
      <c r="BI373" s="695">
        <v>0</v>
      </c>
      <c r="BJ373" s="695">
        <v>0</v>
      </c>
      <c r="BK373" s="695">
        <v>0</v>
      </c>
      <c r="BL373" s="695">
        <v>0</v>
      </c>
      <c r="BM373" s="695">
        <v>0</v>
      </c>
      <c r="BN373" s="695">
        <v>0</v>
      </c>
      <c r="BO373" s="695">
        <v>0</v>
      </c>
      <c r="BP373" s="695">
        <v>0</v>
      </c>
      <c r="BQ373" s="695">
        <v>0</v>
      </c>
      <c r="BR373" s="695">
        <v>0</v>
      </c>
      <c r="BS373" s="695">
        <v>0</v>
      </c>
      <c r="BT373" s="696">
        <v>0</v>
      </c>
    </row>
    <row r="374" spans="2:72" ht="18" customHeight="1">
      <c r="B374" s="815" t="s">
        <v>208</v>
      </c>
      <c r="C374" s="815" t="s">
        <v>840</v>
      </c>
      <c r="D374" s="815" t="s">
        <v>807</v>
      </c>
      <c r="E374" s="815"/>
      <c r="F374" s="815"/>
      <c r="G374" s="815"/>
      <c r="H374" s="815">
        <v>2016</v>
      </c>
      <c r="I374" s="816" t="s">
        <v>583</v>
      </c>
      <c r="J374" s="634" t="s">
        <v>595</v>
      </c>
      <c r="K374" s="632"/>
      <c r="L374" s="694"/>
      <c r="M374" s="695"/>
      <c r="N374" s="695"/>
      <c r="O374" s="695"/>
      <c r="P374" s="695">
        <v>0</v>
      </c>
      <c r="Q374" s="695">
        <v>0</v>
      </c>
      <c r="R374" s="695">
        <v>0</v>
      </c>
      <c r="S374" s="695">
        <v>0</v>
      </c>
      <c r="T374" s="695">
        <v>0</v>
      </c>
      <c r="U374" s="695">
        <v>0</v>
      </c>
      <c r="V374" s="695">
        <v>0</v>
      </c>
      <c r="W374" s="695">
        <v>0</v>
      </c>
      <c r="X374" s="695">
        <v>0</v>
      </c>
      <c r="Y374" s="695">
        <v>0</v>
      </c>
      <c r="Z374" s="695">
        <v>0</v>
      </c>
      <c r="AA374" s="695">
        <v>0</v>
      </c>
      <c r="AB374" s="695">
        <v>0</v>
      </c>
      <c r="AC374" s="695">
        <v>0</v>
      </c>
      <c r="AD374" s="695">
        <v>0</v>
      </c>
      <c r="AE374" s="695">
        <v>0</v>
      </c>
      <c r="AF374" s="695">
        <v>0</v>
      </c>
      <c r="AG374" s="695">
        <v>0</v>
      </c>
      <c r="AH374" s="695">
        <v>0</v>
      </c>
      <c r="AI374" s="695">
        <v>0</v>
      </c>
      <c r="AJ374" s="695">
        <v>0</v>
      </c>
      <c r="AK374" s="695">
        <v>0</v>
      </c>
      <c r="AL374" s="695">
        <v>0</v>
      </c>
      <c r="AM374" s="695">
        <v>0</v>
      </c>
      <c r="AN374" s="695">
        <v>0</v>
      </c>
      <c r="AO374" s="696">
        <v>0</v>
      </c>
      <c r="AP374" s="632"/>
      <c r="AQ374" s="694"/>
      <c r="AR374" s="695"/>
      <c r="AS374" s="695"/>
      <c r="AT374" s="695"/>
      <c r="AU374" s="695">
        <v>0</v>
      </c>
      <c r="AV374" s="695">
        <v>0</v>
      </c>
      <c r="AW374" s="695">
        <v>0</v>
      </c>
      <c r="AX374" s="695">
        <v>0</v>
      </c>
      <c r="AY374" s="695">
        <v>0</v>
      </c>
      <c r="AZ374" s="695">
        <v>0</v>
      </c>
      <c r="BA374" s="695">
        <v>0</v>
      </c>
      <c r="BB374" s="695">
        <v>0</v>
      </c>
      <c r="BC374" s="695">
        <v>0</v>
      </c>
      <c r="BD374" s="695">
        <v>0</v>
      </c>
      <c r="BE374" s="695">
        <v>0</v>
      </c>
      <c r="BF374" s="695">
        <v>0</v>
      </c>
      <c r="BG374" s="695">
        <v>0</v>
      </c>
      <c r="BH374" s="695">
        <v>0</v>
      </c>
      <c r="BI374" s="695">
        <v>0</v>
      </c>
      <c r="BJ374" s="695">
        <v>0</v>
      </c>
      <c r="BK374" s="695">
        <v>0</v>
      </c>
      <c r="BL374" s="695">
        <v>0</v>
      </c>
      <c r="BM374" s="695">
        <v>0</v>
      </c>
      <c r="BN374" s="695">
        <v>0</v>
      </c>
      <c r="BO374" s="695">
        <v>0</v>
      </c>
      <c r="BP374" s="695">
        <v>0</v>
      </c>
      <c r="BQ374" s="695">
        <v>0</v>
      </c>
      <c r="BR374" s="695">
        <v>0</v>
      </c>
      <c r="BS374" s="695">
        <v>0</v>
      </c>
      <c r="BT374" s="696">
        <v>0</v>
      </c>
    </row>
    <row r="375" spans="2:72" ht="18" customHeight="1">
      <c r="B375" s="815" t="s">
        <v>208</v>
      </c>
      <c r="C375" s="815" t="s">
        <v>29</v>
      </c>
      <c r="D375" s="815" t="s">
        <v>808</v>
      </c>
      <c r="E375" s="815"/>
      <c r="F375" s="815"/>
      <c r="G375" s="815"/>
      <c r="H375" s="815">
        <v>2016</v>
      </c>
      <c r="I375" s="816" t="s">
        <v>583</v>
      </c>
      <c r="J375" s="634" t="s">
        <v>595</v>
      </c>
      <c r="K375" s="632"/>
      <c r="L375" s="694"/>
      <c r="M375" s="695"/>
      <c r="N375" s="695"/>
      <c r="O375" s="695"/>
      <c r="P375" s="695">
        <v>0</v>
      </c>
      <c r="Q375" s="695">
        <v>0</v>
      </c>
      <c r="R375" s="695">
        <v>0</v>
      </c>
      <c r="S375" s="695">
        <v>0</v>
      </c>
      <c r="T375" s="695">
        <v>0</v>
      </c>
      <c r="U375" s="695">
        <v>0</v>
      </c>
      <c r="V375" s="695">
        <v>0</v>
      </c>
      <c r="W375" s="695">
        <v>0</v>
      </c>
      <c r="X375" s="695">
        <v>0</v>
      </c>
      <c r="Y375" s="695">
        <v>0</v>
      </c>
      <c r="Z375" s="695">
        <v>0</v>
      </c>
      <c r="AA375" s="695">
        <v>0</v>
      </c>
      <c r="AB375" s="695">
        <v>0</v>
      </c>
      <c r="AC375" s="695">
        <v>0</v>
      </c>
      <c r="AD375" s="695">
        <v>0</v>
      </c>
      <c r="AE375" s="695">
        <v>0</v>
      </c>
      <c r="AF375" s="695">
        <v>0</v>
      </c>
      <c r="AG375" s="695">
        <v>0</v>
      </c>
      <c r="AH375" s="695">
        <v>0</v>
      </c>
      <c r="AI375" s="695">
        <v>0</v>
      </c>
      <c r="AJ375" s="695">
        <v>0</v>
      </c>
      <c r="AK375" s="695">
        <v>0</v>
      </c>
      <c r="AL375" s="695">
        <v>0</v>
      </c>
      <c r="AM375" s="695">
        <v>0</v>
      </c>
      <c r="AN375" s="695">
        <v>0</v>
      </c>
      <c r="AO375" s="696">
        <v>0</v>
      </c>
      <c r="AP375" s="632"/>
      <c r="AQ375" s="694"/>
      <c r="AR375" s="695"/>
      <c r="AS375" s="695"/>
      <c r="AT375" s="695"/>
      <c r="AU375" s="695">
        <v>0</v>
      </c>
      <c r="AV375" s="695">
        <v>0</v>
      </c>
      <c r="AW375" s="695">
        <v>0</v>
      </c>
      <c r="AX375" s="695">
        <v>0</v>
      </c>
      <c r="AY375" s="695">
        <v>0</v>
      </c>
      <c r="AZ375" s="695">
        <v>0</v>
      </c>
      <c r="BA375" s="695">
        <v>0</v>
      </c>
      <c r="BB375" s="695">
        <v>0</v>
      </c>
      <c r="BC375" s="695">
        <v>0</v>
      </c>
      <c r="BD375" s="695">
        <v>0</v>
      </c>
      <c r="BE375" s="695">
        <v>0</v>
      </c>
      <c r="BF375" s="695">
        <v>0</v>
      </c>
      <c r="BG375" s="695">
        <v>0</v>
      </c>
      <c r="BH375" s="695">
        <v>0</v>
      </c>
      <c r="BI375" s="695">
        <v>0</v>
      </c>
      <c r="BJ375" s="695">
        <v>0</v>
      </c>
      <c r="BK375" s="695">
        <v>0</v>
      </c>
      <c r="BL375" s="695">
        <v>0</v>
      </c>
      <c r="BM375" s="695">
        <v>0</v>
      </c>
      <c r="BN375" s="695">
        <v>0</v>
      </c>
      <c r="BO375" s="695">
        <v>0</v>
      </c>
      <c r="BP375" s="695">
        <v>0</v>
      </c>
      <c r="BQ375" s="695">
        <v>0</v>
      </c>
      <c r="BR375" s="695">
        <v>0</v>
      </c>
      <c r="BS375" s="695">
        <v>0</v>
      </c>
      <c r="BT375" s="696">
        <v>0</v>
      </c>
    </row>
    <row r="376" spans="2:72" ht="18" customHeight="1">
      <c r="B376" s="815" t="s">
        <v>208</v>
      </c>
      <c r="C376" s="815" t="s">
        <v>29</v>
      </c>
      <c r="D376" s="815" t="s">
        <v>809</v>
      </c>
      <c r="E376" s="815"/>
      <c r="F376" s="815"/>
      <c r="G376" s="815"/>
      <c r="H376" s="815">
        <v>2016</v>
      </c>
      <c r="I376" s="816" t="s">
        <v>583</v>
      </c>
      <c r="J376" s="634" t="s">
        <v>595</v>
      </c>
      <c r="K376" s="632"/>
      <c r="L376" s="694"/>
      <c r="M376" s="695"/>
      <c r="N376" s="695"/>
      <c r="O376" s="695"/>
      <c r="P376" s="695">
        <v>0</v>
      </c>
      <c r="Q376" s="695">
        <v>0</v>
      </c>
      <c r="R376" s="695">
        <v>0</v>
      </c>
      <c r="S376" s="695">
        <v>0</v>
      </c>
      <c r="T376" s="695">
        <v>0</v>
      </c>
      <c r="U376" s="695">
        <v>0</v>
      </c>
      <c r="V376" s="695">
        <v>0</v>
      </c>
      <c r="W376" s="695">
        <v>0</v>
      </c>
      <c r="X376" s="695">
        <v>0</v>
      </c>
      <c r="Y376" s="695">
        <v>0</v>
      </c>
      <c r="Z376" s="695">
        <v>0</v>
      </c>
      <c r="AA376" s="695">
        <v>0</v>
      </c>
      <c r="AB376" s="695">
        <v>0</v>
      </c>
      <c r="AC376" s="695">
        <v>0</v>
      </c>
      <c r="AD376" s="695">
        <v>0</v>
      </c>
      <c r="AE376" s="695">
        <v>0</v>
      </c>
      <c r="AF376" s="695">
        <v>0</v>
      </c>
      <c r="AG376" s="695">
        <v>0</v>
      </c>
      <c r="AH376" s="695">
        <v>0</v>
      </c>
      <c r="AI376" s="695">
        <v>0</v>
      </c>
      <c r="AJ376" s="695">
        <v>0</v>
      </c>
      <c r="AK376" s="695">
        <v>0</v>
      </c>
      <c r="AL376" s="695">
        <v>0</v>
      </c>
      <c r="AM376" s="695">
        <v>0</v>
      </c>
      <c r="AN376" s="695">
        <v>0</v>
      </c>
      <c r="AO376" s="696">
        <v>0</v>
      </c>
      <c r="AP376" s="632"/>
      <c r="AQ376" s="694"/>
      <c r="AR376" s="695"/>
      <c r="AS376" s="695"/>
      <c r="AT376" s="695"/>
      <c r="AU376" s="695">
        <v>0</v>
      </c>
      <c r="AV376" s="695">
        <v>0</v>
      </c>
      <c r="AW376" s="695">
        <v>0</v>
      </c>
      <c r="AX376" s="695">
        <v>0</v>
      </c>
      <c r="AY376" s="695">
        <v>0</v>
      </c>
      <c r="AZ376" s="695">
        <v>0</v>
      </c>
      <c r="BA376" s="695">
        <v>0</v>
      </c>
      <c r="BB376" s="695">
        <v>0</v>
      </c>
      <c r="BC376" s="695">
        <v>0</v>
      </c>
      <c r="BD376" s="695">
        <v>0</v>
      </c>
      <c r="BE376" s="695">
        <v>0</v>
      </c>
      <c r="BF376" s="695">
        <v>0</v>
      </c>
      <c r="BG376" s="695">
        <v>0</v>
      </c>
      <c r="BH376" s="695">
        <v>0</v>
      </c>
      <c r="BI376" s="695">
        <v>0</v>
      </c>
      <c r="BJ376" s="695">
        <v>0</v>
      </c>
      <c r="BK376" s="695">
        <v>0</v>
      </c>
      <c r="BL376" s="695">
        <v>0</v>
      </c>
      <c r="BM376" s="695">
        <v>0</v>
      </c>
      <c r="BN376" s="695">
        <v>0</v>
      </c>
      <c r="BO376" s="695">
        <v>0</v>
      </c>
      <c r="BP376" s="695">
        <v>0</v>
      </c>
      <c r="BQ376" s="695">
        <v>0</v>
      </c>
      <c r="BR376" s="695">
        <v>0</v>
      </c>
      <c r="BS376" s="695">
        <v>0</v>
      </c>
      <c r="BT376" s="696">
        <v>0</v>
      </c>
    </row>
    <row r="377" spans="2:72" ht="18" customHeight="1">
      <c r="B377" s="815" t="s">
        <v>208</v>
      </c>
      <c r="C377" s="815" t="s">
        <v>29</v>
      </c>
      <c r="D377" s="815" t="s">
        <v>810</v>
      </c>
      <c r="E377" s="815"/>
      <c r="F377" s="815"/>
      <c r="G377" s="815"/>
      <c r="H377" s="815">
        <v>2016</v>
      </c>
      <c r="I377" s="816" t="s">
        <v>583</v>
      </c>
      <c r="J377" s="634" t="s">
        <v>595</v>
      </c>
      <c r="K377" s="632"/>
      <c r="L377" s="694"/>
      <c r="M377" s="695"/>
      <c r="N377" s="695"/>
      <c r="O377" s="695"/>
      <c r="P377" s="695">
        <v>0</v>
      </c>
      <c r="Q377" s="695">
        <v>0</v>
      </c>
      <c r="R377" s="695">
        <v>0</v>
      </c>
      <c r="S377" s="695">
        <v>0</v>
      </c>
      <c r="T377" s="695">
        <v>0</v>
      </c>
      <c r="U377" s="695">
        <v>0</v>
      </c>
      <c r="V377" s="695">
        <v>0</v>
      </c>
      <c r="W377" s="695">
        <v>0</v>
      </c>
      <c r="X377" s="695">
        <v>0</v>
      </c>
      <c r="Y377" s="695">
        <v>0</v>
      </c>
      <c r="Z377" s="695">
        <v>0</v>
      </c>
      <c r="AA377" s="695">
        <v>0</v>
      </c>
      <c r="AB377" s="695">
        <v>0</v>
      </c>
      <c r="AC377" s="695">
        <v>0</v>
      </c>
      <c r="AD377" s="695">
        <v>0</v>
      </c>
      <c r="AE377" s="695">
        <v>0</v>
      </c>
      <c r="AF377" s="695">
        <v>0</v>
      </c>
      <c r="AG377" s="695">
        <v>0</v>
      </c>
      <c r="AH377" s="695">
        <v>0</v>
      </c>
      <c r="AI377" s="695">
        <v>0</v>
      </c>
      <c r="AJ377" s="695">
        <v>0</v>
      </c>
      <c r="AK377" s="695">
        <v>0</v>
      </c>
      <c r="AL377" s="695">
        <v>0</v>
      </c>
      <c r="AM377" s="695">
        <v>0</v>
      </c>
      <c r="AN377" s="695">
        <v>0</v>
      </c>
      <c r="AO377" s="696">
        <v>0</v>
      </c>
      <c r="AP377" s="632"/>
      <c r="AQ377" s="694"/>
      <c r="AR377" s="695"/>
      <c r="AS377" s="695"/>
      <c r="AT377" s="695"/>
      <c r="AU377" s="695">
        <v>0</v>
      </c>
      <c r="AV377" s="695">
        <v>0</v>
      </c>
      <c r="AW377" s="695">
        <v>0</v>
      </c>
      <c r="AX377" s="695">
        <v>0</v>
      </c>
      <c r="AY377" s="695">
        <v>0</v>
      </c>
      <c r="AZ377" s="695">
        <v>0</v>
      </c>
      <c r="BA377" s="695">
        <v>0</v>
      </c>
      <c r="BB377" s="695">
        <v>0</v>
      </c>
      <c r="BC377" s="695">
        <v>0</v>
      </c>
      <c r="BD377" s="695">
        <v>0</v>
      </c>
      <c r="BE377" s="695">
        <v>0</v>
      </c>
      <c r="BF377" s="695">
        <v>0</v>
      </c>
      <c r="BG377" s="695">
        <v>0</v>
      </c>
      <c r="BH377" s="695">
        <v>0</v>
      </c>
      <c r="BI377" s="695">
        <v>0</v>
      </c>
      <c r="BJ377" s="695">
        <v>0</v>
      </c>
      <c r="BK377" s="695">
        <v>0</v>
      </c>
      <c r="BL377" s="695">
        <v>0</v>
      </c>
      <c r="BM377" s="695">
        <v>0</v>
      </c>
      <c r="BN377" s="695">
        <v>0</v>
      </c>
      <c r="BO377" s="695">
        <v>0</v>
      </c>
      <c r="BP377" s="695">
        <v>0</v>
      </c>
      <c r="BQ377" s="695">
        <v>0</v>
      </c>
      <c r="BR377" s="695">
        <v>0</v>
      </c>
      <c r="BS377" s="695">
        <v>0</v>
      </c>
      <c r="BT377" s="696">
        <v>0</v>
      </c>
    </row>
    <row r="378" spans="2:72" ht="18" customHeight="1">
      <c r="B378" s="815" t="s">
        <v>208</v>
      </c>
      <c r="C378" s="815" t="s">
        <v>29</v>
      </c>
      <c r="D378" s="815" t="s">
        <v>774</v>
      </c>
      <c r="E378" s="815"/>
      <c r="F378" s="815"/>
      <c r="G378" s="815"/>
      <c r="H378" s="815">
        <v>2016</v>
      </c>
      <c r="I378" s="816" t="s">
        <v>583</v>
      </c>
      <c r="J378" s="634" t="s">
        <v>595</v>
      </c>
      <c r="K378" s="632"/>
      <c r="L378" s="694"/>
      <c r="M378" s="695"/>
      <c r="N378" s="695"/>
      <c r="O378" s="695"/>
      <c r="P378" s="695">
        <v>0</v>
      </c>
      <c r="Q378" s="695">
        <v>0</v>
      </c>
      <c r="R378" s="695">
        <v>0</v>
      </c>
      <c r="S378" s="695">
        <v>0</v>
      </c>
      <c r="T378" s="695">
        <v>0</v>
      </c>
      <c r="U378" s="695">
        <v>0</v>
      </c>
      <c r="V378" s="695">
        <v>0</v>
      </c>
      <c r="W378" s="695">
        <v>0</v>
      </c>
      <c r="X378" s="695">
        <v>0</v>
      </c>
      <c r="Y378" s="695">
        <v>0</v>
      </c>
      <c r="Z378" s="695">
        <v>0</v>
      </c>
      <c r="AA378" s="695">
        <v>0</v>
      </c>
      <c r="AB378" s="695">
        <v>0</v>
      </c>
      <c r="AC378" s="695">
        <v>0</v>
      </c>
      <c r="AD378" s="695">
        <v>0</v>
      </c>
      <c r="AE378" s="695">
        <v>0</v>
      </c>
      <c r="AF378" s="695">
        <v>0</v>
      </c>
      <c r="AG378" s="695">
        <v>0</v>
      </c>
      <c r="AH378" s="695">
        <v>0</v>
      </c>
      <c r="AI378" s="695">
        <v>0</v>
      </c>
      <c r="AJ378" s="695">
        <v>0</v>
      </c>
      <c r="AK378" s="695">
        <v>0</v>
      </c>
      <c r="AL378" s="695">
        <v>0</v>
      </c>
      <c r="AM378" s="695">
        <v>0</v>
      </c>
      <c r="AN378" s="695">
        <v>0</v>
      </c>
      <c r="AO378" s="696">
        <v>0</v>
      </c>
      <c r="AP378" s="632"/>
      <c r="AQ378" s="694"/>
      <c r="AR378" s="695"/>
      <c r="AS378" s="695"/>
      <c r="AT378" s="695"/>
      <c r="AU378" s="695">
        <v>0</v>
      </c>
      <c r="AV378" s="695">
        <v>0</v>
      </c>
      <c r="AW378" s="695">
        <v>0</v>
      </c>
      <c r="AX378" s="695">
        <v>0</v>
      </c>
      <c r="AY378" s="695">
        <v>0</v>
      </c>
      <c r="AZ378" s="695">
        <v>0</v>
      </c>
      <c r="BA378" s="695">
        <v>0</v>
      </c>
      <c r="BB378" s="695">
        <v>0</v>
      </c>
      <c r="BC378" s="695">
        <v>0</v>
      </c>
      <c r="BD378" s="695">
        <v>0</v>
      </c>
      <c r="BE378" s="695">
        <v>0</v>
      </c>
      <c r="BF378" s="695">
        <v>0</v>
      </c>
      <c r="BG378" s="695">
        <v>0</v>
      </c>
      <c r="BH378" s="695">
        <v>0</v>
      </c>
      <c r="BI378" s="695">
        <v>0</v>
      </c>
      <c r="BJ378" s="695">
        <v>0</v>
      </c>
      <c r="BK378" s="695">
        <v>0</v>
      </c>
      <c r="BL378" s="695">
        <v>0</v>
      </c>
      <c r="BM378" s="695">
        <v>0</v>
      </c>
      <c r="BN378" s="695">
        <v>0</v>
      </c>
      <c r="BO378" s="695">
        <v>0</v>
      </c>
      <c r="BP378" s="695">
        <v>0</v>
      </c>
      <c r="BQ378" s="695">
        <v>0</v>
      </c>
      <c r="BR378" s="695">
        <v>0</v>
      </c>
      <c r="BS378" s="695">
        <v>0</v>
      </c>
      <c r="BT378" s="696">
        <v>0</v>
      </c>
    </row>
    <row r="379" spans="2:72" ht="18" customHeight="1">
      <c r="B379" s="815" t="s">
        <v>208</v>
      </c>
      <c r="C379" s="815" t="s">
        <v>29</v>
      </c>
      <c r="D379" s="815" t="s">
        <v>776</v>
      </c>
      <c r="E379" s="815"/>
      <c r="F379" s="815"/>
      <c r="G379" s="815"/>
      <c r="H379" s="815">
        <v>2016</v>
      </c>
      <c r="I379" s="816" t="s">
        <v>583</v>
      </c>
      <c r="J379" s="634" t="s">
        <v>595</v>
      </c>
      <c r="K379" s="632"/>
      <c r="L379" s="694"/>
      <c r="M379" s="695"/>
      <c r="N379" s="695"/>
      <c r="O379" s="695"/>
      <c r="P379" s="695">
        <v>0</v>
      </c>
      <c r="Q379" s="695">
        <v>0</v>
      </c>
      <c r="R379" s="695">
        <v>0</v>
      </c>
      <c r="S379" s="695">
        <v>0</v>
      </c>
      <c r="T379" s="695">
        <v>0</v>
      </c>
      <c r="U379" s="695">
        <v>0</v>
      </c>
      <c r="V379" s="695">
        <v>0</v>
      </c>
      <c r="W379" s="695">
        <v>0</v>
      </c>
      <c r="X379" s="695">
        <v>0</v>
      </c>
      <c r="Y379" s="695">
        <v>0</v>
      </c>
      <c r="Z379" s="695">
        <v>0</v>
      </c>
      <c r="AA379" s="695">
        <v>0</v>
      </c>
      <c r="AB379" s="695">
        <v>0</v>
      </c>
      <c r="AC379" s="695">
        <v>0</v>
      </c>
      <c r="AD379" s="695">
        <v>0</v>
      </c>
      <c r="AE379" s="695">
        <v>0</v>
      </c>
      <c r="AF379" s="695">
        <v>0</v>
      </c>
      <c r="AG379" s="695">
        <v>0</v>
      </c>
      <c r="AH379" s="695">
        <v>0</v>
      </c>
      <c r="AI379" s="695">
        <v>0</v>
      </c>
      <c r="AJ379" s="695">
        <v>0</v>
      </c>
      <c r="AK379" s="695">
        <v>0</v>
      </c>
      <c r="AL379" s="695">
        <v>0</v>
      </c>
      <c r="AM379" s="695">
        <v>0</v>
      </c>
      <c r="AN379" s="695">
        <v>0</v>
      </c>
      <c r="AO379" s="696">
        <v>0</v>
      </c>
      <c r="AP379" s="632"/>
      <c r="AQ379" s="694"/>
      <c r="AR379" s="695"/>
      <c r="AS379" s="695"/>
      <c r="AT379" s="695"/>
      <c r="AU379" s="695">
        <v>0</v>
      </c>
      <c r="AV379" s="695">
        <v>0</v>
      </c>
      <c r="AW379" s="695">
        <v>0</v>
      </c>
      <c r="AX379" s="695">
        <v>0</v>
      </c>
      <c r="AY379" s="695">
        <v>0</v>
      </c>
      <c r="AZ379" s="695">
        <v>0</v>
      </c>
      <c r="BA379" s="695">
        <v>0</v>
      </c>
      <c r="BB379" s="695">
        <v>0</v>
      </c>
      <c r="BC379" s="695">
        <v>0</v>
      </c>
      <c r="BD379" s="695">
        <v>0</v>
      </c>
      <c r="BE379" s="695">
        <v>0</v>
      </c>
      <c r="BF379" s="695">
        <v>0</v>
      </c>
      <c r="BG379" s="695">
        <v>0</v>
      </c>
      <c r="BH379" s="695">
        <v>0</v>
      </c>
      <c r="BI379" s="695">
        <v>0</v>
      </c>
      <c r="BJ379" s="695">
        <v>0</v>
      </c>
      <c r="BK379" s="695">
        <v>0</v>
      </c>
      <c r="BL379" s="695">
        <v>0</v>
      </c>
      <c r="BM379" s="695">
        <v>0</v>
      </c>
      <c r="BN379" s="695">
        <v>0</v>
      </c>
      <c r="BO379" s="695">
        <v>0</v>
      </c>
      <c r="BP379" s="695">
        <v>0</v>
      </c>
      <c r="BQ379" s="695">
        <v>0</v>
      </c>
      <c r="BR379" s="695">
        <v>0</v>
      </c>
      <c r="BS379" s="695">
        <v>0</v>
      </c>
      <c r="BT379" s="696">
        <v>0</v>
      </c>
    </row>
    <row r="380" spans="2:72" ht="18" customHeight="1">
      <c r="B380" s="815" t="s">
        <v>208</v>
      </c>
      <c r="C380" s="815" t="s">
        <v>29</v>
      </c>
      <c r="D380" s="815" t="s">
        <v>775</v>
      </c>
      <c r="E380" s="815"/>
      <c r="F380" s="815"/>
      <c r="G380" s="815"/>
      <c r="H380" s="815">
        <v>2016</v>
      </c>
      <c r="I380" s="816" t="s">
        <v>583</v>
      </c>
      <c r="J380" s="634" t="s">
        <v>595</v>
      </c>
      <c r="K380" s="632"/>
      <c r="L380" s="694"/>
      <c r="M380" s="695"/>
      <c r="N380" s="695"/>
      <c r="O380" s="695"/>
      <c r="P380" s="695">
        <v>0</v>
      </c>
      <c r="Q380" s="695">
        <v>14</v>
      </c>
      <c r="R380" s="695">
        <v>14</v>
      </c>
      <c r="S380" s="695">
        <v>14</v>
      </c>
      <c r="T380" s="695">
        <v>14</v>
      </c>
      <c r="U380" s="695">
        <v>14</v>
      </c>
      <c r="V380" s="695">
        <v>14</v>
      </c>
      <c r="W380" s="695">
        <v>14</v>
      </c>
      <c r="X380" s="695">
        <v>14</v>
      </c>
      <c r="Y380" s="695">
        <v>14</v>
      </c>
      <c r="Z380" s="695">
        <v>14</v>
      </c>
      <c r="AA380" s="695">
        <v>14</v>
      </c>
      <c r="AB380" s="695">
        <v>14</v>
      </c>
      <c r="AC380" s="695">
        <v>14</v>
      </c>
      <c r="AD380" s="695">
        <v>14</v>
      </c>
      <c r="AE380" s="695">
        <v>14</v>
      </c>
      <c r="AF380" s="695">
        <v>0</v>
      </c>
      <c r="AG380" s="695">
        <v>0</v>
      </c>
      <c r="AH380" s="695">
        <v>0</v>
      </c>
      <c r="AI380" s="695">
        <v>0</v>
      </c>
      <c r="AJ380" s="695">
        <v>0</v>
      </c>
      <c r="AK380" s="695">
        <v>0</v>
      </c>
      <c r="AL380" s="695">
        <v>0</v>
      </c>
      <c r="AM380" s="695">
        <v>0</v>
      </c>
      <c r="AN380" s="695">
        <v>0</v>
      </c>
      <c r="AO380" s="696">
        <v>0</v>
      </c>
      <c r="AP380" s="632"/>
      <c r="AQ380" s="694"/>
      <c r="AR380" s="695"/>
      <c r="AS380" s="695"/>
      <c r="AT380" s="695"/>
      <c r="AU380" s="695">
        <v>0</v>
      </c>
      <c r="AV380" s="695">
        <v>154237</v>
      </c>
      <c r="AW380" s="695">
        <v>154237</v>
      </c>
      <c r="AX380" s="695">
        <v>154237</v>
      </c>
      <c r="AY380" s="695">
        <v>154237</v>
      </c>
      <c r="AZ380" s="695">
        <v>154237</v>
      </c>
      <c r="BA380" s="695">
        <v>154237</v>
      </c>
      <c r="BB380" s="695">
        <v>154237</v>
      </c>
      <c r="BC380" s="695">
        <v>154237</v>
      </c>
      <c r="BD380" s="695">
        <v>154237</v>
      </c>
      <c r="BE380" s="695">
        <v>154237</v>
      </c>
      <c r="BF380" s="695">
        <v>154237</v>
      </c>
      <c r="BG380" s="695">
        <v>154237</v>
      </c>
      <c r="BH380" s="695">
        <v>154237</v>
      </c>
      <c r="BI380" s="695">
        <v>154237</v>
      </c>
      <c r="BJ380" s="695">
        <v>154237</v>
      </c>
      <c r="BK380" s="695">
        <v>0</v>
      </c>
      <c r="BL380" s="695">
        <v>0</v>
      </c>
      <c r="BM380" s="695">
        <v>0</v>
      </c>
      <c r="BN380" s="695">
        <v>0</v>
      </c>
      <c r="BO380" s="695">
        <v>0</v>
      </c>
      <c r="BP380" s="695">
        <v>0</v>
      </c>
      <c r="BQ380" s="695">
        <v>0</v>
      </c>
      <c r="BR380" s="695">
        <v>0</v>
      </c>
      <c r="BS380" s="695">
        <v>0</v>
      </c>
      <c r="BT380" s="696">
        <v>0</v>
      </c>
    </row>
    <row r="381" spans="2:72" ht="18" customHeight="1">
      <c r="B381" s="815" t="s">
        <v>208</v>
      </c>
      <c r="C381" s="815" t="s">
        <v>29</v>
      </c>
      <c r="D381" s="815" t="s">
        <v>777</v>
      </c>
      <c r="E381" s="815"/>
      <c r="F381" s="815"/>
      <c r="G381" s="815"/>
      <c r="H381" s="815">
        <v>2016</v>
      </c>
      <c r="I381" s="816" t="s">
        <v>583</v>
      </c>
      <c r="J381" s="634" t="s">
        <v>595</v>
      </c>
      <c r="K381" s="632"/>
      <c r="L381" s="694"/>
      <c r="M381" s="695"/>
      <c r="N381" s="695"/>
      <c r="O381" s="695"/>
      <c r="P381" s="695">
        <v>0</v>
      </c>
      <c r="Q381" s="695">
        <v>0</v>
      </c>
      <c r="R381" s="695">
        <v>0</v>
      </c>
      <c r="S381" s="695">
        <v>0</v>
      </c>
      <c r="T381" s="695">
        <v>0</v>
      </c>
      <c r="U381" s="695">
        <v>0</v>
      </c>
      <c r="V381" s="695">
        <v>0</v>
      </c>
      <c r="W381" s="695">
        <v>0</v>
      </c>
      <c r="X381" s="695">
        <v>0</v>
      </c>
      <c r="Y381" s="695">
        <v>0</v>
      </c>
      <c r="Z381" s="695">
        <v>0</v>
      </c>
      <c r="AA381" s="695">
        <v>0</v>
      </c>
      <c r="AB381" s="695">
        <v>0</v>
      </c>
      <c r="AC381" s="695">
        <v>0</v>
      </c>
      <c r="AD381" s="695">
        <v>0</v>
      </c>
      <c r="AE381" s="695">
        <v>0</v>
      </c>
      <c r="AF381" s="695">
        <v>0</v>
      </c>
      <c r="AG381" s="695">
        <v>0</v>
      </c>
      <c r="AH381" s="695">
        <v>0</v>
      </c>
      <c r="AI381" s="695">
        <v>0</v>
      </c>
      <c r="AJ381" s="695">
        <v>0</v>
      </c>
      <c r="AK381" s="695">
        <v>0</v>
      </c>
      <c r="AL381" s="695">
        <v>0</v>
      </c>
      <c r="AM381" s="695">
        <v>0</v>
      </c>
      <c r="AN381" s="695">
        <v>0</v>
      </c>
      <c r="AO381" s="696">
        <v>0</v>
      </c>
      <c r="AP381" s="632"/>
      <c r="AQ381" s="694"/>
      <c r="AR381" s="695"/>
      <c r="AS381" s="695"/>
      <c r="AT381" s="695"/>
      <c r="AU381" s="695">
        <v>0</v>
      </c>
      <c r="AV381" s="695">
        <v>0</v>
      </c>
      <c r="AW381" s="695">
        <v>0</v>
      </c>
      <c r="AX381" s="695">
        <v>0</v>
      </c>
      <c r="AY381" s="695">
        <v>0</v>
      </c>
      <c r="AZ381" s="695">
        <v>0</v>
      </c>
      <c r="BA381" s="695">
        <v>0</v>
      </c>
      <c r="BB381" s="695">
        <v>0</v>
      </c>
      <c r="BC381" s="695">
        <v>0</v>
      </c>
      <c r="BD381" s="695">
        <v>0</v>
      </c>
      <c r="BE381" s="695">
        <v>0</v>
      </c>
      <c r="BF381" s="695">
        <v>0</v>
      </c>
      <c r="BG381" s="695">
        <v>0</v>
      </c>
      <c r="BH381" s="695">
        <v>0</v>
      </c>
      <c r="BI381" s="695">
        <v>0</v>
      </c>
      <c r="BJ381" s="695">
        <v>0</v>
      </c>
      <c r="BK381" s="695">
        <v>0</v>
      </c>
      <c r="BL381" s="695">
        <v>0</v>
      </c>
      <c r="BM381" s="695">
        <v>0</v>
      </c>
      <c r="BN381" s="695">
        <v>0</v>
      </c>
      <c r="BO381" s="695">
        <v>0</v>
      </c>
      <c r="BP381" s="695">
        <v>0</v>
      </c>
      <c r="BQ381" s="695">
        <v>0</v>
      </c>
      <c r="BR381" s="695">
        <v>0</v>
      </c>
      <c r="BS381" s="695">
        <v>0</v>
      </c>
      <c r="BT381" s="696">
        <v>0</v>
      </c>
    </row>
    <row r="382" spans="2:72" ht="18" customHeight="1">
      <c r="B382" s="815" t="s">
        <v>208</v>
      </c>
      <c r="C382" s="815" t="s">
        <v>29</v>
      </c>
      <c r="D382" s="815" t="s">
        <v>127</v>
      </c>
      <c r="E382" s="815"/>
      <c r="F382" s="815"/>
      <c r="G382" s="815"/>
      <c r="H382" s="815">
        <v>2016</v>
      </c>
      <c r="I382" s="816" t="s">
        <v>583</v>
      </c>
      <c r="J382" s="634" t="s">
        <v>595</v>
      </c>
      <c r="K382" s="632"/>
      <c r="L382" s="694"/>
      <c r="M382" s="695"/>
      <c r="N382" s="695"/>
      <c r="O382" s="695"/>
      <c r="P382" s="695">
        <v>0</v>
      </c>
      <c r="Q382" s="695">
        <v>0</v>
      </c>
      <c r="R382" s="695">
        <v>0</v>
      </c>
      <c r="S382" s="695">
        <v>0</v>
      </c>
      <c r="T382" s="695">
        <v>0</v>
      </c>
      <c r="U382" s="695">
        <v>0</v>
      </c>
      <c r="V382" s="695">
        <v>0</v>
      </c>
      <c r="W382" s="695">
        <v>0</v>
      </c>
      <c r="X382" s="695">
        <v>0</v>
      </c>
      <c r="Y382" s="695">
        <v>0</v>
      </c>
      <c r="Z382" s="695">
        <v>0</v>
      </c>
      <c r="AA382" s="695">
        <v>0</v>
      </c>
      <c r="AB382" s="695">
        <v>0</v>
      </c>
      <c r="AC382" s="695">
        <v>0</v>
      </c>
      <c r="AD382" s="695">
        <v>0</v>
      </c>
      <c r="AE382" s="695">
        <v>0</v>
      </c>
      <c r="AF382" s="695">
        <v>0</v>
      </c>
      <c r="AG382" s="695">
        <v>0</v>
      </c>
      <c r="AH382" s="695">
        <v>0</v>
      </c>
      <c r="AI382" s="695">
        <v>0</v>
      </c>
      <c r="AJ382" s="695">
        <v>0</v>
      </c>
      <c r="AK382" s="695">
        <v>0</v>
      </c>
      <c r="AL382" s="695">
        <v>0</v>
      </c>
      <c r="AM382" s="695">
        <v>0</v>
      </c>
      <c r="AN382" s="695">
        <v>0</v>
      </c>
      <c r="AO382" s="696">
        <v>0</v>
      </c>
      <c r="AP382" s="632"/>
      <c r="AQ382" s="694"/>
      <c r="AR382" s="695"/>
      <c r="AS382" s="695"/>
      <c r="AT382" s="695"/>
      <c r="AU382" s="695">
        <v>0</v>
      </c>
      <c r="AV382" s="695">
        <v>0</v>
      </c>
      <c r="AW382" s="695">
        <v>0</v>
      </c>
      <c r="AX382" s="695">
        <v>0</v>
      </c>
      <c r="AY382" s="695">
        <v>0</v>
      </c>
      <c r="AZ382" s="695">
        <v>0</v>
      </c>
      <c r="BA382" s="695">
        <v>0</v>
      </c>
      <c r="BB382" s="695">
        <v>0</v>
      </c>
      <c r="BC382" s="695">
        <v>0</v>
      </c>
      <c r="BD382" s="695">
        <v>0</v>
      </c>
      <c r="BE382" s="695">
        <v>0</v>
      </c>
      <c r="BF382" s="695">
        <v>0</v>
      </c>
      <c r="BG382" s="695">
        <v>0</v>
      </c>
      <c r="BH382" s="695">
        <v>0</v>
      </c>
      <c r="BI382" s="695">
        <v>0</v>
      </c>
      <c r="BJ382" s="695">
        <v>0</v>
      </c>
      <c r="BK382" s="695">
        <v>0</v>
      </c>
      <c r="BL382" s="695">
        <v>0</v>
      </c>
      <c r="BM382" s="695">
        <v>0</v>
      </c>
      <c r="BN382" s="695">
        <v>0</v>
      </c>
      <c r="BO382" s="695">
        <v>0</v>
      </c>
      <c r="BP382" s="695">
        <v>0</v>
      </c>
      <c r="BQ382" s="695">
        <v>0</v>
      </c>
      <c r="BR382" s="695">
        <v>0</v>
      </c>
      <c r="BS382" s="695">
        <v>0</v>
      </c>
      <c r="BT382" s="696">
        <v>0</v>
      </c>
    </row>
    <row r="383" spans="2:72" ht="18" customHeight="1">
      <c r="B383" s="815" t="s">
        <v>208</v>
      </c>
      <c r="C383" s="815" t="s">
        <v>29</v>
      </c>
      <c r="D383" s="815" t="s">
        <v>811</v>
      </c>
      <c r="E383" s="815"/>
      <c r="F383" s="815"/>
      <c r="G383" s="815"/>
      <c r="H383" s="815">
        <v>2016</v>
      </c>
      <c r="I383" s="816" t="s">
        <v>583</v>
      </c>
      <c r="J383" s="634" t="s">
        <v>595</v>
      </c>
      <c r="K383" s="632"/>
      <c r="L383" s="694"/>
      <c r="M383" s="695"/>
      <c r="N383" s="695"/>
      <c r="O383" s="695"/>
      <c r="P383" s="695">
        <v>0</v>
      </c>
      <c r="Q383" s="695">
        <v>0</v>
      </c>
      <c r="R383" s="695">
        <v>0</v>
      </c>
      <c r="S383" s="695">
        <v>0</v>
      </c>
      <c r="T383" s="695">
        <v>0</v>
      </c>
      <c r="U383" s="695">
        <v>0</v>
      </c>
      <c r="V383" s="695">
        <v>0</v>
      </c>
      <c r="W383" s="695">
        <v>0</v>
      </c>
      <c r="X383" s="695">
        <v>0</v>
      </c>
      <c r="Y383" s="695">
        <v>0</v>
      </c>
      <c r="Z383" s="695">
        <v>0</v>
      </c>
      <c r="AA383" s="695">
        <v>0</v>
      </c>
      <c r="AB383" s="695">
        <v>0</v>
      </c>
      <c r="AC383" s="695">
        <v>0</v>
      </c>
      <c r="AD383" s="695">
        <v>0</v>
      </c>
      <c r="AE383" s="695">
        <v>0</v>
      </c>
      <c r="AF383" s="695">
        <v>0</v>
      </c>
      <c r="AG383" s="695">
        <v>0</v>
      </c>
      <c r="AH383" s="695">
        <v>0</v>
      </c>
      <c r="AI383" s="695">
        <v>0</v>
      </c>
      <c r="AJ383" s="695">
        <v>0</v>
      </c>
      <c r="AK383" s="695">
        <v>0</v>
      </c>
      <c r="AL383" s="695">
        <v>0</v>
      </c>
      <c r="AM383" s="695">
        <v>0</v>
      </c>
      <c r="AN383" s="695">
        <v>0</v>
      </c>
      <c r="AO383" s="696">
        <v>0</v>
      </c>
      <c r="AP383" s="632"/>
      <c r="AQ383" s="694"/>
      <c r="AR383" s="695"/>
      <c r="AS383" s="695"/>
      <c r="AT383" s="695"/>
      <c r="AU383" s="695">
        <v>0</v>
      </c>
      <c r="AV383" s="695">
        <v>0</v>
      </c>
      <c r="AW383" s="695">
        <v>0</v>
      </c>
      <c r="AX383" s="695">
        <v>0</v>
      </c>
      <c r="AY383" s="695">
        <v>0</v>
      </c>
      <c r="AZ383" s="695">
        <v>0</v>
      </c>
      <c r="BA383" s="695">
        <v>0</v>
      </c>
      <c r="BB383" s="695">
        <v>0</v>
      </c>
      <c r="BC383" s="695">
        <v>0</v>
      </c>
      <c r="BD383" s="695">
        <v>0</v>
      </c>
      <c r="BE383" s="695">
        <v>0</v>
      </c>
      <c r="BF383" s="695">
        <v>0</v>
      </c>
      <c r="BG383" s="695">
        <v>0</v>
      </c>
      <c r="BH383" s="695">
        <v>0</v>
      </c>
      <c r="BI383" s="695">
        <v>0</v>
      </c>
      <c r="BJ383" s="695">
        <v>0</v>
      </c>
      <c r="BK383" s="695">
        <v>0</v>
      </c>
      <c r="BL383" s="695">
        <v>0</v>
      </c>
      <c r="BM383" s="695">
        <v>0</v>
      </c>
      <c r="BN383" s="695">
        <v>0</v>
      </c>
      <c r="BO383" s="695">
        <v>0</v>
      </c>
      <c r="BP383" s="695">
        <v>0</v>
      </c>
      <c r="BQ383" s="695">
        <v>0</v>
      </c>
      <c r="BR383" s="695">
        <v>0</v>
      </c>
      <c r="BS383" s="695">
        <v>0</v>
      </c>
      <c r="BT383" s="696">
        <v>0</v>
      </c>
    </row>
    <row r="384" spans="2:72" ht="18" customHeight="1">
      <c r="B384" s="815" t="s">
        <v>208</v>
      </c>
      <c r="C384" s="815" t="s">
        <v>29</v>
      </c>
      <c r="D384" s="815" t="s">
        <v>812</v>
      </c>
      <c r="E384" s="815"/>
      <c r="F384" s="815"/>
      <c r="G384" s="815"/>
      <c r="H384" s="815">
        <v>2016</v>
      </c>
      <c r="I384" s="816" t="s">
        <v>583</v>
      </c>
      <c r="J384" s="634" t="s">
        <v>595</v>
      </c>
      <c r="K384" s="632"/>
      <c r="L384" s="694"/>
      <c r="M384" s="695"/>
      <c r="N384" s="695"/>
      <c r="O384" s="695"/>
      <c r="P384" s="695">
        <v>0</v>
      </c>
      <c r="Q384" s="695">
        <v>0</v>
      </c>
      <c r="R384" s="695">
        <v>0</v>
      </c>
      <c r="S384" s="695">
        <v>0</v>
      </c>
      <c r="T384" s="695">
        <v>0</v>
      </c>
      <c r="U384" s="695">
        <v>0</v>
      </c>
      <c r="V384" s="695">
        <v>0</v>
      </c>
      <c r="W384" s="695">
        <v>0</v>
      </c>
      <c r="X384" s="695">
        <v>0</v>
      </c>
      <c r="Y384" s="695">
        <v>0</v>
      </c>
      <c r="Z384" s="695">
        <v>0</v>
      </c>
      <c r="AA384" s="695">
        <v>0</v>
      </c>
      <c r="AB384" s="695">
        <v>0</v>
      </c>
      <c r="AC384" s="695">
        <v>0</v>
      </c>
      <c r="AD384" s="695">
        <v>0</v>
      </c>
      <c r="AE384" s="695">
        <v>0</v>
      </c>
      <c r="AF384" s="695">
        <v>0</v>
      </c>
      <c r="AG384" s="695">
        <v>0</v>
      </c>
      <c r="AH384" s="695">
        <v>0</v>
      </c>
      <c r="AI384" s="695">
        <v>0</v>
      </c>
      <c r="AJ384" s="695">
        <v>0</v>
      </c>
      <c r="AK384" s="695">
        <v>0</v>
      </c>
      <c r="AL384" s="695">
        <v>0</v>
      </c>
      <c r="AM384" s="695">
        <v>0</v>
      </c>
      <c r="AN384" s="695">
        <v>0</v>
      </c>
      <c r="AO384" s="696">
        <v>0</v>
      </c>
      <c r="AP384" s="632"/>
      <c r="AQ384" s="694"/>
      <c r="AR384" s="695"/>
      <c r="AS384" s="695"/>
      <c r="AT384" s="695"/>
      <c r="AU384" s="695">
        <v>0</v>
      </c>
      <c r="AV384" s="695">
        <v>0</v>
      </c>
      <c r="AW384" s="695">
        <v>0</v>
      </c>
      <c r="AX384" s="695">
        <v>0</v>
      </c>
      <c r="AY384" s="695">
        <v>0</v>
      </c>
      <c r="AZ384" s="695">
        <v>0</v>
      </c>
      <c r="BA384" s="695">
        <v>0</v>
      </c>
      <c r="BB384" s="695">
        <v>0</v>
      </c>
      <c r="BC384" s="695">
        <v>0</v>
      </c>
      <c r="BD384" s="695">
        <v>0</v>
      </c>
      <c r="BE384" s="695">
        <v>0</v>
      </c>
      <c r="BF384" s="695">
        <v>0</v>
      </c>
      <c r="BG384" s="695">
        <v>0</v>
      </c>
      <c r="BH384" s="695">
        <v>0</v>
      </c>
      <c r="BI384" s="695">
        <v>0</v>
      </c>
      <c r="BJ384" s="695">
        <v>0</v>
      </c>
      <c r="BK384" s="695">
        <v>0</v>
      </c>
      <c r="BL384" s="695">
        <v>0</v>
      </c>
      <c r="BM384" s="695">
        <v>0</v>
      </c>
      <c r="BN384" s="695">
        <v>0</v>
      </c>
      <c r="BO384" s="695">
        <v>0</v>
      </c>
      <c r="BP384" s="695">
        <v>0</v>
      </c>
      <c r="BQ384" s="695">
        <v>0</v>
      </c>
      <c r="BR384" s="695">
        <v>0</v>
      </c>
      <c r="BS384" s="695">
        <v>0</v>
      </c>
      <c r="BT384" s="696">
        <v>0</v>
      </c>
    </row>
    <row r="385" spans="2:72" ht="18" customHeight="1">
      <c r="B385" s="815" t="s">
        <v>208</v>
      </c>
      <c r="C385" s="815" t="s">
        <v>29</v>
      </c>
      <c r="D385" s="815" t="s">
        <v>813</v>
      </c>
      <c r="E385" s="815"/>
      <c r="F385" s="815"/>
      <c r="G385" s="815"/>
      <c r="H385" s="815">
        <v>2016</v>
      </c>
      <c r="I385" s="816" t="s">
        <v>583</v>
      </c>
      <c r="J385" s="634" t="s">
        <v>595</v>
      </c>
      <c r="K385" s="632"/>
      <c r="L385" s="694"/>
      <c r="M385" s="695"/>
      <c r="N385" s="695"/>
      <c r="O385" s="695"/>
      <c r="P385" s="695">
        <v>0</v>
      </c>
      <c r="Q385" s="695">
        <v>0</v>
      </c>
      <c r="R385" s="695">
        <v>0</v>
      </c>
      <c r="S385" s="695">
        <v>0</v>
      </c>
      <c r="T385" s="695">
        <v>0</v>
      </c>
      <c r="U385" s="695">
        <v>0</v>
      </c>
      <c r="V385" s="695">
        <v>0</v>
      </c>
      <c r="W385" s="695">
        <v>0</v>
      </c>
      <c r="X385" s="695">
        <v>0</v>
      </c>
      <c r="Y385" s="695">
        <v>0</v>
      </c>
      <c r="Z385" s="695">
        <v>0</v>
      </c>
      <c r="AA385" s="695">
        <v>0</v>
      </c>
      <c r="AB385" s="695">
        <v>0</v>
      </c>
      <c r="AC385" s="695">
        <v>0</v>
      </c>
      <c r="AD385" s="695">
        <v>0</v>
      </c>
      <c r="AE385" s="695">
        <v>0</v>
      </c>
      <c r="AF385" s="695">
        <v>0</v>
      </c>
      <c r="AG385" s="695">
        <v>0</v>
      </c>
      <c r="AH385" s="695">
        <v>0</v>
      </c>
      <c r="AI385" s="695">
        <v>0</v>
      </c>
      <c r="AJ385" s="695">
        <v>0</v>
      </c>
      <c r="AK385" s="695">
        <v>0</v>
      </c>
      <c r="AL385" s="695">
        <v>0</v>
      </c>
      <c r="AM385" s="695">
        <v>0</v>
      </c>
      <c r="AN385" s="695">
        <v>0</v>
      </c>
      <c r="AO385" s="696">
        <v>0</v>
      </c>
      <c r="AP385" s="632"/>
      <c r="AQ385" s="694"/>
      <c r="AR385" s="695"/>
      <c r="AS385" s="695"/>
      <c r="AT385" s="695"/>
      <c r="AU385" s="695">
        <v>0</v>
      </c>
      <c r="AV385" s="695">
        <v>0</v>
      </c>
      <c r="AW385" s="695">
        <v>0</v>
      </c>
      <c r="AX385" s="695">
        <v>0</v>
      </c>
      <c r="AY385" s="695">
        <v>0</v>
      </c>
      <c r="AZ385" s="695">
        <v>0</v>
      </c>
      <c r="BA385" s="695">
        <v>0</v>
      </c>
      <c r="BB385" s="695">
        <v>0</v>
      </c>
      <c r="BC385" s="695">
        <v>0</v>
      </c>
      <c r="BD385" s="695">
        <v>0</v>
      </c>
      <c r="BE385" s="695">
        <v>0</v>
      </c>
      <c r="BF385" s="695">
        <v>0</v>
      </c>
      <c r="BG385" s="695">
        <v>0</v>
      </c>
      <c r="BH385" s="695">
        <v>0</v>
      </c>
      <c r="BI385" s="695">
        <v>0</v>
      </c>
      <c r="BJ385" s="695">
        <v>0</v>
      </c>
      <c r="BK385" s="695">
        <v>0</v>
      </c>
      <c r="BL385" s="695">
        <v>0</v>
      </c>
      <c r="BM385" s="695">
        <v>0</v>
      </c>
      <c r="BN385" s="695">
        <v>0</v>
      </c>
      <c r="BO385" s="695">
        <v>0</v>
      </c>
      <c r="BP385" s="695">
        <v>0</v>
      </c>
      <c r="BQ385" s="695">
        <v>0</v>
      </c>
      <c r="BR385" s="695">
        <v>0</v>
      </c>
      <c r="BS385" s="695">
        <v>0</v>
      </c>
      <c r="BT385" s="696">
        <v>0</v>
      </c>
    </row>
    <row r="386" spans="2:72" ht="18" customHeight="1">
      <c r="B386" s="815" t="s">
        <v>208</v>
      </c>
      <c r="C386" s="815" t="s">
        <v>29</v>
      </c>
      <c r="D386" s="815" t="s">
        <v>814</v>
      </c>
      <c r="E386" s="815"/>
      <c r="F386" s="815"/>
      <c r="G386" s="815"/>
      <c r="H386" s="815">
        <v>2016</v>
      </c>
      <c r="I386" s="816" t="s">
        <v>583</v>
      </c>
      <c r="J386" s="634" t="s">
        <v>595</v>
      </c>
      <c r="K386" s="632"/>
      <c r="L386" s="694"/>
      <c r="M386" s="695"/>
      <c r="N386" s="695"/>
      <c r="O386" s="695"/>
      <c r="P386" s="695">
        <v>0</v>
      </c>
      <c r="Q386" s="695">
        <v>0</v>
      </c>
      <c r="R386" s="695">
        <v>0</v>
      </c>
      <c r="S386" s="695">
        <v>0</v>
      </c>
      <c r="T386" s="695">
        <v>0</v>
      </c>
      <c r="U386" s="695">
        <v>0</v>
      </c>
      <c r="V386" s="695">
        <v>0</v>
      </c>
      <c r="W386" s="695">
        <v>0</v>
      </c>
      <c r="X386" s="695">
        <v>0</v>
      </c>
      <c r="Y386" s="695">
        <v>0</v>
      </c>
      <c r="Z386" s="695">
        <v>0</v>
      </c>
      <c r="AA386" s="695">
        <v>0</v>
      </c>
      <c r="AB386" s="695">
        <v>0</v>
      </c>
      <c r="AC386" s="695">
        <v>0</v>
      </c>
      <c r="AD386" s="695">
        <v>0</v>
      </c>
      <c r="AE386" s="695">
        <v>0</v>
      </c>
      <c r="AF386" s="695">
        <v>0</v>
      </c>
      <c r="AG386" s="695">
        <v>0</v>
      </c>
      <c r="AH386" s="695">
        <v>0</v>
      </c>
      <c r="AI386" s="695">
        <v>0</v>
      </c>
      <c r="AJ386" s="695">
        <v>0</v>
      </c>
      <c r="AK386" s="695">
        <v>0</v>
      </c>
      <c r="AL386" s="695">
        <v>0</v>
      </c>
      <c r="AM386" s="695">
        <v>0</v>
      </c>
      <c r="AN386" s="695">
        <v>0</v>
      </c>
      <c r="AO386" s="696">
        <v>0</v>
      </c>
      <c r="AP386" s="632"/>
      <c r="AQ386" s="694"/>
      <c r="AR386" s="695"/>
      <c r="AS386" s="695"/>
      <c r="AT386" s="695"/>
      <c r="AU386" s="695">
        <v>0</v>
      </c>
      <c r="AV386" s="695">
        <v>0</v>
      </c>
      <c r="AW386" s="695">
        <v>0</v>
      </c>
      <c r="AX386" s="695">
        <v>0</v>
      </c>
      <c r="AY386" s="695">
        <v>0</v>
      </c>
      <c r="AZ386" s="695">
        <v>0</v>
      </c>
      <c r="BA386" s="695">
        <v>0</v>
      </c>
      <c r="BB386" s="695">
        <v>0</v>
      </c>
      <c r="BC386" s="695">
        <v>0</v>
      </c>
      <c r="BD386" s="695">
        <v>0</v>
      </c>
      <c r="BE386" s="695">
        <v>0</v>
      </c>
      <c r="BF386" s="695">
        <v>0</v>
      </c>
      <c r="BG386" s="695">
        <v>0</v>
      </c>
      <c r="BH386" s="695">
        <v>0</v>
      </c>
      <c r="BI386" s="695">
        <v>0</v>
      </c>
      <c r="BJ386" s="695">
        <v>0</v>
      </c>
      <c r="BK386" s="695">
        <v>0</v>
      </c>
      <c r="BL386" s="695">
        <v>0</v>
      </c>
      <c r="BM386" s="695">
        <v>0</v>
      </c>
      <c r="BN386" s="695">
        <v>0</v>
      </c>
      <c r="BO386" s="695">
        <v>0</v>
      </c>
      <c r="BP386" s="695">
        <v>0</v>
      </c>
      <c r="BQ386" s="695">
        <v>0</v>
      </c>
      <c r="BR386" s="695">
        <v>0</v>
      </c>
      <c r="BS386" s="695">
        <v>0</v>
      </c>
      <c r="BT386" s="696">
        <v>0</v>
      </c>
    </row>
    <row r="387" spans="2:72" ht="18" customHeight="1">
      <c r="B387" s="815" t="s">
        <v>208</v>
      </c>
      <c r="C387" s="815" t="s">
        <v>29</v>
      </c>
      <c r="D387" s="815" t="s">
        <v>815</v>
      </c>
      <c r="E387" s="815"/>
      <c r="F387" s="815"/>
      <c r="G387" s="815"/>
      <c r="H387" s="815">
        <v>2016</v>
      </c>
      <c r="I387" s="816" t="s">
        <v>583</v>
      </c>
      <c r="J387" s="634" t="s">
        <v>595</v>
      </c>
      <c r="K387" s="632"/>
      <c r="L387" s="694"/>
      <c r="M387" s="695"/>
      <c r="N387" s="695"/>
      <c r="O387" s="695"/>
      <c r="P387" s="695">
        <v>0</v>
      </c>
      <c r="Q387" s="695">
        <v>0</v>
      </c>
      <c r="R387" s="695">
        <v>0</v>
      </c>
      <c r="S387" s="695">
        <v>0</v>
      </c>
      <c r="T387" s="695">
        <v>0</v>
      </c>
      <c r="U387" s="695">
        <v>0</v>
      </c>
      <c r="V387" s="695">
        <v>0</v>
      </c>
      <c r="W387" s="695">
        <v>0</v>
      </c>
      <c r="X387" s="695">
        <v>0</v>
      </c>
      <c r="Y387" s="695">
        <v>0</v>
      </c>
      <c r="Z387" s="695">
        <v>0</v>
      </c>
      <c r="AA387" s="695">
        <v>0</v>
      </c>
      <c r="AB387" s="695">
        <v>0</v>
      </c>
      <c r="AC387" s="695">
        <v>0</v>
      </c>
      <c r="AD387" s="695">
        <v>0</v>
      </c>
      <c r="AE387" s="695">
        <v>0</v>
      </c>
      <c r="AF387" s="695">
        <v>0</v>
      </c>
      <c r="AG387" s="695">
        <v>0</v>
      </c>
      <c r="AH387" s="695">
        <v>0</v>
      </c>
      <c r="AI387" s="695">
        <v>0</v>
      </c>
      <c r="AJ387" s="695">
        <v>0</v>
      </c>
      <c r="AK387" s="695">
        <v>0</v>
      </c>
      <c r="AL387" s="695">
        <v>0</v>
      </c>
      <c r="AM387" s="695">
        <v>0</v>
      </c>
      <c r="AN387" s="695">
        <v>0</v>
      </c>
      <c r="AO387" s="696">
        <v>0</v>
      </c>
      <c r="AP387" s="632"/>
      <c r="AQ387" s="694"/>
      <c r="AR387" s="695"/>
      <c r="AS387" s="695"/>
      <c r="AT387" s="695"/>
      <c r="AU387" s="695">
        <v>0</v>
      </c>
      <c r="AV387" s="695">
        <v>0</v>
      </c>
      <c r="AW387" s="695">
        <v>0</v>
      </c>
      <c r="AX387" s="695">
        <v>0</v>
      </c>
      <c r="AY387" s="695">
        <v>0</v>
      </c>
      <c r="AZ387" s="695">
        <v>0</v>
      </c>
      <c r="BA387" s="695">
        <v>0</v>
      </c>
      <c r="BB387" s="695">
        <v>0</v>
      </c>
      <c r="BC387" s="695">
        <v>0</v>
      </c>
      <c r="BD387" s="695">
        <v>0</v>
      </c>
      <c r="BE387" s="695">
        <v>0</v>
      </c>
      <c r="BF387" s="695">
        <v>0</v>
      </c>
      <c r="BG387" s="695">
        <v>0</v>
      </c>
      <c r="BH387" s="695">
        <v>0</v>
      </c>
      <c r="BI387" s="695">
        <v>0</v>
      </c>
      <c r="BJ387" s="695">
        <v>0</v>
      </c>
      <c r="BK387" s="695">
        <v>0</v>
      </c>
      <c r="BL387" s="695">
        <v>0</v>
      </c>
      <c r="BM387" s="695">
        <v>0</v>
      </c>
      <c r="BN387" s="695">
        <v>0</v>
      </c>
      <c r="BO387" s="695">
        <v>0</v>
      </c>
      <c r="BP387" s="695">
        <v>0</v>
      </c>
      <c r="BQ387" s="695">
        <v>0</v>
      </c>
      <c r="BR387" s="695">
        <v>0</v>
      </c>
      <c r="BS387" s="695">
        <v>0</v>
      </c>
      <c r="BT387" s="696">
        <v>0</v>
      </c>
    </row>
    <row r="388" spans="2:72" ht="18" customHeight="1">
      <c r="B388" s="815" t="s">
        <v>208</v>
      </c>
      <c r="C388" s="815" t="s">
        <v>29</v>
      </c>
      <c r="D388" s="815" t="s">
        <v>816</v>
      </c>
      <c r="E388" s="815"/>
      <c r="F388" s="815"/>
      <c r="G388" s="815"/>
      <c r="H388" s="815">
        <v>2016</v>
      </c>
      <c r="I388" s="816" t="s">
        <v>583</v>
      </c>
      <c r="J388" s="634" t="s">
        <v>595</v>
      </c>
      <c r="K388" s="632"/>
      <c r="L388" s="694"/>
      <c r="M388" s="695"/>
      <c r="N388" s="695"/>
      <c r="O388" s="695"/>
      <c r="P388" s="695">
        <v>0</v>
      </c>
      <c r="Q388" s="695">
        <v>0</v>
      </c>
      <c r="R388" s="695">
        <v>0</v>
      </c>
      <c r="S388" s="695">
        <v>0</v>
      </c>
      <c r="T388" s="695">
        <v>0</v>
      </c>
      <c r="U388" s="695">
        <v>0</v>
      </c>
      <c r="V388" s="695">
        <v>0</v>
      </c>
      <c r="W388" s="695">
        <v>0</v>
      </c>
      <c r="X388" s="695">
        <v>0</v>
      </c>
      <c r="Y388" s="695">
        <v>0</v>
      </c>
      <c r="Z388" s="695">
        <v>0</v>
      </c>
      <c r="AA388" s="695">
        <v>0</v>
      </c>
      <c r="AB388" s="695">
        <v>0</v>
      </c>
      <c r="AC388" s="695">
        <v>0</v>
      </c>
      <c r="AD388" s="695">
        <v>0</v>
      </c>
      <c r="AE388" s="695">
        <v>0</v>
      </c>
      <c r="AF388" s="695">
        <v>0</v>
      </c>
      <c r="AG388" s="695">
        <v>0</v>
      </c>
      <c r="AH388" s="695">
        <v>0</v>
      </c>
      <c r="AI388" s="695">
        <v>0</v>
      </c>
      <c r="AJ388" s="695">
        <v>0</v>
      </c>
      <c r="AK388" s="695">
        <v>0</v>
      </c>
      <c r="AL388" s="695">
        <v>0</v>
      </c>
      <c r="AM388" s="695">
        <v>0</v>
      </c>
      <c r="AN388" s="695">
        <v>0</v>
      </c>
      <c r="AO388" s="696">
        <v>0</v>
      </c>
      <c r="AP388" s="632"/>
      <c r="AQ388" s="694"/>
      <c r="AR388" s="695"/>
      <c r="AS388" s="695"/>
      <c r="AT388" s="695"/>
      <c r="AU388" s="695">
        <v>0</v>
      </c>
      <c r="AV388" s="695">
        <v>0</v>
      </c>
      <c r="AW388" s="695">
        <v>0</v>
      </c>
      <c r="AX388" s="695">
        <v>0</v>
      </c>
      <c r="AY388" s="695">
        <v>0</v>
      </c>
      <c r="AZ388" s="695">
        <v>0</v>
      </c>
      <c r="BA388" s="695">
        <v>0</v>
      </c>
      <c r="BB388" s="695">
        <v>0</v>
      </c>
      <c r="BC388" s="695">
        <v>0</v>
      </c>
      <c r="BD388" s="695">
        <v>0</v>
      </c>
      <c r="BE388" s="695">
        <v>0</v>
      </c>
      <c r="BF388" s="695">
        <v>0</v>
      </c>
      <c r="BG388" s="695">
        <v>0</v>
      </c>
      <c r="BH388" s="695">
        <v>0</v>
      </c>
      <c r="BI388" s="695">
        <v>0</v>
      </c>
      <c r="BJ388" s="695">
        <v>0</v>
      </c>
      <c r="BK388" s="695">
        <v>0</v>
      </c>
      <c r="BL388" s="695">
        <v>0</v>
      </c>
      <c r="BM388" s="695">
        <v>0</v>
      </c>
      <c r="BN388" s="695">
        <v>0</v>
      </c>
      <c r="BO388" s="695">
        <v>0</v>
      </c>
      <c r="BP388" s="695">
        <v>0</v>
      </c>
      <c r="BQ388" s="695">
        <v>0</v>
      </c>
      <c r="BR388" s="695">
        <v>0</v>
      </c>
      <c r="BS388" s="695">
        <v>0</v>
      </c>
      <c r="BT388" s="696">
        <v>0</v>
      </c>
    </row>
    <row r="389" spans="2:72" ht="18" customHeight="1">
      <c r="B389" s="815" t="s">
        <v>208</v>
      </c>
      <c r="C389" s="815" t="s">
        <v>29</v>
      </c>
      <c r="D389" s="815" t="s">
        <v>782</v>
      </c>
      <c r="E389" s="815"/>
      <c r="F389" s="815"/>
      <c r="G389" s="815"/>
      <c r="H389" s="815">
        <v>2016</v>
      </c>
      <c r="I389" s="816" t="s">
        <v>583</v>
      </c>
      <c r="J389" s="634" t="s">
        <v>595</v>
      </c>
      <c r="K389" s="632"/>
      <c r="L389" s="694"/>
      <c r="M389" s="695"/>
      <c r="N389" s="695"/>
      <c r="O389" s="695"/>
      <c r="P389" s="695">
        <v>0</v>
      </c>
      <c r="Q389" s="695">
        <v>0</v>
      </c>
      <c r="R389" s="695">
        <v>0</v>
      </c>
      <c r="S389" s="695">
        <v>0</v>
      </c>
      <c r="T389" s="695">
        <v>0</v>
      </c>
      <c r="U389" s="695">
        <v>0</v>
      </c>
      <c r="V389" s="695">
        <v>0</v>
      </c>
      <c r="W389" s="695">
        <v>0</v>
      </c>
      <c r="X389" s="695">
        <v>0</v>
      </c>
      <c r="Y389" s="695">
        <v>0</v>
      </c>
      <c r="Z389" s="695">
        <v>0</v>
      </c>
      <c r="AA389" s="695">
        <v>0</v>
      </c>
      <c r="AB389" s="695">
        <v>0</v>
      </c>
      <c r="AC389" s="695">
        <v>0</v>
      </c>
      <c r="AD389" s="695">
        <v>0</v>
      </c>
      <c r="AE389" s="695">
        <v>0</v>
      </c>
      <c r="AF389" s="695">
        <v>0</v>
      </c>
      <c r="AG389" s="695">
        <v>0</v>
      </c>
      <c r="AH389" s="695">
        <v>0</v>
      </c>
      <c r="AI389" s="695">
        <v>0</v>
      </c>
      <c r="AJ389" s="695">
        <v>0</v>
      </c>
      <c r="AK389" s="695">
        <v>0</v>
      </c>
      <c r="AL389" s="695">
        <v>0</v>
      </c>
      <c r="AM389" s="695">
        <v>0</v>
      </c>
      <c r="AN389" s="695">
        <v>0</v>
      </c>
      <c r="AO389" s="696">
        <v>0</v>
      </c>
      <c r="AP389" s="632"/>
      <c r="AQ389" s="694"/>
      <c r="AR389" s="695"/>
      <c r="AS389" s="695"/>
      <c r="AT389" s="695"/>
      <c r="AU389" s="695">
        <v>0</v>
      </c>
      <c r="AV389" s="695">
        <v>0</v>
      </c>
      <c r="AW389" s="695">
        <v>0</v>
      </c>
      <c r="AX389" s="695">
        <v>0</v>
      </c>
      <c r="AY389" s="695">
        <v>0</v>
      </c>
      <c r="AZ389" s="695">
        <v>0</v>
      </c>
      <c r="BA389" s="695">
        <v>0</v>
      </c>
      <c r="BB389" s="695">
        <v>0</v>
      </c>
      <c r="BC389" s="695">
        <v>0</v>
      </c>
      <c r="BD389" s="695">
        <v>0</v>
      </c>
      <c r="BE389" s="695">
        <v>0</v>
      </c>
      <c r="BF389" s="695">
        <v>0</v>
      </c>
      <c r="BG389" s="695">
        <v>0</v>
      </c>
      <c r="BH389" s="695">
        <v>0</v>
      </c>
      <c r="BI389" s="695">
        <v>0</v>
      </c>
      <c r="BJ389" s="695">
        <v>0</v>
      </c>
      <c r="BK389" s="695">
        <v>0</v>
      </c>
      <c r="BL389" s="695">
        <v>0</v>
      </c>
      <c r="BM389" s="695">
        <v>0</v>
      </c>
      <c r="BN389" s="695">
        <v>0</v>
      </c>
      <c r="BO389" s="695">
        <v>0</v>
      </c>
      <c r="BP389" s="695">
        <v>0</v>
      </c>
      <c r="BQ389" s="695">
        <v>0</v>
      </c>
      <c r="BR389" s="695">
        <v>0</v>
      </c>
      <c r="BS389" s="695">
        <v>0</v>
      </c>
      <c r="BT389" s="696">
        <v>0</v>
      </c>
    </row>
    <row r="390" spans="2:72" ht="18" customHeight="1">
      <c r="B390" s="815" t="s">
        <v>208</v>
      </c>
      <c r="C390" s="815" t="s">
        <v>29</v>
      </c>
      <c r="D390" s="815" t="s">
        <v>817</v>
      </c>
      <c r="E390" s="815"/>
      <c r="F390" s="815"/>
      <c r="G390" s="815"/>
      <c r="H390" s="815">
        <v>2016</v>
      </c>
      <c r="I390" s="816" t="s">
        <v>583</v>
      </c>
      <c r="J390" s="634" t="s">
        <v>595</v>
      </c>
      <c r="K390" s="632"/>
      <c r="L390" s="694"/>
      <c r="M390" s="695"/>
      <c r="N390" s="695"/>
      <c r="O390" s="695"/>
      <c r="P390" s="695">
        <v>0</v>
      </c>
      <c r="Q390" s="695">
        <v>0</v>
      </c>
      <c r="R390" s="695">
        <v>0</v>
      </c>
      <c r="S390" s="695">
        <v>0</v>
      </c>
      <c r="T390" s="695">
        <v>0</v>
      </c>
      <c r="U390" s="695">
        <v>0</v>
      </c>
      <c r="V390" s="695">
        <v>0</v>
      </c>
      <c r="W390" s="695">
        <v>0</v>
      </c>
      <c r="X390" s="695">
        <v>0</v>
      </c>
      <c r="Y390" s="695">
        <v>0</v>
      </c>
      <c r="Z390" s="695">
        <v>0</v>
      </c>
      <c r="AA390" s="695">
        <v>0</v>
      </c>
      <c r="AB390" s="695">
        <v>0</v>
      </c>
      <c r="AC390" s="695">
        <v>0</v>
      </c>
      <c r="AD390" s="695">
        <v>0</v>
      </c>
      <c r="AE390" s="695">
        <v>0</v>
      </c>
      <c r="AF390" s="695">
        <v>0</v>
      </c>
      <c r="AG390" s="695">
        <v>0</v>
      </c>
      <c r="AH390" s="695">
        <v>0</v>
      </c>
      <c r="AI390" s="695">
        <v>0</v>
      </c>
      <c r="AJ390" s="695">
        <v>0</v>
      </c>
      <c r="AK390" s="695">
        <v>0</v>
      </c>
      <c r="AL390" s="695">
        <v>0</v>
      </c>
      <c r="AM390" s="695">
        <v>0</v>
      </c>
      <c r="AN390" s="695">
        <v>0</v>
      </c>
      <c r="AO390" s="696">
        <v>0</v>
      </c>
      <c r="AP390" s="632"/>
      <c r="AQ390" s="694"/>
      <c r="AR390" s="695"/>
      <c r="AS390" s="695"/>
      <c r="AT390" s="695"/>
      <c r="AU390" s="695">
        <v>0</v>
      </c>
      <c r="AV390" s="695">
        <v>0</v>
      </c>
      <c r="AW390" s="695">
        <v>0</v>
      </c>
      <c r="AX390" s="695">
        <v>0</v>
      </c>
      <c r="AY390" s="695">
        <v>0</v>
      </c>
      <c r="AZ390" s="695">
        <v>0</v>
      </c>
      <c r="BA390" s="695">
        <v>0</v>
      </c>
      <c r="BB390" s="695">
        <v>0</v>
      </c>
      <c r="BC390" s="695">
        <v>0</v>
      </c>
      <c r="BD390" s="695">
        <v>0</v>
      </c>
      <c r="BE390" s="695">
        <v>0</v>
      </c>
      <c r="BF390" s="695">
        <v>0</v>
      </c>
      <c r="BG390" s="695">
        <v>0</v>
      </c>
      <c r="BH390" s="695">
        <v>0</v>
      </c>
      <c r="BI390" s="695">
        <v>0</v>
      </c>
      <c r="BJ390" s="695">
        <v>0</v>
      </c>
      <c r="BK390" s="695">
        <v>0</v>
      </c>
      <c r="BL390" s="695">
        <v>0</v>
      </c>
      <c r="BM390" s="695">
        <v>0</v>
      </c>
      <c r="BN390" s="695">
        <v>0</v>
      </c>
      <c r="BO390" s="695">
        <v>0</v>
      </c>
      <c r="BP390" s="695">
        <v>0</v>
      </c>
      <c r="BQ390" s="695">
        <v>0</v>
      </c>
      <c r="BR390" s="695">
        <v>0</v>
      </c>
      <c r="BS390" s="695">
        <v>0</v>
      </c>
      <c r="BT390" s="696">
        <v>0</v>
      </c>
    </row>
    <row r="391" spans="2:72" ht="18" customHeight="1">
      <c r="B391" s="815" t="s">
        <v>208</v>
      </c>
      <c r="C391" s="815" t="s">
        <v>29</v>
      </c>
      <c r="D391" s="815" t="s">
        <v>818</v>
      </c>
      <c r="E391" s="815"/>
      <c r="F391" s="815"/>
      <c r="G391" s="815"/>
      <c r="H391" s="815">
        <v>2016</v>
      </c>
      <c r="I391" s="816" t="s">
        <v>583</v>
      </c>
      <c r="J391" s="634" t="s">
        <v>595</v>
      </c>
      <c r="K391" s="632"/>
      <c r="L391" s="694"/>
      <c r="M391" s="695"/>
      <c r="N391" s="695"/>
      <c r="O391" s="695"/>
      <c r="P391" s="695">
        <v>0</v>
      </c>
      <c r="Q391" s="695">
        <v>0</v>
      </c>
      <c r="R391" s="695">
        <v>0</v>
      </c>
      <c r="S391" s="695">
        <v>0</v>
      </c>
      <c r="T391" s="695">
        <v>0</v>
      </c>
      <c r="U391" s="695">
        <v>0</v>
      </c>
      <c r="V391" s="695">
        <v>0</v>
      </c>
      <c r="W391" s="695">
        <v>0</v>
      </c>
      <c r="X391" s="695">
        <v>0</v>
      </c>
      <c r="Y391" s="695">
        <v>0</v>
      </c>
      <c r="Z391" s="695">
        <v>0</v>
      </c>
      <c r="AA391" s="695">
        <v>0</v>
      </c>
      <c r="AB391" s="695">
        <v>0</v>
      </c>
      <c r="AC391" s="695">
        <v>0</v>
      </c>
      <c r="AD391" s="695">
        <v>0</v>
      </c>
      <c r="AE391" s="695">
        <v>0</v>
      </c>
      <c r="AF391" s="695">
        <v>0</v>
      </c>
      <c r="AG391" s="695">
        <v>0</v>
      </c>
      <c r="AH391" s="695">
        <v>0</v>
      </c>
      <c r="AI391" s="695">
        <v>0</v>
      </c>
      <c r="AJ391" s="695">
        <v>0</v>
      </c>
      <c r="AK391" s="695">
        <v>0</v>
      </c>
      <c r="AL391" s="695">
        <v>0</v>
      </c>
      <c r="AM391" s="695">
        <v>0</v>
      </c>
      <c r="AN391" s="695">
        <v>0</v>
      </c>
      <c r="AO391" s="696">
        <v>0</v>
      </c>
      <c r="AP391" s="632"/>
      <c r="AQ391" s="694"/>
      <c r="AR391" s="695"/>
      <c r="AS391" s="695"/>
      <c r="AT391" s="695"/>
      <c r="AU391" s="695">
        <v>0</v>
      </c>
      <c r="AV391" s="695">
        <v>0</v>
      </c>
      <c r="AW391" s="695">
        <v>0</v>
      </c>
      <c r="AX391" s="695">
        <v>0</v>
      </c>
      <c r="AY391" s="695">
        <v>0</v>
      </c>
      <c r="AZ391" s="695">
        <v>0</v>
      </c>
      <c r="BA391" s="695">
        <v>0</v>
      </c>
      <c r="BB391" s="695">
        <v>0</v>
      </c>
      <c r="BC391" s="695">
        <v>0</v>
      </c>
      <c r="BD391" s="695">
        <v>0</v>
      </c>
      <c r="BE391" s="695">
        <v>0</v>
      </c>
      <c r="BF391" s="695">
        <v>0</v>
      </c>
      <c r="BG391" s="695">
        <v>0</v>
      </c>
      <c r="BH391" s="695">
        <v>0</v>
      </c>
      <c r="BI391" s="695">
        <v>0</v>
      </c>
      <c r="BJ391" s="695">
        <v>0</v>
      </c>
      <c r="BK391" s="695">
        <v>0</v>
      </c>
      <c r="BL391" s="695">
        <v>0</v>
      </c>
      <c r="BM391" s="695">
        <v>0</v>
      </c>
      <c r="BN391" s="695">
        <v>0</v>
      </c>
      <c r="BO391" s="695">
        <v>0</v>
      </c>
      <c r="BP391" s="695">
        <v>0</v>
      </c>
      <c r="BQ391" s="695">
        <v>0</v>
      </c>
      <c r="BR391" s="695">
        <v>0</v>
      </c>
      <c r="BS391" s="695">
        <v>0</v>
      </c>
      <c r="BT391" s="696">
        <v>0</v>
      </c>
    </row>
    <row r="392" spans="2:72" ht="18" customHeight="1">
      <c r="B392" s="815" t="s">
        <v>208</v>
      </c>
      <c r="C392" s="815" t="s">
        <v>29</v>
      </c>
      <c r="D392" s="815" t="s">
        <v>819</v>
      </c>
      <c r="E392" s="815"/>
      <c r="F392" s="815"/>
      <c r="G392" s="815"/>
      <c r="H392" s="815">
        <v>2016</v>
      </c>
      <c r="I392" s="816" t="s">
        <v>583</v>
      </c>
      <c r="J392" s="634" t="s">
        <v>595</v>
      </c>
      <c r="K392" s="632"/>
      <c r="L392" s="694"/>
      <c r="M392" s="695"/>
      <c r="N392" s="695"/>
      <c r="O392" s="695"/>
      <c r="P392" s="695">
        <v>0</v>
      </c>
      <c r="Q392" s="695">
        <v>0</v>
      </c>
      <c r="R392" s="695">
        <v>0</v>
      </c>
      <c r="S392" s="695">
        <v>0</v>
      </c>
      <c r="T392" s="695">
        <v>0</v>
      </c>
      <c r="U392" s="695">
        <v>0</v>
      </c>
      <c r="V392" s="695">
        <v>0</v>
      </c>
      <c r="W392" s="695">
        <v>0</v>
      </c>
      <c r="X392" s="695">
        <v>0</v>
      </c>
      <c r="Y392" s="695">
        <v>0</v>
      </c>
      <c r="Z392" s="695">
        <v>0</v>
      </c>
      <c r="AA392" s="695">
        <v>0</v>
      </c>
      <c r="AB392" s="695">
        <v>0</v>
      </c>
      <c r="AC392" s="695">
        <v>0</v>
      </c>
      <c r="AD392" s="695">
        <v>0</v>
      </c>
      <c r="AE392" s="695">
        <v>0</v>
      </c>
      <c r="AF392" s="695">
        <v>0</v>
      </c>
      <c r="AG392" s="695">
        <v>0</v>
      </c>
      <c r="AH392" s="695">
        <v>0</v>
      </c>
      <c r="AI392" s="695">
        <v>0</v>
      </c>
      <c r="AJ392" s="695">
        <v>0</v>
      </c>
      <c r="AK392" s="695">
        <v>0</v>
      </c>
      <c r="AL392" s="695">
        <v>0</v>
      </c>
      <c r="AM392" s="695">
        <v>0</v>
      </c>
      <c r="AN392" s="695">
        <v>0</v>
      </c>
      <c r="AO392" s="696">
        <v>0</v>
      </c>
      <c r="AP392" s="632"/>
      <c r="AQ392" s="694"/>
      <c r="AR392" s="695"/>
      <c r="AS392" s="695"/>
      <c r="AT392" s="695"/>
      <c r="AU392" s="695">
        <v>0</v>
      </c>
      <c r="AV392" s="695">
        <v>0</v>
      </c>
      <c r="AW392" s="695">
        <v>0</v>
      </c>
      <c r="AX392" s="695">
        <v>0</v>
      </c>
      <c r="AY392" s="695">
        <v>0</v>
      </c>
      <c r="AZ392" s="695">
        <v>0</v>
      </c>
      <c r="BA392" s="695">
        <v>0</v>
      </c>
      <c r="BB392" s="695">
        <v>0</v>
      </c>
      <c r="BC392" s="695">
        <v>0</v>
      </c>
      <c r="BD392" s="695">
        <v>0</v>
      </c>
      <c r="BE392" s="695">
        <v>0</v>
      </c>
      <c r="BF392" s="695">
        <v>0</v>
      </c>
      <c r="BG392" s="695">
        <v>0</v>
      </c>
      <c r="BH392" s="695">
        <v>0</v>
      </c>
      <c r="BI392" s="695">
        <v>0</v>
      </c>
      <c r="BJ392" s="695">
        <v>0</v>
      </c>
      <c r="BK392" s="695">
        <v>0</v>
      </c>
      <c r="BL392" s="695">
        <v>0</v>
      </c>
      <c r="BM392" s="695">
        <v>0</v>
      </c>
      <c r="BN392" s="695">
        <v>0</v>
      </c>
      <c r="BO392" s="695">
        <v>0</v>
      </c>
      <c r="BP392" s="695">
        <v>0</v>
      </c>
      <c r="BQ392" s="695">
        <v>0</v>
      </c>
      <c r="BR392" s="695">
        <v>0</v>
      </c>
      <c r="BS392" s="695">
        <v>0</v>
      </c>
      <c r="BT392" s="696">
        <v>0</v>
      </c>
    </row>
    <row r="393" spans="2:72" ht="18" customHeight="1">
      <c r="B393" s="815" t="s">
        <v>208</v>
      </c>
      <c r="C393" s="815" t="s">
        <v>29</v>
      </c>
      <c r="D393" s="815" t="s">
        <v>820</v>
      </c>
      <c r="E393" s="815"/>
      <c r="F393" s="815"/>
      <c r="G393" s="815"/>
      <c r="H393" s="815">
        <v>2016</v>
      </c>
      <c r="I393" s="816" t="s">
        <v>583</v>
      </c>
      <c r="J393" s="634" t="s">
        <v>595</v>
      </c>
      <c r="K393" s="632"/>
      <c r="L393" s="694"/>
      <c r="M393" s="695"/>
      <c r="N393" s="695"/>
      <c r="O393" s="695"/>
      <c r="P393" s="695">
        <v>0</v>
      </c>
      <c r="Q393" s="695">
        <v>0</v>
      </c>
      <c r="R393" s="695">
        <v>0</v>
      </c>
      <c r="S393" s="695">
        <v>0</v>
      </c>
      <c r="T393" s="695">
        <v>0</v>
      </c>
      <c r="U393" s="695">
        <v>0</v>
      </c>
      <c r="V393" s="695">
        <v>0</v>
      </c>
      <c r="W393" s="695">
        <v>0</v>
      </c>
      <c r="X393" s="695">
        <v>0</v>
      </c>
      <c r="Y393" s="695">
        <v>0</v>
      </c>
      <c r="Z393" s="695">
        <v>0</v>
      </c>
      <c r="AA393" s="695">
        <v>0</v>
      </c>
      <c r="AB393" s="695">
        <v>0</v>
      </c>
      <c r="AC393" s="695">
        <v>0</v>
      </c>
      <c r="AD393" s="695">
        <v>0</v>
      </c>
      <c r="AE393" s="695">
        <v>0</v>
      </c>
      <c r="AF393" s="695">
        <v>0</v>
      </c>
      <c r="AG393" s="695">
        <v>0</v>
      </c>
      <c r="AH393" s="695">
        <v>0</v>
      </c>
      <c r="AI393" s="695">
        <v>0</v>
      </c>
      <c r="AJ393" s="695">
        <v>0</v>
      </c>
      <c r="AK393" s="695">
        <v>0</v>
      </c>
      <c r="AL393" s="695">
        <v>0</v>
      </c>
      <c r="AM393" s="695">
        <v>0</v>
      </c>
      <c r="AN393" s="695">
        <v>0</v>
      </c>
      <c r="AO393" s="696">
        <v>0</v>
      </c>
      <c r="AP393" s="632"/>
      <c r="AQ393" s="694"/>
      <c r="AR393" s="695"/>
      <c r="AS393" s="695"/>
      <c r="AT393" s="695"/>
      <c r="AU393" s="695">
        <v>0</v>
      </c>
      <c r="AV393" s="695">
        <v>0</v>
      </c>
      <c r="AW393" s="695">
        <v>0</v>
      </c>
      <c r="AX393" s="695">
        <v>0</v>
      </c>
      <c r="AY393" s="695">
        <v>0</v>
      </c>
      <c r="AZ393" s="695">
        <v>0</v>
      </c>
      <c r="BA393" s="695">
        <v>0</v>
      </c>
      <c r="BB393" s="695">
        <v>0</v>
      </c>
      <c r="BC393" s="695">
        <v>0</v>
      </c>
      <c r="BD393" s="695">
        <v>0</v>
      </c>
      <c r="BE393" s="695">
        <v>0</v>
      </c>
      <c r="BF393" s="695">
        <v>0</v>
      </c>
      <c r="BG393" s="695">
        <v>0</v>
      </c>
      <c r="BH393" s="695">
        <v>0</v>
      </c>
      <c r="BI393" s="695">
        <v>0</v>
      </c>
      <c r="BJ393" s="695">
        <v>0</v>
      </c>
      <c r="BK393" s="695">
        <v>0</v>
      </c>
      <c r="BL393" s="695">
        <v>0</v>
      </c>
      <c r="BM393" s="695">
        <v>0</v>
      </c>
      <c r="BN393" s="695">
        <v>0</v>
      </c>
      <c r="BO393" s="695">
        <v>0</v>
      </c>
      <c r="BP393" s="695">
        <v>0</v>
      </c>
      <c r="BQ393" s="695">
        <v>0</v>
      </c>
      <c r="BR393" s="695">
        <v>0</v>
      </c>
      <c r="BS393" s="695">
        <v>0</v>
      </c>
      <c r="BT393" s="696">
        <v>0</v>
      </c>
    </row>
    <row r="394" spans="2:72" ht="18" customHeight="1">
      <c r="B394" s="815" t="s">
        <v>208</v>
      </c>
      <c r="C394" s="815" t="s">
        <v>29</v>
      </c>
      <c r="D394" s="815" t="s">
        <v>783</v>
      </c>
      <c r="E394" s="815"/>
      <c r="F394" s="815"/>
      <c r="G394" s="815"/>
      <c r="H394" s="815">
        <v>2016</v>
      </c>
      <c r="I394" s="816" t="s">
        <v>583</v>
      </c>
      <c r="J394" s="634" t="s">
        <v>595</v>
      </c>
      <c r="K394" s="632"/>
      <c r="L394" s="694"/>
      <c r="M394" s="695"/>
      <c r="N394" s="695"/>
      <c r="O394" s="695"/>
      <c r="P394" s="695">
        <v>0</v>
      </c>
      <c r="Q394" s="695">
        <v>0</v>
      </c>
      <c r="R394" s="695">
        <v>0</v>
      </c>
      <c r="S394" s="695">
        <v>0</v>
      </c>
      <c r="T394" s="695">
        <v>0</v>
      </c>
      <c r="U394" s="695">
        <v>0</v>
      </c>
      <c r="V394" s="695">
        <v>0</v>
      </c>
      <c r="W394" s="695">
        <v>0</v>
      </c>
      <c r="X394" s="695">
        <v>0</v>
      </c>
      <c r="Y394" s="695">
        <v>0</v>
      </c>
      <c r="Z394" s="695">
        <v>0</v>
      </c>
      <c r="AA394" s="695">
        <v>0</v>
      </c>
      <c r="AB394" s="695">
        <v>0</v>
      </c>
      <c r="AC394" s="695">
        <v>0</v>
      </c>
      <c r="AD394" s="695">
        <v>0</v>
      </c>
      <c r="AE394" s="695">
        <v>0</v>
      </c>
      <c r="AF394" s="695">
        <v>0</v>
      </c>
      <c r="AG394" s="695">
        <v>0</v>
      </c>
      <c r="AH394" s="695">
        <v>0</v>
      </c>
      <c r="AI394" s="695">
        <v>0</v>
      </c>
      <c r="AJ394" s="695">
        <v>0</v>
      </c>
      <c r="AK394" s="695">
        <v>0</v>
      </c>
      <c r="AL394" s="695">
        <v>0</v>
      </c>
      <c r="AM394" s="695">
        <v>0</v>
      </c>
      <c r="AN394" s="695">
        <v>0</v>
      </c>
      <c r="AO394" s="696">
        <v>0</v>
      </c>
      <c r="AP394" s="632"/>
      <c r="AQ394" s="694"/>
      <c r="AR394" s="695"/>
      <c r="AS394" s="695"/>
      <c r="AT394" s="695"/>
      <c r="AU394" s="695">
        <v>0</v>
      </c>
      <c r="AV394" s="695">
        <v>0</v>
      </c>
      <c r="AW394" s="695">
        <v>0</v>
      </c>
      <c r="AX394" s="695">
        <v>0</v>
      </c>
      <c r="AY394" s="695">
        <v>0</v>
      </c>
      <c r="AZ394" s="695">
        <v>0</v>
      </c>
      <c r="BA394" s="695">
        <v>0</v>
      </c>
      <c r="BB394" s="695">
        <v>0</v>
      </c>
      <c r="BC394" s="695">
        <v>0</v>
      </c>
      <c r="BD394" s="695">
        <v>0</v>
      </c>
      <c r="BE394" s="695">
        <v>0</v>
      </c>
      <c r="BF394" s="695">
        <v>0</v>
      </c>
      <c r="BG394" s="695">
        <v>0</v>
      </c>
      <c r="BH394" s="695">
        <v>0</v>
      </c>
      <c r="BI394" s="695">
        <v>0</v>
      </c>
      <c r="BJ394" s="695">
        <v>0</v>
      </c>
      <c r="BK394" s="695">
        <v>0</v>
      </c>
      <c r="BL394" s="695">
        <v>0</v>
      </c>
      <c r="BM394" s="695">
        <v>0</v>
      </c>
      <c r="BN394" s="695">
        <v>0</v>
      </c>
      <c r="BO394" s="695">
        <v>0</v>
      </c>
      <c r="BP394" s="695">
        <v>0</v>
      </c>
      <c r="BQ394" s="695">
        <v>0</v>
      </c>
      <c r="BR394" s="695">
        <v>0</v>
      </c>
      <c r="BS394" s="695">
        <v>0</v>
      </c>
      <c r="BT394" s="696">
        <v>0</v>
      </c>
    </row>
    <row r="395" spans="2:72" ht="18" customHeight="1">
      <c r="B395" s="815" t="s">
        <v>208</v>
      </c>
      <c r="C395" s="815" t="s">
        <v>29</v>
      </c>
      <c r="D395" s="815" t="s">
        <v>780</v>
      </c>
      <c r="E395" s="815"/>
      <c r="F395" s="815"/>
      <c r="G395" s="815"/>
      <c r="H395" s="815">
        <v>2016</v>
      </c>
      <c r="I395" s="816" t="s">
        <v>583</v>
      </c>
      <c r="J395" s="634" t="s">
        <v>595</v>
      </c>
      <c r="K395" s="632"/>
      <c r="L395" s="694"/>
      <c r="M395" s="695"/>
      <c r="N395" s="695"/>
      <c r="O395" s="695"/>
      <c r="P395" s="695">
        <v>0</v>
      </c>
      <c r="Q395" s="695">
        <v>0</v>
      </c>
      <c r="R395" s="695">
        <v>0</v>
      </c>
      <c r="S395" s="695">
        <v>0</v>
      </c>
      <c r="T395" s="695">
        <v>0</v>
      </c>
      <c r="U395" s="695">
        <v>0</v>
      </c>
      <c r="V395" s="695">
        <v>0</v>
      </c>
      <c r="W395" s="695">
        <v>0</v>
      </c>
      <c r="X395" s="695">
        <v>0</v>
      </c>
      <c r="Y395" s="695">
        <v>0</v>
      </c>
      <c r="Z395" s="695">
        <v>0</v>
      </c>
      <c r="AA395" s="695">
        <v>0</v>
      </c>
      <c r="AB395" s="695">
        <v>0</v>
      </c>
      <c r="AC395" s="695">
        <v>0</v>
      </c>
      <c r="AD395" s="695">
        <v>0</v>
      </c>
      <c r="AE395" s="695">
        <v>0</v>
      </c>
      <c r="AF395" s="695">
        <v>0</v>
      </c>
      <c r="AG395" s="695">
        <v>0</v>
      </c>
      <c r="AH395" s="695">
        <v>0</v>
      </c>
      <c r="AI395" s="695">
        <v>0</v>
      </c>
      <c r="AJ395" s="695">
        <v>0</v>
      </c>
      <c r="AK395" s="695">
        <v>0</v>
      </c>
      <c r="AL395" s="695">
        <v>0</v>
      </c>
      <c r="AM395" s="695">
        <v>0</v>
      </c>
      <c r="AN395" s="695">
        <v>0</v>
      </c>
      <c r="AO395" s="696">
        <v>0</v>
      </c>
      <c r="AP395" s="632"/>
      <c r="AQ395" s="694"/>
      <c r="AR395" s="695"/>
      <c r="AS395" s="695"/>
      <c r="AT395" s="695"/>
      <c r="AU395" s="695">
        <v>0</v>
      </c>
      <c r="AV395" s="695">
        <v>0</v>
      </c>
      <c r="AW395" s="695">
        <v>0</v>
      </c>
      <c r="AX395" s="695">
        <v>0</v>
      </c>
      <c r="AY395" s="695">
        <v>0</v>
      </c>
      <c r="AZ395" s="695">
        <v>0</v>
      </c>
      <c r="BA395" s="695">
        <v>0</v>
      </c>
      <c r="BB395" s="695">
        <v>0</v>
      </c>
      <c r="BC395" s="695">
        <v>0</v>
      </c>
      <c r="BD395" s="695">
        <v>0</v>
      </c>
      <c r="BE395" s="695">
        <v>0</v>
      </c>
      <c r="BF395" s="695">
        <v>0</v>
      </c>
      <c r="BG395" s="695">
        <v>0</v>
      </c>
      <c r="BH395" s="695">
        <v>0</v>
      </c>
      <c r="BI395" s="695">
        <v>0</v>
      </c>
      <c r="BJ395" s="695">
        <v>0</v>
      </c>
      <c r="BK395" s="695">
        <v>0</v>
      </c>
      <c r="BL395" s="695">
        <v>0</v>
      </c>
      <c r="BM395" s="695">
        <v>0</v>
      </c>
      <c r="BN395" s="695">
        <v>0</v>
      </c>
      <c r="BO395" s="695">
        <v>0</v>
      </c>
      <c r="BP395" s="695">
        <v>0</v>
      </c>
      <c r="BQ395" s="695">
        <v>0</v>
      </c>
      <c r="BR395" s="695">
        <v>0</v>
      </c>
      <c r="BS395" s="695">
        <v>0</v>
      </c>
      <c r="BT395" s="696">
        <v>0</v>
      </c>
    </row>
    <row r="396" spans="2:72" ht="18" customHeight="1">
      <c r="B396" s="815" t="s">
        <v>208</v>
      </c>
      <c r="C396" s="815" t="s">
        <v>29</v>
      </c>
      <c r="D396" s="815" t="s">
        <v>821</v>
      </c>
      <c r="E396" s="815"/>
      <c r="F396" s="815"/>
      <c r="G396" s="815"/>
      <c r="H396" s="815">
        <v>2016</v>
      </c>
      <c r="I396" s="816" t="s">
        <v>583</v>
      </c>
      <c r="J396" s="634" t="s">
        <v>595</v>
      </c>
      <c r="K396" s="632"/>
      <c r="L396" s="694"/>
      <c r="M396" s="695"/>
      <c r="N396" s="695"/>
      <c r="O396" s="695"/>
      <c r="P396" s="695">
        <v>0</v>
      </c>
      <c r="Q396" s="695">
        <v>0</v>
      </c>
      <c r="R396" s="695">
        <v>0</v>
      </c>
      <c r="S396" s="695">
        <v>0</v>
      </c>
      <c r="T396" s="695">
        <v>0</v>
      </c>
      <c r="U396" s="695">
        <v>0</v>
      </c>
      <c r="V396" s="695">
        <v>0</v>
      </c>
      <c r="W396" s="695">
        <v>0</v>
      </c>
      <c r="X396" s="695">
        <v>0</v>
      </c>
      <c r="Y396" s="695">
        <v>0</v>
      </c>
      <c r="Z396" s="695">
        <v>0</v>
      </c>
      <c r="AA396" s="695">
        <v>0</v>
      </c>
      <c r="AB396" s="695">
        <v>0</v>
      </c>
      <c r="AC396" s="695">
        <v>0</v>
      </c>
      <c r="AD396" s="695">
        <v>0</v>
      </c>
      <c r="AE396" s="695">
        <v>0</v>
      </c>
      <c r="AF396" s="695">
        <v>0</v>
      </c>
      <c r="AG396" s="695">
        <v>0</v>
      </c>
      <c r="AH396" s="695">
        <v>0</v>
      </c>
      <c r="AI396" s="695">
        <v>0</v>
      </c>
      <c r="AJ396" s="695">
        <v>0</v>
      </c>
      <c r="AK396" s="695">
        <v>0</v>
      </c>
      <c r="AL396" s="695">
        <v>0</v>
      </c>
      <c r="AM396" s="695">
        <v>0</v>
      </c>
      <c r="AN396" s="695">
        <v>0</v>
      </c>
      <c r="AO396" s="696">
        <v>0</v>
      </c>
      <c r="AP396" s="632"/>
      <c r="AQ396" s="694"/>
      <c r="AR396" s="695"/>
      <c r="AS396" s="695"/>
      <c r="AT396" s="695"/>
      <c r="AU396" s="695">
        <v>0</v>
      </c>
      <c r="AV396" s="695">
        <v>0</v>
      </c>
      <c r="AW396" s="695">
        <v>0</v>
      </c>
      <c r="AX396" s="695">
        <v>0</v>
      </c>
      <c r="AY396" s="695">
        <v>0</v>
      </c>
      <c r="AZ396" s="695">
        <v>0</v>
      </c>
      <c r="BA396" s="695">
        <v>0</v>
      </c>
      <c r="BB396" s="695">
        <v>0</v>
      </c>
      <c r="BC396" s="695">
        <v>0</v>
      </c>
      <c r="BD396" s="695">
        <v>0</v>
      </c>
      <c r="BE396" s="695">
        <v>0</v>
      </c>
      <c r="BF396" s="695">
        <v>0</v>
      </c>
      <c r="BG396" s="695">
        <v>0</v>
      </c>
      <c r="BH396" s="695">
        <v>0</v>
      </c>
      <c r="BI396" s="695">
        <v>0</v>
      </c>
      <c r="BJ396" s="695">
        <v>0</v>
      </c>
      <c r="BK396" s="695">
        <v>0</v>
      </c>
      <c r="BL396" s="695">
        <v>0</v>
      </c>
      <c r="BM396" s="695">
        <v>0</v>
      </c>
      <c r="BN396" s="695">
        <v>0</v>
      </c>
      <c r="BO396" s="695">
        <v>0</v>
      </c>
      <c r="BP396" s="695">
        <v>0</v>
      </c>
      <c r="BQ396" s="695">
        <v>0</v>
      </c>
      <c r="BR396" s="695">
        <v>0</v>
      </c>
      <c r="BS396" s="695">
        <v>0</v>
      </c>
      <c r="BT396" s="696">
        <v>0</v>
      </c>
    </row>
    <row r="397" spans="2:72" ht="18" customHeight="1">
      <c r="B397" s="815" t="s">
        <v>208</v>
      </c>
      <c r="C397" s="815" t="s">
        <v>842</v>
      </c>
      <c r="D397" s="815" t="s">
        <v>822</v>
      </c>
      <c r="E397" s="815"/>
      <c r="F397" s="815"/>
      <c r="G397" s="815"/>
      <c r="H397" s="815">
        <v>2016</v>
      </c>
      <c r="I397" s="816" t="s">
        <v>583</v>
      </c>
      <c r="J397" s="634" t="s">
        <v>595</v>
      </c>
      <c r="K397" s="632"/>
      <c r="L397" s="694"/>
      <c r="M397" s="695"/>
      <c r="N397" s="695"/>
      <c r="O397" s="695"/>
      <c r="P397" s="695">
        <v>0</v>
      </c>
      <c r="Q397" s="695">
        <v>0</v>
      </c>
      <c r="R397" s="695">
        <v>0</v>
      </c>
      <c r="S397" s="695">
        <v>0</v>
      </c>
      <c r="T397" s="695">
        <v>0</v>
      </c>
      <c r="U397" s="695">
        <v>0</v>
      </c>
      <c r="V397" s="695">
        <v>0</v>
      </c>
      <c r="W397" s="695">
        <v>0</v>
      </c>
      <c r="X397" s="695">
        <v>0</v>
      </c>
      <c r="Y397" s="695">
        <v>0</v>
      </c>
      <c r="Z397" s="695">
        <v>0</v>
      </c>
      <c r="AA397" s="695">
        <v>0</v>
      </c>
      <c r="AB397" s="695">
        <v>0</v>
      </c>
      <c r="AC397" s="695">
        <v>0</v>
      </c>
      <c r="AD397" s="695">
        <v>0</v>
      </c>
      <c r="AE397" s="695">
        <v>0</v>
      </c>
      <c r="AF397" s="695">
        <v>0</v>
      </c>
      <c r="AG397" s="695">
        <v>0</v>
      </c>
      <c r="AH397" s="695">
        <v>0</v>
      </c>
      <c r="AI397" s="695">
        <v>0</v>
      </c>
      <c r="AJ397" s="695">
        <v>0</v>
      </c>
      <c r="AK397" s="695">
        <v>0</v>
      </c>
      <c r="AL397" s="695">
        <v>0</v>
      </c>
      <c r="AM397" s="695">
        <v>0</v>
      </c>
      <c r="AN397" s="695">
        <v>0</v>
      </c>
      <c r="AO397" s="696">
        <v>0</v>
      </c>
      <c r="AP397" s="632"/>
      <c r="AQ397" s="694"/>
      <c r="AR397" s="695"/>
      <c r="AS397" s="695"/>
      <c r="AT397" s="695"/>
      <c r="AU397" s="695">
        <v>0</v>
      </c>
      <c r="AV397" s="695">
        <v>0</v>
      </c>
      <c r="AW397" s="695">
        <v>0</v>
      </c>
      <c r="AX397" s="695">
        <v>0</v>
      </c>
      <c r="AY397" s="695">
        <v>0</v>
      </c>
      <c r="AZ397" s="695">
        <v>0</v>
      </c>
      <c r="BA397" s="695">
        <v>0</v>
      </c>
      <c r="BB397" s="695">
        <v>0</v>
      </c>
      <c r="BC397" s="695">
        <v>0</v>
      </c>
      <c r="BD397" s="695">
        <v>0</v>
      </c>
      <c r="BE397" s="695">
        <v>0</v>
      </c>
      <c r="BF397" s="695">
        <v>0</v>
      </c>
      <c r="BG397" s="695">
        <v>0</v>
      </c>
      <c r="BH397" s="695">
        <v>0</v>
      </c>
      <c r="BI397" s="695">
        <v>0</v>
      </c>
      <c r="BJ397" s="695">
        <v>0</v>
      </c>
      <c r="BK397" s="695">
        <v>0</v>
      </c>
      <c r="BL397" s="695">
        <v>0</v>
      </c>
      <c r="BM397" s="695">
        <v>0</v>
      </c>
      <c r="BN397" s="695">
        <v>0</v>
      </c>
      <c r="BO397" s="695">
        <v>0</v>
      </c>
      <c r="BP397" s="695">
        <v>0</v>
      </c>
      <c r="BQ397" s="695">
        <v>0</v>
      </c>
      <c r="BR397" s="695">
        <v>0</v>
      </c>
      <c r="BS397" s="695">
        <v>0</v>
      </c>
      <c r="BT397" s="696">
        <v>0</v>
      </c>
    </row>
    <row r="398" spans="2:72" ht="18" customHeight="1">
      <c r="B398" s="815" t="s">
        <v>208</v>
      </c>
      <c r="C398" s="815" t="s">
        <v>840</v>
      </c>
      <c r="D398" s="815" t="s">
        <v>823</v>
      </c>
      <c r="E398" s="815"/>
      <c r="F398" s="815"/>
      <c r="G398" s="815"/>
      <c r="H398" s="815">
        <v>2016</v>
      </c>
      <c r="I398" s="816" t="s">
        <v>583</v>
      </c>
      <c r="J398" s="634" t="s">
        <v>595</v>
      </c>
      <c r="K398" s="632"/>
      <c r="L398" s="694"/>
      <c r="M398" s="695"/>
      <c r="N398" s="695"/>
      <c r="O398" s="695"/>
      <c r="P398" s="695">
        <v>0</v>
      </c>
      <c r="Q398" s="695">
        <v>0</v>
      </c>
      <c r="R398" s="695">
        <v>0</v>
      </c>
      <c r="S398" s="695">
        <v>0</v>
      </c>
      <c r="T398" s="695">
        <v>0</v>
      </c>
      <c r="U398" s="695">
        <v>0</v>
      </c>
      <c r="V398" s="695">
        <v>0</v>
      </c>
      <c r="W398" s="695">
        <v>0</v>
      </c>
      <c r="X398" s="695">
        <v>0</v>
      </c>
      <c r="Y398" s="695">
        <v>0</v>
      </c>
      <c r="Z398" s="695">
        <v>0</v>
      </c>
      <c r="AA398" s="695">
        <v>0</v>
      </c>
      <c r="AB398" s="695">
        <v>0</v>
      </c>
      <c r="AC398" s="695">
        <v>0</v>
      </c>
      <c r="AD398" s="695">
        <v>0</v>
      </c>
      <c r="AE398" s="695">
        <v>0</v>
      </c>
      <c r="AF398" s="695">
        <v>0</v>
      </c>
      <c r="AG398" s="695">
        <v>0</v>
      </c>
      <c r="AH398" s="695">
        <v>0</v>
      </c>
      <c r="AI398" s="695">
        <v>0</v>
      </c>
      <c r="AJ398" s="695">
        <v>0</v>
      </c>
      <c r="AK398" s="695">
        <v>0</v>
      </c>
      <c r="AL398" s="695">
        <v>0</v>
      </c>
      <c r="AM398" s="695">
        <v>0</v>
      </c>
      <c r="AN398" s="695">
        <v>0</v>
      </c>
      <c r="AO398" s="696">
        <v>0</v>
      </c>
      <c r="AP398" s="632"/>
      <c r="AQ398" s="694"/>
      <c r="AR398" s="695"/>
      <c r="AS398" s="695"/>
      <c r="AT398" s="695"/>
      <c r="AU398" s="695">
        <v>0</v>
      </c>
      <c r="AV398" s="695">
        <v>0</v>
      </c>
      <c r="AW398" s="695">
        <v>0</v>
      </c>
      <c r="AX398" s="695">
        <v>0</v>
      </c>
      <c r="AY398" s="695">
        <v>0</v>
      </c>
      <c r="AZ398" s="695">
        <v>0</v>
      </c>
      <c r="BA398" s="695">
        <v>0</v>
      </c>
      <c r="BB398" s="695">
        <v>0</v>
      </c>
      <c r="BC398" s="695">
        <v>0</v>
      </c>
      <c r="BD398" s="695">
        <v>0</v>
      </c>
      <c r="BE398" s="695">
        <v>0</v>
      </c>
      <c r="BF398" s="695">
        <v>0</v>
      </c>
      <c r="BG398" s="695">
        <v>0</v>
      </c>
      <c r="BH398" s="695">
        <v>0</v>
      </c>
      <c r="BI398" s="695">
        <v>0</v>
      </c>
      <c r="BJ398" s="695">
        <v>0</v>
      </c>
      <c r="BK398" s="695">
        <v>0</v>
      </c>
      <c r="BL398" s="695">
        <v>0</v>
      </c>
      <c r="BM398" s="695">
        <v>0</v>
      </c>
      <c r="BN398" s="695">
        <v>0</v>
      </c>
      <c r="BO398" s="695">
        <v>0</v>
      </c>
      <c r="BP398" s="695">
        <v>0</v>
      </c>
      <c r="BQ398" s="695">
        <v>0</v>
      </c>
      <c r="BR398" s="695">
        <v>0</v>
      </c>
      <c r="BS398" s="695">
        <v>0</v>
      </c>
      <c r="BT398" s="696">
        <v>0</v>
      </c>
    </row>
    <row r="399" spans="2:72" ht="18" customHeight="1">
      <c r="B399" s="815" t="s">
        <v>208</v>
      </c>
      <c r="C399" s="815" t="s">
        <v>840</v>
      </c>
      <c r="D399" s="815" t="s">
        <v>824</v>
      </c>
      <c r="E399" s="815"/>
      <c r="F399" s="815"/>
      <c r="G399" s="815"/>
      <c r="H399" s="815">
        <v>2016</v>
      </c>
      <c r="I399" s="816" t="s">
        <v>583</v>
      </c>
      <c r="J399" s="634" t="s">
        <v>595</v>
      </c>
      <c r="K399" s="632"/>
      <c r="L399" s="694"/>
      <c r="M399" s="695"/>
      <c r="N399" s="695"/>
      <c r="O399" s="695"/>
      <c r="P399" s="695">
        <v>0</v>
      </c>
      <c r="Q399" s="695">
        <v>0</v>
      </c>
      <c r="R399" s="695">
        <v>0</v>
      </c>
      <c r="S399" s="695">
        <v>0</v>
      </c>
      <c r="T399" s="695">
        <v>0</v>
      </c>
      <c r="U399" s="695">
        <v>0</v>
      </c>
      <c r="V399" s="695">
        <v>0</v>
      </c>
      <c r="W399" s="695">
        <v>0</v>
      </c>
      <c r="X399" s="695">
        <v>0</v>
      </c>
      <c r="Y399" s="695">
        <v>0</v>
      </c>
      <c r="Z399" s="695">
        <v>0</v>
      </c>
      <c r="AA399" s="695">
        <v>0</v>
      </c>
      <c r="AB399" s="695">
        <v>0</v>
      </c>
      <c r="AC399" s="695">
        <v>0</v>
      </c>
      <c r="AD399" s="695">
        <v>0</v>
      </c>
      <c r="AE399" s="695">
        <v>0</v>
      </c>
      <c r="AF399" s="695">
        <v>0</v>
      </c>
      <c r="AG399" s="695">
        <v>0</v>
      </c>
      <c r="AH399" s="695">
        <v>0</v>
      </c>
      <c r="AI399" s="695">
        <v>0</v>
      </c>
      <c r="AJ399" s="695">
        <v>0</v>
      </c>
      <c r="AK399" s="695">
        <v>0</v>
      </c>
      <c r="AL399" s="695">
        <v>0</v>
      </c>
      <c r="AM399" s="695">
        <v>0</v>
      </c>
      <c r="AN399" s="695">
        <v>0</v>
      </c>
      <c r="AO399" s="696">
        <v>0</v>
      </c>
      <c r="AP399" s="632"/>
      <c r="AQ399" s="694"/>
      <c r="AR399" s="695"/>
      <c r="AS399" s="695"/>
      <c r="AT399" s="695"/>
      <c r="AU399" s="695">
        <v>0</v>
      </c>
      <c r="AV399" s="695">
        <v>0</v>
      </c>
      <c r="AW399" s="695">
        <v>0</v>
      </c>
      <c r="AX399" s="695">
        <v>0</v>
      </c>
      <c r="AY399" s="695">
        <v>0</v>
      </c>
      <c r="AZ399" s="695">
        <v>0</v>
      </c>
      <c r="BA399" s="695">
        <v>0</v>
      </c>
      <c r="BB399" s="695">
        <v>0</v>
      </c>
      <c r="BC399" s="695">
        <v>0</v>
      </c>
      <c r="BD399" s="695">
        <v>0</v>
      </c>
      <c r="BE399" s="695">
        <v>0</v>
      </c>
      <c r="BF399" s="695">
        <v>0</v>
      </c>
      <c r="BG399" s="695">
        <v>0</v>
      </c>
      <c r="BH399" s="695">
        <v>0</v>
      </c>
      <c r="BI399" s="695">
        <v>0</v>
      </c>
      <c r="BJ399" s="695">
        <v>0</v>
      </c>
      <c r="BK399" s="695">
        <v>0</v>
      </c>
      <c r="BL399" s="695">
        <v>0</v>
      </c>
      <c r="BM399" s="695">
        <v>0</v>
      </c>
      <c r="BN399" s="695">
        <v>0</v>
      </c>
      <c r="BO399" s="695">
        <v>0</v>
      </c>
      <c r="BP399" s="695">
        <v>0</v>
      </c>
      <c r="BQ399" s="695">
        <v>0</v>
      </c>
      <c r="BR399" s="695">
        <v>0</v>
      </c>
      <c r="BS399" s="695">
        <v>0</v>
      </c>
      <c r="BT399" s="696">
        <v>0</v>
      </c>
    </row>
    <row r="400" spans="2:72" ht="18" customHeight="1">
      <c r="B400" s="815" t="s">
        <v>208</v>
      </c>
      <c r="C400" s="815" t="s">
        <v>840</v>
      </c>
      <c r="D400" s="815" t="s">
        <v>781</v>
      </c>
      <c r="E400" s="815"/>
      <c r="F400" s="815"/>
      <c r="G400" s="815"/>
      <c r="H400" s="815">
        <v>2016</v>
      </c>
      <c r="I400" s="816" t="s">
        <v>583</v>
      </c>
      <c r="J400" s="634" t="s">
        <v>595</v>
      </c>
      <c r="K400" s="632"/>
      <c r="L400" s="694"/>
      <c r="M400" s="695"/>
      <c r="N400" s="695"/>
      <c r="O400" s="695"/>
      <c r="P400" s="695">
        <v>0</v>
      </c>
      <c r="Q400" s="695">
        <v>0</v>
      </c>
      <c r="R400" s="695">
        <v>0</v>
      </c>
      <c r="S400" s="695">
        <v>0</v>
      </c>
      <c r="T400" s="695">
        <v>0</v>
      </c>
      <c r="U400" s="695">
        <v>0</v>
      </c>
      <c r="V400" s="695">
        <v>0</v>
      </c>
      <c r="W400" s="695">
        <v>0</v>
      </c>
      <c r="X400" s="695">
        <v>0</v>
      </c>
      <c r="Y400" s="695">
        <v>0</v>
      </c>
      <c r="Z400" s="695">
        <v>0</v>
      </c>
      <c r="AA400" s="695">
        <v>0</v>
      </c>
      <c r="AB400" s="695">
        <v>0</v>
      </c>
      <c r="AC400" s="695">
        <v>0</v>
      </c>
      <c r="AD400" s="695">
        <v>0</v>
      </c>
      <c r="AE400" s="695">
        <v>0</v>
      </c>
      <c r="AF400" s="695">
        <v>0</v>
      </c>
      <c r="AG400" s="695">
        <v>0</v>
      </c>
      <c r="AH400" s="695">
        <v>0</v>
      </c>
      <c r="AI400" s="695">
        <v>0</v>
      </c>
      <c r="AJ400" s="695">
        <v>0</v>
      </c>
      <c r="AK400" s="695">
        <v>0</v>
      </c>
      <c r="AL400" s="695">
        <v>0</v>
      </c>
      <c r="AM400" s="695">
        <v>0</v>
      </c>
      <c r="AN400" s="695">
        <v>0</v>
      </c>
      <c r="AO400" s="696">
        <v>0</v>
      </c>
      <c r="AP400" s="632"/>
      <c r="AQ400" s="694"/>
      <c r="AR400" s="695"/>
      <c r="AS400" s="695"/>
      <c r="AT400" s="695"/>
      <c r="AU400" s="695">
        <v>0</v>
      </c>
      <c r="AV400" s="695">
        <v>0</v>
      </c>
      <c r="AW400" s="695">
        <v>0</v>
      </c>
      <c r="AX400" s="695">
        <v>0</v>
      </c>
      <c r="AY400" s="695">
        <v>0</v>
      </c>
      <c r="AZ400" s="695">
        <v>0</v>
      </c>
      <c r="BA400" s="695">
        <v>0</v>
      </c>
      <c r="BB400" s="695">
        <v>0</v>
      </c>
      <c r="BC400" s="695">
        <v>0</v>
      </c>
      <c r="BD400" s="695">
        <v>0</v>
      </c>
      <c r="BE400" s="695">
        <v>0</v>
      </c>
      <c r="BF400" s="695">
        <v>0</v>
      </c>
      <c r="BG400" s="695">
        <v>0</v>
      </c>
      <c r="BH400" s="695">
        <v>0</v>
      </c>
      <c r="BI400" s="695">
        <v>0</v>
      </c>
      <c r="BJ400" s="695">
        <v>0</v>
      </c>
      <c r="BK400" s="695">
        <v>0</v>
      </c>
      <c r="BL400" s="695">
        <v>0</v>
      </c>
      <c r="BM400" s="695">
        <v>0</v>
      </c>
      <c r="BN400" s="695">
        <v>0</v>
      </c>
      <c r="BO400" s="695">
        <v>0</v>
      </c>
      <c r="BP400" s="695">
        <v>0</v>
      </c>
      <c r="BQ400" s="695">
        <v>0</v>
      </c>
      <c r="BR400" s="695">
        <v>0</v>
      </c>
      <c r="BS400" s="695">
        <v>0</v>
      </c>
      <c r="BT400" s="696">
        <v>0</v>
      </c>
    </row>
    <row r="401" spans="2:72" ht="18" customHeight="1">
      <c r="B401" s="815" t="s">
        <v>208</v>
      </c>
      <c r="C401" s="815" t="s">
        <v>840</v>
      </c>
      <c r="D401" s="815" t="s">
        <v>825</v>
      </c>
      <c r="E401" s="815"/>
      <c r="F401" s="815"/>
      <c r="G401" s="815"/>
      <c r="H401" s="815">
        <v>2016</v>
      </c>
      <c r="I401" s="816" t="s">
        <v>583</v>
      </c>
      <c r="J401" s="634" t="s">
        <v>595</v>
      </c>
      <c r="K401" s="632"/>
      <c r="L401" s="694"/>
      <c r="M401" s="695"/>
      <c r="N401" s="695"/>
      <c r="O401" s="695"/>
      <c r="P401" s="695">
        <v>0</v>
      </c>
      <c r="Q401" s="695">
        <v>0</v>
      </c>
      <c r="R401" s="695">
        <v>0</v>
      </c>
      <c r="S401" s="695">
        <v>0</v>
      </c>
      <c r="T401" s="695">
        <v>0</v>
      </c>
      <c r="U401" s="695">
        <v>0</v>
      </c>
      <c r="V401" s="695">
        <v>0</v>
      </c>
      <c r="W401" s="695">
        <v>0</v>
      </c>
      <c r="X401" s="695">
        <v>0</v>
      </c>
      <c r="Y401" s="695">
        <v>0</v>
      </c>
      <c r="Z401" s="695">
        <v>0</v>
      </c>
      <c r="AA401" s="695">
        <v>0</v>
      </c>
      <c r="AB401" s="695">
        <v>0</v>
      </c>
      <c r="AC401" s="695">
        <v>0</v>
      </c>
      <c r="AD401" s="695">
        <v>0</v>
      </c>
      <c r="AE401" s="695">
        <v>0</v>
      </c>
      <c r="AF401" s="695">
        <v>0</v>
      </c>
      <c r="AG401" s="695">
        <v>0</v>
      </c>
      <c r="AH401" s="695">
        <v>0</v>
      </c>
      <c r="AI401" s="695">
        <v>0</v>
      </c>
      <c r="AJ401" s="695">
        <v>0</v>
      </c>
      <c r="AK401" s="695">
        <v>0</v>
      </c>
      <c r="AL401" s="695">
        <v>0</v>
      </c>
      <c r="AM401" s="695">
        <v>0</v>
      </c>
      <c r="AN401" s="695">
        <v>0</v>
      </c>
      <c r="AO401" s="696">
        <v>0</v>
      </c>
      <c r="AP401" s="632"/>
      <c r="AQ401" s="694"/>
      <c r="AR401" s="695"/>
      <c r="AS401" s="695"/>
      <c r="AT401" s="695"/>
      <c r="AU401" s="695">
        <v>0</v>
      </c>
      <c r="AV401" s="695">
        <v>0</v>
      </c>
      <c r="AW401" s="695">
        <v>0</v>
      </c>
      <c r="AX401" s="695">
        <v>0</v>
      </c>
      <c r="AY401" s="695">
        <v>0</v>
      </c>
      <c r="AZ401" s="695">
        <v>0</v>
      </c>
      <c r="BA401" s="695">
        <v>0</v>
      </c>
      <c r="BB401" s="695">
        <v>0</v>
      </c>
      <c r="BC401" s="695">
        <v>0</v>
      </c>
      <c r="BD401" s="695">
        <v>0</v>
      </c>
      <c r="BE401" s="695">
        <v>0</v>
      </c>
      <c r="BF401" s="695">
        <v>0</v>
      </c>
      <c r="BG401" s="695">
        <v>0</v>
      </c>
      <c r="BH401" s="695">
        <v>0</v>
      </c>
      <c r="BI401" s="695">
        <v>0</v>
      </c>
      <c r="BJ401" s="695">
        <v>0</v>
      </c>
      <c r="BK401" s="695">
        <v>0</v>
      </c>
      <c r="BL401" s="695">
        <v>0</v>
      </c>
      <c r="BM401" s="695">
        <v>0</v>
      </c>
      <c r="BN401" s="695">
        <v>0</v>
      </c>
      <c r="BO401" s="695">
        <v>0</v>
      </c>
      <c r="BP401" s="695">
        <v>0</v>
      </c>
      <c r="BQ401" s="695">
        <v>0</v>
      </c>
      <c r="BR401" s="695">
        <v>0</v>
      </c>
      <c r="BS401" s="695">
        <v>0</v>
      </c>
      <c r="BT401" s="696">
        <v>0</v>
      </c>
    </row>
    <row r="402" spans="2:72" ht="18" customHeight="1">
      <c r="B402" s="815" t="s">
        <v>208</v>
      </c>
      <c r="C402" s="815" t="s">
        <v>839</v>
      </c>
      <c r="D402" s="815" t="s">
        <v>826</v>
      </c>
      <c r="E402" s="815"/>
      <c r="F402" s="815"/>
      <c r="G402" s="815"/>
      <c r="H402" s="815">
        <v>2016</v>
      </c>
      <c r="I402" s="816" t="s">
        <v>583</v>
      </c>
      <c r="J402" s="634" t="s">
        <v>595</v>
      </c>
      <c r="K402" s="632"/>
      <c r="L402" s="694"/>
      <c r="M402" s="695"/>
      <c r="N402" s="695"/>
      <c r="O402" s="695"/>
      <c r="P402" s="695">
        <v>0</v>
      </c>
      <c r="Q402" s="695">
        <v>0</v>
      </c>
      <c r="R402" s="695">
        <v>0</v>
      </c>
      <c r="S402" s="695">
        <v>0</v>
      </c>
      <c r="T402" s="695">
        <v>0</v>
      </c>
      <c r="U402" s="695">
        <v>0</v>
      </c>
      <c r="V402" s="695">
        <v>0</v>
      </c>
      <c r="W402" s="695">
        <v>0</v>
      </c>
      <c r="X402" s="695">
        <v>0</v>
      </c>
      <c r="Y402" s="695">
        <v>0</v>
      </c>
      <c r="Z402" s="695">
        <v>0</v>
      </c>
      <c r="AA402" s="695">
        <v>0</v>
      </c>
      <c r="AB402" s="695">
        <v>0</v>
      </c>
      <c r="AC402" s="695">
        <v>0</v>
      </c>
      <c r="AD402" s="695">
        <v>0</v>
      </c>
      <c r="AE402" s="695">
        <v>0</v>
      </c>
      <c r="AF402" s="695">
        <v>0</v>
      </c>
      <c r="AG402" s="695">
        <v>0</v>
      </c>
      <c r="AH402" s="695">
        <v>0</v>
      </c>
      <c r="AI402" s="695">
        <v>0</v>
      </c>
      <c r="AJ402" s="695">
        <v>0</v>
      </c>
      <c r="AK402" s="695">
        <v>0</v>
      </c>
      <c r="AL402" s="695">
        <v>0</v>
      </c>
      <c r="AM402" s="695">
        <v>0</v>
      </c>
      <c r="AN402" s="695">
        <v>0</v>
      </c>
      <c r="AO402" s="696">
        <v>0</v>
      </c>
      <c r="AP402" s="632"/>
      <c r="AQ402" s="694"/>
      <c r="AR402" s="695"/>
      <c r="AS402" s="695"/>
      <c r="AT402" s="695"/>
      <c r="AU402" s="695">
        <v>0</v>
      </c>
      <c r="AV402" s="695">
        <v>0</v>
      </c>
      <c r="AW402" s="695">
        <v>0</v>
      </c>
      <c r="AX402" s="695">
        <v>0</v>
      </c>
      <c r="AY402" s="695">
        <v>0</v>
      </c>
      <c r="AZ402" s="695">
        <v>0</v>
      </c>
      <c r="BA402" s="695">
        <v>0</v>
      </c>
      <c r="BB402" s="695">
        <v>0</v>
      </c>
      <c r="BC402" s="695">
        <v>0</v>
      </c>
      <c r="BD402" s="695">
        <v>0</v>
      </c>
      <c r="BE402" s="695">
        <v>0</v>
      </c>
      <c r="BF402" s="695">
        <v>0</v>
      </c>
      <c r="BG402" s="695">
        <v>0</v>
      </c>
      <c r="BH402" s="695">
        <v>0</v>
      </c>
      <c r="BI402" s="695">
        <v>0</v>
      </c>
      <c r="BJ402" s="695">
        <v>0</v>
      </c>
      <c r="BK402" s="695">
        <v>0</v>
      </c>
      <c r="BL402" s="695">
        <v>0</v>
      </c>
      <c r="BM402" s="695">
        <v>0</v>
      </c>
      <c r="BN402" s="695">
        <v>0</v>
      </c>
      <c r="BO402" s="695">
        <v>0</v>
      </c>
      <c r="BP402" s="695">
        <v>0</v>
      </c>
      <c r="BQ402" s="695">
        <v>0</v>
      </c>
      <c r="BR402" s="695">
        <v>0</v>
      </c>
      <c r="BS402" s="695">
        <v>0</v>
      </c>
      <c r="BT402" s="696">
        <v>0</v>
      </c>
    </row>
    <row r="403" spans="2:72" ht="18" customHeight="1">
      <c r="B403" s="815" t="s">
        <v>208</v>
      </c>
      <c r="C403" s="815" t="s">
        <v>839</v>
      </c>
      <c r="D403" s="815" t="s">
        <v>778</v>
      </c>
      <c r="E403" s="815"/>
      <c r="F403" s="815"/>
      <c r="G403" s="815"/>
      <c r="H403" s="815">
        <v>2016</v>
      </c>
      <c r="I403" s="816" t="s">
        <v>583</v>
      </c>
      <c r="J403" s="634" t="s">
        <v>595</v>
      </c>
      <c r="K403" s="632"/>
      <c r="L403" s="694"/>
      <c r="M403" s="695"/>
      <c r="N403" s="695"/>
      <c r="O403" s="695"/>
      <c r="P403" s="695">
        <v>0</v>
      </c>
      <c r="Q403" s="695">
        <v>0</v>
      </c>
      <c r="R403" s="695">
        <v>0</v>
      </c>
      <c r="S403" s="695">
        <v>0</v>
      </c>
      <c r="T403" s="695">
        <v>0</v>
      </c>
      <c r="U403" s="695">
        <v>0</v>
      </c>
      <c r="V403" s="695">
        <v>0</v>
      </c>
      <c r="W403" s="695">
        <v>0</v>
      </c>
      <c r="X403" s="695">
        <v>0</v>
      </c>
      <c r="Y403" s="695">
        <v>0</v>
      </c>
      <c r="Z403" s="695">
        <v>0</v>
      </c>
      <c r="AA403" s="695">
        <v>0</v>
      </c>
      <c r="AB403" s="695">
        <v>0</v>
      </c>
      <c r="AC403" s="695">
        <v>0</v>
      </c>
      <c r="AD403" s="695">
        <v>0</v>
      </c>
      <c r="AE403" s="695">
        <v>0</v>
      </c>
      <c r="AF403" s="695">
        <v>0</v>
      </c>
      <c r="AG403" s="695">
        <v>0</v>
      </c>
      <c r="AH403" s="695">
        <v>0</v>
      </c>
      <c r="AI403" s="695">
        <v>0</v>
      </c>
      <c r="AJ403" s="695">
        <v>0</v>
      </c>
      <c r="AK403" s="695">
        <v>0</v>
      </c>
      <c r="AL403" s="695">
        <v>0</v>
      </c>
      <c r="AM403" s="695">
        <v>0</v>
      </c>
      <c r="AN403" s="695">
        <v>0</v>
      </c>
      <c r="AO403" s="696">
        <v>0</v>
      </c>
      <c r="AP403" s="632"/>
      <c r="AQ403" s="694"/>
      <c r="AR403" s="695"/>
      <c r="AS403" s="695"/>
      <c r="AT403" s="695"/>
      <c r="AU403" s="695">
        <v>0</v>
      </c>
      <c r="AV403" s="695">
        <v>0</v>
      </c>
      <c r="AW403" s="695">
        <v>0</v>
      </c>
      <c r="AX403" s="695">
        <v>0</v>
      </c>
      <c r="AY403" s="695">
        <v>0</v>
      </c>
      <c r="AZ403" s="695">
        <v>0</v>
      </c>
      <c r="BA403" s="695">
        <v>0</v>
      </c>
      <c r="BB403" s="695">
        <v>0</v>
      </c>
      <c r="BC403" s="695">
        <v>0</v>
      </c>
      <c r="BD403" s="695">
        <v>0</v>
      </c>
      <c r="BE403" s="695">
        <v>0</v>
      </c>
      <c r="BF403" s="695">
        <v>0</v>
      </c>
      <c r="BG403" s="695">
        <v>0</v>
      </c>
      <c r="BH403" s="695">
        <v>0</v>
      </c>
      <c r="BI403" s="695">
        <v>0</v>
      </c>
      <c r="BJ403" s="695">
        <v>0</v>
      </c>
      <c r="BK403" s="695">
        <v>0</v>
      </c>
      <c r="BL403" s="695">
        <v>0</v>
      </c>
      <c r="BM403" s="695">
        <v>0</v>
      </c>
      <c r="BN403" s="695">
        <v>0</v>
      </c>
      <c r="BO403" s="695">
        <v>0</v>
      </c>
      <c r="BP403" s="695">
        <v>0</v>
      </c>
      <c r="BQ403" s="695">
        <v>0</v>
      </c>
      <c r="BR403" s="695">
        <v>0</v>
      </c>
      <c r="BS403" s="695">
        <v>0</v>
      </c>
      <c r="BT403" s="696">
        <v>0</v>
      </c>
    </row>
    <row r="404" spans="2:72" ht="18" customHeight="1">
      <c r="B404" s="815" t="s">
        <v>208</v>
      </c>
      <c r="C404" s="815" t="s">
        <v>839</v>
      </c>
      <c r="D404" s="815" t="s">
        <v>784</v>
      </c>
      <c r="E404" s="815"/>
      <c r="F404" s="815"/>
      <c r="G404" s="815"/>
      <c r="H404" s="815">
        <v>2016</v>
      </c>
      <c r="I404" s="816" t="s">
        <v>583</v>
      </c>
      <c r="J404" s="634" t="s">
        <v>595</v>
      </c>
      <c r="K404" s="632"/>
      <c r="L404" s="694"/>
      <c r="M404" s="695"/>
      <c r="N404" s="695"/>
      <c r="O404" s="695"/>
      <c r="P404" s="695">
        <v>0</v>
      </c>
      <c r="Q404" s="695">
        <v>0</v>
      </c>
      <c r="R404" s="695">
        <v>0</v>
      </c>
      <c r="S404" s="695">
        <v>0</v>
      </c>
      <c r="T404" s="695">
        <v>0</v>
      </c>
      <c r="U404" s="695">
        <v>0</v>
      </c>
      <c r="V404" s="695">
        <v>0</v>
      </c>
      <c r="W404" s="695">
        <v>0</v>
      </c>
      <c r="X404" s="695">
        <v>0</v>
      </c>
      <c r="Y404" s="695">
        <v>0</v>
      </c>
      <c r="Z404" s="695">
        <v>0</v>
      </c>
      <c r="AA404" s="695">
        <v>0</v>
      </c>
      <c r="AB404" s="695">
        <v>0</v>
      </c>
      <c r="AC404" s="695">
        <v>0</v>
      </c>
      <c r="AD404" s="695">
        <v>0</v>
      </c>
      <c r="AE404" s="695">
        <v>0</v>
      </c>
      <c r="AF404" s="695">
        <v>0</v>
      </c>
      <c r="AG404" s="695">
        <v>0</v>
      </c>
      <c r="AH404" s="695">
        <v>0</v>
      </c>
      <c r="AI404" s="695">
        <v>0</v>
      </c>
      <c r="AJ404" s="695">
        <v>0</v>
      </c>
      <c r="AK404" s="695">
        <v>0</v>
      </c>
      <c r="AL404" s="695">
        <v>0</v>
      </c>
      <c r="AM404" s="695">
        <v>0</v>
      </c>
      <c r="AN404" s="695">
        <v>0</v>
      </c>
      <c r="AO404" s="696">
        <v>0</v>
      </c>
      <c r="AP404" s="632"/>
      <c r="AQ404" s="694"/>
      <c r="AR404" s="695"/>
      <c r="AS404" s="695"/>
      <c r="AT404" s="695"/>
      <c r="AU404" s="695">
        <v>0</v>
      </c>
      <c r="AV404" s="695">
        <v>0</v>
      </c>
      <c r="AW404" s="695">
        <v>0</v>
      </c>
      <c r="AX404" s="695">
        <v>0</v>
      </c>
      <c r="AY404" s="695">
        <v>0</v>
      </c>
      <c r="AZ404" s="695">
        <v>0</v>
      </c>
      <c r="BA404" s="695">
        <v>0</v>
      </c>
      <c r="BB404" s="695">
        <v>0</v>
      </c>
      <c r="BC404" s="695">
        <v>0</v>
      </c>
      <c r="BD404" s="695">
        <v>0</v>
      </c>
      <c r="BE404" s="695">
        <v>0</v>
      </c>
      <c r="BF404" s="695">
        <v>0</v>
      </c>
      <c r="BG404" s="695">
        <v>0</v>
      </c>
      <c r="BH404" s="695">
        <v>0</v>
      </c>
      <c r="BI404" s="695">
        <v>0</v>
      </c>
      <c r="BJ404" s="695">
        <v>0</v>
      </c>
      <c r="BK404" s="695">
        <v>0</v>
      </c>
      <c r="BL404" s="695">
        <v>0</v>
      </c>
      <c r="BM404" s="695">
        <v>0</v>
      </c>
      <c r="BN404" s="695">
        <v>0</v>
      </c>
      <c r="BO404" s="695">
        <v>0</v>
      </c>
      <c r="BP404" s="695">
        <v>0</v>
      </c>
      <c r="BQ404" s="695">
        <v>0</v>
      </c>
      <c r="BR404" s="695">
        <v>0</v>
      </c>
      <c r="BS404" s="695">
        <v>0</v>
      </c>
      <c r="BT404" s="696">
        <v>0</v>
      </c>
    </row>
    <row r="405" spans="2:72" ht="18" customHeight="1">
      <c r="B405" s="815" t="s">
        <v>208</v>
      </c>
      <c r="C405" s="815" t="s">
        <v>840</v>
      </c>
      <c r="D405" s="815" t="s">
        <v>827</v>
      </c>
      <c r="E405" s="815"/>
      <c r="F405" s="815"/>
      <c r="G405" s="815"/>
      <c r="H405" s="815">
        <v>2016</v>
      </c>
      <c r="I405" s="816" t="s">
        <v>583</v>
      </c>
      <c r="J405" s="634" t="s">
        <v>595</v>
      </c>
      <c r="K405" s="632"/>
      <c r="L405" s="694"/>
      <c r="M405" s="695"/>
      <c r="N405" s="695"/>
      <c r="O405" s="695"/>
      <c r="P405" s="695">
        <v>0</v>
      </c>
      <c r="Q405" s="695">
        <v>0</v>
      </c>
      <c r="R405" s="695">
        <v>0</v>
      </c>
      <c r="S405" s="695">
        <v>0</v>
      </c>
      <c r="T405" s="695">
        <v>0</v>
      </c>
      <c r="U405" s="695">
        <v>0</v>
      </c>
      <c r="V405" s="695">
        <v>0</v>
      </c>
      <c r="W405" s="695">
        <v>0</v>
      </c>
      <c r="X405" s="695">
        <v>0</v>
      </c>
      <c r="Y405" s="695">
        <v>0</v>
      </c>
      <c r="Z405" s="695">
        <v>0</v>
      </c>
      <c r="AA405" s="695">
        <v>0</v>
      </c>
      <c r="AB405" s="695">
        <v>0</v>
      </c>
      <c r="AC405" s="695">
        <v>0</v>
      </c>
      <c r="AD405" s="695">
        <v>0</v>
      </c>
      <c r="AE405" s="695">
        <v>0</v>
      </c>
      <c r="AF405" s="695">
        <v>0</v>
      </c>
      <c r="AG405" s="695">
        <v>0</v>
      </c>
      <c r="AH405" s="695">
        <v>0</v>
      </c>
      <c r="AI405" s="695">
        <v>0</v>
      </c>
      <c r="AJ405" s="695">
        <v>0</v>
      </c>
      <c r="AK405" s="695">
        <v>0</v>
      </c>
      <c r="AL405" s="695">
        <v>0</v>
      </c>
      <c r="AM405" s="695">
        <v>0</v>
      </c>
      <c r="AN405" s="695">
        <v>0</v>
      </c>
      <c r="AO405" s="696">
        <v>0</v>
      </c>
      <c r="AP405" s="632"/>
      <c r="AQ405" s="694"/>
      <c r="AR405" s="695"/>
      <c r="AS405" s="695"/>
      <c r="AT405" s="695"/>
      <c r="AU405" s="695">
        <v>0</v>
      </c>
      <c r="AV405" s="695">
        <v>0</v>
      </c>
      <c r="AW405" s="695">
        <v>0</v>
      </c>
      <c r="AX405" s="695">
        <v>0</v>
      </c>
      <c r="AY405" s="695">
        <v>0</v>
      </c>
      <c r="AZ405" s="695">
        <v>0</v>
      </c>
      <c r="BA405" s="695">
        <v>0</v>
      </c>
      <c r="BB405" s="695">
        <v>0</v>
      </c>
      <c r="BC405" s="695">
        <v>0</v>
      </c>
      <c r="BD405" s="695">
        <v>0</v>
      </c>
      <c r="BE405" s="695">
        <v>0</v>
      </c>
      <c r="BF405" s="695">
        <v>0</v>
      </c>
      <c r="BG405" s="695">
        <v>0</v>
      </c>
      <c r="BH405" s="695">
        <v>0</v>
      </c>
      <c r="BI405" s="695">
        <v>0</v>
      </c>
      <c r="BJ405" s="695">
        <v>0</v>
      </c>
      <c r="BK405" s="695">
        <v>0</v>
      </c>
      <c r="BL405" s="695">
        <v>0</v>
      </c>
      <c r="BM405" s="695">
        <v>0</v>
      </c>
      <c r="BN405" s="695">
        <v>0</v>
      </c>
      <c r="BO405" s="695">
        <v>0</v>
      </c>
      <c r="BP405" s="695">
        <v>0</v>
      </c>
      <c r="BQ405" s="695">
        <v>0</v>
      </c>
      <c r="BR405" s="695">
        <v>0</v>
      </c>
      <c r="BS405" s="695">
        <v>0</v>
      </c>
      <c r="BT405" s="696">
        <v>0</v>
      </c>
    </row>
    <row r="406" spans="2:72" ht="18" customHeight="1">
      <c r="B406" s="815" t="s">
        <v>208</v>
      </c>
      <c r="C406" s="815" t="s">
        <v>840</v>
      </c>
      <c r="D406" s="815" t="s">
        <v>772</v>
      </c>
      <c r="E406" s="815"/>
      <c r="F406" s="815"/>
      <c r="G406" s="815"/>
      <c r="H406" s="815">
        <v>2016</v>
      </c>
      <c r="I406" s="816" t="s">
        <v>583</v>
      </c>
      <c r="J406" s="634" t="s">
        <v>595</v>
      </c>
      <c r="K406" s="632"/>
      <c r="L406" s="694"/>
      <c r="M406" s="695"/>
      <c r="N406" s="695"/>
      <c r="O406" s="695"/>
      <c r="P406" s="695">
        <v>0</v>
      </c>
      <c r="Q406" s="695">
        <v>0</v>
      </c>
      <c r="R406" s="695">
        <v>0</v>
      </c>
      <c r="S406" s="695">
        <v>0</v>
      </c>
      <c r="T406" s="695">
        <v>0</v>
      </c>
      <c r="U406" s="695">
        <v>0</v>
      </c>
      <c r="V406" s="695">
        <v>0</v>
      </c>
      <c r="W406" s="695">
        <v>0</v>
      </c>
      <c r="X406" s="695">
        <v>0</v>
      </c>
      <c r="Y406" s="695">
        <v>0</v>
      </c>
      <c r="Z406" s="695">
        <v>0</v>
      </c>
      <c r="AA406" s="695">
        <v>0</v>
      </c>
      <c r="AB406" s="695">
        <v>0</v>
      </c>
      <c r="AC406" s="695">
        <v>0</v>
      </c>
      <c r="AD406" s="695">
        <v>0</v>
      </c>
      <c r="AE406" s="695">
        <v>0</v>
      </c>
      <c r="AF406" s="695">
        <v>0</v>
      </c>
      <c r="AG406" s="695">
        <v>0</v>
      </c>
      <c r="AH406" s="695">
        <v>0</v>
      </c>
      <c r="AI406" s="695">
        <v>0</v>
      </c>
      <c r="AJ406" s="695">
        <v>0</v>
      </c>
      <c r="AK406" s="695">
        <v>0</v>
      </c>
      <c r="AL406" s="695">
        <v>0</v>
      </c>
      <c r="AM406" s="695">
        <v>0</v>
      </c>
      <c r="AN406" s="695">
        <v>0</v>
      </c>
      <c r="AO406" s="696">
        <v>0</v>
      </c>
      <c r="AP406" s="632"/>
      <c r="AQ406" s="694"/>
      <c r="AR406" s="695"/>
      <c r="AS406" s="695"/>
      <c r="AT406" s="695"/>
      <c r="AU406" s="695">
        <v>0</v>
      </c>
      <c r="AV406" s="695">
        <v>0</v>
      </c>
      <c r="AW406" s="695">
        <v>0</v>
      </c>
      <c r="AX406" s="695">
        <v>0</v>
      </c>
      <c r="AY406" s="695">
        <v>0</v>
      </c>
      <c r="AZ406" s="695">
        <v>0</v>
      </c>
      <c r="BA406" s="695">
        <v>0</v>
      </c>
      <c r="BB406" s="695">
        <v>0</v>
      </c>
      <c r="BC406" s="695">
        <v>0</v>
      </c>
      <c r="BD406" s="695">
        <v>0</v>
      </c>
      <c r="BE406" s="695">
        <v>0</v>
      </c>
      <c r="BF406" s="695">
        <v>0</v>
      </c>
      <c r="BG406" s="695">
        <v>0</v>
      </c>
      <c r="BH406" s="695">
        <v>0</v>
      </c>
      <c r="BI406" s="695">
        <v>0</v>
      </c>
      <c r="BJ406" s="695">
        <v>0</v>
      </c>
      <c r="BK406" s="695">
        <v>0</v>
      </c>
      <c r="BL406" s="695">
        <v>0</v>
      </c>
      <c r="BM406" s="695">
        <v>0</v>
      </c>
      <c r="BN406" s="695">
        <v>0</v>
      </c>
      <c r="BO406" s="695">
        <v>0</v>
      </c>
      <c r="BP406" s="695">
        <v>0</v>
      </c>
      <c r="BQ406" s="695">
        <v>0</v>
      </c>
      <c r="BR406" s="695">
        <v>0</v>
      </c>
      <c r="BS406" s="695">
        <v>0</v>
      </c>
      <c r="BT406" s="696">
        <v>0</v>
      </c>
    </row>
    <row r="407" spans="2:72" ht="18" customHeight="1">
      <c r="B407" s="815" t="s">
        <v>208</v>
      </c>
      <c r="C407" s="815" t="s">
        <v>840</v>
      </c>
      <c r="D407" s="815" t="s">
        <v>779</v>
      </c>
      <c r="E407" s="815"/>
      <c r="F407" s="815"/>
      <c r="G407" s="815"/>
      <c r="H407" s="815">
        <v>2016</v>
      </c>
      <c r="I407" s="816" t="s">
        <v>583</v>
      </c>
      <c r="J407" s="634" t="s">
        <v>595</v>
      </c>
      <c r="K407" s="632"/>
      <c r="L407" s="694"/>
      <c r="M407" s="695"/>
      <c r="N407" s="695"/>
      <c r="O407" s="695"/>
      <c r="P407" s="695">
        <v>0</v>
      </c>
      <c r="Q407" s="695">
        <v>0</v>
      </c>
      <c r="R407" s="695">
        <v>0</v>
      </c>
      <c r="S407" s="695">
        <v>0</v>
      </c>
      <c r="T407" s="695">
        <v>0</v>
      </c>
      <c r="U407" s="695">
        <v>0</v>
      </c>
      <c r="V407" s="695">
        <v>0</v>
      </c>
      <c r="W407" s="695">
        <v>0</v>
      </c>
      <c r="X407" s="695">
        <v>0</v>
      </c>
      <c r="Y407" s="695">
        <v>0</v>
      </c>
      <c r="Z407" s="695">
        <v>0</v>
      </c>
      <c r="AA407" s="695">
        <v>0</v>
      </c>
      <c r="AB407" s="695">
        <v>0</v>
      </c>
      <c r="AC407" s="695">
        <v>0</v>
      </c>
      <c r="AD407" s="695">
        <v>0</v>
      </c>
      <c r="AE407" s="695">
        <v>0</v>
      </c>
      <c r="AF407" s="695">
        <v>0</v>
      </c>
      <c r="AG407" s="695">
        <v>0</v>
      </c>
      <c r="AH407" s="695">
        <v>0</v>
      </c>
      <c r="AI407" s="695">
        <v>0</v>
      </c>
      <c r="AJ407" s="695">
        <v>0</v>
      </c>
      <c r="AK407" s="695">
        <v>0</v>
      </c>
      <c r="AL407" s="695">
        <v>0</v>
      </c>
      <c r="AM407" s="695">
        <v>0</v>
      </c>
      <c r="AN407" s="695">
        <v>0</v>
      </c>
      <c r="AO407" s="696">
        <v>0</v>
      </c>
      <c r="AP407" s="632"/>
      <c r="AQ407" s="694"/>
      <c r="AR407" s="695"/>
      <c r="AS407" s="695"/>
      <c r="AT407" s="695"/>
      <c r="AU407" s="695">
        <v>0</v>
      </c>
      <c r="AV407" s="695">
        <v>0</v>
      </c>
      <c r="AW407" s="695">
        <v>0</v>
      </c>
      <c r="AX407" s="695">
        <v>0</v>
      </c>
      <c r="AY407" s="695">
        <v>0</v>
      </c>
      <c r="AZ407" s="695">
        <v>0</v>
      </c>
      <c r="BA407" s="695">
        <v>0</v>
      </c>
      <c r="BB407" s="695">
        <v>0</v>
      </c>
      <c r="BC407" s="695">
        <v>0</v>
      </c>
      <c r="BD407" s="695">
        <v>0</v>
      </c>
      <c r="BE407" s="695">
        <v>0</v>
      </c>
      <c r="BF407" s="695">
        <v>0</v>
      </c>
      <c r="BG407" s="695">
        <v>0</v>
      </c>
      <c r="BH407" s="695">
        <v>0</v>
      </c>
      <c r="BI407" s="695">
        <v>0</v>
      </c>
      <c r="BJ407" s="695">
        <v>0</v>
      </c>
      <c r="BK407" s="695">
        <v>0</v>
      </c>
      <c r="BL407" s="695">
        <v>0</v>
      </c>
      <c r="BM407" s="695">
        <v>0</v>
      </c>
      <c r="BN407" s="695">
        <v>0</v>
      </c>
      <c r="BO407" s="695">
        <v>0</v>
      </c>
      <c r="BP407" s="695">
        <v>0</v>
      </c>
      <c r="BQ407" s="695">
        <v>0</v>
      </c>
      <c r="BR407" s="695">
        <v>0</v>
      </c>
      <c r="BS407" s="695">
        <v>0</v>
      </c>
      <c r="BT407" s="696">
        <v>0</v>
      </c>
    </row>
    <row r="408" spans="2:72" ht="18" customHeight="1">
      <c r="B408" s="815" t="s">
        <v>208</v>
      </c>
      <c r="C408" s="815" t="s">
        <v>840</v>
      </c>
      <c r="D408" s="815" t="s">
        <v>828</v>
      </c>
      <c r="E408" s="815"/>
      <c r="F408" s="815"/>
      <c r="G408" s="815"/>
      <c r="H408" s="815">
        <v>2016</v>
      </c>
      <c r="I408" s="816" t="s">
        <v>583</v>
      </c>
      <c r="J408" s="634" t="s">
        <v>595</v>
      </c>
      <c r="K408" s="632"/>
      <c r="L408" s="694"/>
      <c r="M408" s="695"/>
      <c r="N408" s="695"/>
      <c r="O408" s="695"/>
      <c r="P408" s="695">
        <v>0</v>
      </c>
      <c r="Q408" s="695">
        <v>0</v>
      </c>
      <c r="R408" s="695">
        <v>0</v>
      </c>
      <c r="S408" s="695">
        <v>0</v>
      </c>
      <c r="T408" s="695">
        <v>0</v>
      </c>
      <c r="U408" s="695">
        <v>0</v>
      </c>
      <c r="V408" s="695">
        <v>0</v>
      </c>
      <c r="W408" s="695">
        <v>0</v>
      </c>
      <c r="X408" s="695">
        <v>0</v>
      </c>
      <c r="Y408" s="695">
        <v>0</v>
      </c>
      <c r="Z408" s="695">
        <v>0</v>
      </c>
      <c r="AA408" s="695">
        <v>0</v>
      </c>
      <c r="AB408" s="695">
        <v>0</v>
      </c>
      <c r="AC408" s="695">
        <v>0</v>
      </c>
      <c r="AD408" s="695">
        <v>0</v>
      </c>
      <c r="AE408" s="695">
        <v>0</v>
      </c>
      <c r="AF408" s="695">
        <v>0</v>
      </c>
      <c r="AG408" s="695">
        <v>0</v>
      </c>
      <c r="AH408" s="695">
        <v>0</v>
      </c>
      <c r="AI408" s="695">
        <v>0</v>
      </c>
      <c r="AJ408" s="695">
        <v>0</v>
      </c>
      <c r="AK408" s="695">
        <v>0</v>
      </c>
      <c r="AL408" s="695">
        <v>0</v>
      </c>
      <c r="AM408" s="695">
        <v>0</v>
      </c>
      <c r="AN408" s="695">
        <v>0</v>
      </c>
      <c r="AO408" s="696">
        <v>0</v>
      </c>
      <c r="AP408" s="632"/>
      <c r="AQ408" s="694"/>
      <c r="AR408" s="695"/>
      <c r="AS408" s="695"/>
      <c r="AT408" s="695"/>
      <c r="AU408" s="695">
        <v>0</v>
      </c>
      <c r="AV408" s="695">
        <v>0</v>
      </c>
      <c r="AW408" s="695">
        <v>0</v>
      </c>
      <c r="AX408" s="695">
        <v>0</v>
      </c>
      <c r="AY408" s="695">
        <v>0</v>
      </c>
      <c r="AZ408" s="695">
        <v>0</v>
      </c>
      <c r="BA408" s="695">
        <v>0</v>
      </c>
      <c r="BB408" s="695">
        <v>0</v>
      </c>
      <c r="BC408" s="695">
        <v>0</v>
      </c>
      <c r="BD408" s="695">
        <v>0</v>
      </c>
      <c r="BE408" s="695">
        <v>0</v>
      </c>
      <c r="BF408" s="695">
        <v>0</v>
      </c>
      <c r="BG408" s="695">
        <v>0</v>
      </c>
      <c r="BH408" s="695">
        <v>0</v>
      </c>
      <c r="BI408" s="695">
        <v>0</v>
      </c>
      <c r="BJ408" s="695">
        <v>0</v>
      </c>
      <c r="BK408" s="695">
        <v>0</v>
      </c>
      <c r="BL408" s="695">
        <v>0</v>
      </c>
      <c r="BM408" s="695">
        <v>0</v>
      </c>
      <c r="BN408" s="695">
        <v>0</v>
      </c>
      <c r="BO408" s="695">
        <v>0</v>
      </c>
      <c r="BP408" s="695">
        <v>0</v>
      </c>
      <c r="BQ408" s="695">
        <v>0</v>
      </c>
      <c r="BR408" s="695">
        <v>0</v>
      </c>
      <c r="BS408" s="695">
        <v>0</v>
      </c>
      <c r="BT408" s="696">
        <v>0</v>
      </c>
    </row>
    <row r="409" spans="2:72" ht="18" customHeight="1">
      <c r="B409" s="815" t="s">
        <v>208</v>
      </c>
      <c r="C409" s="815" t="s">
        <v>840</v>
      </c>
      <c r="D409" s="815" t="s">
        <v>829</v>
      </c>
      <c r="E409" s="815"/>
      <c r="F409" s="815"/>
      <c r="G409" s="815"/>
      <c r="H409" s="815">
        <v>2016</v>
      </c>
      <c r="I409" s="816" t="s">
        <v>583</v>
      </c>
      <c r="J409" s="634" t="s">
        <v>595</v>
      </c>
      <c r="K409" s="632"/>
      <c r="L409" s="694"/>
      <c r="M409" s="695"/>
      <c r="N409" s="695"/>
      <c r="O409" s="695"/>
      <c r="P409" s="695">
        <v>0</v>
      </c>
      <c r="Q409" s="695">
        <v>0</v>
      </c>
      <c r="R409" s="695">
        <v>0</v>
      </c>
      <c r="S409" s="695">
        <v>0</v>
      </c>
      <c r="T409" s="695">
        <v>0</v>
      </c>
      <c r="U409" s="695">
        <v>0</v>
      </c>
      <c r="V409" s="695">
        <v>0</v>
      </c>
      <c r="W409" s="695">
        <v>0</v>
      </c>
      <c r="X409" s="695">
        <v>0</v>
      </c>
      <c r="Y409" s="695">
        <v>0</v>
      </c>
      <c r="Z409" s="695">
        <v>0</v>
      </c>
      <c r="AA409" s="695">
        <v>0</v>
      </c>
      <c r="AB409" s="695">
        <v>0</v>
      </c>
      <c r="AC409" s="695">
        <v>0</v>
      </c>
      <c r="AD409" s="695">
        <v>0</v>
      </c>
      <c r="AE409" s="695">
        <v>0</v>
      </c>
      <c r="AF409" s="695">
        <v>0</v>
      </c>
      <c r="AG409" s="695">
        <v>0</v>
      </c>
      <c r="AH409" s="695">
        <v>0</v>
      </c>
      <c r="AI409" s="695">
        <v>0</v>
      </c>
      <c r="AJ409" s="695">
        <v>0</v>
      </c>
      <c r="AK409" s="695">
        <v>0</v>
      </c>
      <c r="AL409" s="695">
        <v>0</v>
      </c>
      <c r="AM409" s="695">
        <v>0</v>
      </c>
      <c r="AN409" s="695">
        <v>0</v>
      </c>
      <c r="AO409" s="696">
        <v>0</v>
      </c>
      <c r="AP409" s="632"/>
      <c r="AQ409" s="694"/>
      <c r="AR409" s="695"/>
      <c r="AS409" s="695"/>
      <c r="AT409" s="695"/>
      <c r="AU409" s="695">
        <v>0</v>
      </c>
      <c r="AV409" s="695">
        <v>0</v>
      </c>
      <c r="AW409" s="695">
        <v>0</v>
      </c>
      <c r="AX409" s="695">
        <v>0</v>
      </c>
      <c r="AY409" s="695">
        <v>0</v>
      </c>
      <c r="AZ409" s="695">
        <v>0</v>
      </c>
      <c r="BA409" s="695">
        <v>0</v>
      </c>
      <c r="BB409" s="695">
        <v>0</v>
      </c>
      <c r="BC409" s="695">
        <v>0</v>
      </c>
      <c r="BD409" s="695">
        <v>0</v>
      </c>
      <c r="BE409" s="695">
        <v>0</v>
      </c>
      <c r="BF409" s="695">
        <v>0</v>
      </c>
      <c r="BG409" s="695">
        <v>0</v>
      </c>
      <c r="BH409" s="695">
        <v>0</v>
      </c>
      <c r="BI409" s="695">
        <v>0</v>
      </c>
      <c r="BJ409" s="695">
        <v>0</v>
      </c>
      <c r="BK409" s="695">
        <v>0</v>
      </c>
      <c r="BL409" s="695">
        <v>0</v>
      </c>
      <c r="BM409" s="695">
        <v>0</v>
      </c>
      <c r="BN409" s="695">
        <v>0</v>
      </c>
      <c r="BO409" s="695">
        <v>0</v>
      </c>
      <c r="BP409" s="695">
        <v>0</v>
      </c>
      <c r="BQ409" s="695">
        <v>0</v>
      </c>
      <c r="BR409" s="695">
        <v>0</v>
      </c>
      <c r="BS409" s="695">
        <v>0</v>
      </c>
      <c r="BT409" s="696">
        <v>0</v>
      </c>
    </row>
    <row r="410" spans="2:72" ht="18" customHeight="1">
      <c r="B410" s="815" t="s">
        <v>208</v>
      </c>
      <c r="C410" s="815" t="s">
        <v>840</v>
      </c>
      <c r="D410" s="815" t="s">
        <v>830</v>
      </c>
      <c r="E410" s="815"/>
      <c r="F410" s="815"/>
      <c r="G410" s="815"/>
      <c r="H410" s="815">
        <v>2016</v>
      </c>
      <c r="I410" s="816" t="s">
        <v>583</v>
      </c>
      <c r="J410" s="634" t="s">
        <v>595</v>
      </c>
      <c r="K410" s="632"/>
      <c r="L410" s="694"/>
      <c r="M410" s="695"/>
      <c r="N410" s="695"/>
      <c r="O410" s="695"/>
      <c r="P410" s="695">
        <v>0</v>
      </c>
      <c r="Q410" s="695">
        <v>0</v>
      </c>
      <c r="R410" s="695">
        <v>0</v>
      </c>
      <c r="S410" s="695">
        <v>0</v>
      </c>
      <c r="T410" s="695">
        <v>0</v>
      </c>
      <c r="U410" s="695">
        <v>0</v>
      </c>
      <c r="V410" s="695">
        <v>0</v>
      </c>
      <c r="W410" s="695">
        <v>0</v>
      </c>
      <c r="X410" s="695">
        <v>0</v>
      </c>
      <c r="Y410" s="695">
        <v>0</v>
      </c>
      <c r="Z410" s="695">
        <v>0</v>
      </c>
      <c r="AA410" s="695">
        <v>0</v>
      </c>
      <c r="AB410" s="695">
        <v>0</v>
      </c>
      <c r="AC410" s="695">
        <v>0</v>
      </c>
      <c r="AD410" s="695">
        <v>0</v>
      </c>
      <c r="AE410" s="695">
        <v>0</v>
      </c>
      <c r="AF410" s="695">
        <v>0</v>
      </c>
      <c r="AG410" s="695">
        <v>0</v>
      </c>
      <c r="AH410" s="695">
        <v>0</v>
      </c>
      <c r="AI410" s="695">
        <v>0</v>
      </c>
      <c r="AJ410" s="695">
        <v>0</v>
      </c>
      <c r="AK410" s="695">
        <v>0</v>
      </c>
      <c r="AL410" s="695">
        <v>0</v>
      </c>
      <c r="AM410" s="695">
        <v>0</v>
      </c>
      <c r="AN410" s="695">
        <v>0</v>
      </c>
      <c r="AO410" s="696">
        <v>0</v>
      </c>
      <c r="AP410" s="632"/>
      <c r="AQ410" s="694"/>
      <c r="AR410" s="695"/>
      <c r="AS410" s="695"/>
      <c r="AT410" s="695"/>
      <c r="AU410" s="695">
        <v>0</v>
      </c>
      <c r="AV410" s="695">
        <v>0</v>
      </c>
      <c r="AW410" s="695">
        <v>0</v>
      </c>
      <c r="AX410" s="695">
        <v>0</v>
      </c>
      <c r="AY410" s="695">
        <v>0</v>
      </c>
      <c r="AZ410" s="695">
        <v>0</v>
      </c>
      <c r="BA410" s="695">
        <v>0</v>
      </c>
      <c r="BB410" s="695">
        <v>0</v>
      </c>
      <c r="BC410" s="695">
        <v>0</v>
      </c>
      <c r="BD410" s="695">
        <v>0</v>
      </c>
      <c r="BE410" s="695">
        <v>0</v>
      </c>
      <c r="BF410" s="695">
        <v>0</v>
      </c>
      <c r="BG410" s="695">
        <v>0</v>
      </c>
      <c r="BH410" s="695">
        <v>0</v>
      </c>
      <c r="BI410" s="695">
        <v>0</v>
      </c>
      <c r="BJ410" s="695">
        <v>0</v>
      </c>
      <c r="BK410" s="695">
        <v>0</v>
      </c>
      <c r="BL410" s="695">
        <v>0</v>
      </c>
      <c r="BM410" s="695">
        <v>0</v>
      </c>
      <c r="BN410" s="695">
        <v>0</v>
      </c>
      <c r="BO410" s="695">
        <v>0</v>
      </c>
      <c r="BP410" s="695">
        <v>0</v>
      </c>
      <c r="BQ410" s="695">
        <v>0</v>
      </c>
      <c r="BR410" s="695">
        <v>0</v>
      </c>
      <c r="BS410" s="695">
        <v>0</v>
      </c>
      <c r="BT410" s="696">
        <v>0</v>
      </c>
    </row>
    <row r="411" spans="2:72" ht="18" customHeight="1">
      <c r="B411" s="815" t="s">
        <v>208</v>
      </c>
      <c r="C411" s="815" t="s">
        <v>840</v>
      </c>
      <c r="D411" s="815" t="s">
        <v>831</v>
      </c>
      <c r="E411" s="815"/>
      <c r="F411" s="815"/>
      <c r="G411" s="815"/>
      <c r="H411" s="815">
        <v>2016</v>
      </c>
      <c r="I411" s="816" t="s">
        <v>583</v>
      </c>
      <c r="J411" s="634" t="s">
        <v>595</v>
      </c>
      <c r="K411" s="632"/>
      <c r="L411" s="694"/>
      <c r="M411" s="695"/>
      <c r="N411" s="695"/>
      <c r="O411" s="695"/>
      <c r="P411" s="695">
        <v>0</v>
      </c>
      <c r="Q411" s="695">
        <v>0</v>
      </c>
      <c r="R411" s="695">
        <v>0</v>
      </c>
      <c r="S411" s="695">
        <v>0</v>
      </c>
      <c r="T411" s="695">
        <v>0</v>
      </c>
      <c r="U411" s="695">
        <v>0</v>
      </c>
      <c r="V411" s="695">
        <v>0</v>
      </c>
      <c r="W411" s="695">
        <v>0</v>
      </c>
      <c r="X411" s="695">
        <v>0</v>
      </c>
      <c r="Y411" s="695">
        <v>0</v>
      </c>
      <c r="Z411" s="695">
        <v>0</v>
      </c>
      <c r="AA411" s="695">
        <v>0</v>
      </c>
      <c r="AB411" s="695">
        <v>0</v>
      </c>
      <c r="AC411" s="695">
        <v>0</v>
      </c>
      <c r="AD411" s="695">
        <v>0</v>
      </c>
      <c r="AE411" s="695">
        <v>0</v>
      </c>
      <c r="AF411" s="695">
        <v>0</v>
      </c>
      <c r="AG411" s="695">
        <v>0</v>
      </c>
      <c r="AH411" s="695">
        <v>0</v>
      </c>
      <c r="AI411" s="695">
        <v>0</v>
      </c>
      <c r="AJ411" s="695">
        <v>0</v>
      </c>
      <c r="AK411" s="695">
        <v>0</v>
      </c>
      <c r="AL411" s="695">
        <v>0</v>
      </c>
      <c r="AM411" s="695">
        <v>0</v>
      </c>
      <c r="AN411" s="695">
        <v>0</v>
      </c>
      <c r="AO411" s="696">
        <v>0</v>
      </c>
      <c r="AP411" s="632"/>
      <c r="AQ411" s="694"/>
      <c r="AR411" s="695"/>
      <c r="AS411" s="695"/>
      <c r="AT411" s="695"/>
      <c r="AU411" s="695">
        <v>0</v>
      </c>
      <c r="AV411" s="695">
        <v>0</v>
      </c>
      <c r="AW411" s="695">
        <v>0</v>
      </c>
      <c r="AX411" s="695">
        <v>0</v>
      </c>
      <c r="AY411" s="695">
        <v>0</v>
      </c>
      <c r="AZ411" s="695">
        <v>0</v>
      </c>
      <c r="BA411" s="695">
        <v>0</v>
      </c>
      <c r="BB411" s="695">
        <v>0</v>
      </c>
      <c r="BC411" s="695">
        <v>0</v>
      </c>
      <c r="BD411" s="695">
        <v>0</v>
      </c>
      <c r="BE411" s="695">
        <v>0</v>
      </c>
      <c r="BF411" s="695">
        <v>0</v>
      </c>
      <c r="BG411" s="695">
        <v>0</v>
      </c>
      <c r="BH411" s="695">
        <v>0</v>
      </c>
      <c r="BI411" s="695">
        <v>0</v>
      </c>
      <c r="BJ411" s="695">
        <v>0</v>
      </c>
      <c r="BK411" s="695">
        <v>0</v>
      </c>
      <c r="BL411" s="695">
        <v>0</v>
      </c>
      <c r="BM411" s="695">
        <v>0</v>
      </c>
      <c r="BN411" s="695">
        <v>0</v>
      </c>
      <c r="BO411" s="695">
        <v>0</v>
      </c>
      <c r="BP411" s="695">
        <v>0</v>
      </c>
      <c r="BQ411" s="695">
        <v>0</v>
      </c>
      <c r="BR411" s="695">
        <v>0</v>
      </c>
      <c r="BS411" s="695">
        <v>0</v>
      </c>
      <c r="BT411" s="696">
        <v>0</v>
      </c>
    </row>
    <row r="412" spans="2:72" ht="18" customHeight="1">
      <c r="B412" s="815" t="s">
        <v>208</v>
      </c>
      <c r="C412" s="815" t="s">
        <v>840</v>
      </c>
      <c r="D412" s="815" t="s">
        <v>832</v>
      </c>
      <c r="E412" s="815"/>
      <c r="F412" s="815"/>
      <c r="G412" s="815"/>
      <c r="H412" s="815">
        <v>2016</v>
      </c>
      <c r="I412" s="816" t="s">
        <v>583</v>
      </c>
      <c r="J412" s="634" t="s">
        <v>595</v>
      </c>
      <c r="K412" s="632"/>
      <c r="L412" s="694"/>
      <c r="M412" s="695"/>
      <c r="N412" s="695"/>
      <c r="O412" s="695"/>
      <c r="P412" s="695">
        <v>0</v>
      </c>
      <c r="Q412" s="695">
        <v>0</v>
      </c>
      <c r="R412" s="695">
        <v>0</v>
      </c>
      <c r="S412" s="695">
        <v>0</v>
      </c>
      <c r="T412" s="695">
        <v>0</v>
      </c>
      <c r="U412" s="695">
        <v>0</v>
      </c>
      <c r="V412" s="695">
        <v>0</v>
      </c>
      <c r="W412" s="695">
        <v>0</v>
      </c>
      <c r="X412" s="695">
        <v>0</v>
      </c>
      <c r="Y412" s="695">
        <v>0</v>
      </c>
      <c r="Z412" s="695">
        <v>0</v>
      </c>
      <c r="AA412" s="695">
        <v>0</v>
      </c>
      <c r="AB412" s="695">
        <v>0</v>
      </c>
      <c r="AC412" s="695">
        <v>0</v>
      </c>
      <c r="AD412" s="695">
        <v>0</v>
      </c>
      <c r="AE412" s="695">
        <v>0</v>
      </c>
      <c r="AF412" s="695">
        <v>0</v>
      </c>
      <c r="AG412" s="695">
        <v>0</v>
      </c>
      <c r="AH412" s="695">
        <v>0</v>
      </c>
      <c r="AI412" s="695">
        <v>0</v>
      </c>
      <c r="AJ412" s="695">
        <v>0</v>
      </c>
      <c r="AK412" s="695">
        <v>0</v>
      </c>
      <c r="AL412" s="695">
        <v>0</v>
      </c>
      <c r="AM412" s="695">
        <v>0</v>
      </c>
      <c r="AN412" s="695">
        <v>0</v>
      </c>
      <c r="AO412" s="696">
        <v>0</v>
      </c>
      <c r="AP412" s="632"/>
      <c r="AQ412" s="694"/>
      <c r="AR412" s="695"/>
      <c r="AS412" s="695"/>
      <c r="AT412" s="695"/>
      <c r="AU412" s="695">
        <v>0</v>
      </c>
      <c r="AV412" s="695">
        <v>0</v>
      </c>
      <c r="AW412" s="695">
        <v>0</v>
      </c>
      <c r="AX412" s="695">
        <v>0</v>
      </c>
      <c r="AY412" s="695">
        <v>0</v>
      </c>
      <c r="AZ412" s="695">
        <v>0</v>
      </c>
      <c r="BA412" s="695">
        <v>0</v>
      </c>
      <c r="BB412" s="695">
        <v>0</v>
      </c>
      <c r="BC412" s="695">
        <v>0</v>
      </c>
      <c r="BD412" s="695">
        <v>0</v>
      </c>
      <c r="BE412" s="695">
        <v>0</v>
      </c>
      <c r="BF412" s="695">
        <v>0</v>
      </c>
      <c r="BG412" s="695">
        <v>0</v>
      </c>
      <c r="BH412" s="695">
        <v>0</v>
      </c>
      <c r="BI412" s="695">
        <v>0</v>
      </c>
      <c r="BJ412" s="695">
        <v>0</v>
      </c>
      <c r="BK412" s="695">
        <v>0</v>
      </c>
      <c r="BL412" s="695">
        <v>0</v>
      </c>
      <c r="BM412" s="695">
        <v>0</v>
      </c>
      <c r="BN412" s="695">
        <v>0</v>
      </c>
      <c r="BO412" s="695">
        <v>0</v>
      </c>
      <c r="BP412" s="695">
        <v>0</v>
      </c>
      <c r="BQ412" s="695">
        <v>0</v>
      </c>
      <c r="BR412" s="695">
        <v>0</v>
      </c>
      <c r="BS412" s="695">
        <v>0</v>
      </c>
      <c r="BT412" s="696">
        <v>0</v>
      </c>
    </row>
    <row r="413" spans="2:72" ht="18" customHeight="1">
      <c r="B413" s="815" t="s">
        <v>208</v>
      </c>
      <c r="C413" s="815" t="s">
        <v>840</v>
      </c>
      <c r="D413" s="815" t="s">
        <v>833</v>
      </c>
      <c r="E413" s="815"/>
      <c r="F413" s="815"/>
      <c r="G413" s="815"/>
      <c r="H413" s="815">
        <v>2016</v>
      </c>
      <c r="I413" s="816" t="s">
        <v>583</v>
      </c>
      <c r="J413" s="634" t="s">
        <v>595</v>
      </c>
      <c r="K413" s="632"/>
      <c r="L413" s="694"/>
      <c r="M413" s="695"/>
      <c r="N413" s="695"/>
      <c r="O413" s="695"/>
      <c r="P413" s="695">
        <v>0</v>
      </c>
      <c r="Q413" s="695">
        <v>0</v>
      </c>
      <c r="R413" s="695">
        <v>0</v>
      </c>
      <c r="S413" s="695">
        <v>0</v>
      </c>
      <c r="T413" s="695">
        <v>0</v>
      </c>
      <c r="U413" s="695">
        <v>0</v>
      </c>
      <c r="V413" s="695">
        <v>0</v>
      </c>
      <c r="W413" s="695">
        <v>0</v>
      </c>
      <c r="X413" s="695">
        <v>0</v>
      </c>
      <c r="Y413" s="695">
        <v>0</v>
      </c>
      <c r="Z413" s="695">
        <v>0</v>
      </c>
      <c r="AA413" s="695">
        <v>0</v>
      </c>
      <c r="AB413" s="695">
        <v>0</v>
      </c>
      <c r="AC413" s="695">
        <v>0</v>
      </c>
      <c r="AD413" s="695">
        <v>0</v>
      </c>
      <c r="AE413" s="695">
        <v>0</v>
      </c>
      <c r="AF413" s="695">
        <v>0</v>
      </c>
      <c r="AG413" s="695">
        <v>0</v>
      </c>
      <c r="AH413" s="695">
        <v>0</v>
      </c>
      <c r="AI413" s="695">
        <v>0</v>
      </c>
      <c r="AJ413" s="695">
        <v>0</v>
      </c>
      <c r="AK413" s="695">
        <v>0</v>
      </c>
      <c r="AL413" s="695">
        <v>0</v>
      </c>
      <c r="AM413" s="695">
        <v>0</v>
      </c>
      <c r="AN413" s="695">
        <v>0</v>
      </c>
      <c r="AO413" s="696">
        <v>0</v>
      </c>
      <c r="AP413" s="632"/>
      <c r="AQ413" s="694"/>
      <c r="AR413" s="695"/>
      <c r="AS413" s="695"/>
      <c r="AT413" s="695"/>
      <c r="AU413" s="695">
        <v>0</v>
      </c>
      <c r="AV413" s="695">
        <v>0</v>
      </c>
      <c r="AW413" s="695">
        <v>0</v>
      </c>
      <c r="AX413" s="695">
        <v>0</v>
      </c>
      <c r="AY413" s="695">
        <v>0</v>
      </c>
      <c r="AZ413" s="695">
        <v>0</v>
      </c>
      <c r="BA413" s="695">
        <v>0</v>
      </c>
      <c r="BB413" s="695">
        <v>0</v>
      </c>
      <c r="BC413" s="695">
        <v>0</v>
      </c>
      <c r="BD413" s="695">
        <v>0</v>
      </c>
      <c r="BE413" s="695">
        <v>0</v>
      </c>
      <c r="BF413" s="695">
        <v>0</v>
      </c>
      <c r="BG413" s="695">
        <v>0</v>
      </c>
      <c r="BH413" s="695">
        <v>0</v>
      </c>
      <c r="BI413" s="695">
        <v>0</v>
      </c>
      <c r="BJ413" s="695">
        <v>0</v>
      </c>
      <c r="BK413" s="695">
        <v>0</v>
      </c>
      <c r="BL413" s="695">
        <v>0</v>
      </c>
      <c r="BM413" s="695">
        <v>0</v>
      </c>
      <c r="BN413" s="695">
        <v>0</v>
      </c>
      <c r="BO413" s="695">
        <v>0</v>
      </c>
      <c r="BP413" s="695">
        <v>0</v>
      </c>
      <c r="BQ413" s="695">
        <v>0</v>
      </c>
      <c r="BR413" s="695">
        <v>0</v>
      </c>
      <c r="BS413" s="695">
        <v>0</v>
      </c>
      <c r="BT413" s="696">
        <v>0</v>
      </c>
    </row>
    <row r="414" spans="2:72" ht="18" customHeight="1">
      <c r="B414" s="815" t="s">
        <v>208</v>
      </c>
      <c r="C414" s="815" t="s">
        <v>840</v>
      </c>
      <c r="D414" s="815" t="s">
        <v>785</v>
      </c>
      <c r="E414" s="815"/>
      <c r="F414" s="815"/>
      <c r="G414" s="815"/>
      <c r="H414" s="815">
        <v>2016</v>
      </c>
      <c r="I414" s="816" t="s">
        <v>583</v>
      </c>
      <c r="J414" s="634" t="s">
        <v>595</v>
      </c>
      <c r="K414" s="632"/>
      <c r="L414" s="694"/>
      <c r="M414" s="695"/>
      <c r="N414" s="695"/>
      <c r="O414" s="695"/>
      <c r="P414" s="695">
        <v>0</v>
      </c>
      <c r="Q414" s="695">
        <v>0</v>
      </c>
      <c r="R414" s="695">
        <v>0</v>
      </c>
      <c r="S414" s="695">
        <v>0</v>
      </c>
      <c r="T414" s="695">
        <v>0</v>
      </c>
      <c r="U414" s="695">
        <v>0</v>
      </c>
      <c r="V414" s="695">
        <v>0</v>
      </c>
      <c r="W414" s="695">
        <v>0</v>
      </c>
      <c r="X414" s="695">
        <v>0</v>
      </c>
      <c r="Y414" s="695">
        <v>0</v>
      </c>
      <c r="Z414" s="695">
        <v>0</v>
      </c>
      <c r="AA414" s="695">
        <v>0</v>
      </c>
      <c r="AB414" s="695">
        <v>0</v>
      </c>
      <c r="AC414" s="695">
        <v>0</v>
      </c>
      <c r="AD414" s="695">
        <v>0</v>
      </c>
      <c r="AE414" s="695">
        <v>0</v>
      </c>
      <c r="AF414" s="695">
        <v>0</v>
      </c>
      <c r="AG414" s="695">
        <v>0</v>
      </c>
      <c r="AH414" s="695">
        <v>0</v>
      </c>
      <c r="AI414" s="695">
        <v>0</v>
      </c>
      <c r="AJ414" s="695">
        <v>0</v>
      </c>
      <c r="AK414" s="695">
        <v>0</v>
      </c>
      <c r="AL414" s="695">
        <v>0</v>
      </c>
      <c r="AM414" s="695">
        <v>0</v>
      </c>
      <c r="AN414" s="695">
        <v>0</v>
      </c>
      <c r="AO414" s="696">
        <v>0</v>
      </c>
      <c r="AP414" s="632"/>
      <c r="AQ414" s="694"/>
      <c r="AR414" s="695"/>
      <c r="AS414" s="695"/>
      <c r="AT414" s="695"/>
      <c r="AU414" s="695">
        <v>0</v>
      </c>
      <c r="AV414" s="695">
        <v>0</v>
      </c>
      <c r="AW414" s="695">
        <v>0</v>
      </c>
      <c r="AX414" s="695">
        <v>0</v>
      </c>
      <c r="AY414" s="695">
        <v>0</v>
      </c>
      <c r="AZ414" s="695">
        <v>0</v>
      </c>
      <c r="BA414" s="695">
        <v>0</v>
      </c>
      <c r="BB414" s="695">
        <v>0</v>
      </c>
      <c r="BC414" s="695">
        <v>0</v>
      </c>
      <c r="BD414" s="695">
        <v>0</v>
      </c>
      <c r="BE414" s="695">
        <v>0</v>
      </c>
      <c r="BF414" s="695">
        <v>0</v>
      </c>
      <c r="BG414" s="695">
        <v>0</v>
      </c>
      <c r="BH414" s="695">
        <v>0</v>
      </c>
      <c r="BI414" s="695">
        <v>0</v>
      </c>
      <c r="BJ414" s="695">
        <v>0</v>
      </c>
      <c r="BK414" s="695">
        <v>0</v>
      </c>
      <c r="BL414" s="695">
        <v>0</v>
      </c>
      <c r="BM414" s="695">
        <v>0</v>
      </c>
      <c r="BN414" s="695">
        <v>0</v>
      </c>
      <c r="BO414" s="695">
        <v>0</v>
      </c>
      <c r="BP414" s="695">
        <v>0</v>
      </c>
      <c r="BQ414" s="695">
        <v>0</v>
      </c>
      <c r="BR414" s="695">
        <v>0</v>
      </c>
      <c r="BS414" s="695">
        <v>0</v>
      </c>
      <c r="BT414" s="696">
        <v>0</v>
      </c>
    </row>
    <row r="415" spans="2:72" ht="18" customHeight="1">
      <c r="B415" s="815" t="s">
        <v>208</v>
      </c>
      <c r="C415" s="815" t="s">
        <v>840</v>
      </c>
      <c r="D415" s="815" t="s">
        <v>787</v>
      </c>
      <c r="E415" s="815"/>
      <c r="F415" s="815"/>
      <c r="G415" s="815"/>
      <c r="H415" s="815">
        <v>2016</v>
      </c>
      <c r="I415" s="816" t="s">
        <v>583</v>
      </c>
      <c r="J415" s="634" t="s">
        <v>595</v>
      </c>
      <c r="K415" s="632"/>
      <c r="L415" s="694"/>
      <c r="M415" s="695"/>
      <c r="N415" s="695"/>
      <c r="O415" s="695"/>
      <c r="P415" s="695">
        <v>0</v>
      </c>
      <c r="Q415" s="695">
        <v>0</v>
      </c>
      <c r="R415" s="695">
        <v>0</v>
      </c>
      <c r="S415" s="695">
        <v>0</v>
      </c>
      <c r="T415" s="695">
        <v>0</v>
      </c>
      <c r="U415" s="695">
        <v>0</v>
      </c>
      <c r="V415" s="695">
        <v>0</v>
      </c>
      <c r="W415" s="695">
        <v>0</v>
      </c>
      <c r="X415" s="695">
        <v>0</v>
      </c>
      <c r="Y415" s="695">
        <v>0</v>
      </c>
      <c r="Z415" s="695">
        <v>0</v>
      </c>
      <c r="AA415" s="695">
        <v>0</v>
      </c>
      <c r="AB415" s="695">
        <v>0</v>
      </c>
      <c r="AC415" s="695">
        <v>0</v>
      </c>
      <c r="AD415" s="695">
        <v>0</v>
      </c>
      <c r="AE415" s="695">
        <v>0</v>
      </c>
      <c r="AF415" s="695">
        <v>0</v>
      </c>
      <c r="AG415" s="695">
        <v>0</v>
      </c>
      <c r="AH415" s="695">
        <v>0</v>
      </c>
      <c r="AI415" s="695">
        <v>0</v>
      </c>
      <c r="AJ415" s="695">
        <v>0</v>
      </c>
      <c r="AK415" s="695">
        <v>0</v>
      </c>
      <c r="AL415" s="695">
        <v>0</v>
      </c>
      <c r="AM415" s="695">
        <v>0</v>
      </c>
      <c r="AN415" s="695">
        <v>0</v>
      </c>
      <c r="AO415" s="696">
        <v>0</v>
      </c>
      <c r="AP415" s="632"/>
      <c r="AQ415" s="694"/>
      <c r="AR415" s="695"/>
      <c r="AS415" s="695"/>
      <c r="AT415" s="695"/>
      <c r="AU415" s="695">
        <v>0</v>
      </c>
      <c r="AV415" s="695">
        <v>0</v>
      </c>
      <c r="AW415" s="695">
        <v>0</v>
      </c>
      <c r="AX415" s="695">
        <v>0</v>
      </c>
      <c r="AY415" s="695">
        <v>0</v>
      </c>
      <c r="AZ415" s="695">
        <v>0</v>
      </c>
      <c r="BA415" s="695">
        <v>0</v>
      </c>
      <c r="BB415" s="695">
        <v>0</v>
      </c>
      <c r="BC415" s="695">
        <v>0</v>
      </c>
      <c r="BD415" s="695">
        <v>0</v>
      </c>
      <c r="BE415" s="695">
        <v>0</v>
      </c>
      <c r="BF415" s="695">
        <v>0</v>
      </c>
      <c r="BG415" s="695">
        <v>0</v>
      </c>
      <c r="BH415" s="695">
        <v>0</v>
      </c>
      <c r="BI415" s="695">
        <v>0</v>
      </c>
      <c r="BJ415" s="695">
        <v>0</v>
      </c>
      <c r="BK415" s="695">
        <v>0</v>
      </c>
      <c r="BL415" s="695">
        <v>0</v>
      </c>
      <c r="BM415" s="695">
        <v>0</v>
      </c>
      <c r="BN415" s="695">
        <v>0</v>
      </c>
      <c r="BO415" s="695">
        <v>0</v>
      </c>
      <c r="BP415" s="695">
        <v>0</v>
      </c>
      <c r="BQ415" s="695">
        <v>0</v>
      </c>
      <c r="BR415" s="695">
        <v>0</v>
      </c>
      <c r="BS415" s="695">
        <v>0</v>
      </c>
      <c r="BT415" s="696">
        <v>0</v>
      </c>
    </row>
    <row r="416" spans="2:72" ht="18" customHeight="1">
      <c r="B416" s="815" t="s">
        <v>208</v>
      </c>
      <c r="C416" s="815" t="s">
        <v>840</v>
      </c>
      <c r="D416" s="815" t="s">
        <v>788</v>
      </c>
      <c r="E416" s="815"/>
      <c r="F416" s="815"/>
      <c r="G416" s="815"/>
      <c r="H416" s="815">
        <v>2016</v>
      </c>
      <c r="I416" s="816" t="s">
        <v>583</v>
      </c>
      <c r="J416" s="634" t="s">
        <v>595</v>
      </c>
      <c r="K416" s="632"/>
      <c r="L416" s="694"/>
      <c r="M416" s="695"/>
      <c r="N416" s="695"/>
      <c r="O416" s="695"/>
      <c r="P416" s="695">
        <v>0</v>
      </c>
      <c r="Q416" s="695">
        <v>0</v>
      </c>
      <c r="R416" s="695">
        <v>0</v>
      </c>
      <c r="S416" s="695">
        <v>0</v>
      </c>
      <c r="T416" s="695">
        <v>0</v>
      </c>
      <c r="U416" s="695">
        <v>0</v>
      </c>
      <c r="V416" s="695">
        <v>0</v>
      </c>
      <c r="W416" s="695">
        <v>0</v>
      </c>
      <c r="X416" s="695">
        <v>0</v>
      </c>
      <c r="Y416" s="695">
        <v>0</v>
      </c>
      <c r="Z416" s="695">
        <v>0</v>
      </c>
      <c r="AA416" s="695">
        <v>0</v>
      </c>
      <c r="AB416" s="695">
        <v>0</v>
      </c>
      <c r="AC416" s="695">
        <v>0</v>
      </c>
      <c r="AD416" s="695">
        <v>0</v>
      </c>
      <c r="AE416" s="695">
        <v>0</v>
      </c>
      <c r="AF416" s="695">
        <v>0</v>
      </c>
      <c r="AG416" s="695">
        <v>0</v>
      </c>
      <c r="AH416" s="695">
        <v>0</v>
      </c>
      <c r="AI416" s="695">
        <v>0</v>
      </c>
      <c r="AJ416" s="695">
        <v>0</v>
      </c>
      <c r="AK416" s="695">
        <v>0</v>
      </c>
      <c r="AL416" s="695">
        <v>0</v>
      </c>
      <c r="AM416" s="695">
        <v>0</v>
      </c>
      <c r="AN416" s="695">
        <v>0</v>
      </c>
      <c r="AO416" s="696">
        <v>0</v>
      </c>
      <c r="AP416" s="632"/>
      <c r="AQ416" s="694"/>
      <c r="AR416" s="695"/>
      <c r="AS416" s="695"/>
      <c r="AT416" s="695"/>
      <c r="AU416" s="695">
        <v>0</v>
      </c>
      <c r="AV416" s="695">
        <v>0</v>
      </c>
      <c r="AW416" s="695">
        <v>0</v>
      </c>
      <c r="AX416" s="695">
        <v>0</v>
      </c>
      <c r="AY416" s="695">
        <v>0</v>
      </c>
      <c r="AZ416" s="695">
        <v>0</v>
      </c>
      <c r="BA416" s="695">
        <v>0</v>
      </c>
      <c r="BB416" s="695">
        <v>0</v>
      </c>
      <c r="BC416" s="695">
        <v>0</v>
      </c>
      <c r="BD416" s="695">
        <v>0</v>
      </c>
      <c r="BE416" s="695">
        <v>0</v>
      </c>
      <c r="BF416" s="695">
        <v>0</v>
      </c>
      <c r="BG416" s="695">
        <v>0</v>
      </c>
      <c r="BH416" s="695">
        <v>0</v>
      </c>
      <c r="BI416" s="695">
        <v>0</v>
      </c>
      <c r="BJ416" s="695">
        <v>0</v>
      </c>
      <c r="BK416" s="695">
        <v>0</v>
      </c>
      <c r="BL416" s="695">
        <v>0</v>
      </c>
      <c r="BM416" s="695">
        <v>0</v>
      </c>
      <c r="BN416" s="695">
        <v>0</v>
      </c>
      <c r="BO416" s="695">
        <v>0</v>
      </c>
      <c r="BP416" s="695">
        <v>0</v>
      </c>
      <c r="BQ416" s="695">
        <v>0</v>
      </c>
      <c r="BR416" s="695">
        <v>0</v>
      </c>
      <c r="BS416" s="695">
        <v>0</v>
      </c>
      <c r="BT416" s="696">
        <v>0</v>
      </c>
    </row>
    <row r="417" spans="2:72" ht="18" customHeight="1">
      <c r="B417" s="815" t="s">
        <v>208</v>
      </c>
      <c r="C417" s="815" t="s">
        <v>840</v>
      </c>
      <c r="D417" s="815" t="s">
        <v>834</v>
      </c>
      <c r="E417" s="815"/>
      <c r="F417" s="815"/>
      <c r="G417" s="815"/>
      <c r="H417" s="815">
        <v>2016</v>
      </c>
      <c r="I417" s="816" t="s">
        <v>583</v>
      </c>
      <c r="J417" s="634" t="s">
        <v>595</v>
      </c>
      <c r="K417" s="632"/>
      <c r="L417" s="694"/>
      <c r="M417" s="695"/>
      <c r="N417" s="695"/>
      <c r="O417" s="695"/>
      <c r="P417" s="695">
        <v>0</v>
      </c>
      <c r="Q417" s="695">
        <v>0</v>
      </c>
      <c r="R417" s="695">
        <v>0</v>
      </c>
      <c r="S417" s="695">
        <v>0</v>
      </c>
      <c r="T417" s="695">
        <v>0</v>
      </c>
      <c r="U417" s="695">
        <v>0</v>
      </c>
      <c r="V417" s="695">
        <v>0</v>
      </c>
      <c r="W417" s="695">
        <v>0</v>
      </c>
      <c r="X417" s="695">
        <v>0</v>
      </c>
      <c r="Y417" s="695">
        <v>0</v>
      </c>
      <c r="Z417" s="695">
        <v>0</v>
      </c>
      <c r="AA417" s="695">
        <v>0</v>
      </c>
      <c r="AB417" s="695">
        <v>0</v>
      </c>
      <c r="AC417" s="695">
        <v>0</v>
      </c>
      <c r="AD417" s="695">
        <v>0</v>
      </c>
      <c r="AE417" s="695">
        <v>0</v>
      </c>
      <c r="AF417" s="695">
        <v>0</v>
      </c>
      <c r="AG417" s="695">
        <v>0</v>
      </c>
      <c r="AH417" s="695">
        <v>0</v>
      </c>
      <c r="AI417" s="695">
        <v>0</v>
      </c>
      <c r="AJ417" s="695">
        <v>0</v>
      </c>
      <c r="AK417" s="695">
        <v>0</v>
      </c>
      <c r="AL417" s="695">
        <v>0</v>
      </c>
      <c r="AM417" s="695">
        <v>0</v>
      </c>
      <c r="AN417" s="695">
        <v>0</v>
      </c>
      <c r="AO417" s="696">
        <v>0</v>
      </c>
      <c r="AP417" s="632"/>
      <c r="AQ417" s="694"/>
      <c r="AR417" s="695"/>
      <c r="AS417" s="695"/>
      <c r="AT417" s="695"/>
      <c r="AU417" s="695">
        <v>0</v>
      </c>
      <c r="AV417" s="695">
        <v>0</v>
      </c>
      <c r="AW417" s="695">
        <v>0</v>
      </c>
      <c r="AX417" s="695">
        <v>0</v>
      </c>
      <c r="AY417" s="695">
        <v>0</v>
      </c>
      <c r="AZ417" s="695">
        <v>0</v>
      </c>
      <c r="BA417" s="695">
        <v>0</v>
      </c>
      <c r="BB417" s="695">
        <v>0</v>
      </c>
      <c r="BC417" s="695">
        <v>0</v>
      </c>
      <c r="BD417" s="695">
        <v>0</v>
      </c>
      <c r="BE417" s="695">
        <v>0</v>
      </c>
      <c r="BF417" s="695">
        <v>0</v>
      </c>
      <c r="BG417" s="695">
        <v>0</v>
      </c>
      <c r="BH417" s="695">
        <v>0</v>
      </c>
      <c r="BI417" s="695">
        <v>0</v>
      </c>
      <c r="BJ417" s="695">
        <v>0</v>
      </c>
      <c r="BK417" s="695">
        <v>0</v>
      </c>
      <c r="BL417" s="695">
        <v>0</v>
      </c>
      <c r="BM417" s="695">
        <v>0</v>
      </c>
      <c r="BN417" s="695">
        <v>0</v>
      </c>
      <c r="BO417" s="695">
        <v>0</v>
      </c>
      <c r="BP417" s="695">
        <v>0</v>
      </c>
      <c r="BQ417" s="695">
        <v>0</v>
      </c>
      <c r="BR417" s="695">
        <v>0</v>
      </c>
      <c r="BS417" s="695">
        <v>0</v>
      </c>
      <c r="BT417" s="696">
        <v>0</v>
      </c>
    </row>
    <row r="418" spans="2:72" ht="18" customHeight="1">
      <c r="B418" s="815" t="s">
        <v>208</v>
      </c>
      <c r="C418" s="815" t="s">
        <v>840</v>
      </c>
      <c r="D418" s="815" t="s">
        <v>835</v>
      </c>
      <c r="E418" s="815"/>
      <c r="F418" s="815"/>
      <c r="G418" s="815"/>
      <c r="H418" s="815">
        <v>2016</v>
      </c>
      <c r="I418" s="816" t="s">
        <v>583</v>
      </c>
      <c r="J418" s="634" t="s">
        <v>595</v>
      </c>
      <c r="K418" s="632"/>
      <c r="L418" s="694"/>
      <c r="M418" s="695"/>
      <c r="N418" s="695"/>
      <c r="O418" s="695"/>
      <c r="P418" s="695">
        <v>0</v>
      </c>
      <c r="Q418" s="695">
        <v>0</v>
      </c>
      <c r="R418" s="695">
        <v>0</v>
      </c>
      <c r="S418" s="695">
        <v>0</v>
      </c>
      <c r="T418" s="695">
        <v>0</v>
      </c>
      <c r="U418" s="695">
        <v>0</v>
      </c>
      <c r="V418" s="695">
        <v>0</v>
      </c>
      <c r="W418" s="695">
        <v>0</v>
      </c>
      <c r="X418" s="695">
        <v>0</v>
      </c>
      <c r="Y418" s="695">
        <v>0</v>
      </c>
      <c r="Z418" s="695">
        <v>0</v>
      </c>
      <c r="AA418" s="695">
        <v>0</v>
      </c>
      <c r="AB418" s="695">
        <v>0</v>
      </c>
      <c r="AC418" s="695">
        <v>0</v>
      </c>
      <c r="AD418" s="695">
        <v>0</v>
      </c>
      <c r="AE418" s="695">
        <v>0</v>
      </c>
      <c r="AF418" s="695">
        <v>0</v>
      </c>
      <c r="AG418" s="695">
        <v>0</v>
      </c>
      <c r="AH418" s="695">
        <v>0</v>
      </c>
      <c r="AI418" s="695">
        <v>0</v>
      </c>
      <c r="AJ418" s="695">
        <v>0</v>
      </c>
      <c r="AK418" s="695">
        <v>0</v>
      </c>
      <c r="AL418" s="695">
        <v>0</v>
      </c>
      <c r="AM418" s="695">
        <v>0</v>
      </c>
      <c r="AN418" s="695">
        <v>0</v>
      </c>
      <c r="AO418" s="696">
        <v>0</v>
      </c>
      <c r="AP418" s="632"/>
      <c r="AQ418" s="694"/>
      <c r="AR418" s="695"/>
      <c r="AS418" s="695"/>
      <c r="AT418" s="695"/>
      <c r="AU418" s="695">
        <v>0</v>
      </c>
      <c r="AV418" s="695">
        <v>0</v>
      </c>
      <c r="AW418" s="695">
        <v>0</v>
      </c>
      <c r="AX418" s="695">
        <v>0</v>
      </c>
      <c r="AY418" s="695">
        <v>0</v>
      </c>
      <c r="AZ418" s="695">
        <v>0</v>
      </c>
      <c r="BA418" s="695">
        <v>0</v>
      </c>
      <c r="BB418" s="695">
        <v>0</v>
      </c>
      <c r="BC418" s="695">
        <v>0</v>
      </c>
      <c r="BD418" s="695">
        <v>0</v>
      </c>
      <c r="BE418" s="695">
        <v>0</v>
      </c>
      <c r="BF418" s="695">
        <v>0</v>
      </c>
      <c r="BG418" s="695">
        <v>0</v>
      </c>
      <c r="BH418" s="695">
        <v>0</v>
      </c>
      <c r="BI418" s="695">
        <v>0</v>
      </c>
      <c r="BJ418" s="695">
        <v>0</v>
      </c>
      <c r="BK418" s="695">
        <v>0</v>
      </c>
      <c r="BL418" s="695">
        <v>0</v>
      </c>
      <c r="BM418" s="695">
        <v>0</v>
      </c>
      <c r="BN418" s="695">
        <v>0</v>
      </c>
      <c r="BO418" s="695">
        <v>0</v>
      </c>
      <c r="BP418" s="695">
        <v>0</v>
      </c>
      <c r="BQ418" s="695">
        <v>0</v>
      </c>
      <c r="BR418" s="695">
        <v>0</v>
      </c>
      <c r="BS418" s="695">
        <v>0</v>
      </c>
      <c r="BT418" s="696">
        <v>0</v>
      </c>
    </row>
    <row r="419" spans="2:72" ht="18" customHeight="1">
      <c r="B419" s="815" t="s">
        <v>208</v>
      </c>
      <c r="C419" s="815" t="s">
        <v>840</v>
      </c>
      <c r="D419" s="815" t="s">
        <v>836</v>
      </c>
      <c r="E419" s="815"/>
      <c r="F419" s="815"/>
      <c r="G419" s="815"/>
      <c r="H419" s="815">
        <v>2016</v>
      </c>
      <c r="I419" s="816" t="s">
        <v>583</v>
      </c>
      <c r="J419" s="634" t="s">
        <v>595</v>
      </c>
      <c r="K419" s="632"/>
      <c r="L419" s="694"/>
      <c r="M419" s="695"/>
      <c r="N419" s="695"/>
      <c r="O419" s="695"/>
      <c r="P419" s="695">
        <v>0</v>
      </c>
      <c r="Q419" s="695">
        <v>0</v>
      </c>
      <c r="R419" s="695">
        <v>0</v>
      </c>
      <c r="S419" s="695">
        <v>0</v>
      </c>
      <c r="T419" s="695">
        <v>0</v>
      </c>
      <c r="U419" s="695">
        <v>0</v>
      </c>
      <c r="V419" s="695">
        <v>0</v>
      </c>
      <c r="W419" s="695">
        <v>0</v>
      </c>
      <c r="X419" s="695">
        <v>0</v>
      </c>
      <c r="Y419" s="695">
        <v>0</v>
      </c>
      <c r="Z419" s="695">
        <v>0</v>
      </c>
      <c r="AA419" s="695">
        <v>0</v>
      </c>
      <c r="AB419" s="695">
        <v>0</v>
      </c>
      <c r="AC419" s="695">
        <v>0</v>
      </c>
      <c r="AD419" s="695">
        <v>0</v>
      </c>
      <c r="AE419" s="695">
        <v>0</v>
      </c>
      <c r="AF419" s="695">
        <v>0</v>
      </c>
      <c r="AG419" s="695">
        <v>0</v>
      </c>
      <c r="AH419" s="695">
        <v>0</v>
      </c>
      <c r="AI419" s="695">
        <v>0</v>
      </c>
      <c r="AJ419" s="695">
        <v>0</v>
      </c>
      <c r="AK419" s="695">
        <v>0</v>
      </c>
      <c r="AL419" s="695">
        <v>0</v>
      </c>
      <c r="AM419" s="695">
        <v>0</v>
      </c>
      <c r="AN419" s="695">
        <v>0</v>
      </c>
      <c r="AO419" s="696">
        <v>0</v>
      </c>
      <c r="AP419" s="632"/>
      <c r="AQ419" s="694"/>
      <c r="AR419" s="695"/>
      <c r="AS419" s="695"/>
      <c r="AT419" s="695"/>
      <c r="AU419" s="695">
        <v>0</v>
      </c>
      <c r="AV419" s="695">
        <v>0</v>
      </c>
      <c r="AW419" s="695">
        <v>0</v>
      </c>
      <c r="AX419" s="695">
        <v>0</v>
      </c>
      <c r="AY419" s="695">
        <v>0</v>
      </c>
      <c r="AZ419" s="695">
        <v>0</v>
      </c>
      <c r="BA419" s="695">
        <v>0</v>
      </c>
      <c r="BB419" s="695">
        <v>0</v>
      </c>
      <c r="BC419" s="695">
        <v>0</v>
      </c>
      <c r="BD419" s="695">
        <v>0</v>
      </c>
      <c r="BE419" s="695">
        <v>0</v>
      </c>
      <c r="BF419" s="695">
        <v>0</v>
      </c>
      <c r="BG419" s="695">
        <v>0</v>
      </c>
      <c r="BH419" s="695">
        <v>0</v>
      </c>
      <c r="BI419" s="695">
        <v>0</v>
      </c>
      <c r="BJ419" s="695">
        <v>0</v>
      </c>
      <c r="BK419" s="695">
        <v>0</v>
      </c>
      <c r="BL419" s="695">
        <v>0</v>
      </c>
      <c r="BM419" s="695">
        <v>0</v>
      </c>
      <c r="BN419" s="695">
        <v>0</v>
      </c>
      <c r="BO419" s="695">
        <v>0</v>
      </c>
      <c r="BP419" s="695">
        <v>0</v>
      </c>
      <c r="BQ419" s="695">
        <v>0</v>
      </c>
      <c r="BR419" s="695">
        <v>0</v>
      </c>
      <c r="BS419" s="695">
        <v>0</v>
      </c>
      <c r="BT419" s="696">
        <v>0</v>
      </c>
    </row>
    <row r="420" spans="2:72" ht="18" customHeight="1">
      <c r="B420" s="815" t="s">
        <v>208</v>
      </c>
      <c r="C420" s="815" t="s">
        <v>840</v>
      </c>
      <c r="D420" s="815" t="s">
        <v>789</v>
      </c>
      <c r="E420" s="815"/>
      <c r="F420" s="815"/>
      <c r="G420" s="815"/>
      <c r="H420" s="815">
        <v>2016</v>
      </c>
      <c r="I420" s="816" t="s">
        <v>583</v>
      </c>
      <c r="J420" s="634" t="s">
        <v>595</v>
      </c>
      <c r="K420" s="632"/>
      <c r="L420" s="694"/>
      <c r="M420" s="695"/>
      <c r="N420" s="695"/>
      <c r="O420" s="695"/>
      <c r="P420" s="695">
        <v>0</v>
      </c>
      <c r="Q420" s="695">
        <v>0</v>
      </c>
      <c r="R420" s="695">
        <v>0</v>
      </c>
      <c r="S420" s="695">
        <v>0</v>
      </c>
      <c r="T420" s="695">
        <v>0</v>
      </c>
      <c r="U420" s="695">
        <v>0</v>
      </c>
      <c r="V420" s="695">
        <v>0</v>
      </c>
      <c r="W420" s="695">
        <v>0</v>
      </c>
      <c r="X420" s="695">
        <v>0</v>
      </c>
      <c r="Y420" s="695">
        <v>0</v>
      </c>
      <c r="Z420" s="695">
        <v>0</v>
      </c>
      <c r="AA420" s="695">
        <v>0</v>
      </c>
      <c r="AB420" s="695">
        <v>0</v>
      </c>
      <c r="AC420" s="695">
        <v>0</v>
      </c>
      <c r="AD420" s="695">
        <v>0</v>
      </c>
      <c r="AE420" s="695">
        <v>0</v>
      </c>
      <c r="AF420" s="695">
        <v>0</v>
      </c>
      <c r="AG420" s="695">
        <v>0</v>
      </c>
      <c r="AH420" s="695">
        <v>0</v>
      </c>
      <c r="AI420" s="695">
        <v>0</v>
      </c>
      <c r="AJ420" s="695">
        <v>0</v>
      </c>
      <c r="AK420" s="695">
        <v>0</v>
      </c>
      <c r="AL420" s="695">
        <v>0</v>
      </c>
      <c r="AM420" s="695">
        <v>0</v>
      </c>
      <c r="AN420" s="695">
        <v>0</v>
      </c>
      <c r="AO420" s="696">
        <v>0</v>
      </c>
      <c r="AP420" s="632"/>
      <c r="AQ420" s="694"/>
      <c r="AR420" s="695"/>
      <c r="AS420" s="695"/>
      <c r="AT420" s="695"/>
      <c r="AU420" s="695">
        <v>0</v>
      </c>
      <c r="AV420" s="695">
        <v>0</v>
      </c>
      <c r="AW420" s="695">
        <v>0</v>
      </c>
      <c r="AX420" s="695">
        <v>0</v>
      </c>
      <c r="AY420" s="695">
        <v>0</v>
      </c>
      <c r="AZ420" s="695">
        <v>0</v>
      </c>
      <c r="BA420" s="695">
        <v>0</v>
      </c>
      <c r="BB420" s="695">
        <v>0</v>
      </c>
      <c r="BC420" s="695">
        <v>0</v>
      </c>
      <c r="BD420" s="695">
        <v>0</v>
      </c>
      <c r="BE420" s="695">
        <v>0</v>
      </c>
      <c r="BF420" s="695">
        <v>0</v>
      </c>
      <c r="BG420" s="695">
        <v>0</v>
      </c>
      <c r="BH420" s="695">
        <v>0</v>
      </c>
      <c r="BI420" s="695">
        <v>0</v>
      </c>
      <c r="BJ420" s="695">
        <v>0</v>
      </c>
      <c r="BK420" s="695">
        <v>0</v>
      </c>
      <c r="BL420" s="695">
        <v>0</v>
      </c>
      <c r="BM420" s="695">
        <v>0</v>
      </c>
      <c r="BN420" s="695">
        <v>0</v>
      </c>
      <c r="BO420" s="695">
        <v>0</v>
      </c>
      <c r="BP420" s="695">
        <v>0</v>
      </c>
      <c r="BQ420" s="695">
        <v>0</v>
      </c>
      <c r="BR420" s="695">
        <v>0</v>
      </c>
      <c r="BS420" s="695">
        <v>0</v>
      </c>
      <c r="BT420" s="696">
        <v>0</v>
      </c>
    </row>
    <row r="421" spans="2:72" ht="18" customHeight="1">
      <c r="B421" s="815" t="s">
        <v>208</v>
      </c>
      <c r="C421" s="815" t="s">
        <v>840</v>
      </c>
      <c r="D421" s="815" t="s">
        <v>97</v>
      </c>
      <c r="E421" s="815"/>
      <c r="F421" s="815"/>
      <c r="G421" s="815"/>
      <c r="H421" s="815">
        <v>2016</v>
      </c>
      <c r="I421" s="816" t="s">
        <v>583</v>
      </c>
      <c r="J421" s="634" t="s">
        <v>595</v>
      </c>
      <c r="K421" s="632"/>
      <c r="L421" s="694"/>
      <c r="M421" s="695"/>
      <c r="N421" s="695"/>
      <c r="O421" s="695"/>
      <c r="P421" s="695">
        <v>0</v>
      </c>
      <c r="Q421" s="695">
        <v>0</v>
      </c>
      <c r="R421" s="695">
        <v>0</v>
      </c>
      <c r="S421" s="695">
        <v>0</v>
      </c>
      <c r="T421" s="695">
        <v>0</v>
      </c>
      <c r="U421" s="695">
        <v>0</v>
      </c>
      <c r="V421" s="695">
        <v>0</v>
      </c>
      <c r="W421" s="695">
        <v>0</v>
      </c>
      <c r="X421" s="695">
        <v>0</v>
      </c>
      <c r="Y421" s="695">
        <v>0</v>
      </c>
      <c r="Z421" s="695">
        <v>0</v>
      </c>
      <c r="AA421" s="695">
        <v>0</v>
      </c>
      <c r="AB421" s="695">
        <v>0</v>
      </c>
      <c r="AC421" s="695">
        <v>0</v>
      </c>
      <c r="AD421" s="695">
        <v>0</v>
      </c>
      <c r="AE421" s="695">
        <v>0</v>
      </c>
      <c r="AF421" s="695">
        <v>0</v>
      </c>
      <c r="AG421" s="695">
        <v>0</v>
      </c>
      <c r="AH421" s="695">
        <v>0</v>
      </c>
      <c r="AI421" s="695">
        <v>0</v>
      </c>
      <c r="AJ421" s="695">
        <v>0</v>
      </c>
      <c r="AK421" s="695">
        <v>0</v>
      </c>
      <c r="AL421" s="695">
        <v>0</v>
      </c>
      <c r="AM421" s="695">
        <v>0</v>
      </c>
      <c r="AN421" s="695">
        <v>0</v>
      </c>
      <c r="AO421" s="696">
        <v>0</v>
      </c>
      <c r="AP421" s="632"/>
      <c r="AQ421" s="694"/>
      <c r="AR421" s="695"/>
      <c r="AS421" s="695"/>
      <c r="AT421" s="695"/>
      <c r="AU421" s="695">
        <v>0</v>
      </c>
      <c r="AV421" s="695">
        <v>0</v>
      </c>
      <c r="AW421" s="695">
        <v>0</v>
      </c>
      <c r="AX421" s="695">
        <v>0</v>
      </c>
      <c r="AY421" s="695">
        <v>0</v>
      </c>
      <c r="AZ421" s="695">
        <v>0</v>
      </c>
      <c r="BA421" s="695">
        <v>0</v>
      </c>
      <c r="BB421" s="695">
        <v>0</v>
      </c>
      <c r="BC421" s="695">
        <v>0</v>
      </c>
      <c r="BD421" s="695">
        <v>0</v>
      </c>
      <c r="BE421" s="695">
        <v>0</v>
      </c>
      <c r="BF421" s="695">
        <v>0</v>
      </c>
      <c r="BG421" s="695">
        <v>0</v>
      </c>
      <c r="BH421" s="695">
        <v>0</v>
      </c>
      <c r="BI421" s="695">
        <v>0</v>
      </c>
      <c r="BJ421" s="695">
        <v>0</v>
      </c>
      <c r="BK421" s="695">
        <v>0</v>
      </c>
      <c r="BL421" s="695">
        <v>0</v>
      </c>
      <c r="BM421" s="695">
        <v>0</v>
      </c>
      <c r="BN421" s="695">
        <v>0</v>
      </c>
      <c r="BO421" s="695">
        <v>0</v>
      </c>
      <c r="BP421" s="695">
        <v>0</v>
      </c>
      <c r="BQ421" s="695">
        <v>0</v>
      </c>
      <c r="BR421" s="695">
        <v>0</v>
      </c>
      <c r="BS421" s="695">
        <v>0</v>
      </c>
      <c r="BT421" s="696">
        <v>0</v>
      </c>
    </row>
    <row r="422" spans="2:72" ht="18" customHeight="1">
      <c r="B422" s="815" t="s">
        <v>208</v>
      </c>
      <c r="C422" s="815" t="s">
        <v>840</v>
      </c>
      <c r="D422" s="815" t="s">
        <v>95</v>
      </c>
      <c r="E422" s="815"/>
      <c r="F422" s="815"/>
      <c r="G422" s="815"/>
      <c r="H422" s="815">
        <v>2016</v>
      </c>
      <c r="I422" s="816" t="s">
        <v>583</v>
      </c>
      <c r="J422" s="634" t="s">
        <v>595</v>
      </c>
      <c r="K422" s="632"/>
      <c r="L422" s="694"/>
      <c r="M422" s="695"/>
      <c r="N422" s="695"/>
      <c r="O422" s="695"/>
      <c r="P422" s="695">
        <v>0</v>
      </c>
      <c r="Q422" s="695">
        <v>0</v>
      </c>
      <c r="R422" s="695">
        <v>0</v>
      </c>
      <c r="S422" s="695">
        <v>0</v>
      </c>
      <c r="T422" s="695">
        <v>0</v>
      </c>
      <c r="U422" s="695">
        <v>0</v>
      </c>
      <c r="V422" s="695">
        <v>0</v>
      </c>
      <c r="W422" s="695">
        <v>0</v>
      </c>
      <c r="X422" s="695">
        <v>0</v>
      </c>
      <c r="Y422" s="695">
        <v>0</v>
      </c>
      <c r="Z422" s="695">
        <v>0</v>
      </c>
      <c r="AA422" s="695">
        <v>0</v>
      </c>
      <c r="AB422" s="695">
        <v>0</v>
      </c>
      <c r="AC422" s="695">
        <v>0</v>
      </c>
      <c r="AD422" s="695">
        <v>0</v>
      </c>
      <c r="AE422" s="695">
        <v>0</v>
      </c>
      <c r="AF422" s="695">
        <v>0</v>
      </c>
      <c r="AG422" s="695">
        <v>0</v>
      </c>
      <c r="AH422" s="695">
        <v>0</v>
      </c>
      <c r="AI422" s="695">
        <v>0</v>
      </c>
      <c r="AJ422" s="695">
        <v>0</v>
      </c>
      <c r="AK422" s="695">
        <v>0</v>
      </c>
      <c r="AL422" s="695">
        <v>0</v>
      </c>
      <c r="AM422" s="695">
        <v>0</v>
      </c>
      <c r="AN422" s="695">
        <v>0</v>
      </c>
      <c r="AO422" s="696">
        <v>0</v>
      </c>
      <c r="AP422" s="632"/>
      <c r="AQ422" s="694"/>
      <c r="AR422" s="695"/>
      <c r="AS422" s="695"/>
      <c r="AT422" s="695"/>
      <c r="AU422" s="695">
        <v>0</v>
      </c>
      <c r="AV422" s="695">
        <v>0</v>
      </c>
      <c r="AW422" s="695">
        <v>0</v>
      </c>
      <c r="AX422" s="695">
        <v>0</v>
      </c>
      <c r="AY422" s="695">
        <v>0</v>
      </c>
      <c r="AZ422" s="695">
        <v>0</v>
      </c>
      <c r="BA422" s="695">
        <v>0</v>
      </c>
      <c r="BB422" s="695">
        <v>0</v>
      </c>
      <c r="BC422" s="695">
        <v>0</v>
      </c>
      <c r="BD422" s="695">
        <v>0</v>
      </c>
      <c r="BE422" s="695">
        <v>0</v>
      </c>
      <c r="BF422" s="695">
        <v>0</v>
      </c>
      <c r="BG422" s="695">
        <v>0</v>
      </c>
      <c r="BH422" s="695">
        <v>0</v>
      </c>
      <c r="BI422" s="695">
        <v>0</v>
      </c>
      <c r="BJ422" s="695">
        <v>0</v>
      </c>
      <c r="BK422" s="695">
        <v>0</v>
      </c>
      <c r="BL422" s="695">
        <v>0</v>
      </c>
      <c r="BM422" s="695">
        <v>0</v>
      </c>
      <c r="BN422" s="695">
        <v>0</v>
      </c>
      <c r="BO422" s="695">
        <v>0</v>
      </c>
      <c r="BP422" s="695">
        <v>0</v>
      </c>
      <c r="BQ422" s="695">
        <v>0</v>
      </c>
      <c r="BR422" s="695">
        <v>0</v>
      </c>
      <c r="BS422" s="695">
        <v>0</v>
      </c>
      <c r="BT422" s="696">
        <v>0</v>
      </c>
    </row>
    <row r="423" spans="2:72" ht="18" customHeight="1">
      <c r="B423" s="815" t="s">
        <v>208</v>
      </c>
      <c r="C423" s="815" t="s">
        <v>840</v>
      </c>
      <c r="D423" s="815" t="s">
        <v>96</v>
      </c>
      <c r="E423" s="815"/>
      <c r="F423" s="815"/>
      <c r="G423" s="815"/>
      <c r="H423" s="815">
        <v>2016</v>
      </c>
      <c r="I423" s="816" t="s">
        <v>583</v>
      </c>
      <c r="J423" s="634" t="s">
        <v>595</v>
      </c>
      <c r="K423" s="632"/>
      <c r="L423" s="694"/>
      <c r="M423" s="695"/>
      <c r="N423" s="695"/>
      <c r="O423" s="695"/>
      <c r="P423" s="695">
        <v>0</v>
      </c>
      <c r="Q423" s="695">
        <v>0</v>
      </c>
      <c r="R423" s="695">
        <v>0</v>
      </c>
      <c r="S423" s="695">
        <v>0</v>
      </c>
      <c r="T423" s="695">
        <v>0</v>
      </c>
      <c r="U423" s="695">
        <v>0</v>
      </c>
      <c r="V423" s="695">
        <v>0</v>
      </c>
      <c r="W423" s="695">
        <v>0</v>
      </c>
      <c r="X423" s="695">
        <v>0</v>
      </c>
      <c r="Y423" s="695">
        <v>0</v>
      </c>
      <c r="Z423" s="695">
        <v>0</v>
      </c>
      <c r="AA423" s="695">
        <v>0</v>
      </c>
      <c r="AB423" s="695">
        <v>0</v>
      </c>
      <c r="AC423" s="695">
        <v>0</v>
      </c>
      <c r="AD423" s="695">
        <v>0</v>
      </c>
      <c r="AE423" s="695">
        <v>0</v>
      </c>
      <c r="AF423" s="695">
        <v>0</v>
      </c>
      <c r="AG423" s="695">
        <v>0</v>
      </c>
      <c r="AH423" s="695">
        <v>0</v>
      </c>
      <c r="AI423" s="695">
        <v>0</v>
      </c>
      <c r="AJ423" s="695">
        <v>0</v>
      </c>
      <c r="AK423" s="695">
        <v>0</v>
      </c>
      <c r="AL423" s="695">
        <v>0</v>
      </c>
      <c r="AM423" s="695">
        <v>0</v>
      </c>
      <c r="AN423" s="695">
        <v>0</v>
      </c>
      <c r="AO423" s="696">
        <v>0</v>
      </c>
      <c r="AP423" s="632"/>
      <c r="AQ423" s="694"/>
      <c r="AR423" s="695"/>
      <c r="AS423" s="695"/>
      <c r="AT423" s="695"/>
      <c r="AU423" s="695">
        <v>0</v>
      </c>
      <c r="AV423" s="695">
        <v>0</v>
      </c>
      <c r="AW423" s="695">
        <v>0</v>
      </c>
      <c r="AX423" s="695">
        <v>0</v>
      </c>
      <c r="AY423" s="695">
        <v>0</v>
      </c>
      <c r="AZ423" s="695">
        <v>0</v>
      </c>
      <c r="BA423" s="695">
        <v>0</v>
      </c>
      <c r="BB423" s="695">
        <v>0</v>
      </c>
      <c r="BC423" s="695">
        <v>0</v>
      </c>
      <c r="BD423" s="695">
        <v>0</v>
      </c>
      <c r="BE423" s="695">
        <v>0</v>
      </c>
      <c r="BF423" s="695">
        <v>0</v>
      </c>
      <c r="BG423" s="695">
        <v>0</v>
      </c>
      <c r="BH423" s="695">
        <v>0</v>
      </c>
      <c r="BI423" s="695">
        <v>0</v>
      </c>
      <c r="BJ423" s="695">
        <v>0</v>
      </c>
      <c r="BK423" s="695">
        <v>0</v>
      </c>
      <c r="BL423" s="695">
        <v>0</v>
      </c>
      <c r="BM423" s="695">
        <v>0</v>
      </c>
      <c r="BN423" s="695">
        <v>0</v>
      </c>
      <c r="BO423" s="695">
        <v>0</v>
      </c>
      <c r="BP423" s="695">
        <v>0</v>
      </c>
      <c r="BQ423" s="695">
        <v>0</v>
      </c>
      <c r="BR423" s="695">
        <v>0</v>
      </c>
      <c r="BS423" s="695">
        <v>0</v>
      </c>
      <c r="BT423" s="696">
        <v>0</v>
      </c>
    </row>
    <row r="424" spans="2:72" ht="18" customHeight="1">
      <c r="B424" s="815" t="s">
        <v>208</v>
      </c>
      <c r="C424" s="815" t="s">
        <v>840</v>
      </c>
      <c r="D424" s="815" t="s">
        <v>682</v>
      </c>
      <c r="E424" s="815"/>
      <c r="F424" s="815"/>
      <c r="G424" s="815"/>
      <c r="H424" s="815">
        <v>2016</v>
      </c>
      <c r="I424" s="816" t="s">
        <v>583</v>
      </c>
      <c r="J424" s="634" t="s">
        <v>595</v>
      </c>
      <c r="K424" s="632"/>
      <c r="L424" s="694"/>
      <c r="M424" s="695"/>
      <c r="N424" s="695"/>
      <c r="O424" s="695"/>
      <c r="P424" s="695">
        <v>0</v>
      </c>
      <c r="Q424" s="695">
        <v>0</v>
      </c>
      <c r="R424" s="695">
        <v>0</v>
      </c>
      <c r="S424" s="695">
        <v>0</v>
      </c>
      <c r="T424" s="695">
        <v>0</v>
      </c>
      <c r="U424" s="695">
        <v>0</v>
      </c>
      <c r="V424" s="695">
        <v>0</v>
      </c>
      <c r="W424" s="695">
        <v>0</v>
      </c>
      <c r="X424" s="695">
        <v>0</v>
      </c>
      <c r="Y424" s="695">
        <v>0</v>
      </c>
      <c r="Z424" s="695">
        <v>0</v>
      </c>
      <c r="AA424" s="695">
        <v>0</v>
      </c>
      <c r="AB424" s="695">
        <v>0</v>
      </c>
      <c r="AC424" s="695">
        <v>0</v>
      </c>
      <c r="AD424" s="695">
        <v>0</v>
      </c>
      <c r="AE424" s="695">
        <v>0</v>
      </c>
      <c r="AF424" s="695">
        <v>0</v>
      </c>
      <c r="AG424" s="695">
        <v>0</v>
      </c>
      <c r="AH424" s="695">
        <v>0</v>
      </c>
      <c r="AI424" s="695">
        <v>0</v>
      </c>
      <c r="AJ424" s="695">
        <v>0</v>
      </c>
      <c r="AK424" s="695">
        <v>0</v>
      </c>
      <c r="AL424" s="695">
        <v>0</v>
      </c>
      <c r="AM424" s="695">
        <v>0</v>
      </c>
      <c r="AN424" s="695">
        <v>0</v>
      </c>
      <c r="AO424" s="696">
        <v>0</v>
      </c>
      <c r="AP424" s="632"/>
      <c r="AQ424" s="694"/>
      <c r="AR424" s="695"/>
      <c r="AS424" s="695"/>
      <c r="AT424" s="695"/>
      <c r="AU424" s="695">
        <v>0</v>
      </c>
      <c r="AV424" s="695">
        <v>0</v>
      </c>
      <c r="AW424" s="695">
        <v>0</v>
      </c>
      <c r="AX424" s="695">
        <v>0</v>
      </c>
      <c r="AY424" s="695">
        <v>0</v>
      </c>
      <c r="AZ424" s="695">
        <v>0</v>
      </c>
      <c r="BA424" s="695">
        <v>0</v>
      </c>
      <c r="BB424" s="695">
        <v>0</v>
      </c>
      <c r="BC424" s="695">
        <v>0</v>
      </c>
      <c r="BD424" s="695">
        <v>0</v>
      </c>
      <c r="BE424" s="695">
        <v>0</v>
      </c>
      <c r="BF424" s="695">
        <v>0</v>
      </c>
      <c r="BG424" s="695">
        <v>0</v>
      </c>
      <c r="BH424" s="695">
        <v>0</v>
      </c>
      <c r="BI424" s="695">
        <v>0</v>
      </c>
      <c r="BJ424" s="695">
        <v>0</v>
      </c>
      <c r="BK424" s="695">
        <v>0</v>
      </c>
      <c r="BL424" s="695">
        <v>0</v>
      </c>
      <c r="BM424" s="695">
        <v>0</v>
      </c>
      <c r="BN424" s="695">
        <v>0</v>
      </c>
      <c r="BO424" s="695">
        <v>0</v>
      </c>
      <c r="BP424" s="695">
        <v>0</v>
      </c>
      <c r="BQ424" s="695">
        <v>0</v>
      </c>
      <c r="BR424" s="695">
        <v>0</v>
      </c>
      <c r="BS424" s="695">
        <v>0</v>
      </c>
      <c r="BT424" s="696">
        <v>0</v>
      </c>
    </row>
    <row r="425" spans="2:72" ht="18" customHeight="1">
      <c r="B425" s="815" t="s">
        <v>208</v>
      </c>
      <c r="C425" s="815" t="s">
        <v>840</v>
      </c>
      <c r="D425" s="815" t="s">
        <v>98</v>
      </c>
      <c r="E425" s="815"/>
      <c r="F425" s="815"/>
      <c r="G425" s="815"/>
      <c r="H425" s="815">
        <v>2016</v>
      </c>
      <c r="I425" s="816" t="s">
        <v>583</v>
      </c>
      <c r="J425" s="634" t="s">
        <v>595</v>
      </c>
      <c r="K425" s="632"/>
      <c r="L425" s="694"/>
      <c r="M425" s="695"/>
      <c r="N425" s="695"/>
      <c r="O425" s="695"/>
      <c r="P425" s="695">
        <v>0</v>
      </c>
      <c r="Q425" s="695">
        <v>0</v>
      </c>
      <c r="R425" s="695">
        <v>0</v>
      </c>
      <c r="S425" s="695">
        <v>0</v>
      </c>
      <c r="T425" s="695">
        <v>0</v>
      </c>
      <c r="U425" s="695">
        <v>0</v>
      </c>
      <c r="V425" s="695">
        <v>0</v>
      </c>
      <c r="W425" s="695">
        <v>0</v>
      </c>
      <c r="X425" s="695">
        <v>0</v>
      </c>
      <c r="Y425" s="695">
        <v>0</v>
      </c>
      <c r="Z425" s="695">
        <v>0</v>
      </c>
      <c r="AA425" s="695">
        <v>0</v>
      </c>
      <c r="AB425" s="695">
        <v>0</v>
      </c>
      <c r="AC425" s="695">
        <v>0</v>
      </c>
      <c r="AD425" s="695">
        <v>0</v>
      </c>
      <c r="AE425" s="695">
        <v>0</v>
      </c>
      <c r="AF425" s="695">
        <v>0</v>
      </c>
      <c r="AG425" s="695">
        <v>0</v>
      </c>
      <c r="AH425" s="695">
        <v>0</v>
      </c>
      <c r="AI425" s="695">
        <v>0</v>
      </c>
      <c r="AJ425" s="695">
        <v>0</v>
      </c>
      <c r="AK425" s="695">
        <v>0</v>
      </c>
      <c r="AL425" s="695">
        <v>0</v>
      </c>
      <c r="AM425" s="695">
        <v>0</v>
      </c>
      <c r="AN425" s="695">
        <v>0</v>
      </c>
      <c r="AO425" s="696">
        <v>0</v>
      </c>
      <c r="AP425" s="632"/>
      <c r="AQ425" s="694"/>
      <c r="AR425" s="695"/>
      <c r="AS425" s="695"/>
      <c r="AT425" s="695"/>
      <c r="AU425" s="695">
        <v>0</v>
      </c>
      <c r="AV425" s="695">
        <v>0</v>
      </c>
      <c r="AW425" s="695">
        <v>0</v>
      </c>
      <c r="AX425" s="695">
        <v>0</v>
      </c>
      <c r="AY425" s="695">
        <v>0</v>
      </c>
      <c r="AZ425" s="695">
        <v>0</v>
      </c>
      <c r="BA425" s="695">
        <v>0</v>
      </c>
      <c r="BB425" s="695">
        <v>0</v>
      </c>
      <c r="BC425" s="695">
        <v>0</v>
      </c>
      <c r="BD425" s="695">
        <v>0</v>
      </c>
      <c r="BE425" s="695">
        <v>0</v>
      </c>
      <c r="BF425" s="695">
        <v>0</v>
      </c>
      <c r="BG425" s="695">
        <v>0</v>
      </c>
      <c r="BH425" s="695">
        <v>0</v>
      </c>
      <c r="BI425" s="695">
        <v>0</v>
      </c>
      <c r="BJ425" s="695">
        <v>0</v>
      </c>
      <c r="BK425" s="695">
        <v>0</v>
      </c>
      <c r="BL425" s="695">
        <v>0</v>
      </c>
      <c r="BM425" s="695">
        <v>0</v>
      </c>
      <c r="BN425" s="695">
        <v>0</v>
      </c>
      <c r="BO425" s="695">
        <v>0</v>
      </c>
      <c r="BP425" s="695">
        <v>0</v>
      </c>
      <c r="BQ425" s="695">
        <v>0</v>
      </c>
      <c r="BR425" s="695">
        <v>0</v>
      </c>
      <c r="BS425" s="695">
        <v>0</v>
      </c>
      <c r="BT425" s="696">
        <v>0</v>
      </c>
    </row>
    <row r="426" spans="2:72" ht="18" customHeight="1">
      <c r="B426" s="815" t="s">
        <v>208</v>
      </c>
      <c r="C426" s="815" t="s">
        <v>840</v>
      </c>
      <c r="D426" s="815" t="s">
        <v>99</v>
      </c>
      <c r="E426" s="815"/>
      <c r="F426" s="815"/>
      <c r="G426" s="815"/>
      <c r="H426" s="815">
        <v>2016</v>
      </c>
      <c r="I426" s="816" t="s">
        <v>583</v>
      </c>
      <c r="J426" s="634" t="s">
        <v>595</v>
      </c>
      <c r="K426" s="632"/>
      <c r="L426" s="694"/>
      <c r="M426" s="695"/>
      <c r="N426" s="695"/>
      <c r="O426" s="695"/>
      <c r="P426" s="695">
        <v>0</v>
      </c>
      <c r="Q426" s="695">
        <v>0</v>
      </c>
      <c r="R426" s="695">
        <v>0</v>
      </c>
      <c r="S426" s="695">
        <v>0</v>
      </c>
      <c r="T426" s="695">
        <v>0</v>
      </c>
      <c r="U426" s="695">
        <v>0</v>
      </c>
      <c r="V426" s="695">
        <v>0</v>
      </c>
      <c r="W426" s="695">
        <v>0</v>
      </c>
      <c r="X426" s="695">
        <v>0</v>
      </c>
      <c r="Y426" s="695">
        <v>0</v>
      </c>
      <c r="Z426" s="695">
        <v>0</v>
      </c>
      <c r="AA426" s="695">
        <v>0</v>
      </c>
      <c r="AB426" s="695">
        <v>0</v>
      </c>
      <c r="AC426" s="695">
        <v>0</v>
      </c>
      <c r="AD426" s="695">
        <v>0</v>
      </c>
      <c r="AE426" s="695">
        <v>0</v>
      </c>
      <c r="AF426" s="695">
        <v>0</v>
      </c>
      <c r="AG426" s="695">
        <v>0</v>
      </c>
      <c r="AH426" s="695">
        <v>0</v>
      </c>
      <c r="AI426" s="695">
        <v>0</v>
      </c>
      <c r="AJ426" s="695">
        <v>0</v>
      </c>
      <c r="AK426" s="695">
        <v>0</v>
      </c>
      <c r="AL426" s="695">
        <v>0</v>
      </c>
      <c r="AM426" s="695">
        <v>0</v>
      </c>
      <c r="AN426" s="695">
        <v>0</v>
      </c>
      <c r="AO426" s="696">
        <v>0</v>
      </c>
      <c r="AP426" s="632"/>
      <c r="AQ426" s="694"/>
      <c r="AR426" s="695"/>
      <c r="AS426" s="695"/>
      <c r="AT426" s="695"/>
      <c r="AU426" s="695">
        <v>0</v>
      </c>
      <c r="AV426" s="695">
        <v>0</v>
      </c>
      <c r="AW426" s="695">
        <v>0</v>
      </c>
      <c r="AX426" s="695">
        <v>0</v>
      </c>
      <c r="AY426" s="695">
        <v>0</v>
      </c>
      <c r="AZ426" s="695">
        <v>0</v>
      </c>
      <c r="BA426" s="695">
        <v>0</v>
      </c>
      <c r="BB426" s="695">
        <v>0</v>
      </c>
      <c r="BC426" s="695">
        <v>0</v>
      </c>
      <c r="BD426" s="695">
        <v>0</v>
      </c>
      <c r="BE426" s="695">
        <v>0</v>
      </c>
      <c r="BF426" s="695">
        <v>0</v>
      </c>
      <c r="BG426" s="695">
        <v>0</v>
      </c>
      <c r="BH426" s="695">
        <v>0</v>
      </c>
      <c r="BI426" s="695">
        <v>0</v>
      </c>
      <c r="BJ426" s="695">
        <v>0</v>
      </c>
      <c r="BK426" s="695">
        <v>0</v>
      </c>
      <c r="BL426" s="695">
        <v>0</v>
      </c>
      <c r="BM426" s="695">
        <v>0</v>
      </c>
      <c r="BN426" s="695">
        <v>0</v>
      </c>
      <c r="BO426" s="695">
        <v>0</v>
      </c>
      <c r="BP426" s="695">
        <v>0</v>
      </c>
      <c r="BQ426" s="695">
        <v>0</v>
      </c>
      <c r="BR426" s="695">
        <v>0</v>
      </c>
      <c r="BS426" s="695">
        <v>0</v>
      </c>
      <c r="BT426" s="696">
        <v>0</v>
      </c>
    </row>
    <row r="427" spans="2:72" ht="18" customHeight="1">
      <c r="B427" s="815" t="s">
        <v>208</v>
      </c>
      <c r="C427" s="815" t="s">
        <v>840</v>
      </c>
      <c r="D427" s="815" t="s">
        <v>100</v>
      </c>
      <c r="E427" s="815"/>
      <c r="F427" s="815"/>
      <c r="G427" s="815"/>
      <c r="H427" s="815">
        <v>2016</v>
      </c>
      <c r="I427" s="816" t="s">
        <v>583</v>
      </c>
      <c r="J427" s="634" t="s">
        <v>595</v>
      </c>
      <c r="K427" s="632"/>
      <c r="L427" s="694"/>
      <c r="M427" s="695"/>
      <c r="N427" s="695"/>
      <c r="O427" s="695"/>
      <c r="P427" s="695">
        <v>0</v>
      </c>
      <c r="Q427" s="695">
        <v>0</v>
      </c>
      <c r="R427" s="695">
        <v>0</v>
      </c>
      <c r="S427" s="695">
        <v>0</v>
      </c>
      <c r="T427" s="695">
        <v>0</v>
      </c>
      <c r="U427" s="695">
        <v>0</v>
      </c>
      <c r="V427" s="695">
        <v>0</v>
      </c>
      <c r="W427" s="695">
        <v>0</v>
      </c>
      <c r="X427" s="695">
        <v>0</v>
      </c>
      <c r="Y427" s="695">
        <v>0</v>
      </c>
      <c r="Z427" s="695">
        <v>0</v>
      </c>
      <c r="AA427" s="695">
        <v>0</v>
      </c>
      <c r="AB427" s="695">
        <v>0</v>
      </c>
      <c r="AC427" s="695">
        <v>0</v>
      </c>
      <c r="AD427" s="695">
        <v>0</v>
      </c>
      <c r="AE427" s="695">
        <v>0</v>
      </c>
      <c r="AF427" s="695">
        <v>0</v>
      </c>
      <c r="AG427" s="695">
        <v>0</v>
      </c>
      <c r="AH427" s="695">
        <v>0</v>
      </c>
      <c r="AI427" s="695">
        <v>0</v>
      </c>
      <c r="AJ427" s="695">
        <v>0</v>
      </c>
      <c r="AK427" s="695">
        <v>0</v>
      </c>
      <c r="AL427" s="695">
        <v>0</v>
      </c>
      <c r="AM427" s="695">
        <v>0</v>
      </c>
      <c r="AN427" s="695">
        <v>0</v>
      </c>
      <c r="AO427" s="696">
        <v>0</v>
      </c>
      <c r="AP427" s="632"/>
      <c r="AQ427" s="694"/>
      <c r="AR427" s="695"/>
      <c r="AS427" s="695"/>
      <c r="AT427" s="695"/>
      <c r="AU427" s="695">
        <v>0</v>
      </c>
      <c r="AV427" s="695">
        <v>0</v>
      </c>
      <c r="AW427" s="695">
        <v>0</v>
      </c>
      <c r="AX427" s="695">
        <v>0</v>
      </c>
      <c r="AY427" s="695">
        <v>0</v>
      </c>
      <c r="AZ427" s="695">
        <v>0</v>
      </c>
      <c r="BA427" s="695">
        <v>0</v>
      </c>
      <c r="BB427" s="695">
        <v>0</v>
      </c>
      <c r="BC427" s="695">
        <v>0</v>
      </c>
      <c r="BD427" s="695">
        <v>0</v>
      </c>
      <c r="BE427" s="695">
        <v>0</v>
      </c>
      <c r="BF427" s="695">
        <v>0</v>
      </c>
      <c r="BG427" s="695">
        <v>0</v>
      </c>
      <c r="BH427" s="695">
        <v>0</v>
      </c>
      <c r="BI427" s="695">
        <v>0</v>
      </c>
      <c r="BJ427" s="695">
        <v>0</v>
      </c>
      <c r="BK427" s="695">
        <v>0</v>
      </c>
      <c r="BL427" s="695">
        <v>0</v>
      </c>
      <c r="BM427" s="695">
        <v>0</v>
      </c>
      <c r="BN427" s="695">
        <v>0</v>
      </c>
      <c r="BO427" s="695">
        <v>0</v>
      </c>
      <c r="BP427" s="695">
        <v>0</v>
      </c>
      <c r="BQ427" s="695">
        <v>0</v>
      </c>
      <c r="BR427" s="695">
        <v>0</v>
      </c>
      <c r="BS427" s="695">
        <v>0</v>
      </c>
      <c r="BT427" s="696">
        <v>0</v>
      </c>
    </row>
    <row r="428" spans="2:72" ht="18" customHeight="1">
      <c r="B428" s="815" t="s">
        <v>208</v>
      </c>
      <c r="C428" s="815" t="s">
        <v>840</v>
      </c>
      <c r="D428" s="815" t="s">
        <v>101</v>
      </c>
      <c r="E428" s="815"/>
      <c r="F428" s="815"/>
      <c r="G428" s="815"/>
      <c r="H428" s="815">
        <v>2016</v>
      </c>
      <c r="I428" s="816" t="s">
        <v>583</v>
      </c>
      <c r="J428" s="634" t="s">
        <v>595</v>
      </c>
      <c r="K428" s="632"/>
      <c r="L428" s="694"/>
      <c r="M428" s="695"/>
      <c r="N428" s="695"/>
      <c r="O428" s="695"/>
      <c r="P428" s="695">
        <v>0</v>
      </c>
      <c r="Q428" s="695">
        <v>0</v>
      </c>
      <c r="R428" s="695">
        <v>0</v>
      </c>
      <c r="S428" s="695">
        <v>0</v>
      </c>
      <c r="T428" s="695">
        <v>0</v>
      </c>
      <c r="U428" s="695">
        <v>0</v>
      </c>
      <c r="V428" s="695">
        <v>0</v>
      </c>
      <c r="W428" s="695">
        <v>0</v>
      </c>
      <c r="X428" s="695">
        <v>0</v>
      </c>
      <c r="Y428" s="695">
        <v>0</v>
      </c>
      <c r="Z428" s="695">
        <v>0</v>
      </c>
      <c r="AA428" s="695">
        <v>0</v>
      </c>
      <c r="AB428" s="695">
        <v>0</v>
      </c>
      <c r="AC428" s="695">
        <v>0</v>
      </c>
      <c r="AD428" s="695">
        <v>0</v>
      </c>
      <c r="AE428" s="695">
        <v>0</v>
      </c>
      <c r="AF428" s="695">
        <v>0</v>
      </c>
      <c r="AG428" s="695">
        <v>0</v>
      </c>
      <c r="AH428" s="695">
        <v>0</v>
      </c>
      <c r="AI428" s="695">
        <v>0</v>
      </c>
      <c r="AJ428" s="695">
        <v>0</v>
      </c>
      <c r="AK428" s="695">
        <v>0</v>
      </c>
      <c r="AL428" s="695">
        <v>0</v>
      </c>
      <c r="AM428" s="695">
        <v>0</v>
      </c>
      <c r="AN428" s="695">
        <v>0</v>
      </c>
      <c r="AO428" s="696">
        <v>0</v>
      </c>
      <c r="AP428" s="632"/>
      <c r="AQ428" s="694"/>
      <c r="AR428" s="695"/>
      <c r="AS428" s="695"/>
      <c r="AT428" s="695"/>
      <c r="AU428" s="695">
        <v>0</v>
      </c>
      <c r="AV428" s="695">
        <v>0</v>
      </c>
      <c r="AW428" s="695">
        <v>0</v>
      </c>
      <c r="AX428" s="695">
        <v>0</v>
      </c>
      <c r="AY428" s="695">
        <v>0</v>
      </c>
      <c r="AZ428" s="695">
        <v>0</v>
      </c>
      <c r="BA428" s="695">
        <v>0</v>
      </c>
      <c r="BB428" s="695">
        <v>0</v>
      </c>
      <c r="BC428" s="695">
        <v>0</v>
      </c>
      <c r="BD428" s="695">
        <v>0</v>
      </c>
      <c r="BE428" s="695">
        <v>0</v>
      </c>
      <c r="BF428" s="695">
        <v>0</v>
      </c>
      <c r="BG428" s="695">
        <v>0</v>
      </c>
      <c r="BH428" s="695">
        <v>0</v>
      </c>
      <c r="BI428" s="695">
        <v>0</v>
      </c>
      <c r="BJ428" s="695">
        <v>0</v>
      </c>
      <c r="BK428" s="695">
        <v>0</v>
      </c>
      <c r="BL428" s="695">
        <v>0</v>
      </c>
      <c r="BM428" s="695">
        <v>0</v>
      </c>
      <c r="BN428" s="695">
        <v>0</v>
      </c>
      <c r="BO428" s="695">
        <v>0</v>
      </c>
      <c r="BP428" s="695">
        <v>0</v>
      </c>
      <c r="BQ428" s="695">
        <v>0</v>
      </c>
      <c r="BR428" s="695">
        <v>0</v>
      </c>
      <c r="BS428" s="695">
        <v>0</v>
      </c>
      <c r="BT428" s="696">
        <v>0</v>
      </c>
    </row>
    <row r="429" spans="2:72" ht="18" customHeight="1">
      <c r="B429" s="815" t="s">
        <v>208</v>
      </c>
      <c r="C429" s="815" t="s">
        <v>840</v>
      </c>
      <c r="D429" s="815" t="s">
        <v>102</v>
      </c>
      <c r="E429" s="815"/>
      <c r="F429" s="815"/>
      <c r="G429" s="815"/>
      <c r="H429" s="815">
        <v>2016</v>
      </c>
      <c r="I429" s="816" t="s">
        <v>583</v>
      </c>
      <c r="J429" s="634" t="s">
        <v>595</v>
      </c>
      <c r="K429" s="632"/>
      <c r="L429" s="694"/>
      <c r="M429" s="695"/>
      <c r="N429" s="695"/>
      <c r="O429" s="695"/>
      <c r="P429" s="695">
        <v>0</v>
      </c>
      <c r="Q429" s="695">
        <v>0</v>
      </c>
      <c r="R429" s="695">
        <v>0</v>
      </c>
      <c r="S429" s="695">
        <v>0</v>
      </c>
      <c r="T429" s="695">
        <v>0</v>
      </c>
      <c r="U429" s="695">
        <v>0</v>
      </c>
      <c r="V429" s="695">
        <v>0</v>
      </c>
      <c r="W429" s="695">
        <v>0</v>
      </c>
      <c r="X429" s="695">
        <v>0</v>
      </c>
      <c r="Y429" s="695">
        <v>0</v>
      </c>
      <c r="Z429" s="695">
        <v>0</v>
      </c>
      <c r="AA429" s="695">
        <v>0</v>
      </c>
      <c r="AB429" s="695">
        <v>0</v>
      </c>
      <c r="AC429" s="695">
        <v>0</v>
      </c>
      <c r="AD429" s="695">
        <v>0</v>
      </c>
      <c r="AE429" s="695">
        <v>0</v>
      </c>
      <c r="AF429" s="695">
        <v>0</v>
      </c>
      <c r="AG429" s="695">
        <v>0</v>
      </c>
      <c r="AH429" s="695">
        <v>0</v>
      </c>
      <c r="AI429" s="695">
        <v>0</v>
      </c>
      <c r="AJ429" s="695">
        <v>0</v>
      </c>
      <c r="AK429" s="695">
        <v>0</v>
      </c>
      <c r="AL429" s="695">
        <v>0</v>
      </c>
      <c r="AM429" s="695">
        <v>0</v>
      </c>
      <c r="AN429" s="695">
        <v>0</v>
      </c>
      <c r="AO429" s="696">
        <v>0</v>
      </c>
      <c r="AP429" s="632"/>
      <c r="AQ429" s="694"/>
      <c r="AR429" s="695"/>
      <c r="AS429" s="695"/>
      <c r="AT429" s="695"/>
      <c r="AU429" s="695">
        <v>0</v>
      </c>
      <c r="AV429" s="695">
        <v>0</v>
      </c>
      <c r="AW429" s="695">
        <v>0</v>
      </c>
      <c r="AX429" s="695">
        <v>0</v>
      </c>
      <c r="AY429" s="695">
        <v>0</v>
      </c>
      <c r="AZ429" s="695">
        <v>0</v>
      </c>
      <c r="BA429" s="695">
        <v>0</v>
      </c>
      <c r="BB429" s="695">
        <v>0</v>
      </c>
      <c r="BC429" s="695">
        <v>0</v>
      </c>
      <c r="BD429" s="695">
        <v>0</v>
      </c>
      <c r="BE429" s="695">
        <v>0</v>
      </c>
      <c r="BF429" s="695">
        <v>0</v>
      </c>
      <c r="BG429" s="695">
        <v>0</v>
      </c>
      <c r="BH429" s="695">
        <v>0</v>
      </c>
      <c r="BI429" s="695">
        <v>0</v>
      </c>
      <c r="BJ429" s="695">
        <v>0</v>
      </c>
      <c r="BK429" s="695">
        <v>0</v>
      </c>
      <c r="BL429" s="695">
        <v>0</v>
      </c>
      <c r="BM429" s="695">
        <v>0</v>
      </c>
      <c r="BN429" s="695">
        <v>0</v>
      </c>
      <c r="BO429" s="695">
        <v>0</v>
      </c>
      <c r="BP429" s="695">
        <v>0</v>
      </c>
      <c r="BQ429" s="695">
        <v>0</v>
      </c>
      <c r="BR429" s="695">
        <v>0</v>
      </c>
      <c r="BS429" s="695">
        <v>0</v>
      </c>
      <c r="BT429" s="696">
        <v>0</v>
      </c>
    </row>
    <row r="430" spans="2:72" ht="18" customHeight="1">
      <c r="B430" s="815" t="s">
        <v>208</v>
      </c>
      <c r="C430" s="815" t="s">
        <v>840</v>
      </c>
      <c r="D430" s="815" t="s">
        <v>103</v>
      </c>
      <c r="E430" s="815"/>
      <c r="F430" s="815"/>
      <c r="G430" s="815"/>
      <c r="H430" s="815">
        <v>2016</v>
      </c>
      <c r="I430" s="816" t="s">
        <v>583</v>
      </c>
      <c r="J430" s="634" t="s">
        <v>595</v>
      </c>
      <c r="K430" s="632"/>
      <c r="L430" s="694"/>
      <c r="M430" s="695"/>
      <c r="N430" s="695"/>
      <c r="O430" s="695"/>
      <c r="P430" s="695">
        <v>0</v>
      </c>
      <c r="Q430" s="695">
        <v>0</v>
      </c>
      <c r="R430" s="695">
        <v>0</v>
      </c>
      <c r="S430" s="695">
        <v>0</v>
      </c>
      <c r="T430" s="695">
        <v>0</v>
      </c>
      <c r="U430" s="695">
        <v>0</v>
      </c>
      <c r="V430" s="695">
        <v>0</v>
      </c>
      <c r="W430" s="695">
        <v>0</v>
      </c>
      <c r="X430" s="695">
        <v>0</v>
      </c>
      <c r="Y430" s="695">
        <v>0</v>
      </c>
      <c r="Z430" s="695">
        <v>0</v>
      </c>
      <c r="AA430" s="695">
        <v>0</v>
      </c>
      <c r="AB430" s="695">
        <v>0</v>
      </c>
      <c r="AC430" s="695">
        <v>0</v>
      </c>
      <c r="AD430" s="695">
        <v>0</v>
      </c>
      <c r="AE430" s="695">
        <v>0</v>
      </c>
      <c r="AF430" s="695">
        <v>0</v>
      </c>
      <c r="AG430" s="695">
        <v>0</v>
      </c>
      <c r="AH430" s="695">
        <v>0</v>
      </c>
      <c r="AI430" s="695">
        <v>0</v>
      </c>
      <c r="AJ430" s="695">
        <v>0</v>
      </c>
      <c r="AK430" s="695">
        <v>0</v>
      </c>
      <c r="AL430" s="695">
        <v>0</v>
      </c>
      <c r="AM430" s="695">
        <v>0</v>
      </c>
      <c r="AN430" s="695">
        <v>0</v>
      </c>
      <c r="AO430" s="696">
        <v>0</v>
      </c>
      <c r="AP430" s="632"/>
      <c r="AQ430" s="694"/>
      <c r="AR430" s="695"/>
      <c r="AS430" s="695"/>
      <c r="AT430" s="695"/>
      <c r="AU430" s="695">
        <v>0</v>
      </c>
      <c r="AV430" s="695">
        <v>0</v>
      </c>
      <c r="AW430" s="695">
        <v>0</v>
      </c>
      <c r="AX430" s="695">
        <v>0</v>
      </c>
      <c r="AY430" s="695">
        <v>0</v>
      </c>
      <c r="AZ430" s="695">
        <v>0</v>
      </c>
      <c r="BA430" s="695">
        <v>0</v>
      </c>
      <c r="BB430" s="695">
        <v>0</v>
      </c>
      <c r="BC430" s="695">
        <v>0</v>
      </c>
      <c r="BD430" s="695">
        <v>0</v>
      </c>
      <c r="BE430" s="695">
        <v>0</v>
      </c>
      <c r="BF430" s="695">
        <v>0</v>
      </c>
      <c r="BG430" s="695">
        <v>0</v>
      </c>
      <c r="BH430" s="695">
        <v>0</v>
      </c>
      <c r="BI430" s="695">
        <v>0</v>
      </c>
      <c r="BJ430" s="695">
        <v>0</v>
      </c>
      <c r="BK430" s="695">
        <v>0</v>
      </c>
      <c r="BL430" s="695">
        <v>0</v>
      </c>
      <c r="BM430" s="695">
        <v>0</v>
      </c>
      <c r="BN430" s="695">
        <v>0</v>
      </c>
      <c r="BO430" s="695">
        <v>0</v>
      </c>
      <c r="BP430" s="695">
        <v>0</v>
      </c>
      <c r="BQ430" s="695">
        <v>0</v>
      </c>
      <c r="BR430" s="695">
        <v>0</v>
      </c>
      <c r="BS430" s="695">
        <v>0</v>
      </c>
      <c r="BT430" s="696">
        <v>0</v>
      </c>
    </row>
    <row r="431" spans="2:72" ht="18" customHeight="1">
      <c r="B431" s="815" t="s">
        <v>208</v>
      </c>
      <c r="C431" s="815" t="s">
        <v>840</v>
      </c>
      <c r="D431" s="815" t="s">
        <v>104</v>
      </c>
      <c r="E431" s="815"/>
      <c r="F431" s="815"/>
      <c r="G431" s="815"/>
      <c r="H431" s="815">
        <v>2016</v>
      </c>
      <c r="I431" s="816" t="s">
        <v>583</v>
      </c>
      <c r="J431" s="634" t="s">
        <v>595</v>
      </c>
      <c r="K431" s="632"/>
      <c r="L431" s="694"/>
      <c r="M431" s="695"/>
      <c r="N431" s="695"/>
      <c r="O431" s="695"/>
      <c r="P431" s="695">
        <v>0</v>
      </c>
      <c r="Q431" s="695">
        <v>0</v>
      </c>
      <c r="R431" s="695">
        <v>0</v>
      </c>
      <c r="S431" s="695">
        <v>0</v>
      </c>
      <c r="T431" s="695">
        <v>0</v>
      </c>
      <c r="U431" s="695">
        <v>0</v>
      </c>
      <c r="V431" s="695">
        <v>0</v>
      </c>
      <c r="W431" s="695">
        <v>0</v>
      </c>
      <c r="X431" s="695">
        <v>0</v>
      </c>
      <c r="Y431" s="695">
        <v>0</v>
      </c>
      <c r="Z431" s="695">
        <v>0</v>
      </c>
      <c r="AA431" s="695">
        <v>0</v>
      </c>
      <c r="AB431" s="695">
        <v>0</v>
      </c>
      <c r="AC431" s="695">
        <v>0</v>
      </c>
      <c r="AD431" s="695">
        <v>0</v>
      </c>
      <c r="AE431" s="695">
        <v>0</v>
      </c>
      <c r="AF431" s="695">
        <v>0</v>
      </c>
      <c r="AG431" s="695">
        <v>0</v>
      </c>
      <c r="AH431" s="695">
        <v>0</v>
      </c>
      <c r="AI431" s="695">
        <v>0</v>
      </c>
      <c r="AJ431" s="695">
        <v>0</v>
      </c>
      <c r="AK431" s="695">
        <v>0</v>
      </c>
      <c r="AL431" s="695">
        <v>0</v>
      </c>
      <c r="AM431" s="695">
        <v>0</v>
      </c>
      <c r="AN431" s="695">
        <v>0</v>
      </c>
      <c r="AO431" s="696">
        <v>0</v>
      </c>
      <c r="AP431" s="632"/>
      <c r="AQ431" s="694"/>
      <c r="AR431" s="695"/>
      <c r="AS431" s="695"/>
      <c r="AT431" s="695"/>
      <c r="AU431" s="695">
        <v>0</v>
      </c>
      <c r="AV431" s="695">
        <v>0</v>
      </c>
      <c r="AW431" s="695">
        <v>0</v>
      </c>
      <c r="AX431" s="695">
        <v>0</v>
      </c>
      <c r="AY431" s="695">
        <v>0</v>
      </c>
      <c r="AZ431" s="695">
        <v>0</v>
      </c>
      <c r="BA431" s="695">
        <v>0</v>
      </c>
      <c r="BB431" s="695">
        <v>0</v>
      </c>
      <c r="BC431" s="695">
        <v>0</v>
      </c>
      <c r="BD431" s="695">
        <v>0</v>
      </c>
      <c r="BE431" s="695">
        <v>0</v>
      </c>
      <c r="BF431" s="695">
        <v>0</v>
      </c>
      <c r="BG431" s="695">
        <v>0</v>
      </c>
      <c r="BH431" s="695">
        <v>0</v>
      </c>
      <c r="BI431" s="695">
        <v>0</v>
      </c>
      <c r="BJ431" s="695">
        <v>0</v>
      </c>
      <c r="BK431" s="695">
        <v>0</v>
      </c>
      <c r="BL431" s="695">
        <v>0</v>
      </c>
      <c r="BM431" s="695">
        <v>0</v>
      </c>
      <c r="BN431" s="695">
        <v>0</v>
      </c>
      <c r="BO431" s="695">
        <v>0</v>
      </c>
      <c r="BP431" s="695">
        <v>0</v>
      </c>
      <c r="BQ431" s="695">
        <v>0</v>
      </c>
      <c r="BR431" s="695">
        <v>0</v>
      </c>
      <c r="BS431" s="695">
        <v>0</v>
      </c>
      <c r="BT431" s="696">
        <v>0</v>
      </c>
    </row>
    <row r="432" spans="2:72" ht="18" customHeight="1">
      <c r="B432" s="815" t="s">
        <v>208</v>
      </c>
      <c r="C432" s="815" t="s">
        <v>840</v>
      </c>
      <c r="D432" s="815" t="s">
        <v>106</v>
      </c>
      <c r="E432" s="815"/>
      <c r="F432" s="815"/>
      <c r="G432" s="815"/>
      <c r="H432" s="815">
        <v>2016</v>
      </c>
      <c r="I432" s="816" t="s">
        <v>583</v>
      </c>
      <c r="J432" s="634" t="s">
        <v>595</v>
      </c>
      <c r="K432" s="632"/>
      <c r="L432" s="694"/>
      <c r="M432" s="695"/>
      <c r="N432" s="695"/>
      <c r="O432" s="695"/>
      <c r="P432" s="695">
        <v>0</v>
      </c>
      <c r="Q432" s="695">
        <v>0</v>
      </c>
      <c r="R432" s="695">
        <v>0</v>
      </c>
      <c r="S432" s="695">
        <v>0</v>
      </c>
      <c r="T432" s="695">
        <v>0</v>
      </c>
      <c r="U432" s="695">
        <v>0</v>
      </c>
      <c r="V432" s="695">
        <v>0</v>
      </c>
      <c r="W432" s="695">
        <v>0</v>
      </c>
      <c r="X432" s="695">
        <v>0</v>
      </c>
      <c r="Y432" s="695">
        <v>0</v>
      </c>
      <c r="Z432" s="695">
        <v>0</v>
      </c>
      <c r="AA432" s="695">
        <v>0</v>
      </c>
      <c r="AB432" s="695">
        <v>0</v>
      </c>
      <c r="AC432" s="695">
        <v>0</v>
      </c>
      <c r="AD432" s="695">
        <v>0</v>
      </c>
      <c r="AE432" s="695">
        <v>0</v>
      </c>
      <c r="AF432" s="695">
        <v>0</v>
      </c>
      <c r="AG432" s="695">
        <v>0</v>
      </c>
      <c r="AH432" s="695">
        <v>0</v>
      </c>
      <c r="AI432" s="695">
        <v>0</v>
      </c>
      <c r="AJ432" s="695">
        <v>0</v>
      </c>
      <c r="AK432" s="695">
        <v>0</v>
      </c>
      <c r="AL432" s="695">
        <v>0</v>
      </c>
      <c r="AM432" s="695">
        <v>0</v>
      </c>
      <c r="AN432" s="695">
        <v>0</v>
      </c>
      <c r="AO432" s="696">
        <v>0</v>
      </c>
      <c r="AP432" s="632"/>
      <c r="AQ432" s="694"/>
      <c r="AR432" s="695"/>
      <c r="AS432" s="695"/>
      <c r="AT432" s="695"/>
      <c r="AU432" s="695">
        <v>0</v>
      </c>
      <c r="AV432" s="695">
        <v>0</v>
      </c>
      <c r="AW432" s="695">
        <v>0</v>
      </c>
      <c r="AX432" s="695">
        <v>0</v>
      </c>
      <c r="AY432" s="695">
        <v>0</v>
      </c>
      <c r="AZ432" s="695">
        <v>0</v>
      </c>
      <c r="BA432" s="695">
        <v>0</v>
      </c>
      <c r="BB432" s="695">
        <v>0</v>
      </c>
      <c r="BC432" s="695">
        <v>0</v>
      </c>
      <c r="BD432" s="695">
        <v>0</v>
      </c>
      <c r="BE432" s="695">
        <v>0</v>
      </c>
      <c r="BF432" s="695">
        <v>0</v>
      </c>
      <c r="BG432" s="695">
        <v>0</v>
      </c>
      <c r="BH432" s="695">
        <v>0</v>
      </c>
      <c r="BI432" s="695">
        <v>0</v>
      </c>
      <c r="BJ432" s="695">
        <v>0</v>
      </c>
      <c r="BK432" s="695">
        <v>0</v>
      </c>
      <c r="BL432" s="695">
        <v>0</v>
      </c>
      <c r="BM432" s="695">
        <v>0</v>
      </c>
      <c r="BN432" s="695">
        <v>0</v>
      </c>
      <c r="BO432" s="695">
        <v>0</v>
      </c>
      <c r="BP432" s="695">
        <v>0</v>
      </c>
      <c r="BQ432" s="695">
        <v>0</v>
      </c>
      <c r="BR432" s="695">
        <v>0</v>
      </c>
      <c r="BS432" s="695">
        <v>0</v>
      </c>
      <c r="BT432" s="696">
        <v>0</v>
      </c>
    </row>
    <row r="433" spans="2:72" ht="18" customHeight="1">
      <c r="B433" s="815" t="s">
        <v>208</v>
      </c>
      <c r="C433" s="815" t="s">
        <v>840</v>
      </c>
      <c r="D433" s="815" t="s">
        <v>105</v>
      </c>
      <c r="E433" s="815"/>
      <c r="F433" s="815"/>
      <c r="G433" s="815"/>
      <c r="H433" s="815">
        <v>2016</v>
      </c>
      <c r="I433" s="816" t="s">
        <v>583</v>
      </c>
      <c r="J433" s="634" t="s">
        <v>595</v>
      </c>
      <c r="K433" s="632"/>
      <c r="L433" s="694"/>
      <c r="M433" s="695"/>
      <c r="N433" s="695"/>
      <c r="O433" s="695"/>
      <c r="P433" s="695">
        <v>0</v>
      </c>
      <c r="Q433" s="695">
        <v>0</v>
      </c>
      <c r="R433" s="695">
        <v>0</v>
      </c>
      <c r="S433" s="695">
        <v>0</v>
      </c>
      <c r="T433" s="695">
        <v>0</v>
      </c>
      <c r="U433" s="695">
        <v>0</v>
      </c>
      <c r="V433" s="695">
        <v>0</v>
      </c>
      <c r="W433" s="695">
        <v>0</v>
      </c>
      <c r="X433" s="695">
        <v>0</v>
      </c>
      <c r="Y433" s="695">
        <v>0</v>
      </c>
      <c r="Z433" s="695">
        <v>0</v>
      </c>
      <c r="AA433" s="695">
        <v>0</v>
      </c>
      <c r="AB433" s="695">
        <v>0</v>
      </c>
      <c r="AC433" s="695">
        <v>0</v>
      </c>
      <c r="AD433" s="695">
        <v>0</v>
      </c>
      <c r="AE433" s="695">
        <v>0</v>
      </c>
      <c r="AF433" s="695">
        <v>0</v>
      </c>
      <c r="AG433" s="695">
        <v>0</v>
      </c>
      <c r="AH433" s="695">
        <v>0</v>
      </c>
      <c r="AI433" s="695">
        <v>0</v>
      </c>
      <c r="AJ433" s="695">
        <v>0</v>
      </c>
      <c r="AK433" s="695">
        <v>0</v>
      </c>
      <c r="AL433" s="695">
        <v>0</v>
      </c>
      <c r="AM433" s="695">
        <v>0</v>
      </c>
      <c r="AN433" s="695">
        <v>0</v>
      </c>
      <c r="AO433" s="696">
        <v>0</v>
      </c>
      <c r="AP433" s="632"/>
      <c r="AQ433" s="694"/>
      <c r="AR433" s="695"/>
      <c r="AS433" s="695"/>
      <c r="AT433" s="695"/>
      <c r="AU433" s="695">
        <v>0</v>
      </c>
      <c r="AV433" s="695">
        <v>0</v>
      </c>
      <c r="AW433" s="695">
        <v>0</v>
      </c>
      <c r="AX433" s="695">
        <v>0</v>
      </c>
      <c r="AY433" s="695">
        <v>0</v>
      </c>
      <c r="AZ433" s="695">
        <v>0</v>
      </c>
      <c r="BA433" s="695">
        <v>0</v>
      </c>
      <c r="BB433" s="695">
        <v>0</v>
      </c>
      <c r="BC433" s="695">
        <v>0</v>
      </c>
      <c r="BD433" s="695">
        <v>0</v>
      </c>
      <c r="BE433" s="695">
        <v>0</v>
      </c>
      <c r="BF433" s="695">
        <v>0</v>
      </c>
      <c r="BG433" s="695">
        <v>0</v>
      </c>
      <c r="BH433" s="695">
        <v>0</v>
      </c>
      <c r="BI433" s="695">
        <v>0</v>
      </c>
      <c r="BJ433" s="695">
        <v>0</v>
      </c>
      <c r="BK433" s="695">
        <v>0</v>
      </c>
      <c r="BL433" s="695">
        <v>0</v>
      </c>
      <c r="BM433" s="695">
        <v>0</v>
      </c>
      <c r="BN433" s="695">
        <v>0</v>
      </c>
      <c r="BO433" s="695">
        <v>0</v>
      </c>
      <c r="BP433" s="695">
        <v>0</v>
      </c>
      <c r="BQ433" s="695">
        <v>0</v>
      </c>
      <c r="BR433" s="695">
        <v>0</v>
      </c>
      <c r="BS433" s="695">
        <v>0</v>
      </c>
      <c r="BT433" s="696">
        <v>0</v>
      </c>
    </row>
    <row r="434" spans="2:72" ht="18" customHeight="1">
      <c r="B434" s="815" t="s">
        <v>208</v>
      </c>
      <c r="C434" s="815" t="s">
        <v>840</v>
      </c>
      <c r="D434" s="815" t="s">
        <v>108</v>
      </c>
      <c r="E434" s="815"/>
      <c r="F434" s="815"/>
      <c r="G434" s="815"/>
      <c r="H434" s="815">
        <v>2016</v>
      </c>
      <c r="I434" s="816" t="s">
        <v>583</v>
      </c>
      <c r="J434" s="634" t="s">
        <v>595</v>
      </c>
      <c r="K434" s="632"/>
      <c r="L434" s="694"/>
      <c r="M434" s="695"/>
      <c r="N434" s="695"/>
      <c r="O434" s="695"/>
      <c r="P434" s="695">
        <v>0</v>
      </c>
      <c r="Q434" s="695">
        <v>0</v>
      </c>
      <c r="R434" s="695">
        <v>0</v>
      </c>
      <c r="S434" s="695">
        <v>0</v>
      </c>
      <c r="T434" s="695">
        <v>0</v>
      </c>
      <c r="U434" s="695">
        <v>0</v>
      </c>
      <c r="V434" s="695">
        <v>0</v>
      </c>
      <c r="W434" s="695">
        <v>0</v>
      </c>
      <c r="X434" s="695">
        <v>0</v>
      </c>
      <c r="Y434" s="695">
        <v>0</v>
      </c>
      <c r="Z434" s="695">
        <v>0</v>
      </c>
      <c r="AA434" s="695">
        <v>0</v>
      </c>
      <c r="AB434" s="695">
        <v>0</v>
      </c>
      <c r="AC434" s="695">
        <v>0</v>
      </c>
      <c r="AD434" s="695">
        <v>0</v>
      </c>
      <c r="AE434" s="695">
        <v>0</v>
      </c>
      <c r="AF434" s="695">
        <v>0</v>
      </c>
      <c r="AG434" s="695">
        <v>0</v>
      </c>
      <c r="AH434" s="695">
        <v>0</v>
      </c>
      <c r="AI434" s="695">
        <v>0</v>
      </c>
      <c r="AJ434" s="695">
        <v>0</v>
      </c>
      <c r="AK434" s="695">
        <v>0</v>
      </c>
      <c r="AL434" s="695">
        <v>0</v>
      </c>
      <c r="AM434" s="695">
        <v>0</v>
      </c>
      <c r="AN434" s="695">
        <v>0</v>
      </c>
      <c r="AO434" s="696">
        <v>0</v>
      </c>
      <c r="AP434" s="632"/>
      <c r="AQ434" s="694"/>
      <c r="AR434" s="695"/>
      <c r="AS434" s="695"/>
      <c r="AT434" s="695"/>
      <c r="AU434" s="695">
        <v>0</v>
      </c>
      <c r="AV434" s="695">
        <v>0</v>
      </c>
      <c r="AW434" s="695">
        <v>0</v>
      </c>
      <c r="AX434" s="695">
        <v>0</v>
      </c>
      <c r="AY434" s="695">
        <v>0</v>
      </c>
      <c r="AZ434" s="695">
        <v>0</v>
      </c>
      <c r="BA434" s="695">
        <v>0</v>
      </c>
      <c r="BB434" s="695">
        <v>0</v>
      </c>
      <c r="BC434" s="695">
        <v>0</v>
      </c>
      <c r="BD434" s="695">
        <v>0</v>
      </c>
      <c r="BE434" s="695">
        <v>0</v>
      </c>
      <c r="BF434" s="695">
        <v>0</v>
      </c>
      <c r="BG434" s="695">
        <v>0</v>
      </c>
      <c r="BH434" s="695">
        <v>0</v>
      </c>
      <c r="BI434" s="695">
        <v>0</v>
      </c>
      <c r="BJ434" s="695">
        <v>0</v>
      </c>
      <c r="BK434" s="695">
        <v>0</v>
      </c>
      <c r="BL434" s="695">
        <v>0</v>
      </c>
      <c r="BM434" s="695">
        <v>0</v>
      </c>
      <c r="BN434" s="695">
        <v>0</v>
      </c>
      <c r="BO434" s="695">
        <v>0</v>
      </c>
      <c r="BP434" s="695">
        <v>0</v>
      </c>
      <c r="BQ434" s="695">
        <v>0</v>
      </c>
      <c r="BR434" s="695">
        <v>0</v>
      </c>
      <c r="BS434" s="695">
        <v>0</v>
      </c>
      <c r="BT434" s="696">
        <v>0</v>
      </c>
    </row>
    <row r="435" spans="2:72" ht="18" customHeight="1">
      <c r="B435" s="815" t="s">
        <v>208</v>
      </c>
      <c r="C435" s="815" t="s">
        <v>839</v>
      </c>
      <c r="D435" s="815" t="s">
        <v>495</v>
      </c>
      <c r="E435" s="815"/>
      <c r="F435" s="815"/>
      <c r="G435" s="815"/>
      <c r="H435" s="815">
        <v>2016</v>
      </c>
      <c r="I435" s="816" t="s">
        <v>583</v>
      </c>
      <c r="J435" s="634" t="s">
        <v>595</v>
      </c>
      <c r="K435" s="632"/>
      <c r="L435" s="694"/>
      <c r="M435" s="695"/>
      <c r="N435" s="695"/>
      <c r="O435" s="695"/>
      <c r="P435" s="695">
        <v>0</v>
      </c>
      <c r="Q435" s="695">
        <v>0</v>
      </c>
      <c r="R435" s="695">
        <v>0</v>
      </c>
      <c r="S435" s="695">
        <v>0</v>
      </c>
      <c r="T435" s="695">
        <v>0</v>
      </c>
      <c r="U435" s="695">
        <v>0</v>
      </c>
      <c r="V435" s="695">
        <v>0</v>
      </c>
      <c r="W435" s="695">
        <v>0</v>
      </c>
      <c r="X435" s="695">
        <v>0</v>
      </c>
      <c r="Y435" s="695">
        <v>0</v>
      </c>
      <c r="Z435" s="695">
        <v>0</v>
      </c>
      <c r="AA435" s="695">
        <v>0</v>
      </c>
      <c r="AB435" s="695">
        <v>0</v>
      </c>
      <c r="AC435" s="695">
        <v>0</v>
      </c>
      <c r="AD435" s="695">
        <v>0</v>
      </c>
      <c r="AE435" s="695">
        <v>0</v>
      </c>
      <c r="AF435" s="695">
        <v>0</v>
      </c>
      <c r="AG435" s="695">
        <v>0</v>
      </c>
      <c r="AH435" s="695">
        <v>0</v>
      </c>
      <c r="AI435" s="695">
        <v>0</v>
      </c>
      <c r="AJ435" s="695">
        <v>0</v>
      </c>
      <c r="AK435" s="695">
        <v>0</v>
      </c>
      <c r="AL435" s="695">
        <v>0</v>
      </c>
      <c r="AM435" s="695">
        <v>0</v>
      </c>
      <c r="AN435" s="695">
        <v>0</v>
      </c>
      <c r="AO435" s="696">
        <v>0</v>
      </c>
      <c r="AP435" s="632"/>
      <c r="AQ435" s="694"/>
      <c r="AR435" s="695"/>
      <c r="AS435" s="695"/>
      <c r="AT435" s="695"/>
      <c r="AU435" s="695">
        <v>0</v>
      </c>
      <c r="AV435" s="695">
        <v>0</v>
      </c>
      <c r="AW435" s="695">
        <v>0</v>
      </c>
      <c r="AX435" s="695">
        <v>0</v>
      </c>
      <c r="AY435" s="695">
        <v>0</v>
      </c>
      <c r="AZ435" s="695">
        <v>0</v>
      </c>
      <c r="BA435" s="695">
        <v>0</v>
      </c>
      <c r="BB435" s="695">
        <v>0</v>
      </c>
      <c r="BC435" s="695">
        <v>0</v>
      </c>
      <c r="BD435" s="695">
        <v>0</v>
      </c>
      <c r="BE435" s="695">
        <v>0</v>
      </c>
      <c r="BF435" s="695">
        <v>0</v>
      </c>
      <c r="BG435" s="695">
        <v>0</v>
      </c>
      <c r="BH435" s="695">
        <v>0</v>
      </c>
      <c r="BI435" s="695">
        <v>0</v>
      </c>
      <c r="BJ435" s="695">
        <v>0</v>
      </c>
      <c r="BK435" s="695">
        <v>0</v>
      </c>
      <c r="BL435" s="695">
        <v>0</v>
      </c>
      <c r="BM435" s="695">
        <v>0</v>
      </c>
      <c r="BN435" s="695">
        <v>0</v>
      </c>
      <c r="BO435" s="695">
        <v>0</v>
      </c>
      <c r="BP435" s="695">
        <v>0</v>
      </c>
      <c r="BQ435" s="695">
        <v>0</v>
      </c>
      <c r="BR435" s="695">
        <v>0</v>
      </c>
      <c r="BS435" s="695">
        <v>0</v>
      </c>
      <c r="BT435" s="696">
        <v>0</v>
      </c>
    </row>
    <row r="436" spans="2:72" ht="18" customHeight="1">
      <c r="B436" s="815" t="s">
        <v>208</v>
      </c>
      <c r="C436" s="815" t="s">
        <v>839</v>
      </c>
      <c r="D436" s="815" t="s">
        <v>491</v>
      </c>
      <c r="E436" s="815"/>
      <c r="F436" s="815"/>
      <c r="G436" s="815"/>
      <c r="H436" s="815">
        <v>2016</v>
      </c>
      <c r="I436" s="816" t="s">
        <v>583</v>
      </c>
      <c r="J436" s="634" t="s">
        <v>595</v>
      </c>
      <c r="K436" s="632"/>
      <c r="L436" s="694"/>
      <c r="M436" s="695"/>
      <c r="N436" s="695"/>
      <c r="O436" s="695"/>
      <c r="P436" s="695">
        <v>0</v>
      </c>
      <c r="Q436" s="695">
        <v>0</v>
      </c>
      <c r="R436" s="695">
        <v>0</v>
      </c>
      <c r="S436" s="695">
        <v>0</v>
      </c>
      <c r="T436" s="695">
        <v>0</v>
      </c>
      <c r="U436" s="695">
        <v>0</v>
      </c>
      <c r="V436" s="695">
        <v>0</v>
      </c>
      <c r="W436" s="695">
        <v>0</v>
      </c>
      <c r="X436" s="695">
        <v>0</v>
      </c>
      <c r="Y436" s="695">
        <v>0</v>
      </c>
      <c r="Z436" s="695">
        <v>0</v>
      </c>
      <c r="AA436" s="695">
        <v>0</v>
      </c>
      <c r="AB436" s="695">
        <v>0</v>
      </c>
      <c r="AC436" s="695">
        <v>0</v>
      </c>
      <c r="AD436" s="695">
        <v>0</v>
      </c>
      <c r="AE436" s="695">
        <v>0</v>
      </c>
      <c r="AF436" s="695">
        <v>0</v>
      </c>
      <c r="AG436" s="695">
        <v>0</v>
      </c>
      <c r="AH436" s="695">
        <v>0</v>
      </c>
      <c r="AI436" s="695">
        <v>0</v>
      </c>
      <c r="AJ436" s="695">
        <v>0</v>
      </c>
      <c r="AK436" s="695">
        <v>0</v>
      </c>
      <c r="AL436" s="695">
        <v>0</v>
      </c>
      <c r="AM436" s="695">
        <v>0</v>
      </c>
      <c r="AN436" s="695">
        <v>0</v>
      </c>
      <c r="AO436" s="696">
        <v>0</v>
      </c>
      <c r="AP436" s="632"/>
      <c r="AQ436" s="694"/>
      <c r="AR436" s="695"/>
      <c r="AS436" s="695"/>
      <c r="AT436" s="695"/>
      <c r="AU436" s="695">
        <v>0</v>
      </c>
      <c r="AV436" s="695">
        <v>0</v>
      </c>
      <c r="AW436" s="695">
        <v>0</v>
      </c>
      <c r="AX436" s="695">
        <v>0</v>
      </c>
      <c r="AY436" s="695">
        <v>0</v>
      </c>
      <c r="AZ436" s="695">
        <v>0</v>
      </c>
      <c r="BA436" s="695">
        <v>0</v>
      </c>
      <c r="BB436" s="695">
        <v>0</v>
      </c>
      <c r="BC436" s="695">
        <v>0</v>
      </c>
      <c r="BD436" s="695">
        <v>0</v>
      </c>
      <c r="BE436" s="695">
        <v>0</v>
      </c>
      <c r="BF436" s="695">
        <v>0</v>
      </c>
      <c r="BG436" s="695">
        <v>0</v>
      </c>
      <c r="BH436" s="695">
        <v>0</v>
      </c>
      <c r="BI436" s="695">
        <v>0</v>
      </c>
      <c r="BJ436" s="695">
        <v>0</v>
      </c>
      <c r="BK436" s="695">
        <v>0</v>
      </c>
      <c r="BL436" s="695">
        <v>0</v>
      </c>
      <c r="BM436" s="695">
        <v>0</v>
      </c>
      <c r="BN436" s="695">
        <v>0</v>
      </c>
      <c r="BO436" s="695">
        <v>0</v>
      </c>
      <c r="BP436" s="695">
        <v>0</v>
      </c>
      <c r="BQ436" s="695">
        <v>0</v>
      </c>
      <c r="BR436" s="695">
        <v>0</v>
      </c>
      <c r="BS436" s="695">
        <v>0</v>
      </c>
      <c r="BT436" s="696">
        <v>0</v>
      </c>
    </row>
    <row r="437" spans="2:72" ht="18" customHeight="1">
      <c r="B437" s="815" t="s">
        <v>208</v>
      </c>
      <c r="C437" s="815" t="s">
        <v>840</v>
      </c>
      <c r="D437" s="815" t="s">
        <v>113</v>
      </c>
      <c r="E437" s="815"/>
      <c r="F437" s="815"/>
      <c r="G437" s="815"/>
      <c r="H437" s="815">
        <v>2017</v>
      </c>
      <c r="I437" s="816" t="s">
        <v>583</v>
      </c>
      <c r="J437" s="634" t="s">
        <v>595</v>
      </c>
      <c r="K437" s="632"/>
      <c r="L437" s="694"/>
      <c r="M437" s="695"/>
      <c r="N437" s="695"/>
      <c r="O437" s="695"/>
      <c r="P437" s="695">
        <v>0</v>
      </c>
      <c r="Q437" s="695">
        <v>0</v>
      </c>
      <c r="R437" s="695">
        <v>5922</v>
      </c>
      <c r="S437" s="695">
        <v>4795</v>
      </c>
      <c r="T437" s="695">
        <v>4795</v>
      </c>
      <c r="U437" s="695">
        <v>4795</v>
      </c>
      <c r="V437" s="695">
        <v>4795</v>
      </c>
      <c r="W437" s="695">
        <v>4795</v>
      </c>
      <c r="X437" s="695">
        <v>4795</v>
      </c>
      <c r="Y437" s="695">
        <v>4795</v>
      </c>
      <c r="Z437" s="695">
        <v>4795</v>
      </c>
      <c r="AA437" s="695">
        <v>4785</v>
      </c>
      <c r="AB437" s="695">
        <v>4529</v>
      </c>
      <c r="AC437" s="695">
        <v>4529</v>
      </c>
      <c r="AD437" s="695">
        <v>4529</v>
      </c>
      <c r="AE437" s="695">
        <v>4529</v>
      </c>
      <c r="AF437" s="695">
        <v>3889</v>
      </c>
      <c r="AG437" s="695">
        <v>3889</v>
      </c>
      <c r="AH437" s="695">
        <v>408</v>
      </c>
      <c r="AI437" s="695">
        <v>0</v>
      </c>
      <c r="AJ437" s="695">
        <v>0</v>
      </c>
      <c r="AK437" s="695">
        <v>0</v>
      </c>
      <c r="AL437" s="695">
        <v>0</v>
      </c>
      <c r="AM437" s="695">
        <v>0</v>
      </c>
      <c r="AN437" s="695">
        <v>0</v>
      </c>
      <c r="AO437" s="696">
        <v>0</v>
      </c>
      <c r="AP437" s="632"/>
      <c r="AQ437" s="694"/>
      <c r="AR437" s="695"/>
      <c r="AS437" s="695"/>
      <c r="AT437" s="695"/>
      <c r="AU437" s="695">
        <v>0</v>
      </c>
      <c r="AV437" s="695">
        <v>0</v>
      </c>
      <c r="AW437" s="695">
        <v>85853313</v>
      </c>
      <c r="AX437" s="695">
        <v>69054570</v>
      </c>
      <c r="AY437" s="695">
        <v>69054570</v>
      </c>
      <c r="AZ437" s="695">
        <v>69054570</v>
      </c>
      <c r="BA437" s="695">
        <v>69054570</v>
      </c>
      <c r="BB437" s="695">
        <v>69054570</v>
      </c>
      <c r="BC437" s="695">
        <v>69054570</v>
      </c>
      <c r="BD437" s="695">
        <v>69053922</v>
      </c>
      <c r="BE437" s="695">
        <v>69053922</v>
      </c>
      <c r="BF437" s="695">
        <v>68897194</v>
      </c>
      <c r="BG437" s="695">
        <v>67566184</v>
      </c>
      <c r="BH437" s="695">
        <v>67556097</v>
      </c>
      <c r="BI437" s="695">
        <v>67556097</v>
      </c>
      <c r="BJ437" s="695">
        <v>67550957</v>
      </c>
      <c r="BK437" s="695">
        <v>58006255</v>
      </c>
      <c r="BL437" s="695">
        <v>58006255</v>
      </c>
      <c r="BM437" s="695">
        <v>6078799</v>
      </c>
      <c r="BN437" s="695">
        <v>0</v>
      </c>
      <c r="BO437" s="695">
        <v>0</v>
      </c>
      <c r="BP437" s="695">
        <v>0</v>
      </c>
      <c r="BQ437" s="695">
        <v>0</v>
      </c>
      <c r="BR437" s="695">
        <v>0</v>
      </c>
      <c r="BS437" s="695">
        <v>0</v>
      </c>
      <c r="BT437" s="696">
        <v>0</v>
      </c>
    </row>
    <row r="438" spans="2:72" ht="18" customHeight="1">
      <c r="B438" s="815" t="s">
        <v>208</v>
      </c>
      <c r="C438" s="815" t="s">
        <v>840</v>
      </c>
      <c r="D438" s="815" t="s">
        <v>770</v>
      </c>
      <c r="E438" s="815"/>
      <c r="F438" s="815"/>
      <c r="G438" s="815"/>
      <c r="H438" s="815">
        <v>2017</v>
      </c>
      <c r="I438" s="816" t="s">
        <v>583</v>
      </c>
      <c r="J438" s="634" t="s">
        <v>595</v>
      </c>
      <c r="K438" s="632"/>
      <c r="L438" s="694"/>
      <c r="M438" s="695"/>
      <c r="N438" s="695"/>
      <c r="O438" s="695"/>
      <c r="P438" s="695">
        <v>0</v>
      </c>
      <c r="Q438" s="695">
        <v>0</v>
      </c>
      <c r="R438" s="695">
        <v>4728</v>
      </c>
      <c r="S438" s="695">
        <v>3453</v>
      </c>
      <c r="T438" s="695">
        <v>3453</v>
      </c>
      <c r="U438" s="695">
        <v>3453</v>
      </c>
      <c r="V438" s="695">
        <v>3453</v>
      </c>
      <c r="W438" s="695">
        <v>3453</v>
      </c>
      <c r="X438" s="695">
        <v>3453</v>
      </c>
      <c r="Y438" s="695">
        <v>3453</v>
      </c>
      <c r="Z438" s="695">
        <v>3453</v>
      </c>
      <c r="AA438" s="695">
        <v>3453</v>
      </c>
      <c r="AB438" s="695">
        <v>3267</v>
      </c>
      <c r="AC438" s="695">
        <v>3267</v>
      </c>
      <c r="AD438" s="695">
        <v>3267</v>
      </c>
      <c r="AE438" s="695">
        <v>2770</v>
      </c>
      <c r="AF438" s="695">
        <v>2770</v>
      </c>
      <c r="AG438" s="695">
        <v>2146</v>
      </c>
      <c r="AH438" s="695">
        <v>1701</v>
      </c>
      <c r="AI438" s="695">
        <v>0</v>
      </c>
      <c r="AJ438" s="695">
        <v>0</v>
      </c>
      <c r="AK438" s="695">
        <v>0</v>
      </c>
      <c r="AL438" s="695">
        <v>0</v>
      </c>
      <c r="AM438" s="695">
        <v>0</v>
      </c>
      <c r="AN438" s="695">
        <v>0</v>
      </c>
      <c r="AO438" s="696">
        <v>0</v>
      </c>
      <c r="AP438" s="632"/>
      <c r="AQ438" s="694"/>
      <c r="AR438" s="695"/>
      <c r="AS438" s="695"/>
      <c r="AT438" s="695"/>
      <c r="AU438" s="695">
        <v>0</v>
      </c>
      <c r="AV438" s="695">
        <v>0</v>
      </c>
      <c r="AW438" s="695">
        <v>68945047</v>
      </c>
      <c r="AX438" s="695">
        <v>49929208</v>
      </c>
      <c r="AY438" s="695">
        <v>49929208</v>
      </c>
      <c r="AZ438" s="695">
        <v>49929208</v>
      </c>
      <c r="BA438" s="695">
        <v>49929208</v>
      </c>
      <c r="BB438" s="695">
        <v>49929208</v>
      </c>
      <c r="BC438" s="695">
        <v>49929208</v>
      </c>
      <c r="BD438" s="695">
        <v>49928242</v>
      </c>
      <c r="BE438" s="695">
        <v>49928242</v>
      </c>
      <c r="BF438" s="695">
        <v>49928242</v>
      </c>
      <c r="BG438" s="695">
        <v>49019244</v>
      </c>
      <c r="BH438" s="695">
        <v>48933800</v>
      </c>
      <c r="BI438" s="695">
        <v>48933800</v>
      </c>
      <c r="BJ438" s="695">
        <v>41317997</v>
      </c>
      <c r="BK438" s="695">
        <v>41317997</v>
      </c>
      <c r="BL438" s="695">
        <v>32002660</v>
      </c>
      <c r="BM438" s="695">
        <v>25364421</v>
      </c>
      <c r="BN438" s="695">
        <v>0</v>
      </c>
      <c r="BO438" s="695">
        <v>0</v>
      </c>
      <c r="BP438" s="695">
        <v>0</v>
      </c>
      <c r="BQ438" s="695">
        <v>0</v>
      </c>
      <c r="BR438" s="695">
        <v>0</v>
      </c>
      <c r="BS438" s="695">
        <v>0</v>
      </c>
      <c r="BT438" s="696">
        <v>0</v>
      </c>
    </row>
    <row r="439" spans="2:72" ht="18" customHeight="1">
      <c r="B439" s="815" t="s">
        <v>208</v>
      </c>
      <c r="C439" s="815" t="s">
        <v>840</v>
      </c>
      <c r="D439" s="815" t="s">
        <v>771</v>
      </c>
      <c r="E439" s="815"/>
      <c r="F439" s="815"/>
      <c r="G439" s="815"/>
      <c r="H439" s="815">
        <v>2017</v>
      </c>
      <c r="I439" s="816" t="s">
        <v>583</v>
      </c>
      <c r="J439" s="634" t="s">
        <v>595</v>
      </c>
      <c r="K439" s="632"/>
      <c r="L439" s="694"/>
      <c r="M439" s="695"/>
      <c r="N439" s="695"/>
      <c r="O439" s="695"/>
      <c r="P439" s="695">
        <v>0</v>
      </c>
      <c r="Q439" s="695">
        <v>0</v>
      </c>
      <c r="R439" s="695">
        <v>2087</v>
      </c>
      <c r="S439" s="695">
        <v>2087</v>
      </c>
      <c r="T439" s="695">
        <v>2087</v>
      </c>
      <c r="U439" s="695">
        <v>2087</v>
      </c>
      <c r="V439" s="695">
        <v>2087</v>
      </c>
      <c r="W439" s="695">
        <v>2087</v>
      </c>
      <c r="X439" s="695">
        <v>2087</v>
      </c>
      <c r="Y439" s="695">
        <v>2087</v>
      </c>
      <c r="Z439" s="695">
        <v>2087</v>
      </c>
      <c r="AA439" s="695">
        <v>2087</v>
      </c>
      <c r="AB439" s="695">
        <v>2087</v>
      </c>
      <c r="AC439" s="695">
        <v>2087</v>
      </c>
      <c r="AD439" s="695">
        <v>2087</v>
      </c>
      <c r="AE439" s="695">
        <v>2087</v>
      </c>
      <c r="AF439" s="695">
        <v>2087</v>
      </c>
      <c r="AG439" s="695">
        <v>2087</v>
      </c>
      <c r="AH439" s="695">
        <v>2087</v>
      </c>
      <c r="AI439" s="695">
        <v>2087</v>
      </c>
      <c r="AJ439" s="695">
        <v>1899</v>
      </c>
      <c r="AK439" s="695">
        <v>0</v>
      </c>
      <c r="AL439" s="695">
        <v>0</v>
      </c>
      <c r="AM439" s="695">
        <v>0</v>
      </c>
      <c r="AN439" s="695">
        <v>0</v>
      </c>
      <c r="AO439" s="696">
        <v>0</v>
      </c>
      <c r="AP439" s="632"/>
      <c r="AQ439" s="694"/>
      <c r="AR439" s="695"/>
      <c r="AS439" s="695"/>
      <c r="AT439" s="695"/>
      <c r="AU439" s="695">
        <v>0</v>
      </c>
      <c r="AV439" s="695">
        <v>0</v>
      </c>
      <c r="AW439" s="695">
        <v>7328090</v>
      </c>
      <c r="AX439" s="695">
        <v>7328090</v>
      </c>
      <c r="AY439" s="695">
        <v>7328090</v>
      </c>
      <c r="AZ439" s="695">
        <v>7328090</v>
      </c>
      <c r="BA439" s="695">
        <v>7328090</v>
      </c>
      <c r="BB439" s="695">
        <v>7328090</v>
      </c>
      <c r="BC439" s="695">
        <v>7328090</v>
      </c>
      <c r="BD439" s="695">
        <v>7328090</v>
      </c>
      <c r="BE439" s="695">
        <v>7328090</v>
      </c>
      <c r="BF439" s="695">
        <v>7328090</v>
      </c>
      <c r="BG439" s="695">
        <v>7328090</v>
      </c>
      <c r="BH439" s="695">
        <v>7328090</v>
      </c>
      <c r="BI439" s="695">
        <v>7328090</v>
      </c>
      <c r="BJ439" s="695">
        <v>7328090</v>
      </c>
      <c r="BK439" s="695">
        <v>7328090</v>
      </c>
      <c r="BL439" s="695">
        <v>7328090</v>
      </c>
      <c r="BM439" s="695">
        <v>7328090</v>
      </c>
      <c r="BN439" s="695">
        <v>7328090</v>
      </c>
      <c r="BO439" s="695">
        <v>7042229</v>
      </c>
      <c r="BP439" s="695">
        <v>0</v>
      </c>
      <c r="BQ439" s="695">
        <v>0</v>
      </c>
      <c r="BR439" s="695">
        <v>0</v>
      </c>
      <c r="BS439" s="695">
        <v>0</v>
      </c>
      <c r="BT439" s="696">
        <v>0</v>
      </c>
    </row>
    <row r="440" spans="2:72" ht="18" customHeight="1">
      <c r="B440" s="815" t="s">
        <v>208</v>
      </c>
      <c r="C440" s="815" t="s">
        <v>840</v>
      </c>
      <c r="D440" s="815" t="s">
        <v>115</v>
      </c>
      <c r="E440" s="815"/>
      <c r="F440" s="815"/>
      <c r="G440" s="815"/>
      <c r="H440" s="815">
        <v>2017</v>
      </c>
      <c r="I440" s="816" t="s">
        <v>583</v>
      </c>
      <c r="J440" s="634" t="s">
        <v>595</v>
      </c>
      <c r="K440" s="632"/>
      <c r="L440" s="694"/>
      <c r="M440" s="695"/>
      <c r="N440" s="695"/>
      <c r="O440" s="695"/>
      <c r="P440" s="695">
        <v>0</v>
      </c>
      <c r="Q440" s="695">
        <v>0</v>
      </c>
      <c r="R440" s="695">
        <v>73</v>
      </c>
      <c r="S440" s="695">
        <v>73</v>
      </c>
      <c r="T440" s="695">
        <v>73</v>
      </c>
      <c r="U440" s="695">
        <v>73</v>
      </c>
      <c r="V440" s="695">
        <v>73</v>
      </c>
      <c r="W440" s="695">
        <v>73</v>
      </c>
      <c r="X440" s="695">
        <v>73</v>
      </c>
      <c r="Y440" s="695">
        <v>73</v>
      </c>
      <c r="Z440" s="695">
        <v>73</v>
      </c>
      <c r="AA440" s="695">
        <v>73</v>
      </c>
      <c r="AB440" s="695">
        <v>73</v>
      </c>
      <c r="AC440" s="695">
        <v>73</v>
      </c>
      <c r="AD440" s="695">
        <v>73</v>
      </c>
      <c r="AE440" s="695">
        <v>73</v>
      </c>
      <c r="AF440" s="695">
        <v>73</v>
      </c>
      <c r="AG440" s="695">
        <v>46</v>
      </c>
      <c r="AH440" s="695">
        <v>39</v>
      </c>
      <c r="AI440" s="695">
        <v>39</v>
      </c>
      <c r="AJ440" s="695">
        <v>39</v>
      </c>
      <c r="AK440" s="695">
        <v>39</v>
      </c>
      <c r="AL440" s="695">
        <v>39</v>
      </c>
      <c r="AM440" s="695">
        <v>39</v>
      </c>
      <c r="AN440" s="695">
        <v>39</v>
      </c>
      <c r="AO440" s="696">
        <v>0</v>
      </c>
      <c r="AP440" s="632"/>
      <c r="AQ440" s="694"/>
      <c r="AR440" s="695"/>
      <c r="AS440" s="695"/>
      <c r="AT440" s="695"/>
      <c r="AU440" s="695">
        <v>0</v>
      </c>
      <c r="AV440" s="695">
        <v>0</v>
      </c>
      <c r="AW440" s="695">
        <v>236476</v>
      </c>
      <c r="AX440" s="695">
        <v>236476</v>
      </c>
      <c r="AY440" s="695">
        <v>236476</v>
      </c>
      <c r="AZ440" s="695">
        <v>236476</v>
      </c>
      <c r="BA440" s="695">
        <v>236476</v>
      </c>
      <c r="BB440" s="695">
        <v>236476</v>
      </c>
      <c r="BC440" s="695">
        <v>236476</v>
      </c>
      <c r="BD440" s="695">
        <v>236476</v>
      </c>
      <c r="BE440" s="695">
        <v>236476</v>
      </c>
      <c r="BF440" s="695">
        <v>236476</v>
      </c>
      <c r="BG440" s="695">
        <v>230182</v>
      </c>
      <c r="BH440" s="695">
        <v>230182</v>
      </c>
      <c r="BI440" s="695">
        <v>230182</v>
      </c>
      <c r="BJ440" s="695">
        <v>230182</v>
      </c>
      <c r="BK440" s="695">
        <v>230182</v>
      </c>
      <c r="BL440" s="695">
        <v>178415</v>
      </c>
      <c r="BM440" s="695">
        <v>76089</v>
      </c>
      <c r="BN440" s="695">
        <v>76073</v>
      </c>
      <c r="BO440" s="695">
        <v>76073</v>
      </c>
      <c r="BP440" s="695">
        <v>76073</v>
      </c>
      <c r="BQ440" s="695">
        <v>76041</v>
      </c>
      <c r="BR440" s="695">
        <v>76041</v>
      </c>
      <c r="BS440" s="695">
        <v>76041</v>
      </c>
      <c r="BT440" s="696">
        <v>0</v>
      </c>
    </row>
    <row r="441" spans="2:72" ht="18" customHeight="1">
      <c r="B441" s="815" t="s">
        <v>208</v>
      </c>
      <c r="C441" s="815" t="s">
        <v>840</v>
      </c>
      <c r="D441" s="815" t="s">
        <v>116</v>
      </c>
      <c r="E441" s="815"/>
      <c r="F441" s="815"/>
      <c r="G441" s="815"/>
      <c r="H441" s="815">
        <v>2017</v>
      </c>
      <c r="I441" s="816" t="s">
        <v>583</v>
      </c>
      <c r="J441" s="634" t="s">
        <v>595</v>
      </c>
      <c r="K441" s="632"/>
      <c r="L441" s="694"/>
      <c r="M441" s="695"/>
      <c r="N441" s="695"/>
      <c r="O441" s="695"/>
      <c r="P441" s="695">
        <v>0</v>
      </c>
      <c r="Q441" s="695">
        <v>0</v>
      </c>
      <c r="R441" s="695">
        <v>165</v>
      </c>
      <c r="S441" s="695">
        <v>165</v>
      </c>
      <c r="T441" s="695">
        <v>165</v>
      </c>
      <c r="U441" s="695">
        <v>165</v>
      </c>
      <c r="V441" s="695">
        <v>165</v>
      </c>
      <c r="W441" s="695">
        <v>165</v>
      </c>
      <c r="X441" s="695">
        <v>165</v>
      </c>
      <c r="Y441" s="695">
        <v>165</v>
      </c>
      <c r="Z441" s="695">
        <v>165</v>
      </c>
      <c r="AA441" s="695">
        <v>164</v>
      </c>
      <c r="AB441" s="695">
        <v>39</v>
      </c>
      <c r="AC441" s="695">
        <v>39</v>
      </c>
      <c r="AD441" s="695">
        <v>37</v>
      </c>
      <c r="AE441" s="695">
        <v>37</v>
      </c>
      <c r="AF441" s="695">
        <v>33</v>
      </c>
      <c r="AG441" s="695">
        <v>33</v>
      </c>
      <c r="AH441" s="695">
        <v>33</v>
      </c>
      <c r="AI441" s="695">
        <v>33</v>
      </c>
      <c r="AJ441" s="695">
        <v>33</v>
      </c>
      <c r="AK441" s="695">
        <v>33</v>
      </c>
      <c r="AL441" s="695">
        <v>0</v>
      </c>
      <c r="AM441" s="695">
        <v>0</v>
      </c>
      <c r="AN441" s="695">
        <v>0</v>
      </c>
      <c r="AO441" s="696">
        <v>0</v>
      </c>
      <c r="AP441" s="632"/>
      <c r="AQ441" s="694"/>
      <c r="AR441" s="695"/>
      <c r="AS441" s="695"/>
      <c r="AT441" s="695"/>
      <c r="AU441" s="695">
        <v>0</v>
      </c>
      <c r="AV441" s="695">
        <v>0</v>
      </c>
      <c r="AW441" s="695">
        <v>773687</v>
      </c>
      <c r="AX441" s="695">
        <v>773687</v>
      </c>
      <c r="AY441" s="695">
        <v>773687</v>
      </c>
      <c r="AZ441" s="695">
        <v>773687</v>
      </c>
      <c r="BA441" s="695">
        <v>773687</v>
      </c>
      <c r="BB441" s="695">
        <v>773687</v>
      </c>
      <c r="BC441" s="695">
        <v>773687</v>
      </c>
      <c r="BD441" s="695">
        <v>773687</v>
      </c>
      <c r="BE441" s="695">
        <v>773687</v>
      </c>
      <c r="BF441" s="695">
        <v>773199</v>
      </c>
      <c r="BG441" s="695">
        <v>565516</v>
      </c>
      <c r="BH441" s="695">
        <v>563654</v>
      </c>
      <c r="BI441" s="695">
        <v>552906</v>
      </c>
      <c r="BJ441" s="695">
        <v>552906</v>
      </c>
      <c r="BK441" s="695">
        <v>527589</v>
      </c>
      <c r="BL441" s="695">
        <v>526117</v>
      </c>
      <c r="BM441" s="695">
        <v>526117</v>
      </c>
      <c r="BN441" s="695">
        <v>526117</v>
      </c>
      <c r="BO441" s="695">
        <v>526117</v>
      </c>
      <c r="BP441" s="695">
        <v>526117</v>
      </c>
      <c r="BQ441" s="695">
        <v>27924</v>
      </c>
      <c r="BR441" s="695">
        <v>27924</v>
      </c>
      <c r="BS441" s="695">
        <v>27924</v>
      </c>
      <c r="BT441" s="696">
        <v>27924</v>
      </c>
    </row>
    <row r="442" spans="2:72" ht="18" customHeight="1">
      <c r="B442" s="815" t="s">
        <v>208</v>
      </c>
      <c r="C442" s="815" t="s">
        <v>840</v>
      </c>
      <c r="D442" s="815" t="s">
        <v>117</v>
      </c>
      <c r="E442" s="815"/>
      <c r="F442" s="815"/>
      <c r="G442" s="815"/>
      <c r="H442" s="815">
        <v>2017</v>
      </c>
      <c r="I442" s="816" t="s">
        <v>583</v>
      </c>
      <c r="J442" s="634" t="s">
        <v>595</v>
      </c>
      <c r="K442" s="632"/>
      <c r="L442" s="694"/>
      <c r="M442" s="695"/>
      <c r="N442" s="695"/>
      <c r="O442" s="695"/>
      <c r="P442" s="695">
        <v>0</v>
      </c>
      <c r="Q442" s="695">
        <v>0</v>
      </c>
      <c r="R442" s="695">
        <v>427</v>
      </c>
      <c r="S442" s="695">
        <v>427</v>
      </c>
      <c r="T442" s="695">
        <v>427</v>
      </c>
      <c r="U442" s="695">
        <v>427</v>
      </c>
      <c r="V442" s="695">
        <v>427</v>
      </c>
      <c r="W442" s="695">
        <v>427</v>
      </c>
      <c r="X442" s="695">
        <v>427</v>
      </c>
      <c r="Y442" s="695">
        <v>427</v>
      </c>
      <c r="Z442" s="695">
        <v>427</v>
      </c>
      <c r="AA442" s="695">
        <v>368</v>
      </c>
      <c r="AB442" s="695">
        <v>0</v>
      </c>
      <c r="AC442" s="695">
        <v>0</v>
      </c>
      <c r="AD442" s="695">
        <v>0</v>
      </c>
      <c r="AE442" s="695">
        <v>0</v>
      </c>
      <c r="AF442" s="695">
        <v>0</v>
      </c>
      <c r="AG442" s="695">
        <v>0</v>
      </c>
      <c r="AH442" s="695">
        <v>0</v>
      </c>
      <c r="AI442" s="695">
        <v>0</v>
      </c>
      <c r="AJ442" s="695">
        <v>0</v>
      </c>
      <c r="AK442" s="695">
        <v>0</v>
      </c>
      <c r="AL442" s="695">
        <v>0</v>
      </c>
      <c r="AM442" s="695">
        <v>0</v>
      </c>
      <c r="AN442" s="695">
        <v>0</v>
      </c>
      <c r="AO442" s="696">
        <v>0</v>
      </c>
      <c r="AP442" s="632"/>
      <c r="AQ442" s="694"/>
      <c r="AR442" s="695"/>
      <c r="AS442" s="695"/>
      <c r="AT442" s="695"/>
      <c r="AU442" s="695">
        <v>0</v>
      </c>
      <c r="AV442" s="695">
        <v>0</v>
      </c>
      <c r="AW442" s="695">
        <v>9604049</v>
      </c>
      <c r="AX442" s="695">
        <v>9604049</v>
      </c>
      <c r="AY442" s="695">
        <v>9604049</v>
      </c>
      <c r="AZ442" s="695">
        <v>9604049</v>
      </c>
      <c r="BA442" s="695">
        <v>9604049</v>
      </c>
      <c r="BB442" s="695">
        <v>9604049</v>
      </c>
      <c r="BC442" s="695">
        <v>9604049</v>
      </c>
      <c r="BD442" s="695">
        <v>9604049</v>
      </c>
      <c r="BE442" s="695">
        <v>9604049</v>
      </c>
      <c r="BF442" s="695">
        <v>8294829</v>
      </c>
      <c r="BG442" s="695">
        <v>0</v>
      </c>
      <c r="BH442" s="695">
        <v>0</v>
      </c>
      <c r="BI442" s="695">
        <v>0</v>
      </c>
      <c r="BJ442" s="695">
        <v>0</v>
      </c>
      <c r="BK442" s="695">
        <v>0</v>
      </c>
      <c r="BL442" s="695">
        <v>0</v>
      </c>
      <c r="BM442" s="695">
        <v>0</v>
      </c>
      <c r="BN442" s="695">
        <v>0</v>
      </c>
      <c r="BO442" s="695">
        <v>0</v>
      </c>
      <c r="BP442" s="695">
        <v>0</v>
      </c>
      <c r="BQ442" s="695">
        <v>0</v>
      </c>
      <c r="BR442" s="695">
        <v>0</v>
      </c>
      <c r="BS442" s="695">
        <v>0</v>
      </c>
      <c r="BT442" s="696">
        <v>0</v>
      </c>
    </row>
    <row r="443" spans="2:72" ht="18" customHeight="1">
      <c r="B443" s="815" t="s">
        <v>208</v>
      </c>
      <c r="C443" s="815" t="s">
        <v>840</v>
      </c>
      <c r="D443" s="815" t="s">
        <v>118</v>
      </c>
      <c r="E443" s="815"/>
      <c r="F443" s="815"/>
      <c r="G443" s="815"/>
      <c r="H443" s="815">
        <v>2017</v>
      </c>
      <c r="I443" s="816" t="s">
        <v>583</v>
      </c>
      <c r="J443" s="634" t="s">
        <v>595</v>
      </c>
      <c r="K443" s="632"/>
      <c r="L443" s="694"/>
      <c r="M443" s="695"/>
      <c r="N443" s="695"/>
      <c r="O443" s="695"/>
      <c r="P443" s="695">
        <v>0</v>
      </c>
      <c r="Q443" s="695">
        <v>0</v>
      </c>
      <c r="R443" s="695">
        <v>21105</v>
      </c>
      <c r="S443" s="695">
        <v>21213</v>
      </c>
      <c r="T443" s="695">
        <v>21213</v>
      </c>
      <c r="U443" s="695">
        <v>21213</v>
      </c>
      <c r="V443" s="695">
        <v>21213</v>
      </c>
      <c r="W443" s="695">
        <v>19944</v>
      </c>
      <c r="X443" s="695">
        <v>19944</v>
      </c>
      <c r="Y443" s="695">
        <v>19944</v>
      </c>
      <c r="Z443" s="695">
        <v>19933</v>
      </c>
      <c r="AA443" s="695">
        <v>19933</v>
      </c>
      <c r="AB443" s="695">
        <v>19073</v>
      </c>
      <c r="AC443" s="695">
        <v>18347</v>
      </c>
      <c r="AD443" s="695">
        <v>5481</v>
      </c>
      <c r="AE443" s="695">
        <v>3416</v>
      </c>
      <c r="AF443" s="695">
        <v>319</v>
      </c>
      <c r="AG443" s="695">
        <v>0</v>
      </c>
      <c r="AH443" s="695">
        <v>0</v>
      </c>
      <c r="AI443" s="695">
        <v>0</v>
      </c>
      <c r="AJ443" s="695">
        <v>0</v>
      </c>
      <c r="AK443" s="695">
        <v>0</v>
      </c>
      <c r="AL443" s="695">
        <v>0</v>
      </c>
      <c r="AM443" s="695">
        <v>0</v>
      </c>
      <c r="AN443" s="695">
        <v>0</v>
      </c>
      <c r="AO443" s="696">
        <v>0</v>
      </c>
      <c r="AP443" s="632"/>
      <c r="AQ443" s="694"/>
      <c r="AR443" s="695"/>
      <c r="AS443" s="695"/>
      <c r="AT443" s="695"/>
      <c r="AU443" s="695">
        <v>0</v>
      </c>
      <c r="AV443" s="695">
        <v>0</v>
      </c>
      <c r="AW443" s="695">
        <v>146418548</v>
      </c>
      <c r="AX443" s="695">
        <v>146934275</v>
      </c>
      <c r="AY443" s="695">
        <v>146934275</v>
      </c>
      <c r="AZ443" s="695">
        <v>146934275</v>
      </c>
      <c r="BA443" s="695">
        <v>146934275</v>
      </c>
      <c r="BB443" s="695">
        <v>138991065</v>
      </c>
      <c r="BC443" s="695">
        <v>138991065</v>
      </c>
      <c r="BD443" s="695">
        <v>138991065</v>
      </c>
      <c r="BE443" s="695">
        <v>138343482</v>
      </c>
      <c r="BF443" s="695">
        <v>138343482</v>
      </c>
      <c r="BG443" s="695">
        <v>133547209</v>
      </c>
      <c r="BH443" s="695">
        <v>129667992</v>
      </c>
      <c r="BI443" s="695">
        <v>49540747</v>
      </c>
      <c r="BJ443" s="695">
        <v>37721103</v>
      </c>
      <c r="BK443" s="695">
        <v>5657077</v>
      </c>
      <c r="BL443" s="695">
        <v>2265929</v>
      </c>
      <c r="BM443" s="695">
        <v>2265929</v>
      </c>
      <c r="BN443" s="695">
        <v>2265929</v>
      </c>
      <c r="BO443" s="695">
        <v>2265929</v>
      </c>
      <c r="BP443" s="695">
        <v>2265929</v>
      </c>
      <c r="BQ443" s="695">
        <v>0</v>
      </c>
      <c r="BR443" s="695">
        <v>0</v>
      </c>
      <c r="BS443" s="695">
        <v>0</v>
      </c>
      <c r="BT443" s="696">
        <v>0</v>
      </c>
    </row>
    <row r="444" spans="2:72" ht="18" customHeight="1">
      <c r="B444" s="815" t="s">
        <v>208</v>
      </c>
      <c r="C444" s="815" t="s">
        <v>840</v>
      </c>
      <c r="D444" s="815" t="s">
        <v>119</v>
      </c>
      <c r="E444" s="815"/>
      <c r="F444" s="815"/>
      <c r="G444" s="815"/>
      <c r="H444" s="815">
        <v>2017</v>
      </c>
      <c r="I444" s="816" t="s">
        <v>583</v>
      </c>
      <c r="J444" s="634" t="s">
        <v>595</v>
      </c>
      <c r="K444" s="632"/>
      <c r="L444" s="694"/>
      <c r="M444" s="695"/>
      <c r="N444" s="695"/>
      <c r="O444" s="695"/>
      <c r="P444" s="695">
        <v>0</v>
      </c>
      <c r="Q444" s="695">
        <v>0</v>
      </c>
      <c r="R444" s="695">
        <v>1159</v>
      </c>
      <c r="S444" s="695">
        <v>1159</v>
      </c>
      <c r="T444" s="695">
        <v>1140</v>
      </c>
      <c r="U444" s="695">
        <v>1135</v>
      </c>
      <c r="V444" s="695">
        <v>1052</v>
      </c>
      <c r="W444" s="695">
        <v>906</v>
      </c>
      <c r="X444" s="695">
        <v>781</v>
      </c>
      <c r="Y444" s="695">
        <v>562</v>
      </c>
      <c r="Z444" s="695">
        <v>430</v>
      </c>
      <c r="AA444" s="695">
        <v>291</v>
      </c>
      <c r="AB444" s="695">
        <v>173</v>
      </c>
      <c r="AC444" s="695">
        <v>99</v>
      </c>
      <c r="AD444" s="695">
        <v>61</v>
      </c>
      <c r="AE444" s="695">
        <v>46</v>
      </c>
      <c r="AF444" s="695">
        <v>27</v>
      </c>
      <c r="AG444" s="695">
        <v>26</v>
      </c>
      <c r="AH444" s="695">
        <v>25</v>
      </c>
      <c r="AI444" s="695">
        <v>23</v>
      </c>
      <c r="AJ444" s="695">
        <v>13</v>
      </c>
      <c r="AK444" s="695">
        <v>13</v>
      </c>
      <c r="AL444" s="695">
        <v>2</v>
      </c>
      <c r="AM444" s="695">
        <v>0</v>
      </c>
      <c r="AN444" s="695">
        <v>0</v>
      </c>
      <c r="AO444" s="696">
        <v>0</v>
      </c>
      <c r="AP444" s="632"/>
      <c r="AQ444" s="694"/>
      <c r="AR444" s="695"/>
      <c r="AS444" s="695"/>
      <c r="AT444" s="695"/>
      <c r="AU444" s="695">
        <v>0</v>
      </c>
      <c r="AV444" s="695">
        <v>0</v>
      </c>
      <c r="AW444" s="695">
        <v>5306383</v>
      </c>
      <c r="AX444" s="695">
        <v>5306383</v>
      </c>
      <c r="AY444" s="695">
        <v>5103412</v>
      </c>
      <c r="AZ444" s="695">
        <v>5056360</v>
      </c>
      <c r="BA444" s="695">
        <v>4473704</v>
      </c>
      <c r="BB444" s="695">
        <v>3596315</v>
      </c>
      <c r="BC444" s="695">
        <v>2967259</v>
      </c>
      <c r="BD444" s="695">
        <v>2001022</v>
      </c>
      <c r="BE444" s="695">
        <v>1478271</v>
      </c>
      <c r="BF444" s="695">
        <v>980161</v>
      </c>
      <c r="BG444" s="695">
        <v>610750</v>
      </c>
      <c r="BH444" s="695">
        <v>368624</v>
      </c>
      <c r="BI444" s="695">
        <v>244454</v>
      </c>
      <c r="BJ444" s="695">
        <v>179366</v>
      </c>
      <c r="BK444" s="695">
        <v>101580</v>
      </c>
      <c r="BL444" s="695">
        <v>97310</v>
      </c>
      <c r="BM444" s="695">
        <v>93617</v>
      </c>
      <c r="BN444" s="695">
        <v>85889</v>
      </c>
      <c r="BO444" s="695">
        <v>50580</v>
      </c>
      <c r="BP444" s="695">
        <v>49552</v>
      </c>
      <c r="BQ444" s="695">
        <v>9394</v>
      </c>
      <c r="BR444" s="695">
        <v>844</v>
      </c>
      <c r="BS444" s="695">
        <v>844</v>
      </c>
      <c r="BT444" s="696">
        <v>0</v>
      </c>
    </row>
    <row r="445" spans="2:72" ht="18" customHeight="1">
      <c r="B445" s="815" t="s">
        <v>208</v>
      </c>
      <c r="C445" s="815" t="s">
        <v>839</v>
      </c>
      <c r="D445" s="815" t="s">
        <v>120</v>
      </c>
      <c r="E445" s="815"/>
      <c r="F445" s="815"/>
      <c r="G445" s="815"/>
      <c r="H445" s="815">
        <v>2017</v>
      </c>
      <c r="I445" s="816" t="s">
        <v>583</v>
      </c>
      <c r="J445" s="634" t="s">
        <v>595</v>
      </c>
      <c r="K445" s="632"/>
      <c r="L445" s="694"/>
      <c r="M445" s="695"/>
      <c r="N445" s="695"/>
      <c r="O445" s="695"/>
      <c r="P445" s="695">
        <v>0</v>
      </c>
      <c r="Q445" s="695">
        <v>0</v>
      </c>
      <c r="R445" s="695">
        <v>1365</v>
      </c>
      <c r="S445" s="695">
        <v>1365</v>
      </c>
      <c r="T445" s="695">
        <v>1365</v>
      </c>
      <c r="U445" s="695">
        <v>1365</v>
      </c>
      <c r="V445" s="695">
        <v>1365</v>
      </c>
      <c r="W445" s="695">
        <v>1365</v>
      </c>
      <c r="X445" s="695">
        <v>1365</v>
      </c>
      <c r="Y445" s="695">
        <v>1365</v>
      </c>
      <c r="Z445" s="695">
        <v>1365</v>
      </c>
      <c r="AA445" s="695">
        <v>1365</v>
      </c>
      <c r="AB445" s="695">
        <v>1365</v>
      </c>
      <c r="AC445" s="695">
        <v>1365</v>
      </c>
      <c r="AD445" s="695">
        <v>1365</v>
      </c>
      <c r="AE445" s="695">
        <v>1365</v>
      </c>
      <c r="AF445" s="695">
        <v>1365</v>
      </c>
      <c r="AG445" s="695">
        <v>1256</v>
      </c>
      <c r="AH445" s="695">
        <v>1195</v>
      </c>
      <c r="AI445" s="695">
        <v>1195</v>
      </c>
      <c r="AJ445" s="695">
        <v>1195</v>
      </c>
      <c r="AK445" s="695">
        <v>1195</v>
      </c>
      <c r="AL445" s="695">
        <v>1195</v>
      </c>
      <c r="AM445" s="695">
        <v>1195</v>
      </c>
      <c r="AN445" s="695">
        <v>1195</v>
      </c>
      <c r="AO445" s="696">
        <v>1195</v>
      </c>
      <c r="AP445" s="632"/>
      <c r="AQ445" s="694"/>
      <c r="AR445" s="695"/>
      <c r="AS445" s="695"/>
      <c r="AT445" s="695"/>
      <c r="AU445" s="695">
        <v>0</v>
      </c>
      <c r="AV445" s="695">
        <v>0</v>
      </c>
      <c r="AW445" s="695">
        <v>2610141</v>
      </c>
      <c r="AX445" s="695">
        <v>2610141</v>
      </c>
      <c r="AY445" s="695">
        <v>2610141</v>
      </c>
      <c r="AZ445" s="695">
        <v>2610141</v>
      </c>
      <c r="BA445" s="695">
        <v>2610141</v>
      </c>
      <c r="BB445" s="695">
        <v>2610141</v>
      </c>
      <c r="BC445" s="695">
        <v>2610141</v>
      </c>
      <c r="BD445" s="695">
        <v>2610141</v>
      </c>
      <c r="BE445" s="695">
        <v>2610141</v>
      </c>
      <c r="BF445" s="695">
        <v>2610141</v>
      </c>
      <c r="BG445" s="695">
        <v>2610141</v>
      </c>
      <c r="BH445" s="695">
        <v>2610141</v>
      </c>
      <c r="BI445" s="695">
        <v>2610141</v>
      </c>
      <c r="BJ445" s="695">
        <v>2610141</v>
      </c>
      <c r="BK445" s="695">
        <v>2610141</v>
      </c>
      <c r="BL445" s="695">
        <v>2230761</v>
      </c>
      <c r="BM445" s="695">
        <v>2017999</v>
      </c>
      <c r="BN445" s="695">
        <v>2017999</v>
      </c>
      <c r="BO445" s="695">
        <v>2017999</v>
      </c>
      <c r="BP445" s="695">
        <v>2017999</v>
      </c>
      <c r="BQ445" s="695">
        <v>2017999</v>
      </c>
      <c r="BR445" s="695">
        <v>2017999</v>
      </c>
      <c r="BS445" s="695">
        <v>2017999</v>
      </c>
      <c r="BT445" s="696">
        <v>2017999</v>
      </c>
    </row>
    <row r="446" spans="2:72" ht="18" customHeight="1">
      <c r="B446" s="815" t="s">
        <v>208</v>
      </c>
      <c r="C446" s="815" t="s">
        <v>839</v>
      </c>
      <c r="D446" s="815" t="s">
        <v>121</v>
      </c>
      <c r="E446" s="815"/>
      <c r="F446" s="815"/>
      <c r="G446" s="815"/>
      <c r="H446" s="815">
        <v>2017</v>
      </c>
      <c r="I446" s="816" t="s">
        <v>583</v>
      </c>
      <c r="J446" s="634" t="s">
        <v>595</v>
      </c>
      <c r="K446" s="632"/>
      <c r="L446" s="694"/>
      <c r="M446" s="695"/>
      <c r="N446" s="695"/>
      <c r="O446" s="695"/>
      <c r="P446" s="695">
        <v>0</v>
      </c>
      <c r="Q446" s="695">
        <v>0</v>
      </c>
      <c r="R446" s="695">
        <v>62</v>
      </c>
      <c r="S446" s="695">
        <v>62</v>
      </c>
      <c r="T446" s="695">
        <v>62</v>
      </c>
      <c r="U446" s="695">
        <v>62</v>
      </c>
      <c r="V446" s="695">
        <v>62</v>
      </c>
      <c r="W446" s="695">
        <v>0</v>
      </c>
      <c r="X446" s="695">
        <v>0</v>
      </c>
      <c r="Y446" s="695">
        <v>0</v>
      </c>
      <c r="Z446" s="695">
        <v>0</v>
      </c>
      <c r="AA446" s="695">
        <v>0</v>
      </c>
      <c r="AB446" s="695">
        <v>0</v>
      </c>
      <c r="AC446" s="695">
        <v>0</v>
      </c>
      <c r="AD446" s="695">
        <v>0</v>
      </c>
      <c r="AE446" s="695">
        <v>0</v>
      </c>
      <c r="AF446" s="695">
        <v>0</v>
      </c>
      <c r="AG446" s="695">
        <v>0</v>
      </c>
      <c r="AH446" s="695">
        <v>0</v>
      </c>
      <c r="AI446" s="695">
        <v>0</v>
      </c>
      <c r="AJ446" s="695">
        <v>0</v>
      </c>
      <c r="AK446" s="695">
        <v>0</v>
      </c>
      <c r="AL446" s="695">
        <v>0</v>
      </c>
      <c r="AM446" s="695">
        <v>0</v>
      </c>
      <c r="AN446" s="695">
        <v>0</v>
      </c>
      <c r="AO446" s="696">
        <v>0</v>
      </c>
      <c r="AP446" s="632"/>
      <c r="AQ446" s="694"/>
      <c r="AR446" s="695"/>
      <c r="AS446" s="695"/>
      <c r="AT446" s="695"/>
      <c r="AU446" s="695">
        <v>0</v>
      </c>
      <c r="AV446" s="695">
        <v>0</v>
      </c>
      <c r="AW446" s="695">
        <v>788072</v>
      </c>
      <c r="AX446" s="695">
        <v>788072</v>
      </c>
      <c r="AY446" s="695">
        <v>788072</v>
      </c>
      <c r="AZ446" s="695">
        <v>788072</v>
      </c>
      <c r="BA446" s="695">
        <v>788072</v>
      </c>
      <c r="BB446" s="695">
        <v>0</v>
      </c>
      <c r="BC446" s="695">
        <v>0</v>
      </c>
      <c r="BD446" s="695">
        <v>0</v>
      </c>
      <c r="BE446" s="695">
        <v>0</v>
      </c>
      <c r="BF446" s="695">
        <v>0</v>
      </c>
      <c r="BG446" s="695">
        <v>0</v>
      </c>
      <c r="BH446" s="695">
        <v>0</v>
      </c>
      <c r="BI446" s="695">
        <v>0</v>
      </c>
      <c r="BJ446" s="695">
        <v>0</v>
      </c>
      <c r="BK446" s="695">
        <v>0</v>
      </c>
      <c r="BL446" s="695">
        <v>0</v>
      </c>
      <c r="BM446" s="695">
        <v>0</v>
      </c>
      <c r="BN446" s="695">
        <v>0</v>
      </c>
      <c r="BO446" s="695">
        <v>0</v>
      </c>
      <c r="BP446" s="695">
        <v>0</v>
      </c>
      <c r="BQ446" s="695">
        <v>0</v>
      </c>
      <c r="BR446" s="695">
        <v>0</v>
      </c>
      <c r="BS446" s="695">
        <v>0</v>
      </c>
      <c r="BT446" s="696">
        <v>0</v>
      </c>
    </row>
    <row r="447" spans="2:72" ht="18" customHeight="1">
      <c r="B447" s="815" t="s">
        <v>208</v>
      </c>
      <c r="C447" s="815" t="s">
        <v>839</v>
      </c>
      <c r="D447" s="815" t="s">
        <v>125</v>
      </c>
      <c r="E447" s="815"/>
      <c r="F447" s="815"/>
      <c r="G447" s="815"/>
      <c r="H447" s="815">
        <v>2017</v>
      </c>
      <c r="I447" s="816" t="s">
        <v>583</v>
      </c>
      <c r="J447" s="634" t="s">
        <v>595</v>
      </c>
      <c r="K447" s="632"/>
      <c r="L447" s="694"/>
      <c r="M447" s="695"/>
      <c r="N447" s="695"/>
      <c r="O447" s="695"/>
      <c r="P447" s="695">
        <v>0</v>
      </c>
      <c r="Q447" s="695">
        <v>0</v>
      </c>
      <c r="R447" s="695">
        <v>478</v>
      </c>
      <c r="S447" s="695">
        <v>478</v>
      </c>
      <c r="T447" s="695">
        <v>478</v>
      </c>
      <c r="U447" s="695">
        <v>410</v>
      </c>
      <c r="V447" s="695">
        <v>351</v>
      </c>
      <c r="W447" s="695">
        <v>351</v>
      </c>
      <c r="X447" s="695">
        <v>351</v>
      </c>
      <c r="Y447" s="695">
        <v>351</v>
      </c>
      <c r="Z447" s="695">
        <v>351</v>
      </c>
      <c r="AA447" s="695">
        <v>351</v>
      </c>
      <c r="AB447" s="695">
        <v>351</v>
      </c>
      <c r="AC447" s="695">
        <v>351</v>
      </c>
      <c r="AD447" s="695">
        <v>351</v>
      </c>
      <c r="AE447" s="695">
        <v>351</v>
      </c>
      <c r="AF447" s="695">
        <v>351</v>
      </c>
      <c r="AG447" s="695">
        <v>0</v>
      </c>
      <c r="AH447" s="695">
        <v>0</v>
      </c>
      <c r="AI447" s="695">
        <v>0</v>
      </c>
      <c r="AJ447" s="695">
        <v>0</v>
      </c>
      <c r="AK447" s="695">
        <v>0</v>
      </c>
      <c r="AL447" s="695">
        <v>0</v>
      </c>
      <c r="AM447" s="695">
        <v>0</v>
      </c>
      <c r="AN447" s="695">
        <v>0</v>
      </c>
      <c r="AO447" s="696">
        <v>0</v>
      </c>
      <c r="AP447" s="632"/>
      <c r="AQ447" s="694"/>
      <c r="AR447" s="695"/>
      <c r="AS447" s="695"/>
      <c r="AT447" s="695"/>
      <c r="AU447" s="695">
        <v>0</v>
      </c>
      <c r="AV447" s="695">
        <v>0</v>
      </c>
      <c r="AW447" s="695">
        <v>3480662</v>
      </c>
      <c r="AX447" s="695">
        <v>3480662</v>
      </c>
      <c r="AY447" s="695">
        <v>3480662</v>
      </c>
      <c r="AZ447" s="695">
        <v>3102160</v>
      </c>
      <c r="BA447" s="695">
        <v>2774799</v>
      </c>
      <c r="BB447" s="695">
        <v>2718568</v>
      </c>
      <c r="BC447" s="695">
        <v>2718568</v>
      </c>
      <c r="BD447" s="695">
        <v>2718568</v>
      </c>
      <c r="BE447" s="695">
        <v>2718568</v>
      </c>
      <c r="BF447" s="695">
        <v>2718568</v>
      </c>
      <c r="BG447" s="695">
        <v>2718568</v>
      </c>
      <c r="BH447" s="695">
        <v>2718568</v>
      </c>
      <c r="BI447" s="695">
        <v>2718568</v>
      </c>
      <c r="BJ447" s="695">
        <v>2718568</v>
      </c>
      <c r="BK447" s="695">
        <v>2718568</v>
      </c>
      <c r="BL447" s="695">
        <v>0</v>
      </c>
      <c r="BM447" s="695">
        <v>0</v>
      </c>
      <c r="BN447" s="695">
        <v>0</v>
      </c>
      <c r="BO447" s="695">
        <v>0</v>
      </c>
      <c r="BP447" s="695">
        <v>0</v>
      </c>
      <c r="BQ447" s="695">
        <v>0</v>
      </c>
      <c r="BR447" s="695">
        <v>0</v>
      </c>
      <c r="BS447" s="695">
        <v>0</v>
      </c>
      <c r="BT447" s="696">
        <v>0</v>
      </c>
    </row>
    <row r="448" spans="2:72" ht="18" customHeight="1">
      <c r="B448" s="815" t="s">
        <v>208</v>
      </c>
      <c r="C448" s="815" t="s">
        <v>840</v>
      </c>
      <c r="D448" s="815" t="s">
        <v>122</v>
      </c>
      <c r="E448" s="815"/>
      <c r="F448" s="815"/>
      <c r="G448" s="815"/>
      <c r="H448" s="815">
        <v>2017</v>
      </c>
      <c r="I448" s="816" t="s">
        <v>583</v>
      </c>
      <c r="J448" s="634" t="s">
        <v>595</v>
      </c>
      <c r="K448" s="632"/>
      <c r="L448" s="694"/>
      <c r="M448" s="695"/>
      <c r="N448" s="695"/>
      <c r="O448" s="695"/>
      <c r="P448" s="695">
        <v>0</v>
      </c>
      <c r="Q448" s="695">
        <v>0</v>
      </c>
      <c r="R448" s="695">
        <v>704</v>
      </c>
      <c r="S448" s="695">
        <v>704</v>
      </c>
      <c r="T448" s="695">
        <v>704</v>
      </c>
      <c r="U448" s="695">
        <v>704</v>
      </c>
      <c r="V448" s="695">
        <v>704</v>
      </c>
      <c r="W448" s="695">
        <v>704</v>
      </c>
      <c r="X448" s="695">
        <v>704</v>
      </c>
      <c r="Y448" s="695">
        <v>704</v>
      </c>
      <c r="Z448" s="695">
        <v>704</v>
      </c>
      <c r="AA448" s="695">
        <v>704</v>
      </c>
      <c r="AB448" s="695">
        <v>461</v>
      </c>
      <c r="AC448" s="695">
        <v>461</v>
      </c>
      <c r="AD448" s="695">
        <v>461</v>
      </c>
      <c r="AE448" s="695">
        <v>461</v>
      </c>
      <c r="AF448" s="695">
        <v>461</v>
      </c>
      <c r="AG448" s="695">
        <v>461</v>
      </c>
      <c r="AH448" s="695">
        <v>461</v>
      </c>
      <c r="AI448" s="695">
        <v>461</v>
      </c>
      <c r="AJ448" s="695">
        <v>461</v>
      </c>
      <c r="AK448" s="695">
        <v>461</v>
      </c>
      <c r="AL448" s="695">
        <v>0</v>
      </c>
      <c r="AM448" s="695">
        <v>0</v>
      </c>
      <c r="AN448" s="695">
        <v>0</v>
      </c>
      <c r="AO448" s="696">
        <v>0</v>
      </c>
      <c r="AP448" s="632"/>
      <c r="AQ448" s="694"/>
      <c r="AR448" s="695"/>
      <c r="AS448" s="695"/>
      <c r="AT448" s="695"/>
      <c r="AU448" s="695">
        <v>0</v>
      </c>
      <c r="AV448" s="695">
        <v>0</v>
      </c>
      <c r="AW448" s="695">
        <v>2544428</v>
      </c>
      <c r="AX448" s="695">
        <v>2544428</v>
      </c>
      <c r="AY448" s="695">
        <v>2544428</v>
      </c>
      <c r="AZ448" s="695">
        <v>2544428</v>
      </c>
      <c r="BA448" s="695">
        <v>2544428</v>
      </c>
      <c r="BB448" s="695">
        <v>2544428</v>
      </c>
      <c r="BC448" s="695">
        <v>2544428</v>
      </c>
      <c r="BD448" s="695">
        <v>2544428</v>
      </c>
      <c r="BE448" s="695">
        <v>2544428</v>
      </c>
      <c r="BF448" s="695">
        <v>2544428</v>
      </c>
      <c r="BG448" s="695">
        <v>678797</v>
      </c>
      <c r="BH448" s="695">
        <v>678797</v>
      </c>
      <c r="BI448" s="695">
        <v>678797</v>
      </c>
      <c r="BJ448" s="695">
        <v>678797</v>
      </c>
      <c r="BK448" s="695">
        <v>678797</v>
      </c>
      <c r="BL448" s="695">
        <v>678797</v>
      </c>
      <c r="BM448" s="695">
        <v>678797</v>
      </c>
      <c r="BN448" s="695">
        <v>678797</v>
      </c>
      <c r="BO448" s="695">
        <v>678797</v>
      </c>
      <c r="BP448" s="695">
        <v>678797</v>
      </c>
      <c r="BQ448" s="695">
        <v>0</v>
      </c>
      <c r="BR448" s="695">
        <v>0</v>
      </c>
      <c r="BS448" s="695">
        <v>0</v>
      </c>
      <c r="BT448" s="696">
        <v>0</v>
      </c>
    </row>
    <row r="449" spans="2:72" ht="18" customHeight="1">
      <c r="B449" s="815" t="s">
        <v>208</v>
      </c>
      <c r="C449" s="815" t="s">
        <v>840</v>
      </c>
      <c r="D449" s="815" t="s">
        <v>124</v>
      </c>
      <c r="E449" s="815"/>
      <c r="F449" s="815"/>
      <c r="G449" s="815"/>
      <c r="H449" s="815">
        <v>2017</v>
      </c>
      <c r="I449" s="816" t="s">
        <v>583</v>
      </c>
      <c r="J449" s="634" t="s">
        <v>595</v>
      </c>
      <c r="K449" s="632"/>
      <c r="L449" s="694"/>
      <c r="M449" s="695"/>
      <c r="N449" s="695"/>
      <c r="O449" s="695"/>
      <c r="P449" s="695">
        <v>0</v>
      </c>
      <c r="Q449" s="695">
        <v>0</v>
      </c>
      <c r="R449" s="695">
        <v>341</v>
      </c>
      <c r="S449" s="695">
        <v>329</v>
      </c>
      <c r="T449" s="695">
        <v>329</v>
      </c>
      <c r="U449" s="695">
        <v>329</v>
      </c>
      <c r="V449" s="695">
        <v>329</v>
      </c>
      <c r="W449" s="695">
        <v>265</v>
      </c>
      <c r="X449" s="695">
        <v>168</v>
      </c>
      <c r="Y449" s="695">
        <v>168</v>
      </c>
      <c r="Z449" s="695">
        <v>168</v>
      </c>
      <c r="AA449" s="695">
        <v>168</v>
      </c>
      <c r="AB449" s="695">
        <v>100</v>
      </c>
      <c r="AC449" s="695">
        <v>53</v>
      </c>
      <c r="AD449" s="695">
        <v>53</v>
      </c>
      <c r="AE449" s="695">
        <v>53</v>
      </c>
      <c r="AF449" s="695">
        <v>53</v>
      </c>
      <c r="AG449" s="695">
        <v>3</v>
      </c>
      <c r="AH449" s="695">
        <v>3</v>
      </c>
      <c r="AI449" s="695">
        <v>3</v>
      </c>
      <c r="AJ449" s="695">
        <v>3</v>
      </c>
      <c r="AK449" s="695">
        <v>3</v>
      </c>
      <c r="AL449" s="695">
        <v>0</v>
      </c>
      <c r="AM449" s="695">
        <v>0</v>
      </c>
      <c r="AN449" s="695">
        <v>0</v>
      </c>
      <c r="AO449" s="696">
        <v>0</v>
      </c>
      <c r="AP449" s="632"/>
      <c r="AQ449" s="694"/>
      <c r="AR449" s="695"/>
      <c r="AS449" s="695"/>
      <c r="AT449" s="695"/>
      <c r="AU449" s="695">
        <v>0</v>
      </c>
      <c r="AV449" s="695">
        <v>0</v>
      </c>
      <c r="AW449" s="695">
        <v>6776413</v>
      </c>
      <c r="AX449" s="695">
        <v>5723635</v>
      </c>
      <c r="AY449" s="695">
        <v>5488564</v>
      </c>
      <c r="AZ449" s="695">
        <v>4700813</v>
      </c>
      <c r="BA449" s="695">
        <v>4700813</v>
      </c>
      <c r="BB449" s="695">
        <v>3722531</v>
      </c>
      <c r="BC449" s="695">
        <v>3160330</v>
      </c>
      <c r="BD449" s="695">
        <v>3160330</v>
      </c>
      <c r="BE449" s="695">
        <v>3160330</v>
      </c>
      <c r="BF449" s="695">
        <v>3160330</v>
      </c>
      <c r="BG449" s="695">
        <v>1887785</v>
      </c>
      <c r="BH449" s="695">
        <v>1607165</v>
      </c>
      <c r="BI449" s="695">
        <v>1364722</v>
      </c>
      <c r="BJ449" s="695">
        <v>251921</v>
      </c>
      <c r="BK449" s="695">
        <v>251921</v>
      </c>
      <c r="BL449" s="695">
        <v>80365</v>
      </c>
      <c r="BM449" s="695">
        <v>80365</v>
      </c>
      <c r="BN449" s="695">
        <v>80365</v>
      </c>
      <c r="BO449" s="695">
        <v>80365</v>
      </c>
      <c r="BP449" s="695">
        <v>80365</v>
      </c>
      <c r="BQ449" s="695">
        <v>0</v>
      </c>
      <c r="BR449" s="695">
        <v>0</v>
      </c>
      <c r="BS449" s="695">
        <v>0</v>
      </c>
      <c r="BT449" s="696">
        <v>0</v>
      </c>
    </row>
    <row r="450" spans="2:72" ht="18" customHeight="1">
      <c r="B450" s="815" t="s">
        <v>208</v>
      </c>
      <c r="C450" s="815" t="s">
        <v>840</v>
      </c>
      <c r="D450" s="815" t="s">
        <v>123</v>
      </c>
      <c r="E450" s="815"/>
      <c r="F450" s="815"/>
      <c r="G450" s="815"/>
      <c r="H450" s="815">
        <v>2017</v>
      </c>
      <c r="I450" s="816" t="s">
        <v>583</v>
      </c>
      <c r="J450" s="634" t="s">
        <v>595</v>
      </c>
      <c r="K450" s="632"/>
      <c r="L450" s="694"/>
      <c r="M450" s="695"/>
      <c r="N450" s="695"/>
      <c r="O450" s="695"/>
      <c r="P450" s="695">
        <v>0</v>
      </c>
      <c r="Q450" s="695">
        <v>0</v>
      </c>
      <c r="R450" s="695">
        <v>0</v>
      </c>
      <c r="S450" s="695">
        <v>0</v>
      </c>
      <c r="T450" s="695">
        <v>0</v>
      </c>
      <c r="U450" s="695">
        <v>0</v>
      </c>
      <c r="V450" s="695">
        <v>0</v>
      </c>
      <c r="W450" s="695">
        <v>0</v>
      </c>
      <c r="X450" s="695">
        <v>0</v>
      </c>
      <c r="Y450" s="695">
        <v>0</v>
      </c>
      <c r="Z450" s="695">
        <v>0</v>
      </c>
      <c r="AA450" s="695">
        <v>0</v>
      </c>
      <c r="AB450" s="695">
        <v>0</v>
      </c>
      <c r="AC450" s="695">
        <v>0</v>
      </c>
      <c r="AD450" s="695">
        <v>0</v>
      </c>
      <c r="AE450" s="695">
        <v>0</v>
      </c>
      <c r="AF450" s="695">
        <v>0</v>
      </c>
      <c r="AG450" s="695">
        <v>0</v>
      </c>
      <c r="AH450" s="695">
        <v>0</v>
      </c>
      <c r="AI450" s="695">
        <v>0</v>
      </c>
      <c r="AJ450" s="695">
        <v>0</v>
      </c>
      <c r="AK450" s="695">
        <v>0</v>
      </c>
      <c r="AL450" s="695">
        <v>0</v>
      </c>
      <c r="AM450" s="695">
        <v>0</v>
      </c>
      <c r="AN450" s="695">
        <v>0</v>
      </c>
      <c r="AO450" s="696">
        <v>0</v>
      </c>
      <c r="AP450" s="632"/>
      <c r="AQ450" s="694"/>
      <c r="AR450" s="695"/>
      <c r="AS450" s="695"/>
      <c r="AT450" s="695"/>
      <c r="AU450" s="695">
        <v>0</v>
      </c>
      <c r="AV450" s="695">
        <v>0</v>
      </c>
      <c r="AW450" s="695">
        <v>0</v>
      </c>
      <c r="AX450" s="695">
        <v>0</v>
      </c>
      <c r="AY450" s="695">
        <v>0</v>
      </c>
      <c r="AZ450" s="695">
        <v>0</v>
      </c>
      <c r="BA450" s="695">
        <v>0</v>
      </c>
      <c r="BB450" s="695">
        <v>0</v>
      </c>
      <c r="BC450" s="695">
        <v>0</v>
      </c>
      <c r="BD450" s="695">
        <v>0</v>
      </c>
      <c r="BE450" s="695">
        <v>0</v>
      </c>
      <c r="BF450" s="695">
        <v>0</v>
      </c>
      <c r="BG450" s="695">
        <v>0</v>
      </c>
      <c r="BH450" s="695">
        <v>0</v>
      </c>
      <c r="BI450" s="695">
        <v>0</v>
      </c>
      <c r="BJ450" s="695">
        <v>0</v>
      </c>
      <c r="BK450" s="695">
        <v>0</v>
      </c>
      <c r="BL450" s="695">
        <v>0</v>
      </c>
      <c r="BM450" s="695">
        <v>0</v>
      </c>
      <c r="BN450" s="695">
        <v>0</v>
      </c>
      <c r="BO450" s="695">
        <v>0</v>
      </c>
      <c r="BP450" s="695">
        <v>0</v>
      </c>
      <c r="BQ450" s="695">
        <v>0</v>
      </c>
      <c r="BR450" s="695">
        <v>0</v>
      </c>
      <c r="BS450" s="695">
        <v>0</v>
      </c>
      <c r="BT450" s="696">
        <v>0</v>
      </c>
    </row>
    <row r="451" spans="2:72" ht="18" customHeight="1">
      <c r="B451" s="815" t="s">
        <v>208</v>
      </c>
      <c r="C451" s="815" t="s">
        <v>840</v>
      </c>
      <c r="D451" s="815" t="s">
        <v>803</v>
      </c>
      <c r="E451" s="815"/>
      <c r="F451" s="815"/>
      <c r="G451" s="815"/>
      <c r="H451" s="815">
        <v>2017</v>
      </c>
      <c r="I451" s="816" t="s">
        <v>583</v>
      </c>
      <c r="J451" s="634" t="s">
        <v>595</v>
      </c>
      <c r="K451" s="632"/>
      <c r="L451" s="694"/>
      <c r="M451" s="695"/>
      <c r="N451" s="695"/>
      <c r="O451" s="695"/>
      <c r="P451" s="695">
        <v>0</v>
      </c>
      <c r="Q451" s="695">
        <v>0</v>
      </c>
      <c r="R451" s="695">
        <v>0</v>
      </c>
      <c r="S451" s="695">
        <v>0</v>
      </c>
      <c r="T451" s="695">
        <v>0</v>
      </c>
      <c r="U451" s="695">
        <v>0</v>
      </c>
      <c r="V451" s="695">
        <v>0</v>
      </c>
      <c r="W451" s="695">
        <v>0</v>
      </c>
      <c r="X451" s="695">
        <v>0</v>
      </c>
      <c r="Y451" s="695">
        <v>0</v>
      </c>
      <c r="Z451" s="695">
        <v>0</v>
      </c>
      <c r="AA451" s="695">
        <v>0</v>
      </c>
      <c r="AB451" s="695">
        <v>0</v>
      </c>
      <c r="AC451" s="695">
        <v>0</v>
      </c>
      <c r="AD451" s="695">
        <v>0</v>
      </c>
      <c r="AE451" s="695">
        <v>0</v>
      </c>
      <c r="AF451" s="695">
        <v>0</v>
      </c>
      <c r="AG451" s="695">
        <v>0</v>
      </c>
      <c r="AH451" s="695">
        <v>0</v>
      </c>
      <c r="AI451" s="695">
        <v>0</v>
      </c>
      <c r="AJ451" s="695">
        <v>0</v>
      </c>
      <c r="AK451" s="695">
        <v>0</v>
      </c>
      <c r="AL451" s="695">
        <v>0</v>
      </c>
      <c r="AM451" s="695">
        <v>0</v>
      </c>
      <c r="AN451" s="695">
        <v>0</v>
      </c>
      <c r="AO451" s="696">
        <v>0</v>
      </c>
      <c r="AP451" s="632"/>
      <c r="AQ451" s="694"/>
      <c r="AR451" s="695"/>
      <c r="AS451" s="695"/>
      <c r="AT451" s="695"/>
      <c r="AU451" s="695">
        <v>0</v>
      </c>
      <c r="AV451" s="695">
        <v>0</v>
      </c>
      <c r="AW451" s="695">
        <v>0</v>
      </c>
      <c r="AX451" s="695">
        <v>0</v>
      </c>
      <c r="AY451" s="695">
        <v>0</v>
      </c>
      <c r="AZ451" s="695">
        <v>0</v>
      </c>
      <c r="BA451" s="695">
        <v>0</v>
      </c>
      <c r="BB451" s="695">
        <v>0</v>
      </c>
      <c r="BC451" s="695">
        <v>0</v>
      </c>
      <c r="BD451" s="695">
        <v>0</v>
      </c>
      <c r="BE451" s="695">
        <v>0</v>
      </c>
      <c r="BF451" s="695">
        <v>0</v>
      </c>
      <c r="BG451" s="695">
        <v>0</v>
      </c>
      <c r="BH451" s="695">
        <v>0</v>
      </c>
      <c r="BI451" s="695">
        <v>0</v>
      </c>
      <c r="BJ451" s="695">
        <v>0</v>
      </c>
      <c r="BK451" s="695">
        <v>0</v>
      </c>
      <c r="BL451" s="695">
        <v>0</v>
      </c>
      <c r="BM451" s="695">
        <v>0</v>
      </c>
      <c r="BN451" s="695">
        <v>0</v>
      </c>
      <c r="BO451" s="695">
        <v>0</v>
      </c>
      <c r="BP451" s="695">
        <v>0</v>
      </c>
      <c r="BQ451" s="695">
        <v>0</v>
      </c>
      <c r="BR451" s="695">
        <v>0</v>
      </c>
      <c r="BS451" s="695">
        <v>0</v>
      </c>
      <c r="BT451" s="696">
        <v>0</v>
      </c>
    </row>
    <row r="452" spans="2:72" ht="18" customHeight="1">
      <c r="B452" s="815" t="s">
        <v>208</v>
      </c>
      <c r="C452" s="815" t="s">
        <v>840</v>
      </c>
      <c r="D452" s="815" t="s">
        <v>804</v>
      </c>
      <c r="E452" s="815"/>
      <c r="F452" s="815"/>
      <c r="G452" s="815"/>
      <c r="H452" s="815">
        <v>2017</v>
      </c>
      <c r="I452" s="816" t="s">
        <v>583</v>
      </c>
      <c r="J452" s="634" t="s">
        <v>595</v>
      </c>
      <c r="K452" s="632"/>
      <c r="L452" s="694"/>
      <c r="M452" s="695"/>
      <c r="N452" s="695"/>
      <c r="O452" s="695"/>
      <c r="P452" s="695">
        <v>0</v>
      </c>
      <c r="Q452" s="695">
        <v>0</v>
      </c>
      <c r="R452" s="695">
        <v>0</v>
      </c>
      <c r="S452" s="695">
        <v>0</v>
      </c>
      <c r="T452" s="695">
        <v>0</v>
      </c>
      <c r="U452" s="695">
        <v>0</v>
      </c>
      <c r="V452" s="695">
        <v>0</v>
      </c>
      <c r="W452" s="695">
        <v>0</v>
      </c>
      <c r="X452" s="695">
        <v>0</v>
      </c>
      <c r="Y452" s="695">
        <v>0</v>
      </c>
      <c r="Z452" s="695">
        <v>0</v>
      </c>
      <c r="AA452" s="695">
        <v>0</v>
      </c>
      <c r="AB452" s="695">
        <v>0</v>
      </c>
      <c r="AC452" s="695">
        <v>0</v>
      </c>
      <c r="AD452" s="695">
        <v>0</v>
      </c>
      <c r="AE452" s="695">
        <v>0</v>
      </c>
      <c r="AF452" s="695">
        <v>0</v>
      </c>
      <c r="AG452" s="695">
        <v>0</v>
      </c>
      <c r="AH452" s="695">
        <v>0</v>
      </c>
      <c r="AI452" s="695">
        <v>0</v>
      </c>
      <c r="AJ452" s="695">
        <v>0</v>
      </c>
      <c r="AK452" s="695">
        <v>0</v>
      </c>
      <c r="AL452" s="695">
        <v>0</v>
      </c>
      <c r="AM452" s="695">
        <v>0</v>
      </c>
      <c r="AN452" s="695">
        <v>0</v>
      </c>
      <c r="AO452" s="696">
        <v>0</v>
      </c>
      <c r="AP452" s="632"/>
      <c r="AQ452" s="694"/>
      <c r="AR452" s="695"/>
      <c r="AS452" s="695"/>
      <c r="AT452" s="695"/>
      <c r="AU452" s="695">
        <v>0</v>
      </c>
      <c r="AV452" s="695">
        <v>0</v>
      </c>
      <c r="AW452" s="695">
        <v>0</v>
      </c>
      <c r="AX452" s="695">
        <v>0</v>
      </c>
      <c r="AY452" s="695">
        <v>0</v>
      </c>
      <c r="AZ452" s="695">
        <v>0</v>
      </c>
      <c r="BA452" s="695">
        <v>0</v>
      </c>
      <c r="BB452" s="695">
        <v>0</v>
      </c>
      <c r="BC452" s="695">
        <v>0</v>
      </c>
      <c r="BD452" s="695">
        <v>0</v>
      </c>
      <c r="BE452" s="695">
        <v>0</v>
      </c>
      <c r="BF452" s="695">
        <v>0</v>
      </c>
      <c r="BG452" s="695">
        <v>0</v>
      </c>
      <c r="BH452" s="695">
        <v>0</v>
      </c>
      <c r="BI452" s="695">
        <v>0</v>
      </c>
      <c r="BJ452" s="695">
        <v>0</v>
      </c>
      <c r="BK452" s="695">
        <v>0</v>
      </c>
      <c r="BL452" s="695">
        <v>0</v>
      </c>
      <c r="BM452" s="695">
        <v>0</v>
      </c>
      <c r="BN452" s="695">
        <v>0</v>
      </c>
      <c r="BO452" s="695">
        <v>0</v>
      </c>
      <c r="BP452" s="695">
        <v>0</v>
      </c>
      <c r="BQ452" s="695">
        <v>0</v>
      </c>
      <c r="BR452" s="695">
        <v>0</v>
      </c>
      <c r="BS452" s="695">
        <v>0</v>
      </c>
      <c r="BT452" s="696">
        <v>0</v>
      </c>
    </row>
    <row r="453" spans="2:72" ht="18" customHeight="1">
      <c r="B453" s="815" t="s">
        <v>208</v>
      </c>
      <c r="C453" s="815" t="s">
        <v>840</v>
      </c>
      <c r="D453" s="815" t="s">
        <v>773</v>
      </c>
      <c r="E453" s="815"/>
      <c r="F453" s="815"/>
      <c r="G453" s="815"/>
      <c r="H453" s="815">
        <v>2017</v>
      </c>
      <c r="I453" s="816" t="s">
        <v>583</v>
      </c>
      <c r="J453" s="634" t="s">
        <v>595</v>
      </c>
      <c r="K453" s="632"/>
      <c r="L453" s="694"/>
      <c r="M453" s="695"/>
      <c r="N453" s="695"/>
      <c r="O453" s="695"/>
      <c r="P453" s="695">
        <v>0</v>
      </c>
      <c r="Q453" s="695">
        <v>0</v>
      </c>
      <c r="R453" s="695">
        <v>0</v>
      </c>
      <c r="S453" s="695">
        <v>0</v>
      </c>
      <c r="T453" s="695">
        <v>0</v>
      </c>
      <c r="U453" s="695">
        <v>0</v>
      </c>
      <c r="V453" s="695">
        <v>0</v>
      </c>
      <c r="W453" s="695">
        <v>0</v>
      </c>
      <c r="X453" s="695">
        <v>0</v>
      </c>
      <c r="Y453" s="695">
        <v>0</v>
      </c>
      <c r="Z453" s="695">
        <v>0</v>
      </c>
      <c r="AA453" s="695">
        <v>0</v>
      </c>
      <c r="AB453" s="695">
        <v>0</v>
      </c>
      <c r="AC453" s="695">
        <v>0</v>
      </c>
      <c r="AD453" s="695">
        <v>0</v>
      </c>
      <c r="AE453" s="695">
        <v>0</v>
      </c>
      <c r="AF453" s="695">
        <v>0</v>
      </c>
      <c r="AG453" s="695">
        <v>0</v>
      </c>
      <c r="AH453" s="695">
        <v>0</v>
      </c>
      <c r="AI453" s="695">
        <v>0</v>
      </c>
      <c r="AJ453" s="695">
        <v>0</v>
      </c>
      <c r="AK453" s="695">
        <v>0</v>
      </c>
      <c r="AL453" s="695">
        <v>0</v>
      </c>
      <c r="AM453" s="695">
        <v>0</v>
      </c>
      <c r="AN453" s="695">
        <v>0</v>
      </c>
      <c r="AO453" s="696">
        <v>0</v>
      </c>
      <c r="AP453" s="632"/>
      <c r="AQ453" s="694"/>
      <c r="AR453" s="695"/>
      <c r="AS453" s="695"/>
      <c r="AT453" s="695"/>
      <c r="AU453" s="695">
        <v>0</v>
      </c>
      <c r="AV453" s="695">
        <v>0</v>
      </c>
      <c r="AW453" s="695">
        <v>0</v>
      </c>
      <c r="AX453" s="695">
        <v>0</v>
      </c>
      <c r="AY453" s="695">
        <v>0</v>
      </c>
      <c r="AZ453" s="695">
        <v>0</v>
      </c>
      <c r="BA453" s="695">
        <v>0</v>
      </c>
      <c r="BB453" s="695">
        <v>0</v>
      </c>
      <c r="BC453" s="695">
        <v>0</v>
      </c>
      <c r="BD453" s="695">
        <v>0</v>
      </c>
      <c r="BE453" s="695">
        <v>0</v>
      </c>
      <c r="BF453" s="695">
        <v>0</v>
      </c>
      <c r="BG453" s="695">
        <v>0</v>
      </c>
      <c r="BH453" s="695">
        <v>0</v>
      </c>
      <c r="BI453" s="695">
        <v>0</v>
      </c>
      <c r="BJ453" s="695">
        <v>0</v>
      </c>
      <c r="BK453" s="695">
        <v>0</v>
      </c>
      <c r="BL453" s="695">
        <v>0</v>
      </c>
      <c r="BM453" s="695">
        <v>0</v>
      </c>
      <c r="BN453" s="695">
        <v>0</v>
      </c>
      <c r="BO453" s="695">
        <v>0</v>
      </c>
      <c r="BP453" s="695">
        <v>0</v>
      </c>
      <c r="BQ453" s="695">
        <v>0</v>
      </c>
      <c r="BR453" s="695">
        <v>0</v>
      </c>
      <c r="BS453" s="695">
        <v>0</v>
      </c>
      <c r="BT453" s="696">
        <v>0</v>
      </c>
    </row>
    <row r="454" spans="2:72" ht="18" customHeight="1">
      <c r="B454" s="815" t="s">
        <v>208</v>
      </c>
      <c r="C454" s="815" t="s">
        <v>840</v>
      </c>
      <c r="D454" s="815" t="s">
        <v>125</v>
      </c>
      <c r="E454" s="815"/>
      <c r="F454" s="815"/>
      <c r="G454" s="815"/>
      <c r="H454" s="815">
        <v>2017</v>
      </c>
      <c r="I454" s="816" t="s">
        <v>583</v>
      </c>
      <c r="J454" s="634" t="s">
        <v>595</v>
      </c>
      <c r="K454" s="632"/>
      <c r="L454" s="694"/>
      <c r="M454" s="695"/>
      <c r="N454" s="695"/>
      <c r="O454" s="695"/>
      <c r="P454" s="695">
        <v>0</v>
      </c>
      <c r="Q454" s="695">
        <v>0</v>
      </c>
      <c r="R454" s="695">
        <v>0</v>
      </c>
      <c r="S454" s="695">
        <v>0</v>
      </c>
      <c r="T454" s="695">
        <v>0</v>
      </c>
      <c r="U454" s="695">
        <v>0</v>
      </c>
      <c r="V454" s="695">
        <v>0</v>
      </c>
      <c r="W454" s="695">
        <v>0</v>
      </c>
      <c r="X454" s="695">
        <v>0</v>
      </c>
      <c r="Y454" s="695">
        <v>0</v>
      </c>
      <c r="Z454" s="695">
        <v>0</v>
      </c>
      <c r="AA454" s="695">
        <v>0</v>
      </c>
      <c r="AB454" s="695">
        <v>0</v>
      </c>
      <c r="AC454" s="695">
        <v>0</v>
      </c>
      <c r="AD454" s="695">
        <v>0</v>
      </c>
      <c r="AE454" s="695">
        <v>0</v>
      </c>
      <c r="AF454" s="695">
        <v>0</v>
      </c>
      <c r="AG454" s="695">
        <v>0</v>
      </c>
      <c r="AH454" s="695">
        <v>0</v>
      </c>
      <c r="AI454" s="695">
        <v>0</v>
      </c>
      <c r="AJ454" s="695">
        <v>0</v>
      </c>
      <c r="AK454" s="695">
        <v>0</v>
      </c>
      <c r="AL454" s="695">
        <v>0</v>
      </c>
      <c r="AM454" s="695">
        <v>0</v>
      </c>
      <c r="AN454" s="695">
        <v>0</v>
      </c>
      <c r="AO454" s="696">
        <v>0</v>
      </c>
      <c r="AP454" s="632"/>
      <c r="AQ454" s="694"/>
      <c r="AR454" s="695"/>
      <c r="AS454" s="695"/>
      <c r="AT454" s="695"/>
      <c r="AU454" s="695">
        <v>0</v>
      </c>
      <c r="AV454" s="695">
        <v>0</v>
      </c>
      <c r="AW454" s="695">
        <v>0</v>
      </c>
      <c r="AX454" s="695">
        <v>0</v>
      </c>
      <c r="AY454" s="695">
        <v>0</v>
      </c>
      <c r="AZ454" s="695">
        <v>0</v>
      </c>
      <c r="BA454" s="695">
        <v>0</v>
      </c>
      <c r="BB454" s="695">
        <v>0</v>
      </c>
      <c r="BC454" s="695">
        <v>0</v>
      </c>
      <c r="BD454" s="695">
        <v>0</v>
      </c>
      <c r="BE454" s="695">
        <v>0</v>
      </c>
      <c r="BF454" s="695">
        <v>0</v>
      </c>
      <c r="BG454" s="695">
        <v>0</v>
      </c>
      <c r="BH454" s="695">
        <v>0</v>
      </c>
      <c r="BI454" s="695">
        <v>0</v>
      </c>
      <c r="BJ454" s="695">
        <v>0</v>
      </c>
      <c r="BK454" s="695">
        <v>0</v>
      </c>
      <c r="BL454" s="695">
        <v>0</v>
      </c>
      <c r="BM454" s="695">
        <v>0</v>
      </c>
      <c r="BN454" s="695">
        <v>0</v>
      </c>
      <c r="BO454" s="695">
        <v>0</v>
      </c>
      <c r="BP454" s="695">
        <v>0</v>
      </c>
      <c r="BQ454" s="695">
        <v>0</v>
      </c>
      <c r="BR454" s="695">
        <v>0</v>
      </c>
      <c r="BS454" s="695">
        <v>0</v>
      </c>
      <c r="BT454" s="696">
        <v>0</v>
      </c>
    </row>
    <row r="455" spans="2:72" ht="18" customHeight="1">
      <c r="B455" s="815" t="s">
        <v>208</v>
      </c>
      <c r="C455" s="815" t="s">
        <v>840</v>
      </c>
      <c r="D455" s="815" t="s">
        <v>806</v>
      </c>
      <c r="E455" s="815"/>
      <c r="F455" s="815"/>
      <c r="G455" s="815"/>
      <c r="H455" s="815">
        <v>2017</v>
      </c>
      <c r="I455" s="816" t="s">
        <v>583</v>
      </c>
      <c r="J455" s="634" t="s">
        <v>595</v>
      </c>
      <c r="K455" s="632"/>
      <c r="L455" s="694"/>
      <c r="M455" s="695"/>
      <c r="N455" s="695"/>
      <c r="O455" s="695"/>
      <c r="P455" s="695">
        <v>0</v>
      </c>
      <c r="Q455" s="695">
        <v>0</v>
      </c>
      <c r="R455" s="695">
        <v>0</v>
      </c>
      <c r="S455" s="695">
        <v>0</v>
      </c>
      <c r="T455" s="695">
        <v>0</v>
      </c>
      <c r="U455" s="695">
        <v>0</v>
      </c>
      <c r="V455" s="695">
        <v>0</v>
      </c>
      <c r="W455" s="695">
        <v>0</v>
      </c>
      <c r="X455" s="695">
        <v>0</v>
      </c>
      <c r="Y455" s="695">
        <v>0</v>
      </c>
      <c r="Z455" s="695">
        <v>0</v>
      </c>
      <c r="AA455" s="695">
        <v>0</v>
      </c>
      <c r="AB455" s="695">
        <v>0</v>
      </c>
      <c r="AC455" s="695">
        <v>0</v>
      </c>
      <c r="AD455" s="695">
        <v>0</v>
      </c>
      <c r="AE455" s="695">
        <v>0</v>
      </c>
      <c r="AF455" s="695">
        <v>0</v>
      </c>
      <c r="AG455" s="695">
        <v>0</v>
      </c>
      <c r="AH455" s="695">
        <v>0</v>
      </c>
      <c r="AI455" s="695">
        <v>0</v>
      </c>
      <c r="AJ455" s="695">
        <v>0</v>
      </c>
      <c r="AK455" s="695">
        <v>0</v>
      </c>
      <c r="AL455" s="695">
        <v>0</v>
      </c>
      <c r="AM455" s="695">
        <v>0</v>
      </c>
      <c r="AN455" s="695">
        <v>0</v>
      </c>
      <c r="AO455" s="696">
        <v>0</v>
      </c>
      <c r="AP455" s="632"/>
      <c r="AQ455" s="694"/>
      <c r="AR455" s="695"/>
      <c r="AS455" s="695"/>
      <c r="AT455" s="695"/>
      <c r="AU455" s="695">
        <v>0</v>
      </c>
      <c r="AV455" s="695">
        <v>0</v>
      </c>
      <c r="AW455" s="695">
        <v>0</v>
      </c>
      <c r="AX455" s="695">
        <v>0</v>
      </c>
      <c r="AY455" s="695">
        <v>0</v>
      </c>
      <c r="AZ455" s="695">
        <v>0</v>
      </c>
      <c r="BA455" s="695">
        <v>0</v>
      </c>
      <c r="BB455" s="695">
        <v>0</v>
      </c>
      <c r="BC455" s="695">
        <v>0</v>
      </c>
      <c r="BD455" s="695">
        <v>0</v>
      </c>
      <c r="BE455" s="695">
        <v>0</v>
      </c>
      <c r="BF455" s="695">
        <v>0</v>
      </c>
      <c r="BG455" s="695">
        <v>0</v>
      </c>
      <c r="BH455" s="695">
        <v>0</v>
      </c>
      <c r="BI455" s="695">
        <v>0</v>
      </c>
      <c r="BJ455" s="695">
        <v>0</v>
      </c>
      <c r="BK455" s="695">
        <v>0</v>
      </c>
      <c r="BL455" s="695">
        <v>0</v>
      </c>
      <c r="BM455" s="695">
        <v>0</v>
      </c>
      <c r="BN455" s="695">
        <v>0</v>
      </c>
      <c r="BO455" s="695">
        <v>0</v>
      </c>
      <c r="BP455" s="695">
        <v>0</v>
      </c>
      <c r="BQ455" s="695">
        <v>0</v>
      </c>
      <c r="BR455" s="695">
        <v>0</v>
      </c>
      <c r="BS455" s="695">
        <v>0</v>
      </c>
      <c r="BT455" s="696">
        <v>0</v>
      </c>
    </row>
    <row r="456" spans="2:72" ht="18" customHeight="1">
      <c r="B456" s="815" t="s">
        <v>208</v>
      </c>
      <c r="C456" s="815" t="s">
        <v>839</v>
      </c>
      <c r="D456" s="815" t="s">
        <v>807</v>
      </c>
      <c r="E456" s="815"/>
      <c r="F456" s="815"/>
      <c r="G456" s="815"/>
      <c r="H456" s="815">
        <v>2017</v>
      </c>
      <c r="I456" s="816" t="s">
        <v>583</v>
      </c>
      <c r="J456" s="634" t="s">
        <v>595</v>
      </c>
      <c r="K456" s="632"/>
      <c r="L456" s="694"/>
      <c r="M456" s="695"/>
      <c r="N456" s="695"/>
      <c r="O456" s="695"/>
      <c r="P456" s="695">
        <v>0</v>
      </c>
      <c r="Q456" s="695">
        <v>0</v>
      </c>
      <c r="R456" s="695">
        <v>0</v>
      </c>
      <c r="S456" s="695">
        <v>0</v>
      </c>
      <c r="T456" s="695">
        <v>0</v>
      </c>
      <c r="U456" s="695">
        <v>0</v>
      </c>
      <c r="V456" s="695">
        <v>0</v>
      </c>
      <c r="W456" s="695">
        <v>0</v>
      </c>
      <c r="X456" s="695">
        <v>0</v>
      </c>
      <c r="Y456" s="695">
        <v>0</v>
      </c>
      <c r="Z456" s="695">
        <v>0</v>
      </c>
      <c r="AA456" s="695">
        <v>0</v>
      </c>
      <c r="AB456" s="695">
        <v>0</v>
      </c>
      <c r="AC456" s="695">
        <v>0</v>
      </c>
      <c r="AD456" s="695">
        <v>0</v>
      </c>
      <c r="AE456" s="695">
        <v>0</v>
      </c>
      <c r="AF456" s="695">
        <v>0</v>
      </c>
      <c r="AG456" s="695">
        <v>0</v>
      </c>
      <c r="AH456" s="695">
        <v>0</v>
      </c>
      <c r="AI456" s="695">
        <v>0</v>
      </c>
      <c r="AJ456" s="695">
        <v>0</v>
      </c>
      <c r="AK456" s="695">
        <v>0</v>
      </c>
      <c r="AL456" s="695">
        <v>0</v>
      </c>
      <c r="AM456" s="695">
        <v>0</v>
      </c>
      <c r="AN456" s="695">
        <v>0</v>
      </c>
      <c r="AO456" s="696">
        <v>0</v>
      </c>
      <c r="AP456" s="632"/>
      <c r="AQ456" s="694"/>
      <c r="AR456" s="695"/>
      <c r="AS456" s="695"/>
      <c r="AT456" s="695"/>
      <c r="AU456" s="695">
        <v>0</v>
      </c>
      <c r="AV456" s="695">
        <v>0</v>
      </c>
      <c r="AW456" s="695">
        <v>0</v>
      </c>
      <c r="AX456" s="695">
        <v>0</v>
      </c>
      <c r="AY456" s="695">
        <v>0</v>
      </c>
      <c r="AZ456" s="695">
        <v>0</v>
      </c>
      <c r="BA456" s="695">
        <v>0</v>
      </c>
      <c r="BB456" s="695">
        <v>0</v>
      </c>
      <c r="BC456" s="695">
        <v>0</v>
      </c>
      <c r="BD456" s="695">
        <v>0</v>
      </c>
      <c r="BE456" s="695">
        <v>0</v>
      </c>
      <c r="BF456" s="695">
        <v>0</v>
      </c>
      <c r="BG456" s="695">
        <v>0</v>
      </c>
      <c r="BH456" s="695">
        <v>0</v>
      </c>
      <c r="BI456" s="695">
        <v>0</v>
      </c>
      <c r="BJ456" s="695">
        <v>0</v>
      </c>
      <c r="BK456" s="695">
        <v>0</v>
      </c>
      <c r="BL456" s="695">
        <v>0</v>
      </c>
      <c r="BM456" s="695">
        <v>0</v>
      </c>
      <c r="BN456" s="695">
        <v>0</v>
      </c>
      <c r="BO456" s="695">
        <v>0</v>
      </c>
      <c r="BP456" s="695">
        <v>0</v>
      </c>
      <c r="BQ456" s="695">
        <v>0</v>
      </c>
      <c r="BR456" s="695">
        <v>0</v>
      </c>
      <c r="BS456" s="695">
        <v>0</v>
      </c>
      <c r="BT456" s="696">
        <v>0</v>
      </c>
    </row>
    <row r="457" spans="2:72" ht="18" customHeight="1">
      <c r="B457" s="815" t="s">
        <v>208</v>
      </c>
      <c r="C457" s="815" t="s">
        <v>840</v>
      </c>
      <c r="D457" s="815" t="s">
        <v>808</v>
      </c>
      <c r="E457" s="815"/>
      <c r="F457" s="815"/>
      <c r="G457" s="815"/>
      <c r="H457" s="815">
        <v>2017</v>
      </c>
      <c r="I457" s="816" t="s">
        <v>583</v>
      </c>
      <c r="J457" s="634" t="s">
        <v>595</v>
      </c>
      <c r="K457" s="632"/>
      <c r="L457" s="694"/>
      <c r="M457" s="695"/>
      <c r="N457" s="695"/>
      <c r="O457" s="695"/>
      <c r="P457" s="695">
        <v>0</v>
      </c>
      <c r="Q457" s="695">
        <v>0</v>
      </c>
      <c r="R457" s="695">
        <v>0</v>
      </c>
      <c r="S457" s="695">
        <v>0</v>
      </c>
      <c r="T457" s="695">
        <v>0</v>
      </c>
      <c r="U457" s="695">
        <v>0</v>
      </c>
      <c r="V457" s="695">
        <v>0</v>
      </c>
      <c r="W457" s="695">
        <v>0</v>
      </c>
      <c r="X457" s="695">
        <v>0</v>
      </c>
      <c r="Y457" s="695">
        <v>0</v>
      </c>
      <c r="Z457" s="695">
        <v>0</v>
      </c>
      <c r="AA457" s="695">
        <v>0</v>
      </c>
      <c r="AB457" s="695">
        <v>0</v>
      </c>
      <c r="AC457" s="695">
        <v>0</v>
      </c>
      <c r="AD457" s="695">
        <v>0</v>
      </c>
      <c r="AE457" s="695">
        <v>0</v>
      </c>
      <c r="AF457" s="695">
        <v>0</v>
      </c>
      <c r="AG457" s="695">
        <v>0</v>
      </c>
      <c r="AH457" s="695">
        <v>0</v>
      </c>
      <c r="AI457" s="695">
        <v>0</v>
      </c>
      <c r="AJ457" s="695">
        <v>0</v>
      </c>
      <c r="AK457" s="695">
        <v>0</v>
      </c>
      <c r="AL457" s="695">
        <v>0</v>
      </c>
      <c r="AM457" s="695">
        <v>0</v>
      </c>
      <c r="AN457" s="695">
        <v>0</v>
      </c>
      <c r="AO457" s="696">
        <v>0</v>
      </c>
      <c r="AP457" s="632"/>
      <c r="AQ457" s="694"/>
      <c r="AR457" s="695"/>
      <c r="AS457" s="695"/>
      <c r="AT457" s="695"/>
      <c r="AU457" s="695">
        <v>0</v>
      </c>
      <c r="AV457" s="695">
        <v>0</v>
      </c>
      <c r="AW457" s="695">
        <v>0</v>
      </c>
      <c r="AX457" s="695">
        <v>0</v>
      </c>
      <c r="AY457" s="695">
        <v>0</v>
      </c>
      <c r="AZ457" s="695">
        <v>0</v>
      </c>
      <c r="BA457" s="695">
        <v>0</v>
      </c>
      <c r="BB457" s="695">
        <v>0</v>
      </c>
      <c r="BC457" s="695">
        <v>0</v>
      </c>
      <c r="BD457" s="695">
        <v>0</v>
      </c>
      <c r="BE457" s="695">
        <v>0</v>
      </c>
      <c r="BF457" s="695">
        <v>0</v>
      </c>
      <c r="BG457" s="695">
        <v>0</v>
      </c>
      <c r="BH457" s="695">
        <v>0</v>
      </c>
      <c r="BI457" s="695">
        <v>0</v>
      </c>
      <c r="BJ457" s="695">
        <v>0</v>
      </c>
      <c r="BK457" s="695">
        <v>0</v>
      </c>
      <c r="BL457" s="695">
        <v>0</v>
      </c>
      <c r="BM457" s="695">
        <v>0</v>
      </c>
      <c r="BN457" s="695">
        <v>0</v>
      </c>
      <c r="BO457" s="695">
        <v>0</v>
      </c>
      <c r="BP457" s="695">
        <v>0</v>
      </c>
      <c r="BQ457" s="695">
        <v>0</v>
      </c>
      <c r="BR457" s="695">
        <v>0</v>
      </c>
      <c r="BS457" s="695">
        <v>0</v>
      </c>
      <c r="BT457" s="696">
        <v>0</v>
      </c>
    </row>
    <row r="458" spans="2:72" ht="18" customHeight="1">
      <c r="B458" s="815" t="s">
        <v>208</v>
      </c>
      <c r="C458" s="815" t="s">
        <v>839</v>
      </c>
      <c r="D458" s="815" t="s">
        <v>809</v>
      </c>
      <c r="E458" s="815"/>
      <c r="F458" s="815"/>
      <c r="G458" s="815"/>
      <c r="H458" s="815">
        <v>2017</v>
      </c>
      <c r="I458" s="816" t="s">
        <v>583</v>
      </c>
      <c r="J458" s="634" t="s">
        <v>595</v>
      </c>
      <c r="K458" s="632"/>
      <c r="L458" s="694"/>
      <c r="M458" s="695"/>
      <c r="N458" s="695"/>
      <c r="O458" s="695"/>
      <c r="P458" s="695">
        <v>0</v>
      </c>
      <c r="Q458" s="695">
        <v>0</v>
      </c>
      <c r="R458" s="695">
        <v>0</v>
      </c>
      <c r="S458" s="695">
        <v>0</v>
      </c>
      <c r="T458" s="695">
        <v>0</v>
      </c>
      <c r="U458" s="695">
        <v>0</v>
      </c>
      <c r="V458" s="695">
        <v>0</v>
      </c>
      <c r="W458" s="695">
        <v>0</v>
      </c>
      <c r="X458" s="695">
        <v>0</v>
      </c>
      <c r="Y458" s="695">
        <v>0</v>
      </c>
      <c r="Z458" s="695">
        <v>0</v>
      </c>
      <c r="AA458" s="695">
        <v>0</v>
      </c>
      <c r="AB458" s="695">
        <v>0</v>
      </c>
      <c r="AC458" s="695">
        <v>0</v>
      </c>
      <c r="AD458" s="695">
        <v>0</v>
      </c>
      <c r="AE458" s="695">
        <v>0</v>
      </c>
      <c r="AF458" s="695">
        <v>0</v>
      </c>
      <c r="AG458" s="695">
        <v>0</v>
      </c>
      <c r="AH458" s="695">
        <v>0</v>
      </c>
      <c r="AI458" s="695">
        <v>0</v>
      </c>
      <c r="AJ458" s="695">
        <v>0</v>
      </c>
      <c r="AK458" s="695">
        <v>0</v>
      </c>
      <c r="AL458" s="695">
        <v>0</v>
      </c>
      <c r="AM458" s="695">
        <v>0</v>
      </c>
      <c r="AN458" s="695">
        <v>0</v>
      </c>
      <c r="AO458" s="696">
        <v>0</v>
      </c>
      <c r="AP458" s="632"/>
      <c r="AQ458" s="694"/>
      <c r="AR458" s="695"/>
      <c r="AS458" s="695"/>
      <c r="AT458" s="695"/>
      <c r="AU458" s="695">
        <v>0</v>
      </c>
      <c r="AV458" s="695">
        <v>0</v>
      </c>
      <c r="AW458" s="695">
        <v>0</v>
      </c>
      <c r="AX458" s="695">
        <v>0</v>
      </c>
      <c r="AY458" s="695">
        <v>0</v>
      </c>
      <c r="AZ458" s="695">
        <v>0</v>
      </c>
      <c r="BA458" s="695">
        <v>0</v>
      </c>
      <c r="BB458" s="695">
        <v>0</v>
      </c>
      <c r="BC458" s="695">
        <v>0</v>
      </c>
      <c r="BD458" s="695">
        <v>0</v>
      </c>
      <c r="BE458" s="695">
        <v>0</v>
      </c>
      <c r="BF458" s="695">
        <v>0</v>
      </c>
      <c r="BG458" s="695">
        <v>0</v>
      </c>
      <c r="BH458" s="695">
        <v>0</v>
      </c>
      <c r="BI458" s="695">
        <v>0</v>
      </c>
      <c r="BJ458" s="695">
        <v>0</v>
      </c>
      <c r="BK458" s="695">
        <v>0</v>
      </c>
      <c r="BL458" s="695">
        <v>0</v>
      </c>
      <c r="BM458" s="695">
        <v>0</v>
      </c>
      <c r="BN458" s="695">
        <v>0</v>
      </c>
      <c r="BO458" s="695">
        <v>0</v>
      </c>
      <c r="BP458" s="695">
        <v>0</v>
      </c>
      <c r="BQ458" s="695">
        <v>0</v>
      </c>
      <c r="BR458" s="695">
        <v>0</v>
      </c>
      <c r="BS458" s="695">
        <v>0</v>
      </c>
      <c r="BT458" s="696">
        <v>0</v>
      </c>
    </row>
    <row r="459" spans="2:72" ht="18" customHeight="1">
      <c r="B459" s="815" t="s">
        <v>208</v>
      </c>
      <c r="C459" s="815" t="s">
        <v>839</v>
      </c>
      <c r="D459" s="815" t="s">
        <v>810</v>
      </c>
      <c r="E459" s="815"/>
      <c r="F459" s="815"/>
      <c r="G459" s="815"/>
      <c r="H459" s="815">
        <v>2017</v>
      </c>
      <c r="I459" s="816" t="s">
        <v>583</v>
      </c>
      <c r="J459" s="634" t="s">
        <v>595</v>
      </c>
      <c r="K459" s="632"/>
      <c r="L459" s="694"/>
      <c r="M459" s="695"/>
      <c r="N459" s="695"/>
      <c r="O459" s="695"/>
      <c r="P459" s="695">
        <v>0</v>
      </c>
      <c r="Q459" s="695">
        <v>0</v>
      </c>
      <c r="R459" s="695">
        <v>0</v>
      </c>
      <c r="S459" s="695">
        <v>0</v>
      </c>
      <c r="T459" s="695">
        <v>0</v>
      </c>
      <c r="U459" s="695">
        <v>0</v>
      </c>
      <c r="V459" s="695">
        <v>0</v>
      </c>
      <c r="W459" s="695">
        <v>0</v>
      </c>
      <c r="X459" s="695">
        <v>0</v>
      </c>
      <c r="Y459" s="695">
        <v>0</v>
      </c>
      <c r="Z459" s="695">
        <v>0</v>
      </c>
      <c r="AA459" s="695">
        <v>0</v>
      </c>
      <c r="AB459" s="695">
        <v>0</v>
      </c>
      <c r="AC459" s="695">
        <v>0</v>
      </c>
      <c r="AD459" s="695">
        <v>0</v>
      </c>
      <c r="AE459" s="695">
        <v>0</v>
      </c>
      <c r="AF459" s="695">
        <v>0</v>
      </c>
      <c r="AG459" s="695">
        <v>0</v>
      </c>
      <c r="AH459" s="695">
        <v>0</v>
      </c>
      <c r="AI459" s="695">
        <v>0</v>
      </c>
      <c r="AJ459" s="695">
        <v>0</v>
      </c>
      <c r="AK459" s="695">
        <v>0</v>
      </c>
      <c r="AL459" s="695">
        <v>0</v>
      </c>
      <c r="AM459" s="695">
        <v>0</v>
      </c>
      <c r="AN459" s="695">
        <v>0</v>
      </c>
      <c r="AO459" s="696">
        <v>0</v>
      </c>
      <c r="AP459" s="632"/>
      <c r="AQ459" s="694"/>
      <c r="AR459" s="695"/>
      <c r="AS459" s="695"/>
      <c r="AT459" s="695"/>
      <c r="AU459" s="695">
        <v>0</v>
      </c>
      <c r="AV459" s="695">
        <v>0</v>
      </c>
      <c r="AW459" s="695">
        <v>0</v>
      </c>
      <c r="AX459" s="695">
        <v>0</v>
      </c>
      <c r="AY459" s="695">
        <v>0</v>
      </c>
      <c r="AZ459" s="695">
        <v>0</v>
      </c>
      <c r="BA459" s="695">
        <v>0</v>
      </c>
      <c r="BB459" s="695">
        <v>0</v>
      </c>
      <c r="BC459" s="695">
        <v>0</v>
      </c>
      <c r="BD459" s="695">
        <v>0</v>
      </c>
      <c r="BE459" s="695">
        <v>0</v>
      </c>
      <c r="BF459" s="695">
        <v>0</v>
      </c>
      <c r="BG459" s="695">
        <v>0</v>
      </c>
      <c r="BH459" s="695">
        <v>0</v>
      </c>
      <c r="BI459" s="695">
        <v>0</v>
      </c>
      <c r="BJ459" s="695">
        <v>0</v>
      </c>
      <c r="BK459" s="695">
        <v>0</v>
      </c>
      <c r="BL459" s="695">
        <v>0</v>
      </c>
      <c r="BM459" s="695">
        <v>0</v>
      </c>
      <c r="BN459" s="695">
        <v>0</v>
      </c>
      <c r="BO459" s="695">
        <v>0</v>
      </c>
      <c r="BP459" s="695">
        <v>0</v>
      </c>
      <c r="BQ459" s="695">
        <v>0</v>
      </c>
      <c r="BR459" s="695">
        <v>0</v>
      </c>
      <c r="BS459" s="695">
        <v>0</v>
      </c>
      <c r="BT459" s="696">
        <v>0</v>
      </c>
    </row>
    <row r="460" spans="2:72" ht="18" customHeight="1">
      <c r="B460" s="815" t="s">
        <v>208</v>
      </c>
      <c r="C460" s="815" t="s">
        <v>839</v>
      </c>
      <c r="D460" s="815" t="s">
        <v>774</v>
      </c>
      <c r="E460" s="815"/>
      <c r="F460" s="815"/>
      <c r="G460" s="815"/>
      <c r="H460" s="815">
        <v>2017</v>
      </c>
      <c r="I460" s="816" t="s">
        <v>583</v>
      </c>
      <c r="J460" s="634" t="s">
        <v>595</v>
      </c>
      <c r="K460" s="632"/>
      <c r="L460" s="694"/>
      <c r="M460" s="695"/>
      <c r="N460" s="695"/>
      <c r="O460" s="695"/>
      <c r="P460" s="695">
        <v>0</v>
      </c>
      <c r="Q460" s="695">
        <v>0</v>
      </c>
      <c r="R460" s="695">
        <v>0</v>
      </c>
      <c r="S460" s="695">
        <v>0</v>
      </c>
      <c r="T460" s="695">
        <v>0</v>
      </c>
      <c r="U460" s="695">
        <v>0</v>
      </c>
      <c r="V460" s="695">
        <v>0</v>
      </c>
      <c r="W460" s="695">
        <v>0</v>
      </c>
      <c r="X460" s="695">
        <v>0</v>
      </c>
      <c r="Y460" s="695">
        <v>0</v>
      </c>
      <c r="Z460" s="695">
        <v>0</v>
      </c>
      <c r="AA460" s="695">
        <v>0</v>
      </c>
      <c r="AB460" s="695">
        <v>0</v>
      </c>
      <c r="AC460" s="695">
        <v>0</v>
      </c>
      <c r="AD460" s="695">
        <v>0</v>
      </c>
      <c r="AE460" s="695">
        <v>0</v>
      </c>
      <c r="AF460" s="695">
        <v>0</v>
      </c>
      <c r="AG460" s="695">
        <v>0</v>
      </c>
      <c r="AH460" s="695">
        <v>0</v>
      </c>
      <c r="AI460" s="695">
        <v>0</v>
      </c>
      <c r="AJ460" s="695">
        <v>0</v>
      </c>
      <c r="AK460" s="695">
        <v>0</v>
      </c>
      <c r="AL460" s="695">
        <v>0</v>
      </c>
      <c r="AM460" s="695">
        <v>0</v>
      </c>
      <c r="AN460" s="695">
        <v>0</v>
      </c>
      <c r="AO460" s="696">
        <v>0</v>
      </c>
      <c r="AP460" s="632"/>
      <c r="AQ460" s="694"/>
      <c r="AR460" s="695"/>
      <c r="AS460" s="695"/>
      <c r="AT460" s="695"/>
      <c r="AU460" s="695">
        <v>0</v>
      </c>
      <c r="AV460" s="695">
        <v>0</v>
      </c>
      <c r="AW460" s="695">
        <v>0</v>
      </c>
      <c r="AX460" s="695">
        <v>0</v>
      </c>
      <c r="AY460" s="695">
        <v>0</v>
      </c>
      <c r="AZ460" s="695">
        <v>0</v>
      </c>
      <c r="BA460" s="695">
        <v>0</v>
      </c>
      <c r="BB460" s="695">
        <v>0</v>
      </c>
      <c r="BC460" s="695">
        <v>0</v>
      </c>
      <c r="BD460" s="695">
        <v>0</v>
      </c>
      <c r="BE460" s="695">
        <v>0</v>
      </c>
      <c r="BF460" s="695">
        <v>0</v>
      </c>
      <c r="BG460" s="695">
        <v>0</v>
      </c>
      <c r="BH460" s="695">
        <v>0</v>
      </c>
      <c r="BI460" s="695">
        <v>0</v>
      </c>
      <c r="BJ460" s="695">
        <v>0</v>
      </c>
      <c r="BK460" s="695">
        <v>0</v>
      </c>
      <c r="BL460" s="695">
        <v>0</v>
      </c>
      <c r="BM460" s="695">
        <v>0</v>
      </c>
      <c r="BN460" s="695">
        <v>0</v>
      </c>
      <c r="BO460" s="695">
        <v>0</v>
      </c>
      <c r="BP460" s="695">
        <v>0</v>
      </c>
      <c r="BQ460" s="695">
        <v>0</v>
      </c>
      <c r="BR460" s="695">
        <v>0</v>
      </c>
      <c r="BS460" s="695">
        <v>0</v>
      </c>
      <c r="BT460" s="696">
        <v>0</v>
      </c>
    </row>
    <row r="461" spans="2:72" ht="18" customHeight="1">
      <c r="B461" s="815" t="s">
        <v>208</v>
      </c>
      <c r="C461" s="815" t="s">
        <v>840</v>
      </c>
      <c r="D461" s="815" t="s">
        <v>776</v>
      </c>
      <c r="E461" s="815"/>
      <c r="F461" s="815"/>
      <c r="G461" s="815"/>
      <c r="H461" s="815">
        <v>2017</v>
      </c>
      <c r="I461" s="816" t="s">
        <v>583</v>
      </c>
      <c r="J461" s="634" t="s">
        <v>595</v>
      </c>
      <c r="K461" s="632"/>
      <c r="L461" s="694"/>
      <c r="M461" s="695"/>
      <c r="N461" s="695"/>
      <c r="O461" s="695"/>
      <c r="P461" s="695">
        <v>0</v>
      </c>
      <c r="Q461" s="695">
        <v>0</v>
      </c>
      <c r="R461" s="695">
        <v>268</v>
      </c>
      <c r="S461" s="695">
        <v>268</v>
      </c>
      <c r="T461" s="695">
        <v>268</v>
      </c>
      <c r="U461" s="695">
        <v>268</v>
      </c>
      <c r="V461" s="695">
        <v>268</v>
      </c>
      <c r="W461" s="695">
        <v>268</v>
      </c>
      <c r="X461" s="695">
        <v>268</v>
      </c>
      <c r="Y461" s="695">
        <v>268</v>
      </c>
      <c r="Z461" s="695">
        <v>268</v>
      </c>
      <c r="AA461" s="695">
        <v>268</v>
      </c>
      <c r="AB461" s="695">
        <v>0</v>
      </c>
      <c r="AC461" s="695">
        <v>0</v>
      </c>
      <c r="AD461" s="695">
        <v>0</v>
      </c>
      <c r="AE461" s="695">
        <v>0</v>
      </c>
      <c r="AF461" s="695">
        <v>0</v>
      </c>
      <c r="AG461" s="695">
        <v>0</v>
      </c>
      <c r="AH461" s="695">
        <v>0</v>
      </c>
      <c r="AI461" s="695">
        <v>0</v>
      </c>
      <c r="AJ461" s="695">
        <v>0</v>
      </c>
      <c r="AK461" s="695">
        <v>0</v>
      </c>
      <c r="AL461" s="695">
        <v>0</v>
      </c>
      <c r="AM461" s="695">
        <v>0</v>
      </c>
      <c r="AN461" s="695">
        <v>0</v>
      </c>
      <c r="AO461" s="696">
        <v>0</v>
      </c>
      <c r="AP461" s="632"/>
      <c r="AQ461" s="694"/>
      <c r="AR461" s="695"/>
      <c r="AS461" s="695"/>
      <c r="AT461" s="695"/>
      <c r="AU461" s="695">
        <v>0</v>
      </c>
      <c r="AV461" s="695">
        <v>0</v>
      </c>
      <c r="AW461" s="695">
        <v>1401850</v>
      </c>
      <c r="AX461" s="695">
        <v>1401850</v>
      </c>
      <c r="AY461" s="695">
        <v>1401850</v>
      </c>
      <c r="AZ461" s="695">
        <v>1401850</v>
      </c>
      <c r="BA461" s="695">
        <v>1401850</v>
      </c>
      <c r="BB461" s="695">
        <v>1401850</v>
      </c>
      <c r="BC461" s="695">
        <v>1401850</v>
      </c>
      <c r="BD461" s="695">
        <v>1401850</v>
      </c>
      <c r="BE461" s="695">
        <v>1401850</v>
      </c>
      <c r="BF461" s="695">
        <v>1401850</v>
      </c>
      <c r="BG461" s="695">
        <v>0</v>
      </c>
      <c r="BH461" s="695">
        <v>0</v>
      </c>
      <c r="BI461" s="695">
        <v>0</v>
      </c>
      <c r="BJ461" s="695">
        <v>0</v>
      </c>
      <c r="BK461" s="695">
        <v>0</v>
      </c>
      <c r="BL461" s="695">
        <v>0</v>
      </c>
      <c r="BM461" s="695">
        <v>0</v>
      </c>
      <c r="BN461" s="695">
        <v>0</v>
      </c>
      <c r="BO461" s="695">
        <v>0</v>
      </c>
      <c r="BP461" s="695">
        <v>0</v>
      </c>
      <c r="BQ461" s="695">
        <v>0</v>
      </c>
      <c r="BR461" s="695">
        <v>0</v>
      </c>
      <c r="BS461" s="695">
        <v>0</v>
      </c>
      <c r="BT461" s="696">
        <v>0</v>
      </c>
    </row>
    <row r="462" spans="2:72" ht="18" customHeight="1">
      <c r="B462" s="815" t="s">
        <v>208</v>
      </c>
      <c r="C462" s="815" t="s">
        <v>840</v>
      </c>
      <c r="D462" s="815" t="s">
        <v>775</v>
      </c>
      <c r="E462" s="815"/>
      <c r="F462" s="815"/>
      <c r="G462" s="815"/>
      <c r="H462" s="815">
        <v>2017</v>
      </c>
      <c r="I462" s="816" t="s">
        <v>583</v>
      </c>
      <c r="J462" s="634" t="s">
        <v>595</v>
      </c>
      <c r="K462" s="632"/>
      <c r="L462" s="694"/>
      <c r="M462" s="695"/>
      <c r="N462" s="695"/>
      <c r="O462" s="695"/>
      <c r="P462" s="695">
        <v>0</v>
      </c>
      <c r="Q462" s="695">
        <v>0</v>
      </c>
      <c r="R462" s="695">
        <v>2001</v>
      </c>
      <c r="S462" s="695">
        <v>2001</v>
      </c>
      <c r="T462" s="695">
        <v>2001</v>
      </c>
      <c r="U462" s="695">
        <v>2001</v>
      </c>
      <c r="V462" s="695">
        <v>2001</v>
      </c>
      <c r="W462" s="695">
        <v>2001</v>
      </c>
      <c r="X462" s="695">
        <v>2001</v>
      </c>
      <c r="Y462" s="695">
        <v>2001</v>
      </c>
      <c r="Z462" s="695">
        <v>2001</v>
      </c>
      <c r="AA462" s="695">
        <v>2001</v>
      </c>
      <c r="AB462" s="695">
        <v>2001</v>
      </c>
      <c r="AC462" s="695">
        <v>2001</v>
      </c>
      <c r="AD462" s="695">
        <v>2001</v>
      </c>
      <c r="AE462" s="695">
        <v>2001</v>
      </c>
      <c r="AF462" s="695">
        <v>2001</v>
      </c>
      <c r="AG462" s="695">
        <v>0</v>
      </c>
      <c r="AH462" s="695">
        <v>0</v>
      </c>
      <c r="AI462" s="695">
        <v>0</v>
      </c>
      <c r="AJ462" s="695">
        <v>0</v>
      </c>
      <c r="AK462" s="695">
        <v>0</v>
      </c>
      <c r="AL462" s="695">
        <v>0</v>
      </c>
      <c r="AM462" s="695">
        <v>0</v>
      </c>
      <c r="AN462" s="695">
        <v>0</v>
      </c>
      <c r="AO462" s="696">
        <v>0</v>
      </c>
      <c r="AP462" s="632"/>
      <c r="AQ462" s="694"/>
      <c r="AR462" s="695"/>
      <c r="AS462" s="695"/>
      <c r="AT462" s="695"/>
      <c r="AU462" s="695">
        <v>0</v>
      </c>
      <c r="AV462" s="695">
        <v>0</v>
      </c>
      <c r="AW462" s="695">
        <v>15568700</v>
      </c>
      <c r="AX462" s="695">
        <v>15568700</v>
      </c>
      <c r="AY462" s="695">
        <v>15568700</v>
      </c>
      <c r="AZ462" s="695">
        <v>15568700</v>
      </c>
      <c r="BA462" s="695">
        <v>15568700</v>
      </c>
      <c r="BB462" s="695">
        <v>15568700</v>
      </c>
      <c r="BC462" s="695">
        <v>15568700</v>
      </c>
      <c r="BD462" s="695">
        <v>15568700</v>
      </c>
      <c r="BE462" s="695">
        <v>15568700</v>
      </c>
      <c r="BF462" s="695">
        <v>15568700</v>
      </c>
      <c r="BG462" s="695">
        <v>15568700</v>
      </c>
      <c r="BH462" s="695">
        <v>15568700</v>
      </c>
      <c r="BI462" s="695">
        <v>15568700</v>
      </c>
      <c r="BJ462" s="695">
        <v>15568700</v>
      </c>
      <c r="BK462" s="695">
        <v>15568700</v>
      </c>
      <c r="BL462" s="695">
        <v>0</v>
      </c>
      <c r="BM462" s="695">
        <v>0</v>
      </c>
      <c r="BN462" s="695">
        <v>0</v>
      </c>
      <c r="BO462" s="695">
        <v>0</v>
      </c>
      <c r="BP462" s="695">
        <v>0</v>
      </c>
      <c r="BQ462" s="695">
        <v>0</v>
      </c>
      <c r="BR462" s="695">
        <v>0</v>
      </c>
      <c r="BS462" s="695">
        <v>0</v>
      </c>
      <c r="BT462" s="696">
        <v>0</v>
      </c>
    </row>
    <row r="463" spans="2:72" ht="18" customHeight="1">
      <c r="B463" s="815" t="s">
        <v>208</v>
      </c>
      <c r="C463" s="815" t="s">
        <v>29</v>
      </c>
      <c r="D463" s="815" t="s">
        <v>777</v>
      </c>
      <c r="E463" s="815"/>
      <c r="F463" s="815"/>
      <c r="G463" s="815"/>
      <c r="H463" s="815">
        <v>2017</v>
      </c>
      <c r="I463" s="816" t="s">
        <v>583</v>
      </c>
      <c r="J463" s="634" t="s">
        <v>595</v>
      </c>
      <c r="K463" s="632"/>
      <c r="L463" s="694"/>
      <c r="M463" s="695"/>
      <c r="N463" s="695"/>
      <c r="O463" s="695"/>
      <c r="P463" s="695">
        <v>0</v>
      </c>
      <c r="Q463" s="695">
        <v>0</v>
      </c>
      <c r="R463" s="695">
        <v>0</v>
      </c>
      <c r="S463" s="695">
        <v>0</v>
      </c>
      <c r="T463" s="695">
        <v>0</v>
      </c>
      <c r="U463" s="695">
        <v>0</v>
      </c>
      <c r="V463" s="695">
        <v>0</v>
      </c>
      <c r="W463" s="695">
        <v>0</v>
      </c>
      <c r="X463" s="695">
        <v>0</v>
      </c>
      <c r="Y463" s="695">
        <v>0</v>
      </c>
      <c r="Z463" s="695">
        <v>0</v>
      </c>
      <c r="AA463" s="695">
        <v>0</v>
      </c>
      <c r="AB463" s="695">
        <v>0</v>
      </c>
      <c r="AC463" s="695">
        <v>0</v>
      </c>
      <c r="AD463" s="695">
        <v>0</v>
      </c>
      <c r="AE463" s="695">
        <v>0</v>
      </c>
      <c r="AF463" s="695">
        <v>0</v>
      </c>
      <c r="AG463" s="695">
        <v>0</v>
      </c>
      <c r="AH463" s="695">
        <v>0</v>
      </c>
      <c r="AI463" s="695">
        <v>0</v>
      </c>
      <c r="AJ463" s="695">
        <v>0</v>
      </c>
      <c r="AK463" s="695">
        <v>0</v>
      </c>
      <c r="AL463" s="695">
        <v>0</v>
      </c>
      <c r="AM463" s="695">
        <v>0</v>
      </c>
      <c r="AN463" s="695">
        <v>0</v>
      </c>
      <c r="AO463" s="696">
        <v>0</v>
      </c>
      <c r="AP463" s="632"/>
      <c r="AQ463" s="694"/>
      <c r="AR463" s="695"/>
      <c r="AS463" s="695"/>
      <c r="AT463" s="695"/>
      <c r="AU463" s="695">
        <v>0</v>
      </c>
      <c r="AV463" s="695">
        <v>0</v>
      </c>
      <c r="AW463" s="695">
        <v>0</v>
      </c>
      <c r="AX463" s="695">
        <v>0</v>
      </c>
      <c r="AY463" s="695">
        <v>0</v>
      </c>
      <c r="AZ463" s="695">
        <v>0</v>
      </c>
      <c r="BA463" s="695">
        <v>0</v>
      </c>
      <c r="BB463" s="695">
        <v>0</v>
      </c>
      <c r="BC463" s="695">
        <v>0</v>
      </c>
      <c r="BD463" s="695">
        <v>0</v>
      </c>
      <c r="BE463" s="695">
        <v>0</v>
      </c>
      <c r="BF463" s="695">
        <v>0</v>
      </c>
      <c r="BG463" s="695">
        <v>0</v>
      </c>
      <c r="BH463" s="695">
        <v>0</v>
      </c>
      <c r="BI463" s="695">
        <v>0</v>
      </c>
      <c r="BJ463" s="695">
        <v>0</v>
      </c>
      <c r="BK463" s="695">
        <v>0</v>
      </c>
      <c r="BL463" s="695">
        <v>0</v>
      </c>
      <c r="BM463" s="695">
        <v>0</v>
      </c>
      <c r="BN463" s="695">
        <v>0</v>
      </c>
      <c r="BO463" s="695">
        <v>0</v>
      </c>
      <c r="BP463" s="695">
        <v>0</v>
      </c>
      <c r="BQ463" s="695">
        <v>0</v>
      </c>
      <c r="BR463" s="695">
        <v>0</v>
      </c>
      <c r="BS463" s="695">
        <v>0</v>
      </c>
      <c r="BT463" s="696">
        <v>0</v>
      </c>
    </row>
    <row r="464" spans="2:72" ht="18" customHeight="1">
      <c r="B464" s="815" t="s">
        <v>208</v>
      </c>
      <c r="C464" s="815" t="s">
        <v>29</v>
      </c>
      <c r="D464" s="815" t="s">
        <v>127</v>
      </c>
      <c r="E464" s="815"/>
      <c r="F464" s="815"/>
      <c r="G464" s="815"/>
      <c r="H464" s="815">
        <v>2017</v>
      </c>
      <c r="I464" s="816" t="s">
        <v>583</v>
      </c>
      <c r="J464" s="634" t="s">
        <v>595</v>
      </c>
      <c r="K464" s="632"/>
      <c r="L464" s="694"/>
      <c r="M464" s="695"/>
      <c r="N464" s="695"/>
      <c r="O464" s="695"/>
      <c r="P464" s="695">
        <v>0</v>
      </c>
      <c r="Q464" s="695">
        <v>0</v>
      </c>
      <c r="R464" s="695">
        <v>2324</v>
      </c>
      <c r="S464" s="695">
        <v>2324</v>
      </c>
      <c r="T464" s="695">
        <v>2324</v>
      </c>
      <c r="U464" s="695">
        <v>2324</v>
      </c>
      <c r="V464" s="695">
        <v>0</v>
      </c>
      <c r="W464" s="695">
        <v>0</v>
      </c>
      <c r="X464" s="695">
        <v>0</v>
      </c>
      <c r="Y464" s="695">
        <v>0</v>
      </c>
      <c r="Z464" s="695">
        <v>0</v>
      </c>
      <c r="AA464" s="695">
        <v>0</v>
      </c>
      <c r="AB464" s="695">
        <v>0</v>
      </c>
      <c r="AC464" s="695">
        <v>0</v>
      </c>
      <c r="AD464" s="695">
        <v>0</v>
      </c>
      <c r="AE464" s="695">
        <v>0</v>
      </c>
      <c r="AF464" s="695">
        <v>0</v>
      </c>
      <c r="AG464" s="695">
        <v>0</v>
      </c>
      <c r="AH464" s="695">
        <v>0</v>
      </c>
      <c r="AI464" s="695">
        <v>0</v>
      </c>
      <c r="AJ464" s="695">
        <v>0</v>
      </c>
      <c r="AK464" s="695">
        <v>0</v>
      </c>
      <c r="AL464" s="695">
        <v>0</v>
      </c>
      <c r="AM464" s="695">
        <v>0</v>
      </c>
      <c r="AN464" s="695">
        <v>0</v>
      </c>
      <c r="AO464" s="696">
        <v>0</v>
      </c>
      <c r="AP464" s="632"/>
      <c r="AQ464" s="694"/>
      <c r="AR464" s="695"/>
      <c r="AS464" s="695"/>
      <c r="AT464" s="695"/>
      <c r="AU464" s="695">
        <v>0</v>
      </c>
      <c r="AV464" s="695">
        <v>0</v>
      </c>
      <c r="AW464" s="695">
        <v>10476472</v>
      </c>
      <c r="AX464" s="695">
        <v>10476472</v>
      </c>
      <c r="AY464" s="695">
        <v>10476472</v>
      </c>
      <c r="AZ464" s="695">
        <v>10476472</v>
      </c>
      <c r="BA464" s="695">
        <v>0</v>
      </c>
      <c r="BB464" s="695">
        <v>0</v>
      </c>
      <c r="BC464" s="695">
        <v>0</v>
      </c>
      <c r="BD464" s="695">
        <v>0</v>
      </c>
      <c r="BE464" s="695">
        <v>0</v>
      </c>
      <c r="BF464" s="695">
        <v>0</v>
      </c>
      <c r="BG464" s="695">
        <v>0</v>
      </c>
      <c r="BH464" s="695">
        <v>0</v>
      </c>
      <c r="BI464" s="695">
        <v>0</v>
      </c>
      <c r="BJ464" s="695">
        <v>0</v>
      </c>
      <c r="BK464" s="695">
        <v>0</v>
      </c>
      <c r="BL464" s="695">
        <v>0</v>
      </c>
      <c r="BM464" s="695">
        <v>0</v>
      </c>
      <c r="BN464" s="695">
        <v>0</v>
      </c>
      <c r="BO464" s="695">
        <v>0</v>
      </c>
      <c r="BP464" s="695">
        <v>0</v>
      </c>
      <c r="BQ464" s="695">
        <v>0</v>
      </c>
      <c r="BR464" s="695">
        <v>0</v>
      </c>
      <c r="BS464" s="695">
        <v>0</v>
      </c>
      <c r="BT464" s="696">
        <v>0</v>
      </c>
    </row>
    <row r="465" spans="2:72" ht="18" customHeight="1">
      <c r="B465" s="815" t="s">
        <v>208</v>
      </c>
      <c r="C465" s="815" t="s">
        <v>29</v>
      </c>
      <c r="D465" s="815" t="s">
        <v>811</v>
      </c>
      <c r="E465" s="815"/>
      <c r="F465" s="815"/>
      <c r="G465" s="815"/>
      <c r="H465" s="815">
        <v>2017</v>
      </c>
      <c r="I465" s="816" t="s">
        <v>583</v>
      </c>
      <c r="J465" s="634" t="s">
        <v>595</v>
      </c>
      <c r="K465" s="632"/>
      <c r="L465" s="694"/>
      <c r="M465" s="695"/>
      <c r="N465" s="695"/>
      <c r="O465" s="695"/>
      <c r="P465" s="695">
        <v>0</v>
      </c>
      <c r="Q465" s="695">
        <v>0</v>
      </c>
      <c r="R465" s="695">
        <v>0</v>
      </c>
      <c r="S465" s="695">
        <v>0</v>
      </c>
      <c r="T465" s="695">
        <v>0</v>
      </c>
      <c r="U465" s="695">
        <v>0</v>
      </c>
      <c r="V465" s="695">
        <v>0</v>
      </c>
      <c r="W465" s="695">
        <v>0</v>
      </c>
      <c r="X465" s="695">
        <v>0</v>
      </c>
      <c r="Y465" s="695">
        <v>0</v>
      </c>
      <c r="Z465" s="695">
        <v>0</v>
      </c>
      <c r="AA465" s="695">
        <v>0</v>
      </c>
      <c r="AB465" s="695">
        <v>0</v>
      </c>
      <c r="AC465" s="695">
        <v>0</v>
      </c>
      <c r="AD465" s="695">
        <v>0</v>
      </c>
      <c r="AE465" s="695">
        <v>0</v>
      </c>
      <c r="AF465" s="695">
        <v>0</v>
      </c>
      <c r="AG465" s="695">
        <v>0</v>
      </c>
      <c r="AH465" s="695">
        <v>0</v>
      </c>
      <c r="AI465" s="695">
        <v>0</v>
      </c>
      <c r="AJ465" s="695">
        <v>0</v>
      </c>
      <c r="AK465" s="695">
        <v>0</v>
      </c>
      <c r="AL465" s="695">
        <v>0</v>
      </c>
      <c r="AM465" s="695">
        <v>0</v>
      </c>
      <c r="AN465" s="695">
        <v>0</v>
      </c>
      <c r="AO465" s="696">
        <v>0</v>
      </c>
      <c r="AP465" s="632"/>
      <c r="AQ465" s="694"/>
      <c r="AR465" s="695"/>
      <c r="AS465" s="695"/>
      <c r="AT465" s="695"/>
      <c r="AU465" s="695">
        <v>0</v>
      </c>
      <c r="AV465" s="695">
        <v>0</v>
      </c>
      <c r="AW465" s="695">
        <v>0</v>
      </c>
      <c r="AX465" s="695">
        <v>0</v>
      </c>
      <c r="AY465" s="695">
        <v>0</v>
      </c>
      <c r="AZ465" s="695">
        <v>0</v>
      </c>
      <c r="BA465" s="695">
        <v>0</v>
      </c>
      <c r="BB465" s="695">
        <v>0</v>
      </c>
      <c r="BC465" s="695">
        <v>0</v>
      </c>
      <c r="BD465" s="695">
        <v>0</v>
      </c>
      <c r="BE465" s="695">
        <v>0</v>
      </c>
      <c r="BF465" s="695">
        <v>0</v>
      </c>
      <c r="BG465" s="695">
        <v>0</v>
      </c>
      <c r="BH465" s="695">
        <v>0</v>
      </c>
      <c r="BI465" s="695">
        <v>0</v>
      </c>
      <c r="BJ465" s="695">
        <v>0</v>
      </c>
      <c r="BK465" s="695">
        <v>0</v>
      </c>
      <c r="BL465" s="695">
        <v>0</v>
      </c>
      <c r="BM465" s="695">
        <v>0</v>
      </c>
      <c r="BN465" s="695">
        <v>0</v>
      </c>
      <c r="BO465" s="695">
        <v>0</v>
      </c>
      <c r="BP465" s="695">
        <v>0</v>
      </c>
      <c r="BQ465" s="695">
        <v>0</v>
      </c>
      <c r="BR465" s="695">
        <v>0</v>
      </c>
      <c r="BS465" s="695">
        <v>0</v>
      </c>
      <c r="BT465" s="696">
        <v>0</v>
      </c>
    </row>
    <row r="466" spans="2:72" ht="18" customHeight="1">
      <c r="B466" s="815" t="s">
        <v>208</v>
      </c>
      <c r="C466" s="815" t="s">
        <v>29</v>
      </c>
      <c r="D466" s="815" t="s">
        <v>812</v>
      </c>
      <c r="E466" s="815"/>
      <c r="F466" s="815"/>
      <c r="G466" s="815"/>
      <c r="H466" s="815">
        <v>2017</v>
      </c>
      <c r="I466" s="816" t="s">
        <v>583</v>
      </c>
      <c r="J466" s="634" t="s">
        <v>595</v>
      </c>
      <c r="K466" s="632"/>
      <c r="L466" s="694"/>
      <c r="M466" s="695"/>
      <c r="N466" s="695"/>
      <c r="O466" s="695"/>
      <c r="P466" s="695">
        <v>0</v>
      </c>
      <c r="Q466" s="695">
        <v>0</v>
      </c>
      <c r="R466" s="695">
        <v>0</v>
      </c>
      <c r="S466" s="695">
        <v>0</v>
      </c>
      <c r="T466" s="695">
        <v>0</v>
      </c>
      <c r="U466" s="695">
        <v>0</v>
      </c>
      <c r="V466" s="695">
        <v>0</v>
      </c>
      <c r="W466" s="695">
        <v>0</v>
      </c>
      <c r="X466" s="695">
        <v>0</v>
      </c>
      <c r="Y466" s="695">
        <v>0</v>
      </c>
      <c r="Z466" s="695">
        <v>0</v>
      </c>
      <c r="AA466" s="695">
        <v>0</v>
      </c>
      <c r="AB466" s="695">
        <v>0</v>
      </c>
      <c r="AC466" s="695">
        <v>0</v>
      </c>
      <c r="AD466" s="695">
        <v>0</v>
      </c>
      <c r="AE466" s="695">
        <v>0</v>
      </c>
      <c r="AF466" s="695">
        <v>0</v>
      </c>
      <c r="AG466" s="695">
        <v>0</v>
      </c>
      <c r="AH466" s="695">
        <v>0</v>
      </c>
      <c r="AI466" s="695">
        <v>0</v>
      </c>
      <c r="AJ466" s="695">
        <v>0</v>
      </c>
      <c r="AK466" s="695">
        <v>0</v>
      </c>
      <c r="AL466" s="695">
        <v>0</v>
      </c>
      <c r="AM466" s="695">
        <v>0</v>
      </c>
      <c r="AN466" s="695">
        <v>0</v>
      </c>
      <c r="AO466" s="696">
        <v>0</v>
      </c>
      <c r="AP466" s="632"/>
      <c r="AQ466" s="694"/>
      <c r="AR466" s="695"/>
      <c r="AS466" s="695"/>
      <c r="AT466" s="695"/>
      <c r="AU466" s="695">
        <v>0</v>
      </c>
      <c r="AV466" s="695">
        <v>0</v>
      </c>
      <c r="AW466" s="695">
        <v>0</v>
      </c>
      <c r="AX466" s="695">
        <v>0</v>
      </c>
      <c r="AY466" s="695">
        <v>0</v>
      </c>
      <c r="AZ466" s="695">
        <v>0</v>
      </c>
      <c r="BA466" s="695">
        <v>0</v>
      </c>
      <c r="BB466" s="695">
        <v>0</v>
      </c>
      <c r="BC466" s="695">
        <v>0</v>
      </c>
      <c r="BD466" s="695">
        <v>0</v>
      </c>
      <c r="BE466" s="695">
        <v>0</v>
      </c>
      <c r="BF466" s="695">
        <v>0</v>
      </c>
      <c r="BG466" s="695">
        <v>0</v>
      </c>
      <c r="BH466" s="695">
        <v>0</v>
      </c>
      <c r="BI466" s="695">
        <v>0</v>
      </c>
      <c r="BJ466" s="695">
        <v>0</v>
      </c>
      <c r="BK466" s="695">
        <v>0</v>
      </c>
      <c r="BL466" s="695">
        <v>0</v>
      </c>
      <c r="BM466" s="695">
        <v>0</v>
      </c>
      <c r="BN466" s="695">
        <v>0</v>
      </c>
      <c r="BO466" s="695">
        <v>0</v>
      </c>
      <c r="BP466" s="695">
        <v>0</v>
      </c>
      <c r="BQ466" s="695">
        <v>0</v>
      </c>
      <c r="BR466" s="695">
        <v>0</v>
      </c>
      <c r="BS466" s="695">
        <v>0</v>
      </c>
      <c r="BT466" s="696">
        <v>0</v>
      </c>
    </row>
    <row r="467" spans="2:72" ht="18" customHeight="1">
      <c r="B467" s="815" t="s">
        <v>208</v>
      </c>
      <c r="C467" s="815" t="s">
        <v>29</v>
      </c>
      <c r="D467" s="815" t="s">
        <v>813</v>
      </c>
      <c r="E467" s="815"/>
      <c r="F467" s="815"/>
      <c r="G467" s="815"/>
      <c r="H467" s="815">
        <v>2017</v>
      </c>
      <c r="I467" s="816" t="s">
        <v>583</v>
      </c>
      <c r="J467" s="634" t="s">
        <v>595</v>
      </c>
      <c r="K467" s="632"/>
      <c r="L467" s="694"/>
      <c r="M467" s="695"/>
      <c r="N467" s="695"/>
      <c r="O467" s="695"/>
      <c r="P467" s="695">
        <v>0</v>
      </c>
      <c r="Q467" s="695">
        <v>0</v>
      </c>
      <c r="R467" s="695">
        <v>0</v>
      </c>
      <c r="S467" s="695">
        <v>0</v>
      </c>
      <c r="T467" s="695">
        <v>0</v>
      </c>
      <c r="U467" s="695">
        <v>0</v>
      </c>
      <c r="V467" s="695">
        <v>0</v>
      </c>
      <c r="W467" s="695">
        <v>0</v>
      </c>
      <c r="X467" s="695">
        <v>0</v>
      </c>
      <c r="Y467" s="695">
        <v>0</v>
      </c>
      <c r="Z467" s="695">
        <v>0</v>
      </c>
      <c r="AA467" s="695">
        <v>0</v>
      </c>
      <c r="AB467" s="695">
        <v>0</v>
      </c>
      <c r="AC467" s="695">
        <v>0</v>
      </c>
      <c r="AD467" s="695">
        <v>0</v>
      </c>
      <c r="AE467" s="695">
        <v>0</v>
      </c>
      <c r="AF467" s="695">
        <v>0</v>
      </c>
      <c r="AG467" s="695">
        <v>0</v>
      </c>
      <c r="AH467" s="695">
        <v>0</v>
      </c>
      <c r="AI467" s="695">
        <v>0</v>
      </c>
      <c r="AJ467" s="695">
        <v>0</v>
      </c>
      <c r="AK467" s="695">
        <v>0</v>
      </c>
      <c r="AL467" s="695">
        <v>0</v>
      </c>
      <c r="AM467" s="695">
        <v>0</v>
      </c>
      <c r="AN467" s="695">
        <v>0</v>
      </c>
      <c r="AO467" s="696">
        <v>0</v>
      </c>
      <c r="AP467" s="632"/>
      <c r="AQ467" s="694"/>
      <c r="AR467" s="695"/>
      <c r="AS467" s="695"/>
      <c r="AT467" s="695"/>
      <c r="AU467" s="695">
        <v>0</v>
      </c>
      <c r="AV467" s="695">
        <v>0</v>
      </c>
      <c r="AW467" s="695">
        <v>0</v>
      </c>
      <c r="AX467" s="695">
        <v>0</v>
      </c>
      <c r="AY467" s="695">
        <v>0</v>
      </c>
      <c r="AZ467" s="695">
        <v>0</v>
      </c>
      <c r="BA467" s="695">
        <v>0</v>
      </c>
      <c r="BB467" s="695">
        <v>0</v>
      </c>
      <c r="BC467" s="695">
        <v>0</v>
      </c>
      <c r="BD467" s="695">
        <v>0</v>
      </c>
      <c r="BE467" s="695">
        <v>0</v>
      </c>
      <c r="BF467" s="695">
        <v>0</v>
      </c>
      <c r="BG467" s="695">
        <v>0</v>
      </c>
      <c r="BH467" s="695">
        <v>0</v>
      </c>
      <c r="BI467" s="695">
        <v>0</v>
      </c>
      <c r="BJ467" s="695">
        <v>0</v>
      </c>
      <c r="BK467" s="695">
        <v>0</v>
      </c>
      <c r="BL467" s="695">
        <v>0</v>
      </c>
      <c r="BM467" s="695">
        <v>0</v>
      </c>
      <c r="BN467" s="695">
        <v>0</v>
      </c>
      <c r="BO467" s="695">
        <v>0</v>
      </c>
      <c r="BP467" s="695">
        <v>0</v>
      </c>
      <c r="BQ467" s="695">
        <v>0</v>
      </c>
      <c r="BR467" s="695">
        <v>0</v>
      </c>
      <c r="BS467" s="695">
        <v>0</v>
      </c>
      <c r="BT467" s="696">
        <v>0</v>
      </c>
    </row>
    <row r="468" spans="2:72" ht="18" customHeight="1">
      <c r="B468" s="815" t="s">
        <v>208</v>
      </c>
      <c r="C468" s="815" t="s">
        <v>29</v>
      </c>
      <c r="D468" s="815" t="s">
        <v>814</v>
      </c>
      <c r="E468" s="815"/>
      <c r="F468" s="815"/>
      <c r="G468" s="815"/>
      <c r="H468" s="815">
        <v>2017</v>
      </c>
      <c r="I468" s="816" t="s">
        <v>583</v>
      </c>
      <c r="J468" s="634" t="s">
        <v>595</v>
      </c>
      <c r="K468" s="632"/>
      <c r="L468" s="694"/>
      <c r="M468" s="695"/>
      <c r="N468" s="695"/>
      <c r="O468" s="695"/>
      <c r="P468" s="695">
        <v>0</v>
      </c>
      <c r="Q468" s="695">
        <v>0</v>
      </c>
      <c r="R468" s="695">
        <v>0</v>
      </c>
      <c r="S468" s="695">
        <v>0</v>
      </c>
      <c r="T468" s="695">
        <v>0</v>
      </c>
      <c r="U468" s="695">
        <v>0</v>
      </c>
      <c r="V468" s="695">
        <v>0</v>
      </c>
      <c r="W468" s="695">
        <v>0</v>
      </c>
      <c r="X468" s="695">
        <v>0</v>
      </c>
      <c r="Y468" s="695">
        <v>0</v>
      </c>
      <c r="Z468" s="695">
        <v>0</v>
      </c>
      <c r="AA468" s="695">
        <v>0</v>
      </c>
      <c r="AB468" s="695">
        <v>0</v>
      </c>
      <c r="AC468" s="695">
        <v>0</v>
      </c>
      <c r="AD468" s="695">
        <v>0</v>
      </c>
      <c r="AE468" s="695">
        <v>0</v>
      </c>
      <c r="AF468" s="695">
        <v>0</v>
      </c>
      <c r="AG468" s="695">
        <v>0</v>
      </c>
      <c r="AH468" s="695">
        <v>0</v>
      </c>
      <c r="AI468" s="695">
        <v>0</v>
      </c>
      <c r="AJ468" s="695">
        <v>0</v>
      </c>
      <c r="AK468" s="695">
        <v>0</v>
      </c>
      <c r="AL468" s="695">
        <v>0</v>
      </c>
      <c r="AM468" s="695">
        <v>0</v>
      </c>
      <c r="AN468" s="695">
        <v>0</v>
      </c>
      <c r="AO468" s="696">
        <v>0</v>
      </c>
      <c r="AP468" s="632"/>
      <c r="AQ468" s="694"/>
      <c r="AR468" s="695"/>
      <c r="AS468" s="695"/>
      <c r="AT468" s="695"/>
      <c r="AU468" s="695">
        <v>0</v>
      </c>
      <c r="AV468" s="695">
        <v>0</v>
      </c>
      <c r="AW468" s="695">
        <v>0</v>
      </c>
      <c r="AX468" s="695">
        <v>0</v>
      </c>
      <c r="AY468" s="695">
        <v>0</v>
      </c>
      <c r="AZ468" s="695">
        <v>0</v>
      </c>
      <c r="BA468" s="695">
        <v>0</v>
      </c>
      <c r="BB468" s="695">
        <v>0</v>
      </c>
      <c r="BC468" s="695">
        <v>0</v>
      </c>
      <c r="BD468" s="695">
        <v>0</v>
      </c>
      <c r="BE468" s="695">
        <v>0</v>
      </c>
      <c r="BF468" s="695">
        <v>0</v>
      </c>
      <c r="BG468" s="695">
        <v>0</v>
      </c>
      <c r="BH468" s="695">
        <v>0</v>
      </c>
      <c r="BI468" s="695">
        <v>0</v>
      </c>
      <c r="BJ468" s="695">
        <v>0</v>
      </c>
      <c r="BK468" s="695">
        <v>0</v>
      </c>
      <c r="BL468" s="695">
        <v>0</v>
      </c>
      <c r="BM468" s="695">
        <v>0</v>
      </c>
      <c r="BN468" s="695">
        <v>0</v>
      </c>
      <c r="BO468" s="695">
        <v>0</v>
      </c>
      <c r="BP468" s="695">
        <v>0</v>
      </c>
      <c r="BQ468" s="695">
        <v>0</v>
      </c>
      <c r="BR468" s="695">
        <v>0</v>
      </c>
      <c r="BS468" s="695">
        <v>0</v>
      </c>
      <c r="BT468" s="696">
        <v>0</v>
      </c>
    </row>
    <row r="469" spans="2:72" ht="18" customHeight="1">
      <c r="B469" s="815" t="s">
        <v>208</v>
      </c>
      <c r="C469" s="815" t="s">
        <v>29</v>
      </c>
      <c r="D469" s="815" t="s">
        <v>815</v>
      </c>
      <c r="E469" s="815"/>
      <c r="F469" s="815"/>
      <c r="G469" s="815"/>
      <c r="H469" s="815">
        <v>2017</v>
      </c>
      <c r="I469" s="816" t="s">
        <v>583</v>
      </c>
      <c r="J469" s="634" t="s">
        <v>595</v>
      </c>
      <c r="K469" s="632"/>
      <c r="L469" s="694"/>
      <c r="M469" s="695"/>
      <c r="N469" s="695"/>
      <c r="O469" s="695"/>
      <c r="P469" s="695">
        <v>0</v>
      </c>
      <c r="Q469" s="695">
        <v>0</v>
      </c>
      <c r="R469" s="695">
        <v>0</v>
      </c>
      <c r="S469" s="695">
        <v>0</v>
      </c>
      <c r="T469" s="695">
        <v>0</v>
      </c>
      <c r="U469" s="695">
        <v>0</v>
      </c>
      <c r="V469" s="695">
        <v>0</v>
      </c>
      <c r="W469" s="695">
        <v>0</v>
      </c>
      <c r="X469" s="695">
        <v>0</v>
      </c>
      <c r="Y469" s="695">
        <v>0</v>
      </c>
      <c r="Z469" s="695">
        <v>0</v>
      </c>
      <c r="AA469" s="695">
        <v>0</v>
      </c>
      <c r="AB469" s="695">
        <v>0</v>
      </c>
      <c r="AC469" s="695">
        <v>0</v>
      </c>
      <c r="AD469" s="695">
        <v>0</v>
      </c>
      <c r="AE469" s="695">
        <v>0</v>
      </c>
      <c r="AF469" s="695">
        <v>0</v>
      </c>
      <c r="AG469" s="695">
        <v>0</v>
      </c>
      <c r="AH469" s="695">
        <v>0</v>
      </c>
      <c r="AI469" s="695">
        <v>0</v>
      </c>
      <c r="AJ469" s="695">
        <v>0</v>
      </c>
      <c r="AK469" s="695">
        <v>0</v>
      </c>
      <c r="AL469" s="695">
        <v>0</v>
      </c>
      <c r="AM469" s="695">
        <v>0</v>
      </c>
      <c r="AN469" s="695">
        <v>0</v>
      </c>
      <c r="AO469" s="696">
        <v>0</v>
      </c>
      <c r="AP469" s="632"/>
      <c r="AQ469" s="694"/>
      <c r="AR469" s="695"/>
      <c r="AS469" s="695"/>
      <c r="AT469" s="695"/>
      <c r="AU469" s="695">
        <v>0</v>
      </c>
      <c r="AV469" s="695">
        <v>0</v>
      </c>
      <c r="AW469" s="695">
        <v>0</v>
      </c>
      <c r="AX469" s="695">
        <v>0</v>
      </c>
      <c r="AY469" s="695">
        <v>0</v>
      </c>
      <c r="AZ469" s="695">
        <v>0</v>
      </c>
      <c r="BA469" s="695">
        <v>0</v>
      </c>
      <c r="BB469" s="695">
        <v>0</v>
      </c>
      <c r="BC469" s="695">
        <v>0</v>
      </c>
      <c r="BD469" s="695">
        <v>0</v>
      </c>
      <c r="BE469" s="695">
        <v>0</v>
      </c>
      <c r="BF469" s="695">
        <v>0</v>
      </c>
      <c r="BG469" s="695">
        <v>0</v>
      </c>
      <c r="BH469" s="695">
        <v>0</v>
      </c>
      <c r="BI469" s="695">
        <v>0</v>
      </c>
      <c r="BJ469" s="695">
        <v>0</v>
      </c>
      <c r="BK469" s="695">
        <v>0</v>
      </c>
      <c r="BL469" s="695">
        <v>0</v>
      </c>
      <c r="BM469" s="695">
        <v>0</v>
      </c>
      <c r="BN469" s="695">
        <v>0</v>
      </c>
      <c r="BO469" s="695">
        <v>0</v>
      </c>
      <c r="BP469" s="695">
        <v>0</v>
      </c>
      <c r="BQ469" s="695">
        <v>0</v>
      </c>
      <c r="BR469" s="695">
        <v>0</v>
      </c>
      <c r="BS469" s="695">
        <v>0</v>
      </c>
      <c r="BT469" s="696">
        <v>0</v>
      </c>
    </row>
    <row r="470" spans="2:72" ht="18" customHeight="1">
      <c r="B470" s="815" t="s">
        <v>208</v>
      </c>
      <c r="C470" s="815" t="s">
        <v>29</v>
      </c>
      <c r="D470" s="815" t="s">
        <v>816</v>
      </c>
      <c r="E470" s="815"/>
      <c r="F470" s="815"/>
      <c r="G470" s="815"/>
      <c r="H470" s="815">
        <v>2017</v>
      </c>
      <c r="I470" s="816" t="s">
        <v>583</v>
      </c>
      <c r="J470" s="634" t="s">
        <v>595</v>
      </c>
      <c r="K470" s="632"/>
      <c r="L470" s="694"/>
      <c r="M470" s="695"/>
      <c r="N470" s="695"/>
      <c r="O470" s="695"/>
      <c r="P470" s="695">
        <v>0</v>
      </c>
      <c r="Q470" s="695">
        <v>0</v>
      </c>
      <c r="R470" s="695">
        <v>0</v>
      </c>
      <c r="S470" s="695">
        <v>0</v>
      </c>
      <c r="T470" s="695">
        <v>0</v>
      </c>
      <c r="U470" s="695">
        <v>0</v>
      </c>
      <c r="V470" s="695">
        <v>0</v>
      </c>
      <c r="W470" s="695">
        <v>0</v>
      </c>
      <c r="X470" s="695">
        <v>0</v>
      </c>
      <c r="Y470" s="695">
        <v>0</v>
      </c>
      <c r="Z470" s="695">
        <v>0</v>
      </c>
      <c r="AA470" s="695">
        <v>0</v>
      </c>
      <c r="AB470" s="695">
        <v>0</v>
      </c>
      <c r="AC470" s="695">
        <v>0</v>
      </c>
      <c r="AD470" s="695">
        <v>0</v>
      </c>
      <c r="AE470" s="695">
        <v>0</v>
      </c>
      <c r="AF470" s="695">
        <v>0</v>
      </c>
      <c r="AG470" s="695">
        <v>0</v>
      </c>
      <c r="AH470" s="695">
        <v>0</v>
      </c>
      <c r="AI470" s="695">
        <v>0</v>
      </c>
      <c r="AJ470" s="695">
        <v>0</v>
      </c>
      <c r="AK470" s="695">
        <v>0</v>
      </c>
      <c r="AL470" s="695">
        <v>0</v>
      </c>
      <c r="AM470" s="695">
        <v>0</v>
      </c>
      <c r="AN470" s="695">
        <v>0</v>
      </c>
      <c r="AO470" s="696">
        <v>0</v>
      </c>
      <c r="AP470" s="632"/>
      <c r="AQ470" s="694"/>
      <c r="AR470" s="695"/>
      <c r="AS470" s="695"/>
      <c r="AT470" s="695"/>
      <c r="AU470" s="695">
        <v>0</v>
      </c>
      <c r="AV470" s="695">
        <v>0</v>
      </c>
      <c r="AW470" s="695">
        <v>0</v>
      </c>
      <c r="AX470" s="695">
        <v>0</v>
      </c>
      <c r="AY470" s="695">
        <v>0</v>
      </c>
      <c r="AZ470" s="695">
        <v>0</v>
      </c>
      <c r="BA470" s="695">
        <v>0</v>
      </c>
      <c r="BB470" s="695">
        <v>0</v>
      </c>
      <c r="BC470" s="695">
        <v>0</v>
      </c>
      <c r="BD470" s="695">
        <v>0</v>
      </c>
      <c r="BE470" s="695">
        <v>0</v>
      </c>
      <c r="BF470" s="695">
        <v>0</v>
      </c>
      <c r="BG470" s="695">
        <v>0</v>
      </c>
      <c r="BH470" s="695">
        <v>0</v>
      </c>
      <c r="BI470" s="695">
        <v>0</v>
      </c>
      <c r="BJ470" s="695">
        <v>0</v>
      </c>
      <c r="BK470" s="695">
        <v>0</v>
      </c>
      <c r="BL470" s="695">
        <v>0</v>
      </c>
      <c r="BM470" s="695">
        <v>0</v>
      </c>
      <c r="BN470" s="695">
        <v>0</v>
      </c>
      <c r="BO470" s="695">
        <v>0</v>
      </c>
      <c r="BP470" s="695">
        <v>0</v>
      </c>
      <c r="BQ470" s="695">
        <v>0</v>
      </c>
      <c r="BR470" s="695">
        <v>0</v>
      </c>
      <c r="BS470" s="695">
        <v>0</v>
      </c>
      <c r="BT470" s="696">
        <v>0</v>
      </c>
    </row>
    <row r="471" spans="2:72" ht="18" customHeight="1">
      <c r="B471" s="815" t="s">
        <v>208</v>
      </c>
      <c r="C471" s="815" t="s">
        <v>29</v>
      </c>
      <c r="D471" s="815" t="s">
        <v>782</v>
      </c>
      <c r="E471" s="815"/>
      <c r="F471" s="815"/>
      <c r="G471" s="815"/>
      <c r="H471" s="815">
        <v>2017</v>
      </c>
      <c r="I471" s="816" t="s">
        <v>583</v>
      </c>
      <c r="J471" s="634" t="s">
        <v>595</v>
      </c>
      <c r="K471" s="632"/>
      <c r="L471" s="694"/>
      <c r="M471" s="695"/>
      <c r="N471" s="695"/>
      <c r="O471" s="695"/>
      <c r="P471" s="695">
        <v>0</v>
      </c>
      <c r="Q471" s="695">
        <v>0</v>
      </c>
      <c r="R471" s="695">
        <v>0</v>
      </c>
      <c r="S471" s="695">
        <v>0</v>
      </c>
      <c r="T471" s="695">
        <v>0</v>
      </c>
      <c r="U471" s="695">
        <v>0</v>
      </c>
      <c r="V471" s="695">
        <v>0</v>
      </c>
      <c r="W471" s="695">
        <v>0</v>
      </c>
      <c r="X471" s="695">
        <v>0</v>
      </c>
      <c r="Y471" s="695">
        <v>0</v>
      </c>
      <c r="Z471" s="695">
        <v>0</v>
      </c>
      <c r="AA471" s="695">
        <v>0</v>
      </c>
      <c r="AB471" s="695">
        <v>0</v>
      </c>
      <c r="AC471" s="695">
        <v>0</v>
      </c>
      <c r="AD471" s="695">
        <v>0</v>
      </c>
      <c r="AE471" s="695">
        <v>0</v>
      </c>
      <c r="AF471" s="695">
        <v>0</v>
      </c>
      <c r="AG471" s="695">
        <v>0</v>
      </c>
      <c r="AH471" s="695">
        <v>0</v>
      </c>
      <c r="AI471" s="695">
        <v>0</v>
      </c>
      <c r="AJ471" s="695">
        <v>0</v>
      </c>
      <c r="AK471" s="695">
        <v>0</v>
      </c>
      <c r="AL471" s="695">
        <v>0</v>
      </c>
      <c r="AM471" s="695">
        <v>0</v>
      </c>
      <c r="AN471" s="695">
        <v>0</v>
      </c>
      <c r="AO471" s="696">
        <v>0</v>
      </c>
      <c r="AP471" s="632"/>
      <c r="AQ471" s="694"/>
      <c r="AR471" s="695"/>
      <c r="AS471" s="695"/>
      <c r="AT471" s="695"/>
      <c r="AU471" s="695">
        <v>0</v>
      </c>
      <c r="AV471" s="695">
        <v>0</v>
      </c>
      <c r="AW471" s="695">
        <v>0</v>
      </c>
      <c r="AX471" s="695">
        <v>0</v>
      </c>
      <c r="AY471" s="695">
        <v>0</v>
      </c>
      <c r="AZ471" s="695">
        <v>0</v>
      </c>
      <c r="BA471" s="695">
        <v>0</v>
      </c>
      <c r="BB471" s="695">
        <v>0</v>
      </c>
      <c r="BC471" s="695">
        <v>0</v>
      </c>
      <c r="BD471" s="695">
        <v>0</v>
      </c>
      <c r="BE471" s="695">
        <v>0</v>
      </c>
      <c r="BF471" s="695">
        <v>0</v>
      </c>
      <c r="BG471" s="695">
        <v>0</v>
      </c>
      <c r="BH471" s="695">
        <v>0</v>
      </c>
      <c r="BI471" s="695">
        <v>0</v>
      </c>
      <c r="BJ471" s="695">
        <v>0</v>
      </c>
      <c r="BK471" s="695">
        <v>0</v>
      </c>
      <c r="BL471" s="695">
        <v>0</v>
      </c>
      <c r="BM471" s="695">
        <v>0</v>
      </c>
      <c r="BN471" s="695">
        <v>0</v>
      </c>
      <c r="BO471" s="695">
        <v>0</v>
      </c>
      <c r="BP471" s="695">
        <v>0</v>
      </c>
      <c r="BQ471" s="695">
        <v>0</v>
      </c>
      <c r="BR471" s="695">
        <v>0</v>
      </c>
      <c r="BS471" s="695">
        <v>0</v>
      </c>
      <c r="BT471" s="696">
        <v>0</v>
      </c>
    </row>
    <row r="472" spans="2:72" ht="18" customHeight="1">
      <c r="B472" s="815" t="s">
        <v>208</v>
      </c>
      <c r="C472" s="815" t="s">
        <v>29</v>
      </c>
      <c r="D472" s="815" t="s">
        <v>817</v>
      </c>
      <c r="E472" s="815"/>
      <c r="F472" s="815"/>
      <c r="G472" s="815"/>
      <c r="H472" s="815">
        <v>2017</v>
      </c>
      <c r="I472" s="816" t="s">
        <v>583</v>
      </c>
      <c r="J472" s="634" t="s">
        <v>595</v>
      </c>
      <c r="K472" s="632"/>
      <c r="L472" s="694"/>
      <c r="M472" s="695"/>
      <c r="N472" s="695"/>
      <c r="O472" s="695"/>
      <c r="P472" s="695">
        <v>0</v>
      </c>
      <c r="Q472" s="695">
        <v>0</v>
      </c>
      <c r="R472" s="695">
        <v>0</v>
      </c>
      <c r="S472" s="695">
        <v>0</v>
      </c>
      <c r="T472" s="695">
        <v>0</v>
      </c>
      <c r="U472" s="695">
        <v>0</v>
      </c>
      <c r="V472" s="695">
        <v>0</v>
      </c>
      <c r="W472" s="695">
        <v>0</v>
      </c>
      <c r="X472" s="695">
        <v>0</v>
      </c>
      <c r="Y472" s="695">
        <v>0</v>
      </c>
      <c r="Z472" s="695">
        <v>0</v>
      </c>
      <c r="AA472" s="695">
        <v>0</v>
      </c>
      <c r="AB472" s="695">
        <v>0</v>
      </c>
      <c r="AC472" s="695">
        <v>0</v>
      </c>
      <c r="AD472" s="695">
        <v>0</v>
      </c>
      <c r="AE472" s="695">
        <v>0</v>
      </c>
      <c r="AF472" s="695">
        <v>0</v>
      </c>
      <c r="AG472" s="695">
        <v>0</v>
      </c>
      <c r="AH472" s="695">
        <v>0</v>
      </c>
      <c r="AI472" s="695">
        <v>0</v>
      </c>
      <c r="AJ472" s="695">
        <v>0</v>
      </c>
      <c r="AK472" s="695">
        <v>0</v>
      </c>
      <c r="AL472" s="695">
        <v>0</v>
      </c>
      <c r="AM472" s="695">
        <v>0</v>
      </c>
      <c r="AN472" s="695">
        <v>0</v>
      </c>
      <c r="AO472" s="696">
        <v>0</v>
      </c>
      <c r="AP472" s="632"/>
      <c r="AQ472" s="694"/>
      <c r="AR472" s="695"/>
      <c r="AS472" s="695"/>
      <c r="AT472" s="695"/>
      <c r="AU472" s="695">
        <v>0</v>
      </c>
      <c r="AV472" s="695">
        <v>0</v>
      </c>
      <c r="AW472" s="695">
        <v>0</v>
      </c>
      <c r="AX472" s="695">
        <v>0</v>
      </c>
      <c r="AY472" s="695">
        <v>0</v>
      </c>
      <c r="AZ472" s="695">
        <v>0</v>
      </c>
      <c r="BA472" s="695">
        <v>0</v>
      </c>
      <c r="BB472" s="695">
        <v>0</v>
      </c>
      <c r="BC472" s="695">
        <v>0</v>
      </c>
      <c r="BD472" s="695">
        <v>0</v>
      </c>
      <c r="BE472" s="695">
        <v>0</v>
      </c>
      <c r="BF472" s="695">
        <v>0</v>
      </c>
      <c r="BG472" s="695">
        <v>0</v>
      </c>
      <c r="BH472" s="695">
        <v>0</v>
      </c>
      <c r="BI472" s="695">
        <v>0</v>
      </c>
      <c r="BJ472" s="695">
        <v>0</v>
      </c>
      <c r="BK472" s="695">
        <v>0</v>
      </c>
      <c r="BL472" s="695">
        <v>0</v>
      </c>
      <c r="BM472" s="695">
        <v>0</v>
      </c>
      <c r="BN472" s="695">
        <v>0</v>
      </c>
      <c r="BO472" s="695">
        <v>0</v>
      </c>
      <c r="BP472" s="695">
        <v>0</v>
      </c>
      <c r="BQ472" s="695">
        <v>0</v>
      </c>
      <c r="BR472" s="695">
        <v>0</v>
      </c>
      <c r="BS472" s="695">
        <v>0</v>
      </c>
      <c r="BT472" s="696">
        <v>0</v>
      </c>
    </row>
    <row r="473" spans="2:72" ht="18" customHeight="1">
      <c r="B473" s="815" t="s">
        <v>208</v>
      </c>
      <c r="C473" s="815" t="s">
        <v>29</v>
      </c>
      <c r="D473" s="815" t="s">
        <v>818</v>
      </c>
      <c r="E473" s="815"/>
      <c r="F473" s="815"/>
      <c r="G473" s="815"/>
      <c r="H473" s="815">
        <v>2017</v>
      </c>
      <c r="I473" s="816" t="s">
        <v>583</v>
      </c>
      <c r="J473" s="634" t="s">
        <v>595</v>
      </c>
      <c r="K473" s="632"/>
      <c r="L473" s="694"/>
      <c r="M473" s="695"/>
      <c r="N473" s="695"/>
      <c r="O473" s="695"/>
      <c r="P473" s="695">
        <v>0</v>
      </c>
      <c r="Q473" s="695">
        <v>0</v>
      </c>
      <c r="R473" s="695">
        <v>0</v>
      </c>
      <c r="S473" s="695">
        <v>0</v>
      </c>
      <c r="T473" s="695">
        <v>0</v>
      </c>
      <c r="U473" s="695">
        <v>0</v>
      </c>
      <c r="V473" s="695">
        <v>0</v>
      </c>
      <c r="W473" s="695">
        <v>0</v>
      </c>
      <c r="X473" s="695">
        <v>0</v>
      </c>
      <c r="Y473" s="695">
        <v>0</v>
      </c>
      <c r="Z473" s="695">
        <v>0</v>
      </c>
      <c r="AA473" s="695">
        <v>0</v>
      </c>
      <c r="AB473" s="695">
        <v>0</v>
      </c>
      <c r="AC473" s="695">
        <v>0</v>
      </c>
      <c r="AD473" s="695">
        <v>0</v>
      </c>
      <c r="AE473" s="695">
        <v>0</v>
      </c>
      <c r="AF473" s="695">
        <v>0</v>
      </c>
      <c r="AG473" s="695">
        <v>0</v>
      </c>
      <c r="AH473" s="695">
        <v>0</v>
      </c>
      <c r="AI473" s="695">
        <v>0</v>
      </c>
      <c r="AJ473" s="695">
        <v>0</v>
      </c>
      <c r="AK473" s="695">
        <v>0</v>
      </c>
      <c r="AL473" s="695">
        <v>0</v>
      </c>
      <c r="AM473" s="695">
        <v>0</v>
      </c>
      <c r="AN473" s="695">
        <v>0</v>
      </c>
      <c r="AO473" s="696">
        <v>0</v>
      </c>
      <c r="AP473" s="632"/>
      <c r="AQ473" s="694"/>
      <c r="AR473" s="695"/>
      <c r="AS473" s="695"/>
      <c r="AT473" s="695"/>
      <c r="AU473" s="695">
        <v>0</v>
      </c>
      <c r="AV473" s="695">
        <v>0</v>
      </c>
      <c r="AW473" s="695">
        <v>0</v>
      </c>
      <c r="AX473" s="695">
        <v>0</v>
      </c>
      <c r="AY473" s="695">
        <v>0</v>
      </c>
      <c r="AZ473" s="695">
        <v>0</v>
      </c>
      <c r="BA473" s="695">
        <v>0</v>
      </c>
      <c r="BB473" s="695">
        <v>0</v>
      </c>
      <c r="BC473" s="695">
        <v>0</v>
      </c>
      <c r="BD473" s="695">
        <v>0</v>
      </c>
      <c r="BE473" s="695">
        <v>0</v>
      </c>
      <c r="BF473" s="695">
        <v>0</v>
      </c>
      <c r="BG473" s="695">
        <v>0</v>
      </c>
      <c r="BH473" s="695">
        <v>0</v>
      </c>
      <c r="BI473" s="695">
        <v>0</v>
      </c>
      <c r="BJ473" s="695">
        <v>0</v>
      </c>
      <c r="BK473" s="695">
        <v>0</v>
      </c>
      <c r="BL473" s="695">
        <v>0</v>
      </c>
      <c r="BM473" s="695">
        <v>0</v>
      </c>
      <c r="BN473" s="695">
        <v>0</v>
      </c>
      <c r="BO473" s="695">
        <v>0</v>
      </c>
      <c r="BP473" s="695">
        <v>0</v>
      </c>
      <c r="BQ473" s="695">
        <v>0</v>
      </c>
      <c r="BR473" s="695">
        <v>0</v>
      </c>
      <c r="BS473" s="695">
        <v>0</v>
      </c>
      <c r="BT473" s="696">
        <v>0</v>
      </c>
    </row>
    <row r="474" spans="2:72" ht="18" customHeight="1">
      <c r="B474" s="815" t="s">
        <v>208</v>
      </c>
      <c r="C474" s="815" t="s">
        <v>29</v>
      </c>
      <c r="D474" s="815" t="s">
        <v>819</v>
      </c>
      <c r="E474" s="815"/>
      <c r="F474" s="815"/>
      <c r="G474" s="815"/>
      <c r="H474" s="815">
        <v>2017</v>
      </c>
      <c r="I474" s="816" t="s">
        <v>583</v>
      </c>
      <c r="J474" s="634" t="s">
        <v>595</v>
      </c>
      <c r="K474" s="632"/>
      <c r="L474" s="694"/>
      <c r="M474" s="695"/>
      <c r="N474" s="695"/>
      <c r="O474" s="695"/>
      <c r="P474" s="695">
        <v>0</v>
      </c>
      <c r="Q474" s="695">
        <v>0</v>
      </c>
      <c r="R474" s="695">
        <v>0</v>
      </c>
      <c r="S474" s="695">
        <v>0</v>
      </c>
      <c r="T474" s="695">
        <v>0</v>
      </c>
      <c r="U474" s="695">
        <v>0</v>
      </c>
      <c r="V474" s="695">
        <v>0</v>
      </c>
      <c r="W474" s="695">
        <v>0</v>
      </c>
      <c r="X474" s="695">
        <v>0</v>
      </c>
      <c r="Y474" s="695">
        <v>0</v>
      </c>
      <c r="Z474" s="695">
        <v>0</v>
      </c>
      <c r="AA474" s="695">
        <v>0</v>
      </c>
      <c r="AB474" s="695">
        <v>0</v>
      </c>
      <c r="AC474" s="695">
        <v>0</v>
      </c>
      <c r="AD474" s="695">
        <v>0</v>
      </c>
      <c r="AE474" s="695">
        <v>0</v>
      </c>
      <c r="AF474" s="695">
        <v>0</v>
      </c>
      <c r="AG474" s="695">
        <v>0</v>
      </c>
      <c r="AH474" s="695">
        <v>0</v>
      </c>
      <c r="AI474" s="695">
        <v>0</v>
      </c>
      <c r="AJ474" s="695">
        <v>0</v>
      </c>
      <c r="AK474" s="695">
        <v>0</v>
      </c>
      <c r="AL474" s="695">
        <v>0</v>
      </c>
      <c r="AM474" s="695">
        <v>0</v>
      </c>
      <c r="AN474" s="695">
        <v>0</v>
      </c>
      <c r="AO474" s="696">
        <v>0</v>
      </c>
      <c r="AP474" s="632"/>
      <c r="AQ474" s="694"/>
      <c r="AR474" s="695"/>
      <c r="AS474" s="695"/>
      <c r="AT474" s="695"/>
      <c r="AU474" s="695">
        <v>0</v>
      </c>
      <c r="AV474" s="695">
        <v>0</v>
      </c>
      <c r="AW474" s="695">
        <v>0</v>
      </c>
      <c r="AX474" s="695">
        <v>0</v>
      </c>
      <c r="AY474" s="695">
        <v>0</v>
      </c>
      <c r="AZ474" s="695">
        <v>0</v>
      </c>
      <c r="BA474" s="695">
        <v>0</v>
      </c>
      <c r="BB474" s="695">
        <v>0</v>
      </c>
      <c r="BC474" s="695">
        <v>0</v>
      </c>
      <c r="BD474" s="695">
        <v>0</v>
      </c>
      <c r="BE474" s="695">
        <v>0</v>
      </c>
      <c r="BF474" s="695">
        <v>0</v>
      </c>
      <c r="BG474" s="695">
        <v>0</v>
      </c>
      <c r="BH474" s="695">
        <v>0</v>
      </c>
      <c r="BI474" s="695">
        <v>0</v>
      </c>
      <c r="BJ474" s="695">
        <v>0</v>
      </c>
      <c r="BK474" s="695">
        <v>0</v>
      </c>
      <c r="BL474" s="695">
        <v>0</v>
      </c>
      <c r="BM474" s="695">
        <v>0</v>
      </c>
      <c r="BN474" s="695">
        <v>0</v>
      </c>
      <c r="BO474" s="695">
        <v>0</v>
      </c>
      <c r="BP474" s="695">
        <v>0</v>
      </c>
      <c r="BQ474" s="695">
        <v>0</v>
      </c>
      <c r="BR474" s="695">
        <v>0</v>
      </c>
      <c r="BS474" s="695">
        <v>0</v>
      </c>
      <c r="BT474" s="696">
        <v>0</v>
      </c>
    </row>
    <row r="475" spans="2:72" ht="18" customHeight="1">
      <c r="B475" s="815" t="s">
        <v>208</v>
      </c>
      <c r="C475" s="815" t="s">
        <v>29</v>
      </c>
      <c r="D475" s="815" t="s">
        <v>820</v>
      </c>
      <c r="E475" s="815"/>
      <c r="F475" s="815"/>
      <c r="G475" s="815"/>
      <c r="H475" s="815">
        <v>2017</v>
      </c>
      <c r="I475" s="816" t="s">
        <v>583</v>
      </c>
      <c r="J475" s="634" t="s">
        <v>595</v>
      </c>
      <c r="K475" s="632"/>
      <c r="L475" s="694"/>
      <c r="M475" s="695"/>
      <c r="N475" s="695"/>
      <c r="O475" s="695"/>
      <c r="P475" s="695">
        <v>0</v>
      </c>
      <c r="Q475" s="695">
        <v>0</v>
      </c>
      <c r="R475" s="695">
        <v>0</v>
      </c>
      <c r="S475" s="695">
        <v>0</v>
      </c>
      <c r="T475" s="695">
        <v>0</v>
      </c>
      <c r="U475" s="695">
        <v>0</v>
      </c>
      <c r="V475" s="695">
        <v>0</v>
      </c>
      <c r="W475" s="695">
        <v>0</v>
      </c>
      <c r="X475" s="695">
        <v>0</v>
      </c>
      <c r="Y475" s="695">
        <v>0</v>
      </c>
      <c r="Z475" s="695">
        <v>0</v>
      </c>
      <c r="AA475" s="695">
        <v>0</v>
      </c>
      <c r="AB475" s="695">
        <v>0</v>
      </c>
      <c r="AC475" s="695">
        <v>0</v>
      </c>
      <c r="AD475" s="695">
        <v>0</v>
      </c>
      <c r="AE475" s="695">
        <v>0</v>
      </c>
      <c r="AF475" s="695">
        <v>0</v>
      </c>
      <c r="AG475" s="695">
        <v>0</v>
      </c>
      <c r="AH475" s="695">
        <v>0</v>
      </c>
      <c r="AI475" s="695">
        <v>0</v>
      </c>
      <c r="AJ475" s="695">
        <v>0</v>
      </c>
      <c r="AK475" s="695">
        <v>0</v>
      </c>
      <c r="AL475" s="695">
        <v>0</v>
      </c>
      <c r="AM475" s="695">
        <v>0</v>
      </c>
      <c r="AN475" s="695">
        <v>0</v>
      </c>
      <c r="AO475" s="696">
        <v>0</v>
      </c>
      <c r="AP475" s="632"/>
      <c r="AQ475" s="694"/>
      <c r="AR475" s="695"/>
      <c r="AS475" s="695"/>
      <c r="AT475" s="695"/>
      <c r="AU475" s="695">
        <v>0</v>
      </c>
      <c r="AV475" s="695">
        <v>0</v>
      </c>
      <c r="AW475" s="695">
        <v>0</v>
      </c>
      <c r="AX475" s="695">
        <v>0</v>
      </c>
      <c r="AY475" s="695">
        <v>0</v>
      </c>
      <c r="AZ475" s="695">
        <v>0</v>
      </c>
      <c r="BA475" s="695">
        <v>0</v>
      </c>
      <c r="BB475" s="695">
        <v>0</v>
      </c>
      <c r="BC475" s="695">
        <v>0</v>
      </c>
      <c r="BD475" s="695">
        <v>0</v>
      </c>
      <c r="BE475" s="695">
        <v>0</v>
      </c>
      <c r="BF475" s="695">
        <v>0</v>
      </c>
      <c r="BG475" s="695">
        <v>0</v>
      </c>
      <c r="BH475" s="695">
        <v>0</v>
      </c>
      <c r="BI475" s="695">
        <v>0</v>
      </c>
      <c r="BJ475" s="695">
        <v>0</v>
      </c>
      <c r="BK475" s="695">
        <v>0</v>
      </c>
      <c r="BL475" s="695">
        <v>0</v>
      </c>
      <c r="BM475" s="695">
        <v>0</v>
      </c>
      <c r="BN475" s="695">
        <v>0</v>
      </c>
      <c r="BO475" s="695">
        <v>0</v>
      </c>
      <c r="BP475" s="695">
        <v>0</v>
      </c>
      <c r="BQ475" s="695">
        <v>0</v>
      </c>
      <c r="BR475" s="695">
        <v>0</v>
      </c>
      <c r="BS475" s="695">
        <v>0</v>
      </c>
      <c r="BT475" s="696">
        <v>0</v>
      </c>
    </row>
    <row r="476" spans="2:72" ht="18" customHeight="1">
      <c r="B476" s="815" t="s">
        <v>208</v>
      </c>
      <c r="C476" s="815" t="s">
        <v>29</v>
      </c>
      <c r="D476" s="815" t="s">
        <v>783</v>
      </c>
      <c r="E476" s="815"/>
      <c r="F476" s="815"/>
      <c r="G476" s="815"/>
      <c r="H476" s="815">
        <v>2017</v>
      </c>
      <c r="I476" s="816" t="s">
        <v>583</v>
      </c>
      <c r="J476" s="634" t="s">
        <v>595</v>
      </c>
      <c r="K476" s="632"/>
      <c r="L476" s="694"/>
      <c r="M476" s="695"/>
      <c r="N476" s="695"/>
      <c r="O476" s="695"/>
      <c r="P476" s="695">
        <v>0</v>
      </c>
      <c r="Q476" s="695">
        <v>0</v>
      </c>
      <c r="R476" s="695">
        <v>0</v>
      </c>
      <c r="S476" s="695">
        <v>0</v>
      </c>
      <c r="T476" s="695">
        <v>0</v>
      </c>
      <c r="U476" s="695">
        <v>0</v>
      </c>
      <c r="V476" s="695">
        <v>0</v>
      </c>
      <c r="W476" s="695">
        <v>0</v>
      </c>
      <c r="X476" s="695">
        <v>0</v>
      </c>
      <c r="Y476" s="695">
        <v>0</v>
      </c>
      <c r="Z476" s="695">
        <v>0</v>
      </c>
      <c r="AA476" s="695">
        <v>0</v>
      </c>
      <c r="AB476" s="695">
        <v>0</v>
      </c>
      <c r="AC476" s="695">
        <v>0</v>
      </c>
      <c r="AD476" s="695">
        <v>0</v>
      </c>
      <c r="AE476" s="695">
        <v>0</v>
      </c>
      <c r="AF476" s="695">
        <v>0</v>
      </c>
      <c r="AG476" s="695">
        <v>0</v>
      </c>
      <c r="AH476" s="695">
        <v>0</v>
      </c>
      <c r="AI476" s="695">
        <v>0</v>
      </c>
      <c r="AJ476" s="695">
        <v>0</v>
      </c>
      <c r="AK476" s="695">
        <v>0</v>
      </c>
      <c r="AL476" s="695">
        <v>0</v>
      </c>
      <c r="AM476" s="695">
        <v>0</v>
      </c>
      <c r="AN476" s="695">
        <v>0</v>
      </c>
      <c r="AO476" s="696">
        <v>0</v>
      </c>
      <c r="AP476" s="632"/>
      <c r="AQ476" s="694"/>
      <c r="AR476" s="695"/>
      <c r="AS476" s="695"/>
      <c r="AT476" s="695"/>
      <c r="AU476" s="695">
        <v>0</v>
      </c>
      <c r="AV476" s="695">
        <v>0</v>
      </c>
      <c r="AW476" s="695">
        <v>0</v>
      </c>
      <c r="AX476" s="695">
        <v>0</v>
      </c>
      <c r="AY476" s="695">
        <v>0</v>
      </c>
      <c r="AZ476" s="695">
        <v>0</v>
      </c>
      <c r="BA476" s="695">
        <v>0</v>
      </c>
      <c r="BB476" s="695">
        <v>0</v>
      </c>
      <c r="BC476" s="695">
        <v>0</v>
      </c>
      <c r="BD476" s="695">
        <v>0</v>
      </c>
      <c r="BE476" s="695">
        <v>0</v>
      </c>
      <c r="BF476" s="695">
        <v>0</v>
      </c>
      <c r="BG476" s="695">
        <v>0</v>
      </c>
      <c r="BH476" s="695">
        <v>0</v>
      </c>
      <c r="BI476" s="695">
        <v>0</v>
      </c>
      <c r="BJ476" s="695">
        <v>0</v>
      </c>
      <c r="BK476" s="695">
        <v>0</v>
      </c>
      <c r="BL476" s="695">
        <v>0</v>
      </c>
      <c r="BM476" s="695">
        <v>0</v>
      </c>
      <c r="BN476" s="695">
        <v>0</v>
      </c>
      <c r="BO476" s="695">
        <v>0</v>
      </c>
      <c r="BP476" s="695">
        <v>0</v>
      </c>
      <c r="BQ476" s="695">
        <v>0</v>
      </c>
      <c r="BR476" s="695">
        <v>0</v>
      </c>
      <c r="BS476" s="695">
        <v>0</v>
      </c>
      <c r="BT476" s="696">
        <v>0</v>
      </c>
    </row>
    <row r="477" spans="2:72" ht="18" customHeight="1">
      <c r="B477" s="815" t="s">
        <v>208</v>
      </c>
      <c r="C477" s="815" t="s">
        <v>29</v>
      </c>
      <c r="D477" s="815" t="s">
        <v>780</v>
      </c>
      <c r="E477" s="815"/>
      <c r="F477" s="815"/>
      <c r="G477" s="815"/>
      <c r="H477" s="815">
        <v>2017</v>
      </c>
      <c r="I477" s="816" t="s">
        <v>583</v>
      </c>
      <c r="J477" s="634" t="s">
        <v>595</v>
      </c>
      <c r="K477" s="632"/>
      <c r="L477" s="694"/>
      <c r="M477" s="695"/>
      <c r="N477" s="695"/>
      <c r="O477" s="695"/>
      <c r="P477" s="695">
        <v>0</v>
      </c>
      <c r="Q477" s="695">
        <v>0</v>
      </c>
      <c r="R477" s="695">
        <v>0</v>
      </c>
      <c r="S477" s="695">
        <v>0</v>
      </c>
      <c r="T477" s="695">
        <v>0</v>
      </c>
      <c r="U477" s="695">
        <v>0</v>
      </c>
      <c r="V477" s="695">
        <v>0</v>
      </c>
      <c r="W477" s="695">
        <v>0</v>
      </c>
      <c r="X477" s="695">
        <v>0</v>
      </c>
      <c r="Y477" s="695">
        <v>0</v>
      </c>
      <c r="Z477" s="695">
        <v>0</v>
      </c>
      <c r="AA477" s="695">
        <v>0</v>
      </c>
      <c r="AB477" s="695">
        <v>0</v>
      </c>
      <c r="AC477" s="695">
        <v>0</v>
      </c>
      <c r="AD477" s="695">
        <v>0</v>
      </c>
      <c r="AE477" s="695">
        <v>0</v>
      </c>
      <c r="AF477" s="695">
        <v>0</v>
      </c>
      <c r="AG477" s="695">
        <v>0</v>
      </c>
      <c r="AH477" s="695">
        <v>0</v>
      </c>
      <c r="AI477" s="695">
        <v>0</v>
      </c>
      <c r="AJ477" s="695">
        <v>0</v>
      </c>
      <c r="AK477" s="695">
        <v>0</v>
      </c>
      <c r="AL477" s="695">
        <v>0</v>
      </c>
      <c r="AM477" s="695">
        <v>0</v>
      </c>
      <c r="AN477" s="695">
        <v>0</v>
      </c>
      <c r="AO477" s="696">
        <v>0</v>
      </c>
      <c r="AP477" s="632"/>
      <c r="AQ477" s="694"/>
      <c r="AR477" s="695"/>
      <c r="AS477" s="695"/>
      <c r="AT477" s="695"/>
      <c r="AU477" s="695">
        <v>0</v>
      </c>
      <c r="AV477" s="695">
        <v>0</v>
      </c>
      <c r="AW477" s="695">
        <v>0</v>
      </c>
      <c r="AX477" s="695">
        <v>0</v>
      </c>
      <c r="AY477" s="695">
        <v>0</v>
      </c>
      <c r="AZ477" s="695">
        <v>0</v>
      </c>
      <c r="BA477" s="695">
        <v>0</v>
      </c>
      <c r="BB477" s="695">
        <v>0</v>
      </c>
      <c r="BC477" s="695">
        <v>0</v>
      </c>
      <c r="BD477" s="695">
        <v>0</v>
      </c>
      <c r="BE477" s="695">
        <v>0</v>
      </c>
      <c r="BF477" s="695">
        <v>0</v>
      </c>
      <c r="BG477" s="695">
        <v>0</v>
      </c>
      <c r="BH477" s="695">
        <v>0</v>
      </c>
      <c r="BI477" s="695">
        <v>0</v>
      </c>
      <c r="BJ477" s="695">
        <v>0</v>
      </c>
      <c r="BK477" s="695">
        <v>0</v>
      </c>
      <c r="BL477" s="695">
        <v>0</v>
      </c>
      <c r="BM477" s="695">
        <v>0</v>
      </c>
      <c r="BN477" s="695">
        <v>0</v>
      </c>
      <c r="BO477" s="695">
        <v>0</v>
      </c>
      <c r="BP477" s="695">
        <v>0</v>
      </c>
      <c r="BQ477" s="695">
        <v>0</v>
      </c>
      <c r="BR477" s="695">
        <v>0</v>
      </c>
      <c r="BS477" s="695">
        <v>0</v>
      </c>
      <c r="BT477" s="696">
        <v>0</v>
      </c>
    </row>
    <row r="478" spans="2:72" ht="18" customHeight="1">
      <c r="B478" s="815" t="s">
        <v>208</v>
      </c>
      <c r="C478" s="815" t="s">
        <v>29</v>
      </c>
      <c r="D478" s="815" t="s">
        <v>821</v>
      </c>
      <c r="E478" s="815"/>
      <c r="F478" s="815"/>
      <c r="G478" s="815"/>
      <c r="H478" s="815">
        <v>2017</v>
      </c>
      <c r="I478" s="816" t="s">
        <v>583</v>
      </c>
      <c r="J478" s="634" t="s">
        <v>595</v>
      </c>
      <c r="K478" s="632"/>
      <c r="L478" s="694"/>
      <c r="M478" s="695"/>
      <c r="N478" s="695"/>
      <c r="O478" s="695"/>
      <c r="P478" s="695">
        <v>0</v>
      </c>
      <c r="Q478" s="695">
        <v>0</v>
      </c>
      <c r="R478" s="695">
        <v>0</v>
      </c>
      <c r="S478" s="695">
        <v>0</v>
      </c>
      <c r="T478" s="695">
        <v>0</v>
      </c>
      <c r="U478" s="695">
        <v>0</v>
      </c>
      <c r="V478" s="695">
        <v>0</v>
      </c>
      <c r="W478" s="695">
        <v>0</v>
      </c>
      <c r="X478" s="695">
        <v>0</v>
      </c>
      <c r="Y478" s="695">
        <v>0</v>
      </c>
      <c r="Z478" s="695">
        <v>0</v>
      </c>
      <c r="AA478" s="695">
        <v>0</v>
      </c>
      <c r="AB478" s="695">
        <v>0</v>
      </c>
      <c r="AC478" s="695">
        <v>0</v>
      </c>
      <c r="AD478" s="695">
        <v>0</v>
      </c>
      <c r="AE478" s="695">
        <v>0</v>
      </c>
      <c r="AF478" s="695">
        <v>0</v>
      </c>
      <c r="AG478" s="695">
        <v>0</v>
      </c>
      <c r="AH478" s="695">
        <v>0</v>
      </c>
      <c r="AI478" s="695">
        <v>0</v>
      </c>
      <c r="AJ478" s="695">
        <v>0</v>
      </c>
      <c r="AK478" s="695">
        <v>0</v>
      </c>
      <c r="AL478" s="695">
        <v>0</v>
      </c>
      <c r="AM478" s="695">
        <v>0</v>
      </c>
      <c r="AN478" s="695">
        <v>0</v>
      </c>
      <c r="AO478" s="696">
        <v>0</v>
      </c>
      <c r="AP478" s="632"/>
      <c r="AQ478" s="694"/>
      <c r="AR478" s="695"/>
      <c r="AS478" s="695"/>
      <c r="AT478" s="695"/>
      <c r="AU478" s="695">
        <v>0</v>
      </c>
      <c r="AV478" s="695">
        <v>0</v>
      </c>
      <c r="AW478" s="695">
        <v>0</v>
      </c>
      <c r="AX478" s="695">
        <v>0</v>
      </c>
      <c r="AY478" s="695">
        <v>0</v>
      </c>
      <c r="AZ478" s="695">
        <v>0</v>
      </c>
      <c r="BA478" s="695">
        <v>0</v>
      </c>
      <c r="BB478" s="695">
        <v>0</v>
      </c>
      <c r="BC478" s="695">
        <v>0</v>
      </c>
      <c r="BD478" s="695">
        <v>0</v>
      </c>
      <c r="BE478" s="695">
        <v>0</v>
      </c>
      <c r="BF478" s="695">
        <v>0</v>
      </c>
      <c r="BG478" s="695">
        <v>0</v>
      </c>
      <c r="BH478" s="695">
        <v>0</v>
      </c>
      <c r="BI478" s="695">
        <v>0</v>
      </c>
      <c r="BJ478" s="695">
        <v>0</v>
      </c>
      <c r="BK478" s="695">
        <v>0</v>
      </c>
      <c r="BL478" s="695">
        <v>0</v>
      </c>
      <c r="BM478" s="695">
        <v>0</v>
      </c>
      <c r="BN478" s="695">
        <v>0</v>
      </c>
      <c r="BO478" s="695">
        <v>0</v>
      </c>
      <c r="BP478" s="695">
        <v>0</v>
      </c>
      <c r="BQ478" s="695">
        <v>0</v>
      </c>
      <c r="BR478" s="695">
        <v>0</v>
      </c>
      <c r="BS478" s="695">
        <v>0</v>
      </c>
      <c r="BT478" s="696">
        <v>0</v>
      </c>
    </row>
    <row r="479" spans="2:72" ht="18" customHeight="1">
      <c r="B479" s="815" t="s">
        <v>208</v>
      </c>
      <c r="C479" s="815" t="s">
        <v>29</v>
      </c>
      <c r="D479" s="815" t="s">
        <v>822</v>
      </c>
      <c r="E479" s="815"/>
      <c r="F479" s="815"/>
      <c r="G479" s="815"/>
      <c r="H479" s="815">
        <v>2017</v>
      </c>
      <c r="I479" s="816" t="s">
        <v>583</v>
      </c>
      <c r="J479" s="634" t="s">
        <v>595</v>
      </c>
      <c r="K479" s="632"/>
      <c r="L479" s="694"/>
      <c r="M479" s="695"/>
      <c r="N479" s="695"/>
      <c r="O479" s="695"/>
      <c r="P479" s="695">
        <v>0</v>
      </c>
      <c r="Q479" s="695">
        <v>0</v>
      </c>
      <c r="R479" s="695">
        <v>0</v>
      </c>
      <c r="S479" s="695">
        <v>0</v>
      </c>
      <c r="T479" s="695">
        <v>0</v>
      </c>
      <c r="U479" s="695">
        <v>0</v>
      </c>
      <c r="V479" s="695">
        <v>0</v>
      </c>
      <c r="W479" s="695">
        <v>0</v>
      </c>
      <c r="X479" s="695">
        <v>0</v>
      </c>
      <c r="Y479" s="695">
        <v>0</v>
      </c>
      <c r="Z479" s="695">
        <v>0</v>
      </c>
      <c r="AA479" s="695">
        <v>0</v>
      </c>
      <c r="AB479" s="695">
        <v>0</v>
      </c>
      <c r="AC479" s="695">
        <v>0</v>
      </c>
      <c r="AD479" s="695">
        <v>0</v>
      </c>
      <c r="AE479" s="695">
        <v>0</v>
      </c>
      <c r="AF479" s="695">
        <v>0</v>
      </c>
      <c r="AG479" s="695">
        <v>0</v>
      </c>
      <c r="AH479" s="695">
        <v>0</v>
      </c>
      <c r="AI479" s="695">
        <v>0</v>
      </c>
      <c r="AJ479" s="695">
        <v>0</v>
      </c>
      <c r="AK479" s="695">
        <v>0</v>
      </c>
      <c r="AL479" s="695">
        <v>0</v>
      </c>
      <c r="AM479" s="695">
        <v>0</v>
      </c>
      <c r="AN479" s="695">
        <v>0</v>
      </c>
      <c r="AO479" s="696">
        <v>0</v>
      </c>
      <c r="AP479" s="632"/>
      <c r="AQ479" s="694"/>
      <c r="AR479" s="695"/>
      <c r="AS479" s="695"/>
      <c r="AT479" s="695"/>
      <c r="AU479" s="695">
        <v>0</v>
      </c>
      <c r="AV479" s="695">
        <v>0</v>
      </c>
      <c r="AW479" s="695">
        <v>0</v>
      </c>
      <c r="AX479" s="695">
        <v>0</v>
      </c>
      <c r="AY479" s="695">
        <v>0</v>
      </c>
      <c r="AZ479" s="695">
        <v>0</v>
      </c>
      <c r="BA479" s="695">
        <v>0</v>
      </c>
      <c r="BB479" s="695">
        <v>0</v>
      </c>
      <c r="BC479" s="695">
        <v>0</v>
      </c>
      <c r="BD479" s="695">
        <v>0</v>
      </c>
      <c r="BE479" s="695">
        <v>0</v>
      </c>
      <c r="BF479" s="695">
        <v>0</v>
      </c>
      <c r="BG479" s="695">
        <v>0</v>
      </c>
      <c r="BH479" s="695">
        <v>0</v>
      </c>
      <c r="BI479" s="695">
        <v>0</v>
      </c>
      <c r="BJ479" s="695">
        <v>0</v>
      </c>
      <c r="BK479" s="695">
        <v>0</v>
      </c>
      <c r="BL479" s="695">
        <v>0</v>
      </c>
      <c r="BM479" s="695">
        <v>0</v>
      </c>
      <c r="BN479" s="695">
        <v>0</v>
      </c>
      <c r="BO479" s="695">
        <v>0</v>
      </c>
      <c r="BP479" s="695">
        <v>0</v>
      </c>
      <c r="BQ479" s="695">
        <v>0</v>
      </c>
      <c r="BR479" s="695">
        <v>0</v>
      </c>
      <c r="BS479" s="695">
        <v>0</v>
      </c>
      <c r="BT479" s="696">
        <v>0</v>
      </c>
    </row>
    <row r="480" spans="2:72" ht="18" customHeight="1">
      <c r="B480" s="815" t="s">
        <v>208</v>
      </c>
      <c r="C480" s="815" t="s">
        <v>29</v>
      </c>
      <c r="D480" s="815" t="s">
        <v>823</v>
      </c>
      <c r="E480" s="815"/>
      <c r="F480" s="815"/>
      <c r="G480" s="815"/>
      <c r="H480" s="815">
        <v>2017</v>
      </c>
      <c r="I480" s="816" t="s">
        <v>583</v>
      </c>
      <c r="J480" s="634" t="s">
        <v>595</v>
      </c>
      <c r="K480" s="632"/>
      <c r="L480" s="694"/>
      <c r="M480" s="695"/>
      <c r="N480" s="695"/>
      <c r="O480" s="695"/>
      <c r="P480" s="695">
        <v>0</v>
      </c>
      <c r="Q480" s="695">
        <v>0</v>
      </c>
      <c r="R480" s="695">
        <v>0</v>
      </c>
      <c r="S480" s="695">
        <v>0</v>
      </c>
      <c r="T480" s="695">
        <v>0</v>
      </c>
      <c r="U480" s="695">
        <v>0</v>
      </c>
      <c r="V480" s="695">
        <v>0</v>
      </c>
      <c r="W480" s="695">
        <v>0</v>
      </c>
      <c r="X480" s="695">
        <v>0</v>
      </c>
      <c r="Y480" s="695">
        <v>0</v>
      </c>
      <c r="Z480" s="695">
        <v>0</v>
      </c>
      <c r="AA480" s="695">
        <v>0</v>
      </c>
      <c r="AB480" s="695">
        <v>0</v>
      </c>
      <c r="AC480" s="695">
        <v>0</v>
      </c>
      <c r="AD480" s="695">
        <v>0</v>
      </c>
      <c r="AE480" s="695">
        <v>0</v>
      </c>
      <c r="AF480" s="695">
        <v>0</v>
      </c>
      <c r="AG480" s="695">
        <v>0</v>
      </c>
      <c r="AH480" s="695">
        <v>0</v>
      </c>
      <c r="AI480" s="695">
        <v>0</v>
      </c>
      <c r="AJ480" s="695">
        <v>0</v>
      </c>
      <c r="AK480" s="695">
        <v>0</v>
      </c>
      <c r="AL480" s="695">
        <v>0</v>
      </c>
      <c r="AM480" s="695">
        <v>0</v>
      </c>
      <c r="AN480" s="695">
        <v>0</v>
      </c>
      <c r="AO480" s="696">
        <v>0</v>
      </c>
      <c r="AP480" s="632"/>
      <c r="AQ480" s="694"/>
      <c r="AR480" s="695"/>
      <c r="AS480" s="695"/>
      <c r="AT480" s="695"/>
      <c r="AU480" s="695">
        <v>0</v>
      </c>
      <c r="AV480" s="695">
        <v>0</v>
      </c>
      <c r="AW480" s="695">
        <v>0</v>
      </c>
      <c r="AX480" s="695">
        <v>0</v>
      </c>
      <c r="AY480" s="695">
        <v>0</v>
      </c>
      <c r="AZ480" s="695">
        <v>0</v>
      </c>
      <c r="BA480" s="695">
        <v>0</v>
      </c>
      <c r="BB480" s="695">
        <v>0</v>
      </c>
      <c r="BC480" s="695">
        <v>0</v>
      </c>
      <c r="BD480" s="695">
        <v>0</v>
      </c>
      <c r="BE480" s="695">
        <v>0</v>
      </c>
      <c r="BF480" s="695">
        <v>0</v>
      </c>
      <c r="BG480" s="695">
        <v>0</v>
      </c>
      <c r="BH480" s="695">
        <v>0</v>
      </c>
      <c r="BI480" s="695">
        <v>0</v>
      </c>
      <c r="BJ480" s="695">
        <v>0</v>
      </c>
      <c r="BK480" s="695">
        <v>0</v>
      </c>
      <c r="BL480" s="695">
        <v>0</v>
      </c>
      <c r="BM480" s="695">
        <v>0</v>
      </c>
      <c r="BN480" s="695">
        <v>0</v>
      </c>
      <c r="BO480" s="695">
        <v>0</v>
      </c>
      <c r="BP480" s="695">
        <v>0</v>
      </c>
      <c r="BQ480" s="695">
        <v>0</v>
      </c>
      <c r="BR480" s="695">
        <v>0</v>
      </c>
      <c r="BS480" s="695">
        <v>0</v>
      </c>
      <c r="BT480" s="696">
        <v>0</v>
      </c>
    </row>
    <row r="481" spans="2:72" ht="18" customHeight="1">
      <c r="B481" s="815" t="s">
        <v>208</v>
      </c>
      <c r="C481" s="815" t="s">
        <v>29</v>
      </c>
      <c r="D481" s="815" t="s">
        <v>824</v>
      </c>
      <c r="E481" s="815"/>
      <c r="F481" s="815"/>
      <c r="G481" s="815"/>
      <c r="H481" s="815">
        <v>2017</v>
      </c>
      <c r="I481" s="816" t="s">
        <v>583</v>
      </c>
      <c r="J481" s="634" t="s">
        <v>595</v>
      </c>
      <c r="K481" s="632"/>
      <c r="L481" s="694"/>
      <c r="M481" s="695"/>
      <c r="N481" s="695"/>
      <c r="O481" s="695"/>
      <c r="P481" s="695">
        <v>0</v>
      </c>
      <c r="Q481" s="695">
        <v>0</v>
      </c>
      <c r="R481" s="695">
        <v>0</v>
      </c>
      <c r="S481" s="695">
        <v>0</v>
      </c>
      <c r="T481" s="695">
        <v>0</v>
      </c>
      <c r="U481" s="695">
        <v>0</v>
      </c>
      <c r="V481" s="695">
        <v>0</v>
      </c>
      <c r="W481" s="695">
        <v>0</v>
      </c>
      <c r="X481" s="695">
        <v>0</v>
      </c>
      <c r="Y481" s="695">
        <v>0</v>
      </c>
      <c r="Z481" s="695">
        <v>0</v>
      </c>
      <c r="AA481" s="695">
        <v>0</v>
      </c>
      <c r="AB481" s="695">
        <v>0</v>
      </c>
      <c r="AC481" s="695">
        <v>0</v>
      </c>
      <c r="AD481" s="695">
        <v>0</v>
      </c>
      <c r="AE481" s="695">
        <v>0</v>
      </c>
      <c r="AF481" s="695">
        <v>0</v>
      </c>
      <c r="AG481" s="695">
        <v>0</v>
      </c>
      <c r="AH481" s="695">
        <v>0</v>
      </c>
      <c r="AI481" s="695">
        <v>0</v>
      </c>
      <c r="AJ481" s="695">
        <v>0</v>
      </c>
      <c r="AK481" s="695">
        <v>0</v>
      </c>
      <c r="AL481" s="695">
        <v>0</v>
      </c>
      <c r="AM481" s="695">
        <v>0</v>
      </c>
      <c r="AN481" s="695">
        <v>0</v>
      </c>
      <c r="AO481" s="696">
        <v>0</v>
      </c>
      <c r="AP481" s="632"/>
      <c r="AQ481" s="694"/>
      <c r="AR481" s="695"/>
      <c r="AS481" s="695"/>
      <c r="AT481" s="695"/>
      <c r="AU481" s="695">
        <v>0</v>
      </c>
      <c r="AV481" s="695">
        <v>0</v>
      </c>
      <c r="AW481" s="695">
        <v>0</v>
      </c>
      <c r="AX481" s="695">
        <v>0</v>
      </c>
      <c r="AY481" s="695">
        <v>0</v>
      </c>
      <c r="AZ481" s="695">
        <v>0</v>
      </c>
      <c r="BA481" s="695">
        <v>0</v>
      </c>
      <c r="BB481" s="695">
        <v>0</v>
      </c>
      <c r="BC481" s="695">
        <v>0</v>
      </c>
      <c r="BD481" s="695">
        <v>0</v>
      </c>
      <c r="BE481" s="695">
        <v>0</v>
      </c>
      <c r="BF481" s="695">
        <v>0</v>
      </c>
      <c r="BG481" s="695">
        <v>0</v>
      </c>
      <c r="BH481" s="695">
        <v>0</v>
      </c>
      <c r="BI481" s="695">
        <v>0</v>
      </c>
      <c r="BJ481" s="695">
        <v>0</v>
      </c>
      <c r="BK481" s="695">
        <v>0</v>
      </c>
      <c r="BL481" s="695">
        <v>0</v>
      </c>
      <c r="BM481" s="695">
        <v>0</v>
      </c>
      <c r="BN481" s="695">
        <v>0</v>
      </c>
      <c r="BO481" s="695">
        <v>0</v>
      </c>
      <c r="BP481" s="695">
        <v>0</v>
      </c>
      <c r="BQ481" s="695">
        <v>0</v>
      </c>
      <c r="BR481" s="695">
        <v>0</v>
      </c>
      <c r="BS481" s="695">
        <v>0</v>
      </c>
      <c r="BT481" s="696">
        <v>0</v>
      </c>
    </row>
    <row r="482" spans="2:72" ht="18" customHeight="1">
      <c r="B482" s="815" t="s">
        <v>208</v>
      </c>
      <c r="C482" s="815" t="s">
        <v>29</v>
      </c>
      <c r="D482" s="815" t="s">
        <v>781</v>
      </c>
      <c r="E482" s="815"/>
      <c r="F482" s="815"/>
      <c r="G482" s="815"/>
      <c r="H482" s="815">
        <v>2017</v>
      </c>
      <c r="I482" s="816" t="s">
        <v>583</v>
      </c>
      <c r="J482" s="634" t="s">
        <v>595</v>
      </c>
      <c r="K482" s="632"/>
      <c r="L482" s="694"/>
      <c r="M482" s="695"/>
      <c r="N482" s="695"/>
      <c r="O482" s="695"/>
      <c r="P482" s="695">
        <v>0</v>
      </c>
      <c r="Q482" s="695">
        <v>0</v>
      </c>
      <c r="R482" s="695">
        <v>0</v>
      </c>
      <c r="S482" s="695">
        <v>0</v>
      </c>
      <c r="T482" s="695">
        <v>0</v>
      </c>
      <c r="U482" s="695">
        <v>0</v>
      </c>
      <c r="V482" s="695">
        <v>0</v>
      </c>
      <c r="W482" s="695">
        <v>0</v>
      </c>
      <c r="X482" s="695">
        <v>0</v>
      </c>
      <c r="Y482" s="695">
        <v>0</v>
      </c>
      <c r="Z482" s="695">
        <v>0</v>
      </c>
      <c r="AA482" s="695">
        <v>0</v>
      </c>
      <c r="AB482" s="695">
        <v>0</v>
      </c>
      <c r="AC482" s="695">
        <v>0</v>
      </c>
      <c r="AD482" s="695">
        <v>0</v>
      </c>
      <c r="AE482" s="695">
        <v>0</v>
      </c>
      <c r="AF482" s="695">
        <v>0</v>
      </c>
      <c r="AG482" s="695">
        <v>0</v>
      </c>
      <c r="AH482" s="695">
        <v>0</v>
      </c>
      <c r="AI482" s="695">
        <v>0</v>
      </c>
      <c r="AJ482" s="695">
        <v>0</v>
      </c>
      <c r="AK482" s="695">
        <v>0</v>
      </c>
      <c r="AL482" s="695">
        <v>0</v>
      </c>
      <c r="AM482" s="695">
        <v>0</v>
      </c>
      <c r="AN482" s="695">
        <v>0</v>
      </c>
      <c r="AO482" s="696">
        <v>0</v>
      </c>
      <c r="AP482" s="632"/>
      <c r="AQ482" s="694"/>
      <c r="AR482" s="695"/>
      <c r="AS482" s="695"/>
      <c r="AT482" s="695"/>
      <c r="AU482" s="695">
        <v>0</v>
      </c>
      <c r="AV482" s="695">
        <v>0</v>
      </c>
      <c r="AW482" s="695">
        <v>0</v>
      </c>
      <c r="AX482" s="695">
        <v>0</v>
      </c>
      <c r="AY482" s="695">
        <v>0</v>
      </c>
      <c r="AZ482" s="695">
        <v>0</v>
      </c>
      <c r="BA482" s="695">
        <v>0</v>
      </c>
      <c r="BB482" s="695">
        <v>0</v>
      </c>
      <c r="BC482" s="695">
        <v>0</v>
      </c>
      <c r="BD482" s="695">
        <v>0</v>
      </c>
      <c r="BE482" s="695">
        <v>0</v>
      </c>
      <c r="BF482" s="695">
        <v>0</v>
      </c>
      <c r="BG482" s="695">
        <v>0</v>
      </c>
      <c r="BH482" s="695">
        <v>0</v>
      </c>
      <c r="BI482" s="695">
        <v>0</v>
      </c>
      <c r="BJ482" s="695">
        <v>0</v>
      </c>
      <c r="BK482" s="695">
        <v>0</v>
      </c>
      <c r="BL482" s="695">
        <v>0</v>
      </c>
      <c r="BM482" s="695">
        <v>0</v>
      </c>
      <c r="BN482" s="695">
        <v>0</v>
      </c>
      <c r="BO482" s="695">
        <v>0</v>
      </c>
      <c r="BP482" s="695">
        <v>0</v>
      </c>
      <c r="BQ482" s="695">
        <v>0</v>
      </c>
      <c r="BR482" s="695">
        <v>0</v>
      </c>
      <c r="BS482" s="695">
        <v>0</v>
      </c>
      <c r="BT482" s="696">
        <v>0</v>
      </c>
    </row>
    <row r="483" spans="2:72" ht="18" customHeight="1">
      <c r="B483" s="815" t="s">
        <v>208</v>
      </c>
      <c r="C483" s="815" t="s">
        <v>29</v>
      </c>
      <c r="D483" s="815" t="s">
        <v>825</v>
      </c>
      <c r="E483" s="815"/>
      <c r="F483" s="815"/>
      <c r="G483" s="815"/>
      <c r="H483" s="815">
        <v>2017</v>
      </c>
      <c r="I483" s="816" t="s">
        <v>583</v>
      </c>
      <c r="J483" s="634" t="s">
        <v>595</v>
      </c>
      <c r="K483" s="632"/>
      <c r="L483" s="694"/>
      <c r="M483" s="695"/>
      <c r="N483" s="695"/>
      <c r="O483" s="695"/>
      <c r="P483" s="695">
        <v>0</v>
      </c>
      <c r="Q483" s="695">
        <v>0</v>
      </c>
      <c r="R483" s="695">
        <v>0</v>
      </c>
      <c r="S483" s="695">
        <v>0</v>
      </c>
      <c r="T483" s="695">
        <v>0</v>
      </c>
      <c r="U483" s="695">
        <v>0</v>
      </c>
      <c r="V483" s="695">
        <v>0</v>
      </c>
      <c r="W483" s="695">
        <v>0</v>
      </c>
      <c r="X483" s="695">
        <v>0</v>
      </c>
      <c r="Y483" s="695">
        <v>0</v>
      </c>
      <c r="Z483" s="695">
        <v>0</v>
      </c>
      <c r="AA483" s="695">
        <v>0</v>
      </c>
      <c r="AB483" s="695">
        <v>0</v>
      </c>
      <c r="AC483" s="695">
        <v>0</v>
      </c>
      <c r="AD483" s="695">
        <v>0</v>
      </c>
      <c r="AE483" s="695">
        <v>0</v>
      </c>
      <c r="AF483" s="695">
        <v>0</v>
      </c>
      <c r="AG483" s="695">
        <v>0</v>
      </c>
      <c r="AH483" s="695">
        <v>0</v>
      </c>
      <c r="AI483" s="695">
        <v>0</v>
      </c>
      <c r="AJ483" s="695">
        <v>0</v>
      </c>
      <c r="AK483" s="695">
        <v>0</v>
      </c>
      <c r="AL483" s="695">
        <v>0</v>
      </c>
      <c r="AM483" s="695">
        <v>0</v>
      </c>
      <c r="AN483" s="695">
        <v>0</v>
      </c>
      <c r="AO483" s="696">
        <v>0</v>
      </c>
      <c r="AP483" s="632"/>
      <c r="AQ483" s="694"/>
      <c r="AR483" s="695"/>
      <c r="AS483" s="695"/>
      <c r="AT483" s="695"/>
      <c r="AU483" s="695">
        <v>0</v>
      </c>
      <c r="AV483" s="695">
        <v>0</v>
      </c>
      <c r="AW483" s="695">
        <v>0</v>
      </c>
      <c r="AX483" s="695">
        <v>0</v>
      </c>
      <c r="AY483" s="695">
        <v>0</v>
      </c>
      <c r="AZ483" s="695">
        <v>0</v>
      </c>
      <c r="BA483" s="695">
        <v>0</v>
      </c>
      <c r="BB483" s="695">
        <v>0</v>
      </c>
      <c r="BC483" s="695">
        <v>0</v>
      </c>
      <c r="BD483" s="695">
        <v>0</v>
      </c>
      <c r="BE483" s="695">
        <v>0</v>
      </c>
      <c r="BF483" s="695">
        <v>0</v>
      </c>
      <c r="BG483" s="695">
        <v>0</v>
      </c>
      <c r="BH483" s="695">
        <v>0</v>
      </c>
      <c r="BI483" s="695">
        <v>0</v>
      </c>
      <c r="BJ483" s="695">
        <v>0</v>
      </c>
      <c r="BK483" s="695">
        <v>0</v>
      </c>
      <c r="BL483" s="695">
        <v>0</v>
      </c>
      <c r="BM483" s="695">
        <v>0</v>
      </c>
      <c r="BN483" s="695">
        <v>0</v>
      </c>
      <c r="BO483" s="695">
        <v>0</v>
      </c>
      <c r="BP483" s="695">
        <v>0</v>
      </c>
      <c r="BQ483" s="695">
        <v>0</v>
      </c>
      <c r="BR483" s="695">
        <v>0</v>
      </c>
      <c r="BS483" s="695">
        <v>0</v>
      </c>
      <c r="BT483" s="696">
        <v>0</v>
      </c>
    </row>
    <row r="484" spans="2:72" ht="18" customHeight="1">
      <c r="B484" s="815" t="s">
        <v>208</v>
      </c>
      <c r="C484" s="815" t="s">
        <v>29</v>
      </c>
      <c r="D484" s="815" t="s">
        <v>826</v>
      </c>
      <c r="E484" s="815"/>
      <c r="F484" s="815"/>
      <c r="G484" s="815"/>
      <c r="H484" s="815">
        <v>2017</v>
      </c>
      <c r="I484" s="816" t="s">
        <v>583</v>
      </c>
      <c r="J484" s="634" t="s">
        <v>595</v>
      </c>
      <c r="K484" s="632"/>
      <c r="L484" s="694"/>
      <c r="M484" s="695"/>
      <c r="N484" s="695"/>
      <c r="O484" s="695"/>
      <c r="P484" s="695">
        <v>0</v>
      </c>
      <c r="Q484" s="695">
        <v>0</v>
      </c>
      <c r="R484" s="695">
        <v>0</v>
      </c>
      <c r="S484" s="695">
        <v>0</v>
      </c>
      <c r="T484" s="695">
        <v>0</v>
      </c>
      <c r="U484" s="695">
        <v>0</v>
      </c>
      <c r="V484" s="695">
        <v>0</v>
      </c>
      <c r="W484" s="695">
        <v>0</v>
      </c>
      <c r="X484" s="695">
        <v>0</v>
      </c>
      <c r="Y484" s="695">
        <v>0</v>
      </c>
      <c r="Z484" s="695">
        <v>0</v>
      </c>
      <c r="AA484" s="695">
        <v>0</v>
      </c>
      <c r="AB484" s="695">
        <v>0</v>
      </c>
      <c r="AC484" s="695">
        <v>0</v>
      </c>
      <c r="AD484" s="695">
        <v>0</v>
      </c>
      <c r="AE484" s="695">
        <v>0</v>
      </c>
      <c r="AF484" s="695">
        <v>0</v>
      </c>
      <c r="AG484" s="695">
        <v>0</v>
      </c>
      <c r="AH484" s="695">
        <v>0</v>
      </c>
      <c r="AI484" s="695">
        <v>0</v>
      </c>
      <c r="AJ484" s="695">
        <v>0</v>
      </c>
      <c r="AK484" s="695">
        <v>0</v>
      </c>
      <c r="AL484" s="695">
        <v>0</v>
      </c>
      <c r="AM484" s="695">
        <v>0</v>
      </c>
      <c r="AN484" s="695">
        <v>0</v>
      </c>
      <c r="AO484" s="696">
        <v>0</v>
      </c>
      <c r="AP484" s="632"/>
      <c r="AQ484" s="694"/>
      <c r="AR484" s="695"/>
      <c r="AS484" s="695"/>
      <c r="AT484" s="695"/>
      <c r="AU484" s="695">
        <v>0</v>
      </c>
      <c r="AV484" s="695">
        <v>0</v>
      </c>
      <c r="AW484" s="695">
        <v>0</v>
      </c>
      <c r="AX484" s="695">
        <v>0</v>
      </c>
      <c r="AY484" s="695">
        <v>0</v>
      </c>
      <c r="AZ484" s="695">
        <v>0</v>
      </c>
      <c r="BA484" s="695">
        <v>0</v>
      </c>
      <c r="BB484" s="695">
        <v>0</v>
      </c>
      <c r="BC484" s="695">
        <v>0</v>
      </c>
      <c r="BD484" s="695">
        <v>0</v>
      </c>
      <c r="BE484" s="695">
        <v>0</v>
      </c>
      <c r="BF484" s="695">
        <v>0</v>
      </c>
      <c r="BG484" s="695">
        <v>0</v>
      </c>
      <c r="BH484" s="695">
        <v>0</v>
      </c>
      <c r="BI484" s="695">
        <v>0</v>
      </c>
      <c r="BJ484" s="695">
        <v>0</v>
      </c>
      <c r="BK484" s="695">
        <v>0</v>
      </c>
      <c r="BL484" s="695">
        <v>0</v>
      </c>
      <c r="BM484" s="695">
        <v>0</v>
      </c>
      <c r="BN484" s="695">
        <v>0</v>
      </c>
      <c r="BO484" s="695">
        <v>0</v>
      </c>
      <c r="BP484" s="695">
        <v>0</v>
      </c>
      <c r="BQ484" s="695">
        <v>0</v>
      </c>
      <c r="BR484" s="695">
        <v>0</v>
      </c>
      <c r="BS484" s="695">
        <v>0</v>
      </c>
      <c r="BT484" s="696">
        <v>0</v>
      </c>
    </row>
    <row r="485" spans="2:72" ht="18" customHeight="1">
      <c r="B485" s="815" t="s">
        <v>208</v>
      </c>
      <c r="C485" s="815" t="s">
        <v>840</v>
      </c>
      <c r="D485" s="815" t="s">
        <v>778</v>
      </c>
      <c r="E485" s="815"/>
      <c r="F485" s="815"/>
      <c r="G485" s="815"/>
      <c r="H485" s="815">
        <v>2017</v>
      </c>
      <c r="I485" s="816" t="s">
        <v>583</v>
      </c>
      <c r="J485" s="634" t="s">
        <v>595</v>
      </c>
      <c r="K485" s="632"/>
      <c r="L485" s="694"/>
      <c r="M485" s="695"/>
      <c r="N485" s="695"/>
      <c r="O485" s="695"/>
      <c r="P485" s="695">
        <v>0</v>
      </c>
      <c r="Q485" s="695">
        <v>0</v>
      </c>
      <c r="R485" s="695">
        <v>78</v>
      </c>
      <c r="S485" s="695">
        <v>78</v>
      </c>
      <c r="T485" s="695">
        <v>78</v>
      </c>
      <c r="U485" s="695">
        <v>78</v>
      </c>
      <c r="V485" s="695">
        <v>78</v>
      </c>
      <c r="W485" s="695">
        <v>78</v>
      </c>
      <c r="X485" s="695">
        <v>78</v>
      </c>
      <c r="Y485" s="695">
        <v>78</v>
      </c>
      <c r="Z485" s="695">
        <v>78</v>
      </c>
      <c r="AA485" s="695">
        <v>78</v>
      </c>
      <c r="AB485" s="695">
        <v>22</v>
      </c>
      <c r="AC485" s="695">
        <v>22</v>
      </c>
      <c r="AD485" s="695">
        <v>19</v>
      </c>
      <c r="AE485" s="695">
        <v>19</v>
      </c>
      <c r="AF485" s="695">
        <v>17</v>
      </c>
      <c r="AG485" s="695">
        <v>17</v>
      </c>
      <c r="AH485" s="695">
        <v>17</v>
      </c>
      <c r="AI485" s="695">
        <v>17</v>
      </c>
      <c r="AJ485" s="695">
        <v>17</v>
      </c>
      <c r="AK485" s="695">
        <v>17</v>
      </c>
      <c r="AL485" s="695">
        <v>0</v>
      </c>
      <c r="AM485" s="695">
        <v>0</v>
      </c>
      <c r="AN485" s="695">
        <v>0</v>
      </c>
      <c r="AO485" s="696">
        <v>0</v>
      </c>
      <c r="AP485" s="632"/>
      <c r="AQ485" s="694"/>
      <c r="AR485" s="695"/>
      <c r="AS485" s="695"/>
      <c r="AT485" s="695"/>
      <c r="AU485" s="695">
        <v>0</v>
      </c>
      <c r="AV485" s="695">
        <v>0</v>
      </c>
      <c r="AW485" s="695">
        <v>373136</v>
      </c>
      <c r="AX485" s="695">
        <v>373136</v>
      </c>
      <c r="AY485" s="695">
        <v>373136</v>
      </c>
      <c r="AZ485" s="695">
        <v>373136</v>
      </c>
      <c r="BA485" s="695">
        <v>373136</v>
      </c>
      <c r="BB485" s="695">
        <v>373136</v>
      </c>
      <c r="BC485" s="695">
        <v>373136</v>
      </c>
      <c r="BD485" s="695">
        <v>373136</v>
      </c>
      <c r="BE485" s="695">
        <v>373136</v>
      </c>
      <c r="BF485" s="695">
        <v>372824</v>
      </c>
      <c r="BG485" s="695">
        <v>272124</v>
      </c>
      <c r="BH485" s="695">
        <v>271691</v>
      </c>
      <c r="BI485" s="695">
        <v>261197</v>
      </c>
      <c r="BJ485" s="695">
        <v>261197</v>
      </c>
      <c r="BK485" s="695">
        <v>247497</v>
      </c>
      <c r="BL485" s="695">
        <v>246485</v>
      </c>
      <c r="BM485" s="695">
        <v>246485</v>
      </c>
      <c r="BN485" s="695">
        <v>246485</v>
      </c>
      <c r="BO485" s="695">
        <v>246485</v>
      </c>
      <c r="BP485" s="695">
        <v>246485</v>
      </c>
      <c r="BQ485" s="695">
        <v>0</v>
      </c>
      <c r="BR485" s="695">
        <v>0</v>
      </c>
      <c r="BS485" s="695">
        <v>0</v>
      </c>
      <c r="BT485" s="696">
        <v>0</v>
      </c>
    </row>
    <row r="486" spans="2:72" ht="18" customHeight="1">
      <c r="B486" s="815" t="s">
        <v>208</v>
      </c>
      <c r="C486" s="815" t="s">
        <v>839</v>
      </c>
      <c r="D486" s="815" t="s">
        <v>784</v>
      </c>
      <c r="E486" s="815"/>
      <c r="F486" s="815"/>
      <c r="G486" s="815"/>
      <c r="H486" s="815">
        <v>2017</v>
      </c>
      <c r="I486" s="816" t="s">
        <v>583</v>
      </c>
      <c r="J486" s="634" t="s">
        <v>595</v>
      </c>
      <c r="K486" s="632"/>
      <c r="L486" s="694"/>
      <c r="M486" s="695"/>
      <c r="N486" s="695"/>
      <c r="O486" s="695"/>
      <c r="P486" s="695">
        <v>0</v>
      </c>
      <c r="Q486" s="695">
        <v>0</v>
      </c>
      <c r="R486" s="695">
        <v>0</v>
      </c>
      <c r="S486" s="695">
        <v>0</v>
      </c>
      <c r="T486" s="695">
        <v>0</v>
      </c>
      <c r="U486" s="695">
        <v>0</v>
      </c>
      <c r="V486" s="695">
        <v>0</v>
      </c>
      <c r="W486" s="695">
        <v>0</v>
      </c>
      <c r="X486" s="695">
        <v>0</v>
      </c>
      <c r="Y486" s="695">
        <v>0</v>
      </c>
      <c r="Z486" s="695">
        <v>0</v>
      </c>
      <c r="AA486" s="695">
        <v>0</v>
      </c>
      <c r="AB486" s="695">
        <v>0</v>
      </c>
      <c r="AC486" s="695">
        <v>0</v>
      </c>
      <c r="AD486" s="695">
        <v>0</v>
      </c>
      <c r="AE486" s="695">
        <v>0</v>
      </c>
      <c r="AF486" s="695">
        <v>0</v>
      </c>
      <c r="AG486" s="695">
        <v>0</v>
      </c>
      <c r="AH486" s="695">
        <v>0</v>
      </c>
      <c r="AI486" s="695">
        <v>0</v>
      </c>
      <c r="AJ486" s="695">
        <v>0</v>
      </c>
      <c r="AK486" s="695">
        <v>0</v>
      </c>
      <c r="AL486" s="695">
        <v>0</v>
      </c>
      <c r="AM486" s="695">
        <v>0</v>
      </c>
      <c r="AN486" s="695">
        <v>0</v>
      </c>
      <c r="AO486" s="696">
        <v>0</v>
      </c>
      <c r="AP486" s="632"/>
      <c r="AQ486" s="694"/>
      <c r="AR486" s="695"/>
      <c r="AS486" s="695"/>
      <c r="AT486" s="695"/>
      <c r="AU486" s="695">
        <v>0</v>
      </c>
      <c r="AV486" s="695">
        <v>0</v>
      </c>
      <c r="AW486" s="695">
        <v>0</v>
      </c>
      <c r="AX486" s="695">
        <v>0</v>
      </c>
      <c r="AY486" s="695">
        <v>0</v>
      </c>
      <c r="AZ486" s="695">
        <v>0</v>
      </c>
      <c r="BA486" s="695">
        <v>0</v>
      </c>
      <c r="BB486" s="695">
        <v>0</v>
      </c>
      <c r="BC486" s="695">
        <v>0</v>
      </c>
      <c r="BD486" s="695">
        <v>0</v>
      </c>
      <c r="BE486" s="695">
        <v>0</v>
      </c>
      <c r="BF486" s="695">
        <v>0</v>
      </c>
      <c r="BG486" s="695">
        <v>0</v>
      </c>
      <c r="BH486" s="695">
        <v>0</v>
      </c>
      <c r="BI486" s="695">
        <v>0</v>
      </c>
      <c r="BJ486" s="695">
        <v>0</v>
      </c>
      <c r="BK486" s="695">
        <v>0</v>
      </c>
      <c r="BL486" s="695">
        <v>0</v>
      </c>
      <c r="BM486" s="695">
        <v>0</v>
      </c>
      <c r="BN486" s="695">
        <v>0</v>
      </c>
      <c r="BO486" s="695">
        <v>0</v>
      </c>
      <c r="BP486" s="695">
        <v>0</v>
      </c>
      <c r="BQ486" s="695">
        <v>0</v>
      </c>
      <c r="BR486" s="695">
        <v>0</v>
      </c>
      <c r="BS486" s="695">
        <v>0</v>
      </c>
      <c r="BT486" s="696">
        <v>0</v>
      </c>
    </row>
    <row r="487" spans="2:72" ht="18" customHeight="1">
      <c r="B487" s="815" t="s">
        <v>208</v>
      </c>
      <c r="C487" s="815" t="s">
        <v>839</v>
      </c>
      <c r="D487" s="815" t="s">
        <v>827</v>
      </c>
      <c r="E487" s="815"/>
      <c r="F487" s="815"/>
      <c r="G487" s="815"/>
      <c r="H487" s="815">
        <v>2017</v>
      </c>
      <c r="I487" s="816" t="s">
        <v>583</v>
      </c>
      <c r="J487" s="634" t="s">
        <v>595</v>
      </c>
      <c r="K487" s="632"/>
      <c r="L487" s="694"/>
      <c r="M487" s="695"/>
      <c r="N487" s="695"/>
      <c r="O487" s="695"/>
      <c r="P487" s="695">
        <v>0</v>
      </c>
      <c r="Q487" s="695">
        <v>0</v>
      </c>
      <c r="R487" s="695">
        <v>0</v>
      </c>
      <c r="S487" s="695">
        <v>0</v>
      </c>
      <c r="T487" s="695">
        <v>0</v>
      </c>
      <c r="U487" s="695">
        <v>0</v>
      </c>
      <c r="V487" s="695">
        <v>0</v>
      </c>
      <c r="W487" s="695">
        <v>0</v>
      </c>
      <c r="X487" s="695">
        <v>0</v>
      </c>
      <c r="Y487" s="695">
        <v>0</v>
      </c>
      <c r="Z487" s="695">
        <v>0</v>
      </c>
      <c r="AA487" s="695">
        <v>0</v>
      </c>
      <c r="AB487" s="695">
        <v>0</v>
      </c>
      <c r="AC487" s="695">
        <v>0</v>
      </c>
      <c r="AD487" s="695">
        <v>0</v>
      </c>
      <c r="AE487" s="695">
        <v>0</v>
      </c>
      <c r="AF487" s="695">
        <v>0</v>
      </c>
      <c r="AG487" s="695">
        <v>0</v>
      </c>
      <c r="AH487" s="695">
        <v>0</v>
      </c>
      <c r="AI487" s="695">
        <v>0</v>
      </c>
      <c r="AJ487" s="695">
        <v>0</v>
      </c>
      <c r="AK487" s="695">
        <v>0</v>
      </c>
      <c r="AL487" s="695">
        <v>0</v>
      </c>
      <c r="AM487" s="695">
        <v>0</v>
      </c>
      <c r="AN487" s="695">
        <v>0</v>
      </c>
      <c r="AO487" s="696">
        <v>0</v>
      </c>
      <c r="AP487" s="632"/>
      <c r="AQ487" s="694"/>
      <c r="AR487" s="695"/>
      <c r="AS487" s="695"/>
      <c r="AT487" s="695"/>
      <c r="AU487" s="695">
        <v>0</v>
      </c>
      <c r="AV487" s="695">
        <v>0</v>
      </c>
      <c r="AW487" s="695">
        <v>0</v>
      </c>
      <c r="AX487" s="695">
        <v>0</v>
      </c>
      <c r="AY487" s="695">
        <v>0</v>
      </c>
      <c r="AZ487" s="695">
        <v>0</v>
      </c>
      <c r="BA487" s="695">
        <v>0</v>
      </c>
      <c r="BB487" s="695">
        <v>0</v>
      </c>
      <c r="BC487" s="695">
        <v>0</v>
      </c>
      <c r="BD487" s="695">
        <v>0</v>
      </c>
      <c r="BE487" s="695">
        <v>0</v>
      </c>
      <c r="BF487" s="695">
        <v>0</v>
      </c>
      <c r="BG487" s="695">
        <v>0</v>
      </c>
      <c r="BH487" s="695">
        <v>0</v>
      </c>
      <c r="BI487" s="695">
        <v>0</v>
      </c>
      <c r="BJ487" s="695">
        <v>0</v>
      </c>
      <c r="BK487" s="695">
        <v>0</v>
      </c>
      <c r="BL487" s="695">
        <v>0</v>
      </c>
      <c r="BM487" s="695">
        <v>0</v>
      </c>
      <c r="BN487" s="695">
        <v>0</v>
      </c>
      <c r="BO487" s="695">
        <v>0</v>
      </c>
      <c r="BP487" s="695">
        <v>0</v>
      </c>
      <c r="BQ487" s="695">
        <v>0</v>
      </c>
      <c r="BR487" s="695">
        <v>0</v>
      </c>
      <c r="BS487" s="695">
        <v>0</v>
      </c>
      <c r="BT487" s="696">
        <v>0</v>
      </c>
    </row>
    <row r="488" spans="2:72" ht="18" customHeight="1">
      <c r="B488" s="815" t="s">
        <v>208</v>
      </c>
      <c r="C488" s="815" t="s">
        <v>839</v>
      </c>
      <c r="D488" s="815" t="s">
        <v>772</v>
      </c>
      <c r="E488" s="815"/>
      <c r="F488" s="815"/>
      <c r="G488" s="815"/>
      <c r="H488" s="815">
        <v>2017</v>
      </c>
      <c r="I488" s="816" t="s">
        <v>583</v>
      </c>
      <c r="J488" s="634" t="s">
        <v>595</v>
      </c>
      <c r="K488" s="632"/>
      <c r="L488" s="694"/>
      <c r="M488" s="695"/>
      <c r="N488" s="695"/>
      <c r="O488" s="695"/>
      <c r="P488" s="695">
        <v>0</v>
      </c>
      <c r="Q488" s="695">
        <v>0</v>
      </c>
      <c r="R488" s="695">
        <v>0</v>
      </c>
      <c r="S488" s="695">
        <v>0</v>
      </c>
      <c r="T488" s="695">
        <v>0</v>
      </c>
      <c r="U488" s="695">
        <v>0</v>
      </c>
      <c r="V488" s="695">
        <v>0</v>
      </c>
      <c r="W488" s="695">
        <v>0</v>
      </c>
      <c r="X488" s="695">
        <v>0</v>
      </c>
      <c r="Y488" s="695">
        <v>0</v>
      </c>
      <c r="Z488" s="695">
        <v>0</v>
      </c>
      <c r="AA488" s="695">
        <v>0</v>
      </c>
      <c r="AB488" s="695">
        <v>0</v>
      </c>
      <c r="AC488" s="695">
        <v>0</v>
      </c>
      <c r="AD488" s="695">
        <v>0</v>
      </c>
      <c r="AE488" s="695">
        <v>0</v>
      </c>
      <c r="AF488" s="695">
        <v>0</v>
      </c>
      <c r="AG488" s="695">
        <v>0</v>
      </c>
      <c r="AH488" s="695">
        <v>0</v>
      </c>
      <c r="AI488" s="695">
        <v>0</v>
      </c>
      <c r="AJ488" s="695">
        <v>0</v>
      </c>
      <c r="AK488" s="695">
        <v>0</v>
      </c>
      <c r="AL488" s="695">
        <v>0</v>
      </c>
      <c r="AM488" s="695">
        <v>0</v>
      </c>
      <c r="AN488" s="695">
        <v>0</v>
      </c>
      <c r="AO488" s="696">
        <v>0</v>
      </c>
      <c r="AP488" s="632"/>
      <c r="AQ488" s="694"/>
      <c r="AR488" s="695"/>
      <c r="AS488" s="695"/>
      <c r="AT488" s="695"/>
      <c r="AU488" s="695">
        <v>0</v>
      </c>
      <c r="AV488" s="695">
        <v>0</v>
      </c>
      <c r="AW488" s="695">
        <v>1724912</v>
      </c>
      <c r="AX488" s="695">
        <v>1724912</v>
      </c>
      <c r="AY488" s="695">
        <v>1724912</v>
      </c>
      <c r="AZ488" s="695">
        <v>1724912</v>
      </c>
      <c r="BA488" s="695">
        <v>1724912</v>
      </c>
      <c r="BB488" s="695">
        <v>1272658</v>
      </c>
      <c r="BC488" s="695">
        <v>479263</v>
      </c>
      <c r="BD488" s="695">
        <v>479263</v>
      </c>
      <c r="BE488" s="695">
        <v>338665</v>
      </c>
      <c r="BF488" s="695">
        <v>0</v>
      </c>
      <c r="BG488" s="695">
        <v>0</v>
      </c>
      <c r="BH488" s="695">
        <v>0</v>
      </c>
      <c r="BI488" s="695">
        <v>0</v>
      </c>
      <c r="BJ488" s="695">
        <v>0</v>
      </c>
      <c r="BK488" s="695">
        <v>0</v>
      </c>
      <c r="BL488" s="695">
        <v>0</v>
      </c>
      <c r="BM488" s="695">
        <v>0</v>
      </c>
      <c r="BN488" s="695">
        <v>0</v>
      </c>
      <c r="BO488" s="695">
        <v>0</v>
      </c>
      <c r="BP488" s="695">
        <v>0</v>
      </c>
      <c r="BQ488" s="695">
        <v>0</v>
      </c>
      <c r="BR488" s="695">
        <v>0</v>
      </c>
      <c r="BS488" s="695">
        <v>0</v>
      </c>
      <c r="BT488" s="696">
        <v>0</v>
      </c>
    </row>
    <row r="489" spans="2:72" ht="18" customHeight="1">
      <c r="B489" s="815" t="s">
        <v>208</v>
      </c>
      <c r="C489" s="815" t="s">
        <v>840</v>
      </c>
      <c r="D489" s="815" t="s">
        <v>779</v>
      </c>
      <c r="E489" s="815"/>
      <c r="F489" s="815"/>
      <c r="G489" s="815"/>
      <c r="H489" s="815">
        <v>2017</v>
      </c>
      <c r="I489" s="816" t="s">
        <v>583</v>
      </c>
      <c r="J489" s="634" t="s">
        <v>595</v>
      </c>
      <c r="K489" s="632"/>
      <c r="L489" s="694"/>
      <c r="M489" s="695"/>
      <c r="N489" s="695"/>
      <c r="O489" s="695"/>
      <c r="P489" s="695">
        <v>0</v>
      </c>
      <c r="Q489" s="695">
        <v>0</v>
      </c>
      <c r="R489" s="695">
        <v>144</v>
      </c>
      <c r="S489" s="695">
        <v>144</v>
      </c>
      <c r="T489" s="695">
        <v>144</v>
      </c>
      <c r="U489" s="695">
        <v>144</v>
      </c>
      <c r="V489" s="695">
        <v>144</v>
      </c>
      <c r="W489" s="695">
        <v>143</v>
      </c>
      <c r="X489" s="695">
        <v>143</v>
      </c>
      <c r="Y489" s="695">
        <v>143</v>
      </c>
      <c r="Z489" s="695">
        <v>143</v>
      </c>
      <c r="AA489" s="695">
        <v>143</v>
      </c>
      <c r="AB489" s="695">
        <v>143</v>
      </c>
      <c r="AC489" s="695">
        <v>143</v>
      </c>
      <c r="AD489" s="695">
        <v>143</v>
      </c>
      <c r="AE489" s="695">
        <v>143</v>
      </c>
      <c r="AF489" s="695">
        <v>143</v>
      </c>
      <c r="AG489" s="695">
        <v>142</v>
      </c>
      <c r="AH489" s="695">
        <v>142</v>
      </c>
      <c r="AI489" s="695">
        <v>142</v>
      </c>
      <c r="AJ489" s="695">
        <v>125</v>
      </c>
      <c r="AK489" s="695">
        <v>69</v>
      </c>
      <c r="AL489" s="695">
        <v>0</v>
      </c>
      <c r="AM489" s="695">
        <v>0</v>
      </c>
      <c r="AN489" s="695">
        <v>0</v>
      </c>
      <c r="AO489" s="696">
        <v>0</v>
      </c>
      <c r="AP489" s="632"/>
      <c r="AQ489" s="694"/>
      <c r="AR489" s="695"/>
      <c r="AS489" s="695"/>
      <c r="AT489" s="695"/>
      <c r="AU489" s="695">
        <v>0</v>
      </c>
      <c r="AV489" s="695">
        <v>0</v>
      </c>
      <c r="AW489" s="695">
        <v>1131518</v>
      </c>
      <c r="AX489" s="695">
        <v>1131518</v>
      </c>
      <c r="AY489" s="695">
        <v>1131518</v>
      </c>
      <c r="AZ489" s="695">
        <v>1131518</v>
      </c>
      <c r="BA489" s="695">
        <v>1128806</v>
      </c>
      <c r="BB489" s="695">
        <v>1119867</v>
      </c>
      <c r="BC489" s="695">
        <v>1119867</v>
      </c>
      <c r="BD489" s="695">
        <v>1119867</v>
      </c>
      <c r="BE489" s="695">
        <v>1119867</v>
      </c>
      <c r="BF489" s="695">
        <v>1119867</v>
      </c>
      <c r="BG489" s="695">
        <v>1119867</v>
      </c>
      <c r="BH489" s="695">
        <v>1119830</v>
      </c>
      <c r="BI489" s="695">
        <v>1119830</v>
      </c>
      <c r="BJ489" s="695">
        <v>1119830</v>
      </c>
      <c r="BK489" s="695">
        <v>1119830</v>
      </c>
      <c r="BL489" s="695">
        <v>1116667</v>
      </c>
      <c r="BM489" s="695">
        <v>1116667</v>
      </c>
      <c r="BN489" s="695">
        <v>1115562</v>
      </c>
      <c r="BO489" s="695">
        <v>1100183</v>
      </c>
      <c r="BP489" s="695">
        <v>125311</v>
      </c>
      <c r="BQ489" s="695">
        <v>0</v>
      </c>
      <c r="BR489" s="695">
        <v>0</v>
      </c>
      <c r="BS489" s="695">
        <v>0</v>
      </c>
      <c r="BT489" s="696">
        <v>0</v>
      </c>
    </row>
    <row r="490" spans="2:72" ht="18" customHeight="1">
      <c r="B490" s="815" t="s">
        <v>208</v>
      </c>
      <c r="C490" s="815" t="s">
        <v>840</v>
      </c>
      <c r="D490" s="815" t="s">
        <v>828</v>
      </c>
      <c r="E490" s="815"/>
      <c r="F490" s="815"/>
      <c r="G490" s="815"/>
      <c r="H490" s="815">
        <v>2017</v>
      </c>
      <c r="I490" s="816" t="s">
        <v>583</v>
      </c>
      <c r="J490" s="634" t="s">
        <v>595</v>
      </c>
      <c r="K490" s="632"/>
      <c r="L490" s="694"/>
      <c r="M490" s="695"/>
      <c r="N490" s="695"/>
      <c r="O490" s="695"/>
      <c r="P490" s="695">
        <v>0</v>
      </c>
      <c r="Q490" s="695">
        <v>0</v>
      </c>
      <c r="R490" s="695">
        <v>0</v>
      </c>
      <c r="S490" s="695">
        <v>0</v>
      </c>
      <c r="T490" s="695">
        <v>0</v>
      </c>
      <c r="U490" s="695">
        <v>0</v>
      </c>
      <c r="V490" s="695">
        <v>0</v>
      </c>
      <c r="W490" s="695">
        <v>0</v>
      </c>
      <c r="X490" s="695">
        <v>0</v>
      </c>
      <c r="Y490" s="695">
        <v>0</v>
      </c>
      <c r="Z490" s="695">
        <v>0</v>
      </c>
      <c r="AA490" s="695">
        <v>0</v>
      </c>
      <c r="AB490" s="695">
        <v>0</v>
      </c>
      <c r="AC490" s="695">
        <v>0</v>
      </c>
      <c r="AD490" s="695">
        <v>0</v>
      </c>
      <c r="AE490" s="695">
        <v>0</v>
      </c>
      <c r="AF490" s="695">
        <v>0</v>
      </c>
      <c r="AG490" s="695">
        <v>0</v>
      </c>
      <c r="AH490" s="695">
        <v>0</v>
      </c>
      <c r="AI490" s="695">
        <v>0</v>
      </c>
      <c r="AJ490" s="695">
        <v>0</v>
      </c>
      <c r="AK490" s="695">
        <v>0</v>
      </c>
      <c r="AL490" s="695">
        <v>0</v>
      </c>
      <c r="AM490" s="695">
        <v>0</v>
      </c>
      <c r="AN490" s="695">
        <v>0</v>
      </c>
      <c r="AO490" s="696">
        <v>0</v>
      </c>
      <c r="AP490" s="632"/>
      <c r="AQ490" s="694"/>
      <c r="AR490" s="695"/>
      <c r="AS490" s="695"/>
      <c r="AT490" s="695"/>
      <c r="AU490" s="695">
        <v>0</v>
      </c>
      <c r="AV490" s="695">
        <v>0</v>
      </c>
      <c r="AW490" s="695">
        <v>0</v>
      </c>
      <c r="AX490" s="695">
        <v>0</v>
      </c>
      <c r="AY490" s="695">
        <v>0</v>
      </c>
      <c r="AZ490" s="695">
        <v>0</v>
      </c>
      <c r="BA490" s="695">
        <v>0</v>
      </c>
      <c r="BB490" s="695">
        <v>0</v>
      </c>
      <c r="BC490" s="695">
        <v>0</v>
      </c>
      <c r="BD490" s="695">
        <v>0</v>
      </c>
      <c r="BE490" s="695">
        <v>0</v>
      </c>
      <c r="BF490" s="695">
        <v>0</v>
      </c>
      <c r="BG490" s="695">
        <v>0</v>
      </c>
      <c r="BH490" s="695">
        <v>0</v>
      </c>
      <c r="BI490" s="695">
        <v>0</v>
      </c>
      <c r="BJ490" s="695">
        <v>0</v>
      </c>
      <c r="BK490" s="695">
        <v>0</v>
      </c>
      <c r="BL490" s="695">
        <v>0</v>
      </c>
      <c r="BM490" s="695">
        <v>0</v>
      </c>
      <c r="BN490" s="695">
        <v>0</v>
      </c>
      <c r="BO490" s="695">
        <v>0</v>
      </c>
      <c r="BP490" s="695">
        <v>0</v>
      </c>
      <c r="BQ490" s="695">
        <v>0</v>
      </c>
      <c r="BR490" s="695">
        <v>0</v>
      </c>
      <c r="BS490" s="695">
        <v>0</v>
      </c>
      <c r="BT490" s="696">
        <v>0</v>
      </c>
    </row>
    <row r="491" spans="2:72" ht="18" customHeight="1">
      <c r="B491" s="815" t="s">
        <v>208</v>
      </c>
      <c r="C491" s="815" t="s">
        <v>840</v>
      </c>
      <c r="D491" s="815" t="s">
        <v>829</v>
      </c>
      <c r="E491" s="815"/>
      <c r="F491" s="815"/>
      <c r="G491" s="815"/>
      <c r="H491" s="815">
        <v>2017</v>
      </c>
      <c r="I491" s="816" t="s">
        <v>583</v>
      </c>
      <c r="J491" s="634" t="s">
        <v>595</v>
      </c>
      <c r="K491" s="632"/>
      <c r="L491" s="694"/>
      <c r="M491" s="695"/>
      <c r="N491" s="695"/>
      <c r="O491" s="695"/>
      <c r="P491" s="695">
        <v>0</v>
      </c>
      <c r="Q491" s="695">
        <v>0</v>
      </c>
      <c r="R491" s="695">
        <v>0</v>
      </c>
      <c r="S491" s="695">
        <v>0</v>
      </c>
      <c r="T491" s="695">
        <v>0</v>
      </c>
      <c r="U491" s="695">
        <v>0</v>
      </c>
      <c r="V491" s="695">
        <v>0</v>
      </c>
      <c r="W491" s="695">
        <v>0</v>
      </c>
      <c r="X491" s="695">
        <v>0</v>
      </c>
      <c r="Y491" s="695">
        <v>0</v>
      </c>
      <c r="Z491" s="695">
        <v>0</v>
      </c>
      <c r="AA491" s="695">
        <v>0</v>
      </c>
      <c r="AB491" s="695">
        <v>0</v>
      </c>
      <c r="AC491" s="695">
        <v>0</v>
      </c>
      <c r="AD491" s="695">
        <v>0</v>
      </c>
      <c r="AE491" s="695">
        <v>0</v>
      </c>
      <c r="AF491" s="695">
        <v>0</v>
      </c>
      <c r="AG491" s="695">
        <v>0</v>
      </c>
      <c r="AH491" s="695">
        <v>0</v>
      </c>
      <c r="AI491" s="695">
        <v>0</v>
      </c>
      <c r="AJ491" s="695">
        <v>0</v>
      </c>
      <c r="AK491" s="695">
        <v>0</v>
      </c>
      <c r="AL491" s="695">
        <v>0</v>
      </c>
      <c r="AM491" s="695">
        <v>0</v>
      </c>
      <c r="AN491" s="695">
        <v>0</v>
      </c>
      <c r="AO491" s="696">
        <v>0</v>
      </c>
      <c r="AP491" s="632"/>
      <c r="AQ491" s="694"/>
      <c r="AR491" s="695"/>
      <c r="AS491" s="695"/>
      <c r="AT491" s="695"/>
      <c r="AU491" s="695">
        <v>0</v>
      </c>
      <c r="AV491" s="695">
        <v>0</v>
      </c>
      <c r="AW491" s="695">
        <v>0</v>
      </c>
      <c r="AX491" s="695">
        <v>0</v>
      </c>
      <c r="AY491" s="695">
        <v>0</v>
      </c>
      <c r="AZ491" s="695">
        <v>0</v>
      </c>
      <c r="BA491" s="695">
        <v>0</v>
      </c>
      <c r="BB491" s="695">
        <v>0</v>
      </c>
      <c r="BC491" s="695">
        <v>0</v>
      </c>
      <c r="BD491" s="695">
        <v>0</v>
      </c>
      <c r="BE491" s="695">
        <v>0</v>
      </c>
      <c r="BF491" s="695">
        <v>0</v>
      </c>
      <c r="BG491" s="695">
        <v>0</v>
      </c>
      <c r="BH491" s="695">
        <v>0</v>
      </c>
      <c r="BI491" s="695">
        <v>0</v>
      </c>
      <c r="BJ491" s="695">
        <v>0</v>
      </c>
      <c r="BK491" s="695">
        <v>0</v>
      </c>
      <c r="BL491" s="695">
        <v>0</v>
      </c>
      <c r="BM491" s="695">
        <v>0</v>
      </c>
      <c r="BN491" s="695">
        <v>0</v>
      </c>
      <c r="BO491" s="695">
        <v>0</v>
      </c>
      <c r="BP491" s="695">
        <v>0</v>
      </c>
      <c r="BQ491" s="695">
        <v>0</v>
      </c>
      <c r="BR491" s="695">
        <v>0</v>
      </c>
      <c r="BS491" s="695">
        <v>0</v>
      </c>
      <c r="BT491" s="696">
        <v>0</v>
      </c>
    </row>
    <row r="492" spans="2:72" ht="18" customHeight="1">
      <c r="B492" s="815" t="s">
        <v>208</v>
      </c>
      <c r="C492" s="815" t="s">
        <v>840</v>
      </c>
      <c r="D492" s="815" t="s">
        <v>830</v>
      </c>
      <c r="E492" s="815"/>
      <c r="F492" s="815"/>
      <c r="G492" s="815"/>
      <c r="H492" s="815">
        <v>2017</v>
      </c>
      <c r="I492" s="816" t="s">
        <v>583</v>
      </c>
      <c r="J492" s="634" t="s">
        <v>595</v>
      </c>
      <c r="K492" s="632"/>
      <c r="L492" s="694"/>
      <c r="M492" s="695"/>
      <c r="N492" s="695"/>
      <c r="O492" s="695"/>
      <c r="P492" s="695">
        <v>0</v>
      </c>
      <c r="Q492" s="695">
        <v>0</v>
      </c>
      <c r="R492" s="695">
        <v>0</v>
      </c>
      <c r="S492" s="695">
        <v>0</v>
      </c>
      <c r="T492" s="695">
        <v>0</v>
      </c>
      <c r="U492" s="695">
        <v>0</v>
      </c>
      <c r="V492" s="695">
        <v>0</v>
      </c>
      <c r="W492" s="695">
        <v>0</v>
      </c>
      <c r="X492" s="695">
        <v>0</v>
      </c>
      <c r="Y492" s="695">
        <v>0</v>
      </c>
      <c r="Z492" s="695">
        <v>0</v>
      </c>
      <c r="AA492" s="695">
        <v>0</v>
      </c>
      <c r="AB492" s="695">
        <v>0</v>
      </c>
      <c r="AC492" s="695">
        <v>0</v>
      </c>
      <c r="AD492" s="695">
        <v>0</v>
      </c>
      <c r="AE492" s="695">
        <v>0</v>
      </c>
      <c r="AF492" s="695">
        <v>0</v>
      </c>
      <c r="AG492" s="695">
        <v>0</v>
      </c>
      <c r="AH492" s="695">
        <v>0</v>
      </c>
      <c r="AI492" s="695">
        <v>0</v>
      </c>
      <c r="AJ492" s="695">
        <v>0</v>
      </c>
      <c r="AK492" s="695">
        <v>0</v>
      </c>
      <c r="AL492" s="695">
        <v>0</v>
      </c>
      <c r="AM492" s="695">
        <v>0</v>
      </c>
      <c r="AN492" s="695">
        <v>0</v>
      </c>
      <c r="AO492" s="696">
        <v>0</v>
      </c>
      <c r="AP492" s="632"/>
      <c r="AQ492" s="694"/>
      <c r="AR492" s="695"/>
      <c r="AS492" s="695"/>
      <c r="AT492" s="695"/>
      <c r="AU492" s="695">
        <v>0</v>
      </c>
      <c r="AV492" s="695">
        <v>0</v>
      </c>
      <c r="AW492" s="695">
        <v>0</v>
      </c>
      <c r="AX492" s="695">
        <v>0</v>
      </c>
      <c r="AY492" s="695">
        <v>0</v>
      </c>
      <c r="AZ492" s="695">
        <v>0</v>
      </c>
      <c r="BA492" s="695">
        <v>0</v>
      </c>
      <c r="BB492" s="695">
        <v>0</v>
      </c>
      <c r="BC492" s="695">
        <v>0</v>
      </c>
      <c r="BD492" s="695">
        <v>0</v>
      </c>
      <c r="BE492" s="695">
        <v>0</v>
      </c>
      <c r="BF492" s="695">
        <v>0</v>
      </c>
      <c r="BG492" s="695">
        <v>0</v>
      </c>
      <c r="BH492" s="695">
        <v>0</v>
      </c>
      <c r="BI492" s="695">
        <v>0</v>
      </c>
      <c r="BJ492" s="695">
        <v>0</v>
      </c>
      <c r="BK492" s="695">
        <v>0</v>
      </c>
      <c r="BL492" s="695">
        <v>0</v>
      </c>
      <c r="BM492" s="695">
        <v>0</v>
      </c>
      <c r="BN492" s="695">
        <v>0</v>
      </c>
      <c r="BO492" s="695">
        <v>0</v>
      </c>
      <c r="BP492" s="695">
        <v>0</v>
      </c>
      <c r="BQ492" s="695">
        <v>0</v>
      </c>
      <c r="BR492" s="695">
        <v>0</v>
      </c>
      <c r="BS492" s="695">
        <v>0</v>
      </c>
      <c r="BT492" s="696">
        <v>0</v>
      </c>
    </row>
    <row r="493" spans="2:72" ht="18" customHeight="1">
      <c r="B493" s="815" t="s">
        <v>208</v>
      </c>
      <c r="C493" s="815" t="s">
        <v>840</v>
      </c>
      <c r="D493" s="815" t="s">
        <v>831</v>
      </c>
      <c r="E493" s="815"/>
      <c r="F493" s="815"/>
      <c r="G493" s="815"/>
      <c r="H493" s="815">
        <v>2017</v>
      </c>
      <c r="I493" s="816" t="s">
        <v>583</v>
      </c>
      <c r="J493" s="634" t="s">
        <v>595</v>
      </c>
      <c r="K493" s="632"/>
      <c r="L493" s="694"/>
      <c r="M493" s="695"/>
      <c r="N493" s="695"/>
      <c r="O493" s="695"/>
      <c r="P493" s="695">
        <v>0</v>
      </c>
      <c r="Q493" s="695">
        <v>0</v>
      </c>
      <c r="R493" s="695">
        <v>0</v>
      </c>
      <c r="S493" s="695">
        <v>0</v>
      </c>
      <c r="T493" s="695">
        <v>0</v>
      </c>
      <c r="U493" s="695">
        <v>0</v>
      </c>
      <c r="V493" s="695">
        <v>0</v>
      </c>
      <c r="W493" s="695">
        <v>0</v>
      </c>
      <c r="X493" s="695">
        <v>0</v>
      </c>
      <c r="Y493" s="695">
        <v>0</v>
      </c>
      <c r="Z493" s="695">
        <v>0</v>
      </c>
      <c r="AA493" s="695">
        <v>0</v>
      </c>
      <c r="AB493" s="695">
        <v>0</v>
      </c>
      <c r="AC493" s="695">
        <v>0</v>
      </c>
      <c r="AD493" s="695">
        <v>0</v>
      </c>
      <c r="AE493" s="695">
        <v>0</v>
      </c>
      <c r="AF493" s="695">
        <v>0</v>
      </c>
      <c r="AG493" s="695">
        <v>0</v>
      </c>
      <c r="AH493" s="695">
        <v>0</v>
      </c>
      <c r="AI493" s="695">
        <v>0</v>
      </c>
      <c r="AJ493" s="695">
        <v>0</v>
      </c>
      <c r="AK493" s="695">
        <v>0</v>
      </c>
      <c r="AL493" s="695">
        <v>0</v>
      </c>
      <c r="AM493" s="695">
        <v>0</v>
      </c>
      <c r="AN493" s="695">
        <v>0</v>
      </c>
      <c r="AO493" s="696">
        <v>0</v>
      </c>
      <c r="AP493" s="632"/>
      <c r="AQ493" s="694"/>
      <c r="AR493" s="695"/>
      <c r="AS493" s="695"/>
      <c r="AT493" s="695"/>
      <c r="AU493" s="695">
        <v>0</v>
      </c>
      <c r="AV493" s="695">
        <v>0</v>
      </c>
      <c r="AW493" s="695">
        <v>0</v>
      </c>
      <c r="AX493" s="695">
        <v>0</v>
      </c>
      <c r="AY493" s="695">
        <v>0</v>
      </c>
      <c r="AZ493" s="695">
        <v>0</v>
      </c>
      <c r="BA493" s="695">
        <v>0</v>
      </c>
      <c r="BB493" s="695">
        <v>0</v>
      </c>
      <c r="BC493" s="695">
        <v>0</v>
      </c>
      <c r="BD493" s="695">
        <v>0</v>
      </c>
      <c r="BE493" s="695">
        <v>0</v>
      </c>
      <c r="BF493" s="695">
        <v>0</v>
      </c>
      <c r="BG493" s="695">
        <v>0</v>
      </c>
      <c r="BH493" s="695">
        <v>0</v>
      </c>
      <c r="BI493" s="695">
        <v>0</v>
      </c>
      <c r="BJ493" s="695">
        <v>0</v>
      </c>
      <c r="BK493" s="695">
        <v>0</v>
      </c>
      <c r="BL493" s="695">
        <v>0</v>
      </c>
      <c r="BM493" s="695">
        <v>0</v>
      </c>
      <c r="BN493" s="695">
        <v>0</v>
      </c>
      <c r="BO493" s="695">
        <v>0</v>
      </c>
      <c r="BP493" s="695">
        <v>0</v>
      </c>
      <c r="BQ493" s="695">
        <v>0</v>
      </c>
      <c r="BR493" s="695">
        <v>0</v>
      </c>
      <c r="BS493" s="695">
        <v>0</v>
      </c>
      <c r="BT493" s="696">
        <v>0</v>
      </c>
    </row>
    <row r="494" spans="2:72" ht="18" customHeight="1">
      <c r="B494" s="815" t="s">
        <v>208</v>
      </c>
      <c r="C494" s="815" t="s">
        <v>840</v>
      </c>
      <c r="D494" s="815" t="s">
        <v>832</v>
      </c>
      <c r="E494" s="815"/>
      <c r="F494" s="815"/>
      <c r="G494" s="815"/>
      <c r="H494" s="815">
        <v>2017</v>
      </c>
      <c r="I494" s="816" t="s">
        <v>583</v>
      </c>
      <c r="J494" s="634" t="s">
        <v>595</v>
      </c>
      <c r="K494" s="632"/>
      <c r="L494" s="694"/>
      <c r="M494" s="695"/>
      <c r="N494" s="695"/>
      <c r="O494" s="695"/>
      <c r="P494" s="695">
        <v>0</v>
      </c>
      <c r="Q494" s="695">
        <v>0</v>
      </c>
      <c r="R494" s="695">
        <v>0</v>
      </c>
      <c r="S494" s="695">
        <v>0</v>
      </c>
      <c r="T494" s="695">
        <v>0</v>
      </c>
      <c r="U494" s="695">
        <v>0</v>
      </c>
      <c r="V494" s="695">
        <v>0</v>
      </c>
      <c r="W494" s="695">
        <v>0</v>
      </c>
      <c r="X494" s="695">
        <v>0</v>
      </c>
      <c r="Y494" s="695">
        <v>0</v>
      </c>
      <c r="Z494" s="695">
        <v>0</v>
      </c>
      <c r="AA494" s="695">
        <v>0</v>
      </c>
      <c r="AB494" s="695">
        <v>0</v>
      </c>
      <c r="AC494" s="695">
        <v>0</v>
      </c>
      <c r="AD494" s="695">
        <v>0</v>
      </c>
      <c r="AE494" s="695">
        <v>0</v>
      </c>
      <c r="AF494" s="695">
        <v>0</v>
      </c>
      <c r="AG494" s="695">
        <v>0</v>
      </c>
      <c r="AH494" s="695">
        <v>0</v>
      </c>
      <c r="AI494" s="695">
        <v>0</v>
      </c>
      <c r="AJ494" s="695">
        <v>0</v>
      </c>
      <c r="AK494" s="695">
        <v>0</v>
      </c>
      <c r="AL494" s="695">
        <v>0</v>
      </c>
      <c r="AM494" s="695">
        <v>0</v>
      </c>
      <c r="AN494" s="695">
        <v>0</v>
      </c>
      <c r="AO494" s="696">
        <v>0</v>
      </c>
      <c r="AP494" s="632"/>
      <c r="AQ494" s="694"/>
      <c r="AR494" s="695"/>
      <c r="AS494" s="695"/>
      <c r="AT494" s="695"/>
      <c r="AU494" s="695">
        <v>0</v>
      </c>
      <c r="AV494" s="695">
        <v>0</v>
      </c>
      <c r="AW494" s="695">
        <v>0</v>
      </c>
      <c r="AX494" s="695">
        <v>0</v>
      </c>
      <c r="AY494" s="695">
        <v>0</v>
      </c>
      <c r="AZ494" s="695">
        <v>0</v>
      </c>
      <c r="BA494" s="695">
        <v>0</v>
      </c>
      <c r="BB494" s="695">
        <v>0</v>
      </c>
      <c r="BC494" s="695">
        <v>0</v>
      </c>
      <c r="BD494" s="695">
        <v>0</v>
      </c>
      <c r="BE494" s="695">
        <v>0</v>
      </c>
      <c r="BF494" s="695">
        <v>0</v>
      </c>
      <c r="BG494" s="695">
        <v>0</v>
      </c>
      <c r="BH494" s="695">
        <v>0</v>
      </c>
      <c r="BI494" s="695">
        <v>0</v>
      </c>
      <c r="BJ494" s="695">
        <v>0</v>
      </c>
      <c r="BK494" s="695">
        <v>0</v>
      </c>
      <c r="BL494" s="695">
        <v>0</v>
      </c>
      <c r="BM494" s="695">
        <v>0</v>
      </c>
      <c r="BN494" s="695">
        <v>0</v>
      </c>
      <c r="BO494" s="695">
        <v>0</v>
      </c>
      <c r="BP494" s="695">
        <v>0</v>
      </c>
      <c r="BQ494" s="695">
        <v>0</v>
      </c>
      <c r="BR494" s="695">
        <v>0</v>
      </c>
      <c r="BS494" s="695">
        <v>0</v>
      </c>
      <c r="BT494" s="696">
        <v>0</v>
      </c>
    </row>
    <row r="495" spans="2:72" ht="18" customHeight="1">
      <c r="B495" s="815" t="s">
        <v>208</v>
      </c>
      <c r="C495" s="815" t="s">
        <v>840</v>
      </c>
      <c r="D495" s="815" t="s">
        <v>833</v>
      </c>
      <c r="E495" s="815"/>
      <c r="F495" s="815"/>
      <c r="G495" s="815"/>
      <c r="H495" s="815">
        <v>2017</v>
      </c>
      <c r="I495" s="816" t="s">
        <v>583</v>
      </c>
      <c r="J495" s="634" t="s">
        <v>595</v>
      </c>
      <c r="K495" s="632"/>
      <c r="L495" s="694"/>
      <c r="M495" s="695"/>
      <c r="N495" s="695"/>
      <c r="O495" s="695"/>
      <c r="P495" s="695">
        <v>0</v>
      </c>
      <c r="Q495" s="695">
        <v>0</v>
      </c>
      <c r="R495" s="695">
        <v>0</v>
      </c>
      <c r="S495" s="695">
        <v>0</v>
      </c>
      <c r="T495" s="695">
        <v>0</v>
      </c>
      <c r="U495" s="695">
        <v>0</v>
      </c>
      <c r="V495" s="695">
        <v>0</v>
      </c>
      <c r="W495" s="695">
        <v>0</v>
      </c>
      <c r="X495" s="695">
        <v>0</v>
      </c>
      <c r="Y495" s="695">
        <v>0</v>
      </c>
      <c r="Z495" s="695">
        <v>0</v>
      </c>
      <c r="AA495" s="695">
        <v>0</v>
      </c>
      <c r="AB495" s="695">
        <v>0</v>
      </c>
      <c r="AC495" s="695">
        <v>0</v>
      </c>
      <c r="AD495" s="695">
        <v>0</v>
      </c>
      <c r="AE495" s="695">
        <v>0</v>
      </c>
      <c r="AF495" s="695">
        <v>0</v>
      </c>
      <c r="AG495" s="695">
        <v>0</v>
      </c>
      <c r="AH495" s="695">
        <v>0</v>
      </c>
      <c r="AI495" s="695">
        <v>0</v>
      </c>
      <c r="AJ495" s="695">
        <v>0</v>
      </c>
      <c r="AK495" s="695">
        <v>0</v>
      </c>
      <c r="AL495" s="695">
        <v>0</v>
      </c>
      <c r="AM495" s="695">
        <v>0</v>
      </c>
      <c r="AN495" s="695">
        <v>0</v>
      </c>
      <c r="AO495" s="696">
        <v>0</v>
      </c>
      <c r="AP495" s="632"/>
      <c r="AQ495" s="694"/>
      <c r="AR495" s="695"/>
      <c r="AS495" s="695"/>
      <c r="AT495" s="695"/>
      <c r="AU495" s="695">
        <v>0</v>
      </c>
      <c r="AV495" s="695">
        <v>0</v>
      </c>
      <c r="AW495" s="695">
        <v>0</v>
      </c>
      <c r="AX495" s="695">
        <v>0</v>
      </c>
      <c r="AY495" s="695">
        <v>0</v>
      </c>
      <c r="AZ495" s="695">
        <v>0</v>
      </c>
      <c r="BA495" s="695">
        <v>0</v>
      </c>
      <c r="BB495" s="695">
        <v>0</v>
      </c>
      <c r="BC495" s="695">
        <v>0</v>
      </c>
      <c r="BD495" s="695">
        <v>0</v>
      </c>
      <c r="BE495" s="695">
        <v>0</v>
      </c>
      <c r="BF495" s="695">
        <v>0</v>
      </c>
      <c r="BG495" s="695">
        <v>0</v>
      </c>
      <c r="BH495" s="695">
        <v>0</v>
      </c>
      <c r="BI495" s="695">
        <v>0</v>
      </c>
      <c r="BJ495" s="695">
        <v>0</v>
      </c>
      <c r="BK495" s="695">
        <v>0</v>
      </c>
      <c r="BL495" s="695">
        <v>0</v>
      </c>
      <c r="BM495" s="695">
        <v>0</v>
      </c>
      <c r="BN495" s="695">
        <v>0</v>
      </c>
      <c r="BO495" s="695">
        <v>0</v>
      </c>
      <c r="BP495" s="695">
        <v>0</v>
      </c>
      <c r="BQ495" s="695">
        <v>0</v>
      </c>
      <c r="BR495" s="695">
        <v>0</v>
      </c>
      <c r="BS495" s="695">
        <v>0</v>
      </c>
      <c r="BT495" s="696">
        <v>0</v>
      </c>
    </row>
    <row r="496" spans="2:72" ht="18" customHeight="1">
      <c r="B496" s="815" t="s">
        <v>208</v>
      </c>
      <c r="C496" s="815" t="s">
        <v>840</v>
      </c>
      <c r="D496" s="815" t="s">
        <v>785</v>
      </c>
      <c r="E496" s="815"/>
      <c r="F496" s="815"/>
      <c r="G496" s="815"/>
      <c r="H496" s="815">
        <v>2017</v>
      </c>
      <c r="I496" s="816" t="s">
        <v>583</v>
      </c>
      <c r="J496" s="634" t="s">
        <v>595</v>
      </c>
      <c r="K496" s="632"/>
      <c r="L496" s="694"/>
      <c r="M496" s="695"/>
      <c r="N496" s="695"/>
      <c r="O496" s="695"/>
      <c r="P496" s="695">
        <v>0</v>
      </c>
      <c r="Q496" s="695">
        <v>0</v>
      </c>
      <c r="R496" s="695">
        <v>0</v>
      </c>
      <c r="S496" s="695">
        <v>0</v>
      </c>
      <c r="T496" s="695">
        <v>0</v>
      </c>
      <c r="U496" s="695">
        <v>0</v>
      </c>
      <c r="V496" s="695">
        <v>0</v>
      </c>
      <c r="W496" s="695">
        <v>0</v>
      </c>
      <c r="X496" s="695">
        <v>0</v>
      </c>
      <c r="Y496" s="695">
        <v>0</v>
      </c>
      <c r="Z496" s="695">
        <v>0</v>
      </c>
      <c r="AA496" s="695">
        <v>0</v>
      </c>
      <c r="AB496" s="695">
        <v>0</v>
      </c>
      <c r="AC496" s="695">
        <v>0</v>
      </c>
      <c r="AD496" s="695">
        <v>0</v>
      </c>
      <c r="AE496" s="695">
        <v>0</v>
      </c>
      <c r="AF496" s="695">
        <v>0</v>
      </c>
      <c r="AG496" s="695">
        <v>0</v>
      </c>
      <c r="AH496" s="695">
        <v>0</v>
      </c>
      <c r="AI496" s="695">
        <v>0</v>
      </c>
      <c r="AJ496" s="695">
        <v>0</v>
      </c>
      <c r="AK496" s="695">
        <v>0</v>
      </c>
      <c r="AL496" s="695">
        <v>0</v>
      </c>
      <c r="AM496" s="695">
        <v>0</v>
      </c>
      <c r="AN496" s="695">
        <v>0</v>
      </c>
      <c r="AO496" s="696">
        <v>0</v>
      </c>
      <c r="AP496" s="632"/>
      <c r="AQ496" s="694"/>
      <c r="AR496" s="695"/>
      <c r="AS496" s="695"/>
      <c r="AT496" s="695"/>
      <c r="AU496" s="695">
        <v>0</v>
      </c>
      <c r="AV496" s="695">
        <v>0</v>
      </c>
      <c r="AW496" s="695">
        <v>0</v>
      </c>
      <c r="AX496" s="695">
        <v>0</v>
      </c>
      <c r="AY496" s="695">
        <v>0</v>
      </c>
      <c r="AZ496" s="695">
        <v>0</v>
      </c>
      <c r="BA496" s="695">
        <v>0</v>
      </c>
      <c r="BB496" s="695">
        <v>0</v>
      </c>
      <c r="BC496" s="695">
        <v>0</v>
      </c>
      <c r="BD496" s="695">
        <v>0</v>
      </c>
      <c r="BE496" s="695">
        <v>0</v>
      </c>
      <c r="BF496" s="695">
        <v>0</v>
      </c>
      <c r="BG496" s="695">
        <v>0</v>
      </c>
      <c r="BH496" s="695">
        <v>0</v>
      </c>
      <c r="BI496" s="695">
        <v>0</v>
      </c>
      <c r="BJ496" s="695">
        <v>0</v>
      </c>
      <c r="BK496" s="695">
        <v>0</v>
      </c>
      <c r="BL496" s="695">
        <v>0</v>
      </c>
      <c r="BM496" s="695">
        <v>0</v>
      </c>
      <c r="BN496" s="695">
        <v>0</v>
      </c>
      <c r="BO496" s="695">
        <v>0</v>
      </c>
      <c r="BP496" s="695">
        <v>0</v>
      </c>
      <c r="BQ496" s="695">
        <v>0</v>
      </c>
      <c r="BR496" s="695">
        <v>0</v>
      </c>
      <c r="BS496" s="695">
        <v>0</v>
      </c>
      <c r="BT496" s="696">
        <v>0</v>
      </c>
    </row>
    <row r="497" spans="2:72" ht="18" customHeight="1">
      <c r="B497" s="815" t="s">
        <v>208</v>
      </c>
      <c r="C497" s="815" t="s">
        <v>840</v>
      </c>
      <c r="D497" s="815" t="s">
        <v>787</v>
      </c>
      <c r="E497" s="815"/>
      <c r="F497" s="815"/>
      <c r="G497" s="815"/>
      <c r="H497" s="815">
        <v>2017</v>
      </c>
      <c r="I497" s="816" t="s">
        <v>583</v>
      </c>
      <c r="J497" s="634" t="s">
        <v>595</v>
      </c>
      <c r="K497" s="632"/>
      <c r="L497" s="694"/>
      <c r="M497" s="695"/>
      <c r="N497" s="695"/>
      <c r="O497" s="695"/>
      <c r="P497" s="695">
        <v>0</v>
      </c>
      <c r="Q497" s="695">
        <v>0</v>
      </c>
      <c r="R497" s="695">
        <v>0</v>
      </c>
      <c r="S497" s="695">
        <v>0</v>
      </c>
      <c r="T497" s="695">
        <v>0</v>
      </c>
      <c r="U497" s="695">
        <v>0</v>
      </c>
      <c r="V497" s="695">
        <v>0</v>
      </c>
      <c r="W497" s="695">
        <v>0</v>
      </c>
      <c r="X497" s="695">
        <v>0</v>
      </c>
      <c r="Y497" s="695">
        <v>0</v>
      </c>
      <c r="Z497" s="695">
        <v>0</v>
      </c>
      <c r="AA497" s="695">
        <v>0</v>
      </c>
      <c r="AB497" s="695">
        <v>0</v>
      </c>
      <c r="AC497" s="695">
        <v>0</v>
      </c>
      <c r="AD497" s="695">
        <v>0</v>
      </c>
      <c r="AE497" s="695">
        <v>0</v>
      </c>
      <c r="AF497" s="695">
        <v>0</v>
      </c>
      <c r="AG497" s="695">
        <v>0</v>
      </c>
      <c r="AH497" s="695">
        <v>0</v>
      </c>
      <c r="AI497" s="695">
        <v>0</v>
      </c>
      <c r="AJ497" s="695">
        <v>0</v>
      </c>
      <c r="AK497" s="695">
        <v>0</v>
      </c>
      <c r="AL497" s="695">
        <v>0</v>
      </c>
      <c r="AM497" s="695">
        <v>0</v>
      </c>
      <c r="AN497" s="695">
        <v>0</v>
      </c>
      <c r="AO497" s="696">
        <v>0</v>
      </c>
      <c r="AP497" s="632"/>
      <c r="AQ497" s="694"/>
      <c r="AR497" s="695"/>
      <c r="AS497" s="695"/>
      <c r="AT497" s="695"/>
      <c r="AU497" s="695">
        <v>0</v>
      </c>
      <c r="AV497" s="695">
        <v>0</v>
      </c>
      <c r="AW497" s="695">
        <v>0</v>
      </c>
      <c r="AX497" s="695">
        <v>0</v>
      </c>
      <c r="AY497" s="695">
        <v>0</v>
      </c>
      <c r="AZ497" s="695">
        <v>0</v>
      </c>
      <c r="BA497" s="695">
        <v>0</v>
      </c>
      <c r="BB497" s="695">
        <v>0</v>
      </c>
      <c r="BC497" s="695">
        <v>0</v>
      </c>
      <c r="BD497" s="695">
        <v>0</v>
      </c>
      <c r="BE497" s="695">
        <v>0</v>
      </c>
      <c r="BF497" s="695">
        <v>0</v>
      </c>
      <c r="BG497" s="695">
        <v>0</v>
      </c>
      <c r="BH497" s="695">
        <v>0</v>
      </c>
      <c r="BI497" s="695">
        <v>0</v>
      </c>
      <c r="BJ497" s="695">
        <v>0</v>
      </c>
      <c r="BK497" s="695">
        <v>0</v>
      </c>
      <c r="BL497" s="695">
        <v>0</v>
      </c>
      <c r="BM497" s="695">
        <v>0</v>
      </c>
      <c r="BN497" s="695">
        <v>0</v>
      </c>
      <c r="BO497" s="695">
        <v>0</v>
      </c>
      <c r="BP497" s="695">
        <v>0</v>
      </c>
      <c r="BQ497" s="695">
        <v>0</v>
      </c>
      <c r="BR497" s="695">
        <v>0</v>
      </c>
      <c r="BS497" s="695">
        <v>0</v>
      </c>
      <c r="BT497" s="696">
        <v>0</v>
      </c>
    </row>
    <row r="498" spans="2:72" ht="18" customHeight="1">
      <c r="B498" s="815" t="s">
        <v>208</v>
      </c>
      <c r="C498" s="815" t="s">
        <v>840</v>
      </c>
      <c r="D498" s="815" t="s">
        <v>788</v>
      </c>
      <c r="E498" s="815"/>
      <c r="F498" s="815"/>
      <c r="G498" s="815"/>
      <c r="H498" s="815">
        <v>2017</v>
      </c>
      <c r="I498" s="816" t="s">
        <v>583</v>
      </c>
      <c r="J498" s="634" t="s">
        <v>595</v>
      </c>
      <c r="K498" s="632"/>
      <c r="L498" s="694"/>
      <c r="M498" s="695"/>
      <c r="N498" s="695"/>
      <c r="O498" s="695"/>
      <c r="P498" s="695">
        <v>0</v>
      </c>
      <c r="Q498" s="695">
        <v>0</v>
      </c>
      <c r="R498" s="695">
        <v>0</v>
      </c>
      <c r="S498" s="695">
        <v>0</v>
      </c>
      <c r="T498" s="695">
        <v>0</v>
      </c>
      <c r="U498" s="695">
        <v>0</v>
      </c>
      <c r="V498" s="695">
        <v>0</v>
      </c>
      <c r="W498" s="695">
        <v>0</v>
      </c>
      <c r="X498" s="695">
        <v>0</v>
      </c>
      <c r="Y498" s="695">
        <v>0</v>
      </c>
      <c r="Z498" s="695">
        <v>0</v>
      </c>
      <c r="AA498" s="695">
        <v>0</v>
      </c>
      <c r="AB498" s="695">
        <v>0</v>
      </c>
      <c r="AC498" s="695">
        <v>0</v>
      </c>
      <c r="AD498" s="695">
        <v>0</v>
      </c>
      <c r="AE498" s="695">
        <v>0</v>
      </c>
      <c r="AF498" s="695">
        <v>0</v>
      </c>
      <c r="AG498" s="695">
        <v>0</v>
      </c>
      <c r="AH498" s="695">
        <v>0</v>
      </c>
      <c r="AI498" s="695">
        <v>0</v>
      </c>
      <c r="AJ498" s="695">
        <v>0</v>
      </c>
      <c r="AK498" s="695">
        <v>0</v>
      </c>
      <c r="AL498" s="695">
        <v>0</v>
      </c>
      <c r="AM498" s="695">
        <v>0</v>
      </c>
      <c r="AN498" s="695">
        <v>0</v>
      </c>
      <c r="AO498" s="696">
        <v>0</v>
      </c>
      <c r="AP498" s="632"/>
      <c r="AQ498" s="694"/>
      <c r="AR498" s="695"/>
      <c r="AS498" s="695"/>
      <c r="AT498" s="695"/>
      <c r="AU498" s="695">
        <v>0</v>
      </c>
      <c r="AV498" s="695">
        <v>0</v>
      </c>
      <c r="AW498" s="695">
        <v>0</v>
      </c>
      <c r="AX498" s="695">
        <v>0</v>
      </c>
      <c r="AY498" s="695">
        <v>0</v>
      </c>
      <c r="AZ498" s="695">
        <v>0</v>
      </c>
      <c r="BA498" s="695">
        <v>0</v>
      </c>
      <c r="BB498" s="695">
        <v>0</v>
      </c>
      <c r="BC498" s="695">
        <v>0</v>
      </c>
      <c r="BD498" s="695">
        <v>0</v>
      </c>
      <c r="BE498" s="695">
        <v>0</v>
      </c>
      <c r="BF498" s="695">
        <v>0</v>
      </c>
      <c r="BG498" s="695">
        <v>0</v>
      </c>
      <c r="BH498" s="695">
        <v>0</v>
      </c>
      <c r="BI498" s="695">
        <v>0</v>
      </c>
      <c r="BJ498" s="695">
        <v>0</v>
      </c>
      <c r="BK498" s="695">
        <v>0</v>
      </c>
      <c r="BL498" s="695">
        <v>0</v>
      </c>
      <c r="BM498" s="695">
        <v>0</v>
      </c>
      <c r="BN498" s="695">
        <v>0</v>
      </c>
      <c r="BO498" s="695">
        <v>0</v>
      </c>
      <c r="BP498" s="695">
        <v>0</v>
      </c>
      <c r="BQ498" s="695">
        <v>0</v>
      </c>
      <c r="BR498" s="695">
        <v>0</v>
      </c>
      <c r="BS498" s="695">
        <v>0</v>
      </c>
      <c r="BT498" s="696">
        <v>0</v>
      </c>
    </row>
    <row r="499" spans="2:72" ht="18" customHeight="1">
      <c r="B499" s="815" t="s">
        <v>208</v>
      </c>
      <c r="C499" s="815" t="s">
        <v>840</v>
      </c>
      <c r="D499" s="815" t="s">
        <v>834</v>
      </c>
      <c r="E499" s="815"/>
      <c r="F499" s="815"/>
      <c r="G499" s="815"/>
      <c r="H499" s="815">
        <v>2017</v>
      </c>
      <c r="I499" s="816" t="s">
        <v>583</v>
      </c>
      <c r="J499" s="634" t="s">
        <v>595</v>
      </c>
      <c r="K499" s="632"/>
      <c r="L499" s="694"/>
      <c r="M499" s="695"/>
      <c r="N499" s="695"/>
      <c r="O499" s="695"/>
      <c r="P499" s="695">
        <v>0</v>
      </c>
      <c r="Q499" s="695">
        <v>0</v>
      </c>
      <c r="R499" s="695">
        <v>0</v>
      </c>
      <c r="S499" s="695">
        <v>0</v>
      </c>
      <c r="T499" s="695">
        <v>0</v>
      </c>
      <c r="U499" s="695">
        <v>0</v>
      </c>
      <c r="V499" s="695">
        <v>0</v>
      </c>
      <c r="W499" s="695">
        <v>0</v>
      </c>
      <c r="X499" s="695">
        <v>0</v>
      </c>
      <c r="Y499" s="695">
        <v>0</v>
      </c>
      <c r="Z499" s="695">
        <v>0</v>
      </c>
      <c r="AA499" s="695">
        <v>0</v>
      </c>
      <c r="AB499" s="695">
        <v>0</v>
      </c>
      <c r="AC499" s="695">
        <v>0</v>
      </c>
      <c r="AD499" s="695">
        <v>0</v>
      </c>
      <c r="AE499" s="695">
        <v>0</v>
      </c>
      <c r="AF499" s="695">
        <v>0</v>
      </c>
      <c r="AG499" s="695">
        <v>0</v>
      </c>
      <c r="AH499" s="695">
        <v>0</v>
      </c>
      <c r="AI499" s="695">
        <v>0</v>
      </c>
      <c r="AJ499" s="695">
        <v>0</v>
      </c>
      <c r="AK499" s="695">
        <v>0</v>
      </c>
      <c r="AL499" s="695">
        <v>0</v>
      </c>
      <c r="AM499" s="695">
        <v>0</v>
      </c>
      <c r="AN499" s="695">
        <v>0</v>
      </c>
      <c r="AO499" s="696">
        <v>0</v>
      </c>
      <c r="AP499" s="632"/>
      <c r="AQ499" s="694"/>
      <c r="AR499" s="695"/>
      <c r="AS499" s="695"/>
      <c r="AT499" s="695"/>
      <c r="AU499" s="695">
        <v>0</v>
      </c>
      <c r="AV499" s="695">
        <v>0</v>
      </c>
      <c r="AW499" s="695">
        <v>0</v>
      </c>
      <c r="AX499" s="695">
        <v>0</v>
      </c>
      <c r="AY499" s="695">
        <v>0</v>
      </c>
      <c r="AZ499" s="695">
        <v>0</v>
      </c>
      <c r="BA499" s="695">
        <v>0</v>
      </c>
      <c r="BB499" s="695">
        <v>0</v>
      </c>
      <c r="BC499" s="695">
        <v>0</v>
      </c>
      <c r="BD499" s="695">
        <v>0</v>
      </c>
      <c r="BE499" s="695">
        <v>0</v>
      </c>
      <c r="BF499" s="695">
        <v>0</v>
      </c>
      <c r="BG499" s="695">
        <v>0</v>
      </c>
      <c r="BH499" s="695">
        <v>0</v>
      </c>
      <c r="BI499" s="695">
        <v>0</v>
      </c>
      <c r="BJ499" s="695">
        <v>0</v>
      </c>
      <c r="BK499" s="695">
        <v>0</v>
      </c>
      <c r="BL499" s="695">
        <v>0</v>
      </c>
      <c r="BM499" s="695">
        <v>0</v>
      </c>
      <c r="BN499" s="695">
        <v>0</v>
      </c>
      <c r="BO499" s="695">
        <v>0</v>
      </c>
      <c r="BP499" s="695">
        <v>0</v>
      </c>
      <c r="BQ499" s="695">
        <v>0</v>
      </c>
      <c r="BR499" s="695">
        <v>0</v>
      </c>
      <c r="BS499" s="695">
        <v>0</v>
      </c>
      <c r="BT499" s="696">
        <v>0</v>
      </c>
    </row>
    <row r="500" spans="2:72" ht="18" customHeight="1">
      <c r="B500" s="815" t="s">
        <v>208</v>
      </c>
      <c r="C500" s="815" t="s">
        <v>840</v>
      </c>
      <c r="D500" s="815" t="s">
        <v>835</v>
      </c>
      <c r="E500" s="815"/>
      <c r="F500" s="815"/>
      <c r="G500" s="815"/>
      <c r="H500" s="815">
        <v>2017</v>
      </c>
      <c r="I500" s="816" t="s">
        <v>583</v>
      </c>
      <c r="J500" s="634" t="s">
        <v>595</v>
      </c>
      <c r="K500" s="632"/>
      <c r="L500" s="694"/>
      <c r="M500" s="695"/>
      <c r="N500" s="695"/>
      <c r="O500" s="695"/>
      <c r="P500" s="695">
        <v>0</v>
      </c>
      <c r="Q500" s="695">
        <v>0</v>
      </c>
      <c r="R500" s="695">
        <v>0</v>
      </c>
      <c r="S500" s="695">
        <v>0</v>
      </c>
      <c r="T500" s="695">
        <v>0</v>
      </c>
      <c r="U500" s="695">
        <v>0</v>
      </c>
      <c r="V500" s="695">
        <v>0</v>
      </c>
      <c r="W500" s="695">
        <v>0</v>
      </c>
      <c r="X500" s="695">
        <v>0</v>
      </c>
      <c r="Y500" s="695">
        <v>0</v>
      </c>
      <c r="Z500" s="695">
        <v>0</v>
      </c>
      <c r="AA500" s="695">
        <v>0</v>
      </c>
      <c r="AB500" s="695">
        <v>0</v>
      </c>
      <c r="AC500" s="695">
        <v>0</v>
      </c>
      <c r="AD500" s="695">
        <v>0</v>
      </c>
      <c r="AE500" s="695">
        <v>0</v>
      </c>
      <c r="AF500" s="695">
        <v>0</v>
      </c>
      <c r="AG500" s="695">
        <v>0</v>
      </c>
      <c r="AH500" s="695">
        <v>0</v>
      </c>
      <c r="AI500" s="695">
        <v>0</v>
      </c>
      <c r="AJ500" s="695">
        <v>0</v>
      </c>
      <c r="AK500" s="695">
        <v>0</v>
      </c>
      <c r="AL500" s="695">
        <v>0</v>
      </c>
      <c r="AM500" s="695">
        <v>0</v>
      </c>
      <c r="AN500" s="695">
        <v>0</v>
      </c>
      <c r="AO500" s="696">
        <v>0</v>
      </c>
      <c r="AP500" s="632"/>
      <c r="AQ500" s="694"/>
      <c r="AR500" s="695"/>
      <c r="AS500" s="695"/>
      <c r="AT500" s="695"/>
      <c r="AU500" s="695">
        <v>0</v>
      </c>
      <c r="AV500" s="695">
        <v>0</v>
      </c>
      <c r="AW500" s="695">
        <v>0</v>
      </c>
      <c r="AX500" s="695">
        <v>0</v>
      </c>
      <c r="AY500" s="695">
        <v>0</v>
      </c>
      <c r="AZ500" s="695">
        <v>0</v>
      </c>
      <c r="BA500" s="695">
        <v>0</v>
      </c>
      <c r="BB500" s="695">
        <v>0</v>
      </c>
      <c r="BC500" s="695">
        <v>0</v>
      </c>
      <c r="BD500" s="695">
        <v>0</v>
      </c>
      <c r="BE500" s="695">
        <v>0</v>
      </c>
      <c r="BF500" s="695">
        <v>0</v>
      </c>
      <c r="BG500" s="695">
        <v>0</v>
      </c>
      <c r="BH500" s="695">
        <v>0</v>
      </c>
      <c r="BI500" s="695">
        <v>0</v>
      </c>
      <c r="BJ500" s="695">
        <v>0</v>
      </c>
      <c r="BK500" s="695">
        <v>0</v>
      </c>
      <c r="BL500" s="695">
        <v>0</v>
      </c>
      <c r="BM500" s="695">
        <v>0</v>
      </c>
      <c r="BN500" s="695">
        <v>0</v>
      </c>
      <c r="BO500" s="695">
        <v>0</v>
      </c>
      <c r="BP500" s="695">
        <v>0</v>
      </c>
      <c r="BQ500" s="695">
        <v>0</v>
      </c>
      <c r="BR500" s="695">
        <v>0</v>
      </c>
      <c r="BS500" s="695">
        <v>0</v>
      </c>
      <c r="BT500" s="696">
        <v>0</v>
      </c>
    </row>
    <row r="501" spans="2:72" ht="18" customHeight="1">
      <c r="B501" s="815" t="s">
        <v>208</v>
      </c>
      <c r="C501" s="815" t="s">
        <v>840</v>
      </c>
      <c r="D501" s="815" t="s">
        <v>836</v>
      </c>
      <c r="E501" s="815"/>
      <c r="F501" s="815"/>
      <c r="G501" s="815"/>
      <c r="H501" s="815">
        <v>2017</v>
      </c>
      <c r="I501" s="816" t="s">
        <v>583</v>
      </c>
      <c r="J501" s="634" t="s">
        <v>595</v>
      </c>
      <c r="K501" s="632"/>
      <c r="L501" s="694"/>
      <c r="M501" s="695"/>
      <c r="N501" s="695"/>
      <c r="O501" s="695"/>
      <c r="P501" s="695">
        <v>0</v>
      </c>
      <c r="Q501" s="695">
        <v>0</v>
      </c>
      <c r="R501" s="695">
        <v>0</v>
      </c>
      <c r="S501" s="695">
        <v>0</v>
      </c>
      <c r="T501" s="695">
        <v>0</v>
      </c>
      <c r="U501" s="695">
        <v>0</v>
      </c>
      <c r="V501" s="695">
        <v>0</v>
      </c>
      <c r="W501" s="695">
        <v>0</v>
      </c>
      <c r="X501" s="695">
        <v>0</v>
      </c>
      <c r="Y501" s="695">
        <v>0</v>
      </c>
      <c r="Z501" s="695">
        <v>0</v>
      </c>
      <c r="AA501" s="695">
        <v>0</v>
      </c>
      <c r="AB501" s="695">
        <v>0</v>
      </c>
      <c r="AC501" s="695">
        <v>0</v>
      </c>
      <c r="AD501" s="695">
        <v>0</v>
      </c>
      <c r="AE501" s="695">
        <v>0</v>
      </c>
      <c r="AF501" s="695">
        <v>0</v>
      </c>
      <c r="AG501" s="695">
        <v>0</v>
      </c>
      <c r="AH501" s="695">
        <v>0</v>
      </c>
      <c r="AI501" s="695">
        <v>0</v>
      </c>
      <c r="AJ501" s="695">
        <v>0</v>
      </c>
      <c r="AK501" s="695">
        <v>0</v>
      </c>
      <c r="AL501" s="695">
        <v>0</v>
      </c>
      <c r="AM501" s="695">
        <v>0</v>
      </c>
      <c r="AN501" s="695">
        <v>0</v>
      </c>
      <c r="AO501" s="696">
        <v>0</v>
      </c>
      <c r="AP501" s="632"/>
      <c r="AQ501" s="694"/>
      <c r="AR501" s="695"/>
      <c r="AS501" s="695"/>
      <c r="AT501" s="695"/>
      <c r="AU501" s="695">
        <v>0</v>
      </c>
      <c r="AV501" s="695">
        <v>0</v>
      </c>
      <c r="AW501" s="695">
        <v>0</v>
      </c>
      <c r="AX501" s="695">
        <v>0</v>
      </c>
      <c r="AY501" s="695">
        <v>0</v>
      </c>
      <c r="AZ501" s="695">
        <v>0</v>
      </c>
      <c r="BA501" s="695">
        <v>0</v>
      </c>
      <c r="BB501" s="695">
        <v>0</v>
      </c>
      <c r="BC501" s="695">
        <v>0</v>
      </c>
      <c r="BD501" s="695">
        <v>0</v>
      </c>
      <c r="BE501" s="695">
        <v>0</v>
      </c>
      <c r="BF501" s="695">
        <v>0</v>
      </c>
      <c r="BG501" s="695">
        <v>0</v>
      </c>
      <c r="BH501" s="695">
        <v>0</v>
      </c>
      <c r="BI501" s="695">
        <v>0</v>
      </c>
      <c r="BJ501" s="695">
        <v>0</v>
      </c>
      <c r="BK501" s="695">
        <v>0</v>
      </c>
      <c r="BL501" s="695">
        <v>0</v>
      </c>
      <c r="BM501" s="695">
        <v>0</v>
      </c>
      <c r="BN501" s="695">
        <v>0</v>
      </c>
      <c r="BO501" s="695">
        <v>0</v>
      </c>
      <c r="BP501" s="695">
        <v>0</v>
      </c>
      <c r="BQ501" s="695">
        <v>0</v>
      </c>
      <c r="BR501" s="695">
        <v>0</v>
      </c>
      <c r="BS501" s="695">
        <v>0</v>
      </c>
      <c r="BT501" s="696">
        <v>0</v>
      </c>
    </row>
    <row r="502" spans="2:72" ht="18" customHeight="1">
      <c r="B502" s="815" t="s">
        <v>208</v>
      </c>
      <c r="C502" s="815" t="s">
        <v>840</v>
      </c>
      <c r="D502" s="815" t="s">
        <v>789</v>
      </c>
      <c r="E502" s="815"/>
      <c r="F502" s="815"/>
      <c r="G502" s="815"/>
      <c r="H502" s="815">
        <v>2017</v>
      </c>
      <c r="I502" s="816" t="s">
        <v>583</v>
      </c>
      <c r="J502" s="634" t="s">
        <v>595</v>
      </c>
      <c r="K502" s="632"/>
      <c r="L502" s="694"/>
      <c r="M502" s="695"/>
      <c r="N502" s="695"/>
      <c r="O502" s="695"/>
      <c r="P502" s="695">
        <v>0</v>
      </c>
      <c r="Q502" s="695">
        <v>0</v>
      </c>
      <c r="R502" s="695">
        <v>0</v>
      </c>
      <c r="S502" s="695">
        <v>0</v>
      </c>
      <c r="T502" s="695">
        <v>0</v>
      </c>
      <c r="U502" s="695">
        <v>0</v>
      </c>
      <c r="V502" s="695">
        <v>0</v>
      </c>
      <c r="W502" s="695">
        <v>0</v>
      </c>
      <c r="X502" s="695">
        <v>0</v>
      </c>
      <c r="Y502" s="695">
        <v>0</v>
      </c>
      <c r="Z502" s="695">
        <v>0</v>
      </c>
      <c r="AA502" s="695">
        <v>0</v>
      </c>
      <c r="AB502" s="695">
        <v>0</v>
      </c>
      <c r="AC502" s="695">
        <v>0</v>
      </c>
      <c r="AD502" s="695">
        <v>0</v>
      </c>
      <c r="AE502" s="695">
        <v>0</v>
      </c>
      <c r="AF502" s="695">
        <v>0</v>
      </c>
      <c r="AG502" s="695">
        <v>0</v>
      </c>
      <c r="AH502" s="695">
        <v>0</v>
      </c>
      <c r="AI502" s="695">
        <v>0</v>
      </c>
      <c r="AJ502" s="695">
        <v>0</v>
      </c>
      <c r="AK502" s="695">
        <v>0</v>
      </c>
      <c r="AL502" s="695">
        <v>0</v>
      </c>
      <c r="AM502" s="695">
        <v>0</v>
      </c>
      <c r="AN502" s="695">
        <v>0</v>
      </c>
      <c r="AO502" s="696">
        <v>0</v>
      </c>
      <c r="AP502" s="632"/>
      <c r="AQ502" s="694"/>
      <c r="AR502" s="695"/>
      <c r="AS502" s="695"/>
      <c r="AT502" s="695"/>
      <c r="AU502" s="695">
        <v>0</v>
      </c>
      <c r="AV502" s="695">
        <v>0</v>
      </c>
      <c r="AW502" s="695">
        <v>0</v>
      </c>
      <c r="AX502" s="695">
        <v>0</v>
      </c>
      <c r="AY502" s="695">
        <v>0</v>
      </c>
      <c r="AZ502" s="695">
        <v>0</v>
      </c>
      <c r="BA502" s="695">
        <v>0</v>
      </c>
      <c r="BB502" s="695">
        <v>0</v>
      </c>
      <c r="BC502" s="695">
        <v>0</v>
      </c>
      <c r="BD502" s="695">
        <v>0</v>
      </c>
      <c r="BE502" s="695">
        <v>0</v>
      </c>
      <c r="BF502" s="695">
        <v>0</v>
      </c>
      <c r="BG502" s="695">
        <v>0</v>
      </c>
      <c r="BH502" s="695">
        <v>0</v>
      </c>
      <c r="BI502" s="695">
        <v>0</v>
      </c>
      <c r="BJ502" s="695">
        <v>0</v>
      </c>
      <c r="BK502" s="695">
        <v>0</v>
      </c>
      <c r="BL502" s="695">
        <v>0</v>
      </c>
      <c r="BM502" s="695">
        <v>0</v>
      </c>
      <c r="BN502" s="695">
        <v>0</v>
      </c>
      <c r="BO502" s="695">
        <v>0</v>
      </c>
      <c r="BP502" s="695">
        <v>0</v>
      </c>
      <c r="BQ502" s="695">
        <v>0</v>
      </c>
      <c r="BR502" s="695">
        <v>0</v>
      </c>
      <c r="BS502" s="695">
        <v>0</v>
      </c>
      <c r="BT502" s="696">
        <v>0</v>
      </c>
    </row>
    <row r="503" spans="2:72" ht="18" customHeight="1">
      <c r="B503" s="815" t="s">
        <v>208</v>
      </c>
      <c r="C503" s="815" t="s">
        <v>840</v>
      </c>
      <c r="D503" s="815" t="s">
        <v>97</v>
      </c>
      <c r="E503" s="815"/>
      <c r="F503" s="815"/>
      <c r="G503" s="815"/>
      <c r="H503" s="815">
        <v>2017</v>
      </c>
      <c r="I503" s="816" t="s">
        <v>583</v>
      </c>
      <c r="J503" s="634" t="s">
        <v>595</v>
      </c>
      <c r="K503" s="632"/>
      <c r="L503" s="694"/>
      <c r="M503" s="695"/>
      <c r="N503" s="695"/>
      <c r="O503" s="695"/>
      <c r="P503" s="695">
        <v>0</v>
      </c>
      <c r="Q503" s="695">
        <v>0</v>
      </c>
      <c r="R503" s="695">
        <v>0</v>
      </c>
      <c r="S503" s="695">
        <v>0</v>
      </c>
      <c r="T503" s="695">
        <v>0</v>
      </c>
      <c r="U503" s="695">
        <v>0</v>
      </c>
      <c r="V503" s="695">
        <v>0</v>
      </c>
      <c r="W503" s="695">
        <v>0</v>
      </c>
      <c r="X503" s="695">
        <v>0</v>
      </c>
      <c r="Y503" s="695">
        <v>0</v>
      </c>
      <c r="Z503" s="695">
        <v>0</v>
      </c>
      <c r="AA503" s="695">
        <v>0</v>
      </c>
      <c r="AB503" s="695">
        <v>0</v>
      </c>
      <c r="AC503" s="695">
        <v>0</v>
      </c>
      <c r="AD503" s="695">
        <v>0</v>
      </c>
      <c r="AE503" s="695">
        <v>0</v>
      </c>
      <c r="AF503" s="695">
        <v>0</v>
      </c>
      <c r="AG503" s="695">
        <v>0</v>
      </c>
      <c r="AH503" s="695">
        <v>0</v>
      </c>
      <c r="AI503" s="695">
        <v>0</v>
      </c>
      <c r="AJ503" s="695">
        <v>0</v>
      </c>
      <c r="AK503" s="695">
        <v>0</v>
      </c>
      <c r="AL503" s="695">
        <v>0</v>
      </c>
      <c r="AM503" s="695">
        <v>0</v>
      </c>
      <c r="AN503" s="695">
        <v>0</v>
      </c>
      <c r="AO503" s="696">
        <v>0</v>
      </c>
      <c r="AP503" s="632"/>
      <c r="AQ503" s="694"/>
      <c r="AR503" s="695"/>
      <c r="AS503" s="695"/>
      <c r="AT503" s="695"/>
      <c r="AU503" s="695">
        <v>0</v>
      </c>
      <c r="AV503" s="695">
        <v>0</v>
      </c>
      <c r="AW503" s="695">
        <v>0</v>
      </c>
      <c r="AX503" s="695">
        <v>0</v>
      </c>
      <c r="AY503" s="695">
        <v>0</v>
      </c>
      <c r="AZ503" s="695">
        <v>0</v>
      </c>
      <c r="BA503" s="695">
        <v>0</v>
      </c>
      <c r="BB503" s="695">
        <v>0</v>
      </c>
      <c r="BC503" s="695">
        <v>0</v>
      </c>
      <c r="BD503" s="695">
        <v>0</v>
      </c>
      <c r="BE503" s="695">
        <v>0</v>
      </c>
      <c r="BF503" s="695">
        <v>0</v>
      </c>
      <c r="BG503" s="695">
        <v>0</v>
      </c>
      <c r="BH503" s="695">
        <v>0</v>
      </c>
      <c r="BI503" s="695">
        <v>0</v>
      </c>
      <c r="BJ503" s="695">
        <v>0</v>
      </c>
      <c r="BK503" s="695">
        <v>0</v>
      </c>
      <c r="BL503" s="695">
        <v>0</v>
      </c>
      <c r="BM503" s="695">
        <v>0</v>
      </c>
      <c r="BN503" s="695">
        <v>0</v>
      </c>
      <c r="BO503" s="695">
        <v>0</v>
      </c>
      <c r="BP503" s="695">
        <v>0</v>
      </c>
      <c r="BQ503" s="695">
        <v>0</v>
      </c>
      <c r="BR503" s="695">
        <v>0</v>
      </c>
      <c r="BS503" s="695">
        <v>0</v>
      </c>
      <c r="BT503" s="696">
        <v>0</v>
      </c>
    </row>
    <row r="504" spans="2:72" ht="18" customHeight="1">
      <c r="B504" s="815" t="s">
        <v>208</v>
      </c>
      <c r="C504" s="815" t="s">
        <v>840</v>
      </c>
      <c r="D504" s="815" t="s">
        <v>95</v>
      </c>
      <c r="E504" s="815"/>
      <c r="F504" s="815"/>
      <c r="G504" s="815"/>
      <c r="H504" s="815">
        <v>2017</v>
      </c>
      <c r="I504" s="816" t="s">
        <v>583</v>
      </c>
      <c r="J504" s="634" t="s">
        <v>595</v>
      </c>
      <c r="K504" s="632"/>
      <c r="L504" s="694"/>
      <c r="M504" s="695"/>
      <c r="N504" s="695"/>
      <c r="O504" s="695"/>
      <c r="P504" s="695">
        <v>0</v>
      </c>
      <c r="Q504" s="695">
        <v>0</v>
      </c>
      <c r="R504" s="695">
        <v>0</v>
      </c>
      <c r="S504" s="695">
        <v>0</v>
      </c>
      <c r="T504" s="695">
        <v>0</v>
      </c>
      <c r="U504" s="695">
        <v>0</v>
      </c>
      <c r="V504" s="695">
        <v>0</v>
      </c>
      <c r="W504" s="695">
        <v>0</v>
      </c>
      <c r="X504" s="695">
        <v>0</v>
      </c>
      <c r="Y504" s="695">
        <v>0</v>
      </c>
      <c r="Z504" s="695">
        <v>0</v>
      </c>
      <c r="AA504" s="695">
        <v>0</v>
      </c>
      <c r="AB504" s="695">
        <v>0</v>
      </c>
      <c r="AC504" s="695">
        <v>0</v>
      </c>
      <c r="AD504" s="695">
        <v>0</v>
      </c>
      <c r="AE504" s="695">
        <v>0</v>
      </c>
      <c r="AF504" s="695">
        <v>0</v>
      </c>
      <c r="AG504" s="695">
        <v>0</v>
      </c>
      <c r="AH504" s="695">
        <v>0</v>
      </c>
      <c r="AI504" s="695">
        <v>0</v>
      </c>
      <c r="AJ504" s="695">
        <v>0</v>
      </c>
      <c r="AK504" s="695">
        <v>0</v>
      </c>
      <c r="AL504" s="695">
        <v>0</v>
      </c>
      <c r="AM504" s="695">
        <v>0</v>
      </c>
      <c r="AN504" s="695">
        <v>0</v>
      </c>
      <c r="AO504" s="696">
        <v>0</v>
      </c>
      <c r="AP504" s="632"/>
      <c r="AQ504" s="694"/>
      <c r="AR504" s="695"/>
      <c r="AS504" s="695"/>
      <c r="AT504" s="695"/>
      <c r="AU504" s="695">
        <v>0</v>
      </c>
      <c r="AV504" s="695">
        <v>0</v>
      </c>
      <c r="AW504" s="695">
        <v>0</v>
      </c>
      <c r="AX504" s="695">
        <v>0</v>
      </c>
      <c r="AY504" s="695">
        <v>0</v>
      </c>
      <c r="AZ504" s="695">
        <v>0</v>
      </c>
      <c r="BA504" s="695">
        <v>0</v>
      </c>
      <c r="BB504" s="695">
        <v>0</v>
      </c>
      <c r="BC504" s="695">
        <v>0</v>
      </c>
      <c r="BD504" s="695">
        <v>0</v>
      </c>
      <c r="BE504" s="695">
        <v>0</v>
      </c>
      <c r="BF504" s="695">
        <v>0</v>
      </c>
      <c r="BG504" s="695">
        <v>0</v>
      </c>
      <c r="BH504" s="695">
        <v>0</v>
      </c>
      <c r="BI504" s="695">
        <v>0</v>
      </c>
      <c r="BJ504" s="695">
        <v>0</v>
      </c>
      <c r="BK504" s="695">
        <v>0</v>
      </c>
      <c r="BL504" s="695">
        <v>0</v>
      </c>
      <c r="BM504" s="695">
        <v>0</v>
      </c>
      <c r="BN504" s="695">
        <v>0</v>
      </c>
      <c r="BO504" s="695">
        <v>0</v>
      </c>
      <c r="BP504" s="695">
        <v>0</v>
      </c>
      <c r="BQ504" s="695">
        <v>0</v>
      </c>
      <c r="BR504" s="695">
        <v>0</v>
      </c>
      <c r="BS504" s="695">
        <v>0</v>
      </c>
      <c r="BT504" s="696">
        <v>0</v>
      </c>
    </row>
    <row r="505" spans="2:72" ht="18" customHeight="1">
      <c r="B505" s="815" t="s">
        <v>208</v>
      </c>
      <c r="C505" s="815" t="s">
        <v>840</v>
      </c>
      <c r="D505" s="815" t="s">
        <v>96</v>
      </c>
      <c r="E505" s="815"/>
      <c r="F505" s="815"/>
      <c r="G505" s="815"/>
      <c r="H505" s="815">
        <v>2017</v>
      </c>
      <c r="I505" s="816" t="s">
        <v>583</v>
      </c>
      <c r="J505" s="634" t="s">
        <v>595</v>
      </c>
      <c r="K505" s="632"/>
      <c r="L505" s="694"/>
      <c r="M505" s="695"/>
      <c r="N505" s="695"/>
      <c r="O505" s="695"/>
      <c r="P505" s="695">
        <v>0</v>
      </c>
      <c r="Q505" s="695">
        <v>0</v>
      </c>
      <c r="R505" s="695">
        <v>0</v>
      </c>
      <c r="S505" s="695">
        <v>0</v>
      </c>
      <c r="T505" s="695">
        <v>0</v>
      </c>
      <c r="U505" s="695">
        <v>0</v>
      </c>
      <c r="V505" s="695">
        <v>0</v>
      </c>
      <c r="W505" s="695">
        <v>0</v>
      </c>
      <c r="X505" s="695">
        <v>0</v>
      </c>
      <c r="Y505" s="695">
        <v>0</v>
      </c>
      <c r="Z505" s="695">
        <v>0</v>
      </c>
      <c r="AA505" s="695">
        <v>0</v>
      </c>
      <c r="AB505" s="695">
        <v>0</v>
      </c>
      <c r="AC505" s="695">
        <v>0</v>
      </c>
      <c r="AD505" s="695">
        <v>0</v>
      </c>
      <c r="AE505" s="695">
        <v>0</v>
      </c>
      <c r="AF505" s="695">
        <v>0</v>
      </c>
      <c r="AG505" s="695">
        <v>0</v>
      </c>
      <c r="AH505" s="695">
        <v>0</v>
      </c>
      <c r="AI505" s="695">
        <v>0</v>
      </c>
      <c r="AJ505" s="695">
        <v>0</v>
      </c>
      <c r="AK505" s="695">
        <v>0</v>
      </c>
      <c r="AL505" s="695">
        <v>0</v>
      </c>
      <c r="AM505" s="695">
        <v>0</v>
      </c>
      <c r="AN505" s="695">
        <v>0</v>
      </c>
      <c r="AO505" s="696">
        <v>0</v>
      </c>
      <c r="AP505" s="632"/>
      <c r="AQ505" s="694"/>
      <c r="AR505" s="695"/>
      <c r="AS505" s="695"/>
      <c r="AT505" s="695"/>
      <c r="AU505" s="695">
        <v>0</v>
      </c>
      <c r="AV505" s="695">
        <v>0</v>
      </c>
      <c r="AW505" s="695">
        <v>0</v>
      </c>
      <c r="AX505" s="695">
        <v>0</v>
      </c>
      <c r="AY505" s="695">
        <v>0</v>
      </c>
      <c r="AZ505" s="695">
        <v>0</v>
      </c>
      <c r="BA505" s="695">
        <v>0</v>
      </c>
      <c r="BB505" s="695">
        <v>0</v>
      </c>
      <c r="BC505" s="695">
        <v>0</v>
      </c>
      <c r="BD505" s="695">
        <v>0</v>
      </c>
      <c r="BE505" s="695">
        <v>0</v>
      </c>
      <c r="BF505" s="695">
        <v>0</v>
      </c>
      <c r="BG505" s="695">
        <v>0</v>
      </c>
      <c r="BH505" s="695">
        <v>0</v>
      </c>
      <c r="BI505" s="695">
        <v>0</v>
      </c>
      <c r="BJ505" s="695">
        <v>0</v>
      </c>
      <c r="BK505" s="695">
        <v>0</v>
      </c>
      <c r="BL505" s="695">
        <v>0</v>
      </c>
      <c r="BM505" s="695">
        <v>0</v>
      </c>
      <c r="BN505" s="695">
        <v>0</v>
      </c>
      <c r="BO505" s="695">
        <v>0</v>
      </c>
      <c r="BP505" s="695">
        <v>0</v>
      </c>
      <c r="BQ505" s="695">
        <v>0</v>
      </c>
      <c r="BR505" s="695">
        <v>0</v>
      </c>
      <c r="BS505" s="695">
        <v>0</v>
      </c>
      <c r="BT505" s="696">
        <v>0</v>
      </c>
    </row>
    <row r="506" spans="2:72" ht="18" customHeight="1">
      <c r="B506" s="815" t="s">
        <v>208</v>
      </c>
      <c r="C506" s="815" t="s">
        <v>840</v>
      </c>
      <c r="D506" s="815" t="s">
        <v>682</v>
      </c>
      <c r="E506" s="815"/>
      <c r="F506" s="815"/>
      <c r="G506" s="815"/>
      <c r="H506" s="815">
        <v>2017</v>
      </c>
      <c r="I506" s="816" t="s">
        <v>583</v>
      </c>
      <c r="J506" s="634" t="s">
        <v>595</v>
      </c>
      <c r="K506" s="632"/>
      <c r="L506" s="694"/>
      <c r="M506" s="695"/>
      <c r="N506" s="695"/>
      <c r="O506" s="695"/>
      <c r="P506" s="695">
        <v>0</v>
      </c>
      <c r="Q506" s="695">
        <v>0</v>
      </c>
      <c r="R506" s="695">
        <v>0</v>
      </c>
      <c r="S506" s="695">
        <v>0</v>
      </c>
      <c r="T506" s="695">
        <v>0</v>
      </c>
      <c r="U506" s="695">
        <v>0</v>
      </c>
      <c r="V506" s="695">
        <v>0</v>
      </c>
      <c r="W506" s="695">
        <v>0</v>
      </c>
      <c r="X506" s="695">
        <v>0</v>
      </c>
      <c r="Y506" s="695">
        <v>0</v>
      </c>
      <c r="Z506" s="695">
        <v>0</v>
      </c>
      <c r="AA506" s="695">
        <v>0</v>
      </c>
      <c r="AB506" s="695">
        <v>0</v>
      </c>
      <c r="AC506" s="695">
        <v>0</v>
      </c>
      <c r="AD506" s="695">
        <v>0</v>
      </c>
      <c r="AE506" s="695">
        <v>0</v>
      </c>
      <c r="AF506" s="695">
        <v>0</v>
      </c>
      <c r="AG506" s="695">
        <v>0</v>
      </c>
      <c r="AH506" s="695">
        <v>0</v>
      </c>
      <c r="AI506" s="695">
        <v>0</v>
      </c>
      <c r="AJ506" s="695">
        <v>0</v>
      </c>
      <c r="AK506" s="695">
        <v>0</v>
      </c>
      <c r="AL506" s="695">
        <v>0</v>
      </c>
      <c r="AM506" s="695">
        <v>0</v>
      </c>
      <c r="AN506" s="695">
        <v>0</v>
      </c>
      <c r="AO506" s="696">
        <v>0</v>
      </c>
      <c r="AP506" s="632"/>
      <c r="AQ506" s="694"/>
      <c r="AR506" s="695"/>
      <c r="AS506" s="695"/>
      <c r="AT506" s="695"/>
      <c r="AU506" s="695">
        <v>0</v>
      </c>
      <c r="AV506" s="695">
        <v>0</v>
      </c>
      <c r="AW506" s="695">
        <v>0</v>
      </c>
      <c r="AX506" s="695">
        <v>0</v>
      </c>
      <c r="AY506" s="695">
        <v>0</v>
      </c>
      <c r="AZ506" s="695">
        <v>0</v>
      </c>
      <c r="BA506" s="695">
        <v>0</v>
      </c>
      <c r="BB506" s="695">
        <v>0</v>
      </c>
      <c r="BC506" s="695">
        <v>0</v>
      </c>
      <c r="BD506" s="695">
        <v>0</v>
      </c>
      <c r="BE506" s="695">
        <v>0</v>
      </c>
      <c r="BF506" s="695">
        <v>0</v>
      </c>
      <c r="BG506" s="695">
        <v>0</v>
      </c>
      <c r="BH506" s="695">
        <v>0</v>
      </c>
      <c r="BI506" s="695">
        <v>0</v>
      </c>
      <c r="BJ506" s="695">
        <v>0</v>
      </c>
      <c r="BK506" s="695">
        <v>0</v>
      </c>
      <c r="BL506" s="695">
        <v>0</v>
      </c>
      <c r="BM506" s="695">
        <v>0</v>
      </c>
      <c r="BN506" s="695">
        <v>0</v>
      </c>
      <c r="BO506" s="695">
        <v>0</v>
      </c>
      <c r="BP506" s="695">
        <v>0</v>
      </c>
      <c r="BQ506" s="695">
        <v>0</v>
      </c>
      <c r="BR506" s="695">
        <v>0</v>
      </c>
      <c r="BS506" s="695">
        <v>0</v>
      </c>
      <c r="BT506" s="696">
        <v>0</v>
      </c>
    </row>
    <row r="507" spans="2:72" ht="18" customHeight="1">
      <c r="B507" s="815" t="s">
        <v>208</v>
      </c>
      <c r="C507" s="815" t="s">
        <v>840</v>
      </c>
      <c r="D507" s="815" t="s">
        <v>98</v>
      </c>
      <c r="E507" s="815"/>
      <c r="F507" s="815"/>
      <c r="G507" s="815"/>
      <c r="H507" s="815">
        <v>2017</v>
      </c>
      <c r="I507" s="816" t="s">
        <v>583</v>
      </c>
      <c r="J507" s="634" t="s">
        <v>595</v>
      </c>
      <c r="K507" s="632"/>
      <c r="L507" s="694"/>
      <c r="M507" s="695"/>
      <c r="N507" s="695"/>
      <c r="O507" s="695"/>
      <c r="P507" s="695">
        <v>0</v>
      </c>
      <c r="Q507" s="695">
        <v>0</v>
      </c>
      <c r="R507" s="695">
        <v>0</v>
      </c>
      <c r="S507" s="695">
        <v>0</v>
      </c>
      <c r="T507" s="695">
        <v>0</v>
      </c>
      <c r="U507" s="695">
        <v>0</v>
      </c>
      <c r="V507" s="695">
        <v>0</v>
      </c>
      <c r="W507" s="695">
        <v>0</v>
      </c>
      <c r="X507" s="695">
        <v>0</v>
      </c>
      <c r="Y507" s="695">
        <v>0</v>
      </c>
      <c r="Z507" s="695">
        <v>0</v>
      </c>
      <c r="AA507" s="695">
        <v>0</v>
      </c>
      <c r="AB507" s="695">
        <v>0</v>
      </c>
      <c r="AC507" s="695">
        <v>0</v>
      </c>
      <c r="AD507" s="695">
        <v>0</v>
      </c>
      <c r="AE507" s="695">
        <v>0</v>
      </c>
      <c r="AF507" s="695">
        <v>0</v>
      </c>
      <c r="AG507" s="695">
        <v>0</v>
      </c>
      <c r="AH507" s="695">
        <v>0</v>
      </c>
      <c r="AI507" s="695">
        <v>0</v>
      </c>
      <c r="AJ507" s="695">
        <v>0</v>
      </c>
      <c r="AK507" s="695">
        <v>0</v>
      </c>
      <c r="AL507" s="695">
        <v>0</v>
      </c>
      <c r="AM507" s="695">
        <v>0</v>
      </c>
      <c r="AN507" s="695">
        <v>0</v>
      </c>
      <c r="AO507" s="696">
        <v>0</v>
      </c>
      <c r="AP507" s="632"/>
      <c r="AQ507" s="694"/>
      <c r="AR507" s="695"/>
      <c r="AS507" s="695"/>
      <c r="AT507" s="695"/>
      <c r="AU507" s="695">
        <v>0</v>
      </c>
      <c r="AV507" s="695">
        <v>0</v>
      </c>
      <c r="AW507" s="695">
        <v>0</v>
      </c>
      <c r="AX507" s="695">
        <v>0</v>
      </c>
      <c r="AY507" s="695">
        <v>0</v>
      </c>
      <c r="AZ507" s="695">
        <v>0</v>
      </c>
      <c r="BA507" s="695">
        <v>0</v>
      </c>
      <c r="BB507" s="695">
        <v>0</v>
      </c>
      <c r="BC507" s="695">
        <v>0</v>
      </c>
      <c r="BD507" s="695">
        <v>0</v>
      </c>
      <c r="BE507" s="695">
        <v>0</v>
      </c>
      <c r="BF507" s="695">
        <v>0</v>
      </c>
      <c r="BG507" s="695">
        <v>0</v>
      </c>
      <c r="BH507" s="695">
        <v>0</v>
      </c>
      <c r="BI507" s="695">
        <v>0</v>
      </c>
      <c r="BJ507" s="695">
        <v>0</v>
      </c>
      <c r="BK507" s="695">
        <v>0</v>
      </c>
      <c r="BL507" s="695">
        <v>0</v>
      </c>
      <c r="BM507" s="695">
        <v>0</v>
      </c>
      <c r="BN507" s="695">
        <v>0</v>
      </c>
      <c r="BO507" s="695">
        <v>0</v>
      </c>
      <c r="BP507" s="695">
        <v>0</v>
      </c>
      <c r="BQ507" s="695">
        <v>0</v>
      </c>
      <c r="BR507" s="695">
        <v>0</v>
      </c>
      <c r="BS507" s="695">
        <v>0</v>
      </c>
      <c r="BT507" s="696">
        <v>0</v>
      </c>
    </row>
    <row r="508" spans="2:72" ht="18" customHeight="1">
      <c r="B508" s="815" t="s">
        <v>208</v>
      </c>
      <c r="C508" s="815" t="s">
        <v>840</v>
      </c>
      <c r="D508" s="815" t="s">
        <v>99</v>
      </c>
      <c r="E508" s="815"/>
      <c r="F508" s="815"/>
      <c r="G508" s="815"/>
      <c r="H508" s="815">
        <v>2017</v>
      </c>
      <c r="I508" s="816" t="s">
        <v>583</v>
      </c>
      <c r="J508" s="634" t="s">
        <v>595</v>
      </c>
      <c r="K508" s="632"/>
      <c r="L508" s="694"/>
      <c r="M508" s="695"/>
      <c r="N508" s="695"/>
      <c r="O508" s="695"/>
      <c r="P508" s="695">
        <v>0</v>
      </c>
      <c r="Q508" s="695">
        <v>0</v>
      </c>
      <c r="R508" s="695">
        <v>0</v>
      </c>
      <c r="S508" s="695">
        <v>0</v>
      </c>
      <c r="T508" s="695">
        <v>0</v>
      </c>
      <c r="U508" s="695">
        <v>0</v>
      </c>
      <c r="V508" s="695">
        <v>0</v>
      </c>
      <c r="W508" s="695">
        <v>0</v>
      </c>
      <c r="X508" s="695">
        <v>0</v>
      </c>
      <c r="Y508" s="695">
        <v>0</v>
      </c>
      <c r="Z508" s="695">
        <v>0</v>
      </c>
      <c r="AA508" s="695">
        <v>0</v>
      </c>
      <c r="AB508" s="695">
        <v>0</v>
      </c>
      <c r="AC508" s="695">
        <v>0</v>
      </c>
      <c r="AD508" s="695">
        <v>0</v>
      </c>
      <c r="AE508" s="695">
        <v>0</v>
      </c>
      <c r="AF508" s="695">
        <v>0</v>
      </c>
      <c r="AG508" s="695">
        <v>0</v>
      </c>
      <c r="AH508" s="695">
        <v>0</v>
      </c>
      <c r="AI508" s="695">
        <v>0</v>
      </c>
      <c r="AJ508" s="695">
        <v>0</v>
      </c>
      <c r="AK508" s="695">
        <v>0</v>
      </c>
      <c r="AL508" s="695">
        <v>0</v>
      </c>
      <c r="AM508" s="695">
        <v>0</v>
      </c>
      <c r="AN508" s="695">
        <v>0</v>
      </c>
      <c r="AO508" s="696">
        <v>0</v>
      </c>
      <c r="AP508" s="632"/>
      <c r="AQ508" s="694"/>
      <c r="AR508" s="695"/>
      <c r="AS508" s="695"/>
      <c r="AT508" s="695"/>
      <c r="AU508" s="695">
        <v>0</v>
      </c>
      <c r="AV508" s="695">
        <v>0</v>
      </c>
      <c r="AW508" s="695">
        <v>0</v>
      </c>
      <c r="AX508" s="695">
        <v>0</v>
      </c>
      <c r="AY508" s="695">
        <v>0</v>
      </c>
      <c r="AZ508" s="695">
        <v>0</v>
      </c>
      <c r="BA508" s="695">
        <v>0</v>
      </c>
      <c r="BB508" s="695">
        <v>0</v>
      </c>
      <c r="BC508" s="695">
        <v>0</v>
      </c>
      <c r="BD508" s="695">
        <v>0</v>
      </c>
      <c r="BE508" s="695">
        <v>0</v>
      </c>
      <c r="BF508" s="695">
        <v>0</v>
      </c>
      <c r="BG508" s="695">
        <v>0</v>
      </c>
      <c r="BH508" s="695">
        <v>0</v>
      </c>
      <c r="BI508" s="695">
        <v>0</v>
      </c>
      <c r="BJ508" s="695">
        <v>0</v>
      </c>
      <c r="BK508" s="695">
        <v>0</v>
      </c>
      <c r="BL508" s="695">
        <v>0</v>
      </c>
      <c r="BM508" s="695">
        <v>0</v>
      </c>
      <c r="BN508" s="695">
        <v>0</v>
      </c>
      <c r="BO508" s="695">
        <v>0</v>
      </c>
      <c r="BP508" s="695">
        <v>0</v>
      </c>
      <c r="BQ508" s="695">
        <v>0</v>
      </c>
      <c r="BR508" s="695">
        <v>0</v>
      </c>
      <c r="BS508" s="695">
        <v>0</v>
      </c>
      <c r="BT508" s="696">
        <v>0</v>
      </c>
    </row>
    <row r="509" spans="2:72" ht="18" customHeight="1">
      <c r="B509" s="815" t="s">
        <v>208</v>
      </c>
      <c r="C509" s="815" t="s">
        <v>840</v>
      </c>
      <c r="D509" s="815" t="s">
        <v>100</v>
      </c>
      <c r="E509" s="815"/>
      <c r="F509" s="815"/>
      <c r="G509" s="815"/>
      <c r="H509" s="815">
        <v>2017</v>
      </c>
      <c r="I509" s="816" t="s">
        <v>583</v>
      </c>
      <c r="J509" s="634" t="s">
        <v>595</v>
      </c>
      <c r="K509" s="632"/>
      <c r="L509" s="694"/>
      <c r="M509" s="695"/>
      <c r="N509" s="695"/>
      <c r="O509" s="695"/>
      <c r="P509" s="695">
        <v>0</v>
      </c>
      <c r="Q509" s="695">
        <v>0</v>
      </c>
      <c r="R509" s="695">
        <v>0</v>
      </c>
      <c r="S509" s="695">
        <v>0</v>
      </c>
      <c r="T509" s="695">
        <v>0</v>
      </c>
      <c r="U509" s="695">
        <v>0</v>
      </c>
      <c r="V509" s="695">
        <v>0</v>
      </c>
      <c r="W509" s="695">
        <v>0</v>
      </c>
      <c r="X509" s="695">
        <v>0</v>
      </c>
      <c r="Y509" s="695">
        <v>0</v>
      </c>
      <c r="Z509" s="695">
        <v>0</v>
      </c>
      <c r="AA509" s="695">
        <v>0</v>
      </c>
      <c r="AB509" s="695">
        <v>0</v>
      </c>
      <c r="AC509" s="695">
        <v>0</v>
      </c>
      <c r="AD509" s="695">
        <v>0</v>
      </c>
      <c r="AE509" s="695">
        <v>0</v>
      </c>
      <c r="AF509" s="695">
        <v>0</v>
      </c>
      <c r="AG509" s="695">
        <v>0</v>
      </c>
      <c r="AH509" s="695">
        <v>0</v>
      </c>
      <c r="AI509" s="695">
        <v>0</v>
      </c>
      <c r="AJ509" s="695">
        <v>0</v>
      </c>
      <c r="AK509" s="695">
        <v>0</v>
      </c>
      <c r="AL509" s="695">
        <v>0</v>
      </c>
      <c r="AM509" s="695">
        <v>0</v>
      </c>
      <c r="AN509" s="695">
        <v>0</v>
      </c>
      <c r="AO509" s="696">
        <v>0</v>
      </c>
      <c r="AP509" s="632"/>
      <c r="AQ509" s="694"/>
      <c r="AR509" s="695"/>
      <c r="AS509" s="695"/>
      <c r="AT509" s="695"/>
      <c r="AU509" s="695">
        <v>0</v>
      </c>
      <c r="AV509" s="695">
        <v>0</v>
      </c>
      <c r="AW509" s="695">
        <v>0</v>
      </c>
      <c r="AX509" s="695">
        <v>0</v>
      </c>
      <c r="AY509" s="695">
        <v>0</v>
      </c>
      <c r="AZ509" s="695">
        <v>0</v>
      </c>
      <c r="BA509" s="695">
        <v>0</v>
      </c>
      <c r="BB509" s="695">
        <v>0</v>
      </c>
      <c r="BC509" s="695">
        <v>0</v>
      </c>
      <c r="BD509" s="695">
        <v>0</v>
      </c>
      <c r="BE509" s="695">
        <v>0</v>
      </c>
      <c r="BF509" s="695">
        <v>0</v>
      </c>
      <c r="BG509" s="695">
        <v>0</v>
      </c>
      <c r="BH509" s="695">
        <v>0</v>
      </c>
      <c r="BI509" s="695">
        <v>0</v>
      </c>
      <c r="BJ509" s="695">
        <v>0</v>
      </c>
      <c r="BK509" s="695">
        <v>0</v>
      </c>
      <c r="BL509" s="695">
        <v>0</v>
      </c>
      <c r="BM509" s="695">
        <v>0</v>
      </c>
      <c r="BN509" s="695">
        <v>0</v>
      </c>
      <c r="BO509" s="695">
        <v>0</v>
      </c>
      <c r="BP509" s="695">
        <v>0</v>
      </c>
      <c r="BQ509" s="695">
        <v>0</v>
      </c>
      <c r="BR509" s="695">
        <v>0</v>
      </c>
      <c r="BS509" s="695">
        <v>0</v>
      </c>
      <c r="BT509" s="696">
        <v>0</v>
      </c>
    </row>
    <row r="510" spans="2:72" ht="18" customHeight="1">
      <c r="B510" s="815" t="s">
        <v>208</v>
      </c>
      <c r="C510" s="815" t="s">
        <v>840</v>
      </c>
      <c r="D510" s="815" t="s">
        <v>101</v>
      </c>
      <c r="E510" s="815"/>
      <c r="F510" s="815"/>
      <c r="G510" s="815"/>
      <c r="H510" s="815">
        <v>2017</v>
      </c>
      <c r="I510" s="816" t="s">
        <v>583</v>
      </c>
      <c r="J510" s="634" t="s">
        <v>595</v>
      </c>
      <c r="K510" s="632"/>
      <c r="L510" s="694"/>
      <c r="M510" s="695"/>
      <c r="N510" s="695"/>
      <c r="O510" s="695"/>
      <c r="P510" s="695">
        <v>0</v>
      </c>
      <c r="Q510" s="695">
        <v>0</v>
      </c>
      <c r="R510" s="695">
        <v>0</v>
      </c>
      <c r="S510" s="695">
        <v>0</v>
      </c>
      <c r="T510" s="695">
        <v>0</v>
      </c>
      <c r="U510" s="695">
        <v>0</v>
      </c>
      <c r="V510" s="695">
        <v>0</v>
      </c>
      <c r="W510" s="695">
        <v>0</v>
      </c>
      <c r="X510" s="695">
        <v>0</v>
      </c>
      <c r="Y510" s="695">
        <v>0</v>
      </c>
      <c r="Z510" s="695">
        <v>0</v>
      </c>
      <c r="AA510" s="695">
        <v>0</v>
      </c>
      <c r="AB510" s="695">
        <v>0</v>
      </c>
      <c r="AC510" s="695">
        <v>0</v>
      </c>
      <c r="AD510" s="695">
        <v>0</v>
      </c>
      <c r="AE510" s="695">
        <v>0</v>
      </c>
      <c r="AF510" s="695">
        <v>0</v>
      </c>
      <c r="AG510" s="695">
        <v>0</v>
      </c>
      <c r="AH510" s="695">
        <v>0</v>
      </c>
      <c r="AI510" s="695">
        <v>0</v>
      </c>
      <c r="AJ510" s="695">
        <v>0</v>
      </c>
      <c r="AK510" s="695">
        <v>0</v>
      </c>
      <c r="AL510" s="695">
        <v>0</v>
      </c>
      <c r="AM510" s="695">
        <v>0</v>
      </c>
      <c r="AN510" s="695">
        <v>0</v>
      </c>
      <c r="AO510" s="696">
        <v>0</v>
      </c>
      <c r="AP510" s="632"/>
      <c r="AQ510" s="694"/>
      <c r="AR510" s="695"/>
      <c r="AS510" s="695"/>
      <c r="AT510" s="695"/>
      <c r="AU510" s="695">
        <v>0</v>
      </c>
      <c r="AV510" s="695">
        <v>0</v>
      </c>
      <c r="AW510" s="695">
        <v>0</v>
      </c>
      <c r="AX510" s="695">
        <v>0</v>
      </c>
      <c r="AY510" s="695">
        <v>0</v>
      </c>
      <c r="AZ510" s="695">
        <v>0</v>
      </c>
      <c r="BA510" s="695">
        <v>0</v>
      </c>
      <c r="BB510" s="695">
        <v>0</v>
      </c>
      <c r="BC510" s="695">
        <v>0</v>
      </c>
      <c r="BD510" s="695">
        <v>0</v>
      </c>
      <c r="BE510" s="695">
        <v>0</v>
      </c>
      <c r="BF510" s="695">
        <v>0</v>
      </c>
      <c r="BG510" s="695">
        <v>0</v>
      </c>
      <c r="BH510" s="695">
        <v>0</v>
      </c>
      <c r="BI510" s="695">
        <v>0</v>
      </c>
      <c r="BJ510" s="695">
        <v>0</v>
      </c>
      <c r="BK510" s="695">
        <v>0</v>
      </c>
      <c r="BL510" s="695">
        <v>0</v>
      </c>
      <c r="BM510" s="695">
        <v>0</v>
      </c>
      <c r="BN510" s="695">
        <v>0</v>
      </c>
      <c r="BO510" s="695">
        <v>0</v>
      </c>
      <c r="BP510" s="695">
        <v>0</v>
      </c>
      <c r="BQ510" s="695">
        <v>0</v>
      </c>
      <c r="BR510" s="695">
        <v>0</v>
      </c>
      <c r="BS510" s="695">
        <v>0</v>
      </c>
      <c r="BT510" s="696">
        <v>0</v>
      </c>
    </row>
    <row r="511" spans="2:72" ht="18" customHeight="1">
      <c r="B511" s="815" t="s">
        <v>208</v>
      </c>
      <c r="C511" s="815" t="s">
        <v>840</v>
      </c>
      <c r="D511" s="815" t="s">
        <v>102</v>
      </c>
      <c r="E511" s="815"/>
      <c r="F511" s="815"/>
      <c r="G511" s="815"/>
      <c r="H511" s="815">
        <v>2017</v>
      </c>
      <c r="I511" s="816" t="s">
        <v>583</v>
      </c>
      <c r="J511" s="634" t="s">
        <v>595</v>
      </c>
      <c r="K511" s="632"/>
      <c r="L511" s="694"/>
      <c r="M511" s="695"/>
      <c r="N511" s="695"/>
      <c r="O511" s="695"/>
      <c r="P511" s="695">
        <v>0</v>
      </c>
      <c r="Q511" s="695">
        <v>0</v>
      </c>
      <c r="R511" s="695">
        <v>0</v>
      </c>
      <c r="S511" s="695">
        <v>0</v>
      </c>
      <c r="T511" s="695">
        <v>0</v>
      </c>
      <c r="U511" s="695">
        <v>0</v>
      </c>
      <c r="V511" s="695">
        <v>0</v>
      </c>
      <c r="W511" s="695">
        <v>0</v>
      </c>
      <c r="X511" s="695">
        <v>0</v>
      </c>
      <c r="Y511" s="695">
        <v>0</v>
      </c>
      <c r="Z511" s="695">
        <v>0</v>
      </c>
      <c r="AA511" s="695">
        <v>0</v>
      </c>
      <c r="AB511" s="695">
        <v>0</v>
      </c>
      <c r="AC511" s="695">
        <v>0</v>
      </c>
      <c r="AD511" s="695">
        <v>0</v>
      </c>
      <c r="AE511" s="695">
        <v>0</v>
      </c>
      <c r="AF511" s="695">
        <v>0</v>
      </c>
      <c r="AG511" s="695">
        <v>0</v>
      </c>
      <c r="AH511" s="695">
        <v>0</v>
      </c>
      <c r="AI511" s="695">
        <v>0</v>
      </c>
      <c r="AJ511" s="695">
        <v>0</v>
      </c>
      <c r="AK511" s="695">
        <v>0</v>
      </c>
      <c r="AL511" s="695">
        <v>0</v>
      </c>
      <c r="AM511" s="695">
        <v>0</v>
      </c>
      <c r="AN511" s="695">
        <v>0</v>
      </c>
      <c r="AO511" s="696">
        <v>0</v>
      </c>
      <c r="AP511" s="632"/>
      <c r="AQ511" s="694"/>
      <c r="AR511" s="695"/>
      <c r="AS511" s="695"/>
      <c r="AT511" s="695"/>
      <c r="AU511" s="695">
        <v>0</v>
      </c>
      <c r="AV511" s="695">
        <v>0</v>
      </c>
      <c r="AW511" s="695">
        <v>0</v>
      </c>
      <c r="AX511" s="695">
        <v>0</v>
      </c>
      <c r="AY511" s="695">
        <v>0</v>
      </c>
      <c r="AZ511" s="695">
        <v>0</v>
      </c>
      <c r="BA511" s="695">
        <v>0</v>
      </c>
      <c r="BB511" s="695">
        <v>0</v>
      </c>
      <c r="BC511" s="695">
        <v>0</v>
      </c>
      <c r="BD511" s="695">
        <v>0</v>
      </c>
      <c r="BE511" s="695">
        <v>0</v>
      </c>
      <c r="BF511" s="695">
        <v>0</v>
      </c>
      <c r="BG511" s="695">
        <v>0</v>
      </c>
      <c r="BH511" s="695">
        <v>0</v>
      </c>
      <c r="BI511" s="695">
        <v>0</v>
      </c>
      <c r="BJ511" s="695">
        <v>0</v>
      </c>
      <c r="BK511" s="695">
        <v>0</v>
      </c>
      <c r="BL511" s="695">
        <v>0</v>
      </c>
      <c r="BM511" s="695">
        <v>0</v>
      </c>
      <c r="BN511" s="695">
        <v>0</v>
      </c>
      <c r="BO511" s="695">
        <v>0</v>
      </c>
      <c r="BP511" s="695">
        <v>0</v>
      </c>
      <c r="BQ511" s="695">
        <v>0</v>
      </c>
      <c r="BR511" s="695">
        <v>0</v>
      </c>
      <c r="BS511" s="695">
        <v>0</v>
      </c>
      <c r="BT511" s="696">
        <v>0</v>
      </c>
    </row>
    <row r="512" spans="2:72" ht="18" customHeight="1">
      <c r="B512" s="815" t="s">
        <v>208</v>
      </c>
      <c r="C512" s="815" t="s">
        <v>840</v>
      </c>
      <c r="D512" s="815" t="s">
        <v>103</v>
      </c>
      <c r="E512" s="815"/>
      <c r="F512" s="815"/>
      <c r="G512" s="815"/>
      <c r="H512" s="815">
        <v>2017</v>
      </c>
      <c r="I512" s="816" t="s">
        <v>583</v>
      </c>
      <c r="J512" s="634" t="s">
        <v>595</v>
      </c>
      <c r="K512" s="632"/>
      <c r="L512" s="694"/>
      <c r="M512" s="695"/>
      <c r="N512" s="695"/>
      <c r="O512" s="695"/>
      <c r="P512" s="695">
        <v>0</v>
      </c>
      <c r="Q512" s="695">
        <v>0</v>
      </c>
      <c r="R512" s="695">
        <v>0</v>
      </c>
      <c r="S512" s="695">
        <v>0</v>
      </c>
      <c r="T512" s="695">
        <v>0</v>
      </c>
      <c r="U512" s="695">
        <v>0</v>
      </c>
      <c r="V512" s="695">
        <v>0</v>
      </c>
      <c r="W512" s="695">
        <v>0</v>
      </c>
      <c r="X512" s="695">
        <v>0</v>
      </c>
      <c r="Y512" s="695">
        <v>0</v>
      </c>
      <c r="Z512" s="695">
        <v>0</v>
      </c>
      <c r="AA512" s="695">
        <v>0</v>
      </c>
      <c r="AB512" s="695">
        <v>0</v>
      </c>
      <c r="AC512" s="695">
        <v>0</v>
      </c>
      <c r="AD512" s="695">
        <v>0</v>
      </c>
      <c r="AE512" s="695">
        <v>0</v>
      </c>
      <c r="AF512" s="695">
        <v>0</v>
      </c>
      <c r="AG512" s="695">
        <v>0</v>
      </c>
      <c r="AH512" s="695">
        <v>0</v>
      </c>
      <c r="AI512" s="695">
        <v>0</v>
      </c>
      <c r="AJ512" s="695">
        <v>0</v>
      </c>
      <c r="AK512" s="695">
        <v>0</v>
      </c>
      <c r="AL512" s="695">
        <v>0</v>
      </c>
      <c r="AM512" s="695">
        <v>0</v>
      </c>
      <c r="AN512" s="695">
        <v>0</v>
      </c>
      <c r="AO512" s="696">
        <v>0</v>
      </c>
      <c r="AP512" s="632"/>
      <c r="AQ512" s="694"/>
      <c r="AR512" s="695"/>
      <c r="AS512" s="695"/>
      <c r="AT512" s="695"/>
      <c r="AU512" s="695">
        <v>0</v>
      </c>
      <c r="AV512" s="695">
        <v>0</v>
      </c>
      <c r="AW512" s="695">
        <v>0</v>
      </c>
      <c r="AX512" s="695">
        <v>0</v>
      </c>
      <c r="AY512" s="695">
        <v>0</v>
      </c>
      <c r="AZ512" s="695">
        <v>0</v>
      </c>
      <c r="BA512" s="695">
        <v>0</v>
      </c>
      <c r="BB512" s="695">
        <v>0</v>
      </c>
      <c r="BC512" s="695">
        <v>0</v>
      </c>
      <c r="BD512" s="695">
        <v>0</v>
      </c>
      <c r="BE512" s="695">
        <v>0</v>
      </c>
      <c r="BF512" s="695">
        <v>0</v>
      </c>
      <c r="BG512" s="695">
        <v>0</v>
      </c>
      <c r="BH512" s="695">
        <v>0</v>
      </c>
      <c r="BI512" s="695">
        <v>0</v>
      </c>
      <c r="BJ512" s="695">
        <v>0</v>
      </c>
      <c r="BK512" s="695">
        <v>0</v>
      </c>
      <c r="BL512" s="695">
        <v>0</v>
      </c>
      <c r="BM512" s="695">
        <v>0</v>
      </c>
      <c r="BN512" s="695">
        <v>0</v>
      </c>
      <c r="BO512" s="695">
        <v>0</v>
      </c>
      <c r="BP512" s="695">
        <v>0</v>
      </c>
      <c r="BQ512" s="695">
        <v>0</v>
      </c>
      <c r="BR512" s="695">
        <v>0</v>
      </c>
      <c r="BS512" s="695">
        <v>0</v>
      </c>
      <c r="BT512" s="696">
        <v>0</v>
      </c>
    </row>
    <row r="513" spans="2:74" ht="18" customHeight="1">
      <c r="B513" s="815" t="s">
        <v>208</v>
      </c>
      <c r="C513" s="815" t="s">
        <v>840</v>
      </c>
      <c r="D513" s="815" t="s">
        <v>104</v>
      </c>
      <c r="E513" s="815"/>
      <c r="F513" s="815"/>
      <c r="G513" s="815"/>
      <c r="H513" s="815">
        <v>2017</v>
      </c>
      <c r="I513" s="816" t="s">
        <v>583</v>
      </c>
      <c r="J513" s="634" t="s">
        <v>595</v>
      </c>
      <c r="K513" s="632"/>
      <c r="L513" s="694"/>
      <c r="M513" s="695"/>
      <c r="N513" s="695"/>
      <c r="O513" s="695"/>
      <c r="P513" s="695">
        <v>0</v>
      </c>
      <c r="Q513" s="695">
        <v>0</v>
      </c>
      <c r="R513" s="695">
        <v>0</v>
      </c>
      <c r="S513" s="695">
        <v>0</v>
      </c>
      <c r="T513" s="695">
        <v>0</v>
      </c>
      <c r="U513" s="695">
        <v>0</v>
      </c>
      <c r="V513" s="695">
        <v>0</v>
      </c>
      <c r="W513" s="695">
        <v>0</v>
      </c>
      <c r="X513" s="695">
        <v>0</v>
      </c>
      <c r="Y513" s="695">
        <v>0</v>
      </c>
      <c r="Z513" s="695">
        <v>0</v>
      </c>
      <c r="AA513" s="695">
        <v>0</v>
      </c>
      <c r="AB513" s="695">
        <v>0</v>
      </c>
      <c r="AC513" s="695">
        <v>0</v>
      </c>
      <c r="AD513" s="695">
        <v>0</v>
      </c>
      <c r="AE513" s="695">
        <v>0</v>
      </c>
      <c r="AF513" s="695">
        <v>0</v>
      </c>
      <c r="AG513" s="695">
        <v>0</v>
      </c>
      <c r="AH513" s="695">
        <v>0</v>
      </c>
      <c r="AI513" s="695">
        <v>0</v>
      </c>
      <c r="AJ513" s="695">
        <v>0</v>
      </c>
      <c r="AK513" s="695">
        <v>0</v>
      </c>
      <c r="AL513" s="695">
        <v>0</v>
      </c>
      <c r="AM513" s="695">
        <v>0</v>
      </c>
      <c r="AN513" s="695">
        <v>0</v>
      </c>
      <c r="AO513" s="696">
        <v>0</v>
      </c>
      <c r="AP513" s="632"/>
      <c r="AQ513" s="694"/>
      <c r="AR513" s="695"/>
      <c r="AS513" s="695"/>
      <c r="AT513" s="695"/>
      <c r="AU513" s="695">
        <v>0</v>
      </c>
      <c r="AV513" s="695">
        <v>0</v>
      </c>
      <c r="AW513" s="695">
        <v>0</v>
      </c>
      <c r="AX513" s="695">
        <v>0</v>
      </c>
      <c r="AY513" s="695">
        <v>0</v>
      </c>
      <c r="AZ513" s="695">
        <v>0</v>
      </c>
      <c r="BA513" s="695">
        <v>0</v>
      </c>
      <c r="BB513" s="695">
        <v>0</v>
      </c>
      <c r="BC513" s="695">
        <v>0</v>
      </c>
      <c r="BD513" s="695">
        <v>0</v>
      </c>
      <c r="BE513" s="695">
        <v>0</v>
      </c>
      <c r="BF513" s="695">
        <v>0</v>
      </c>
      <c r="BG513" s="695">
        <v>0</v>
      </c>
      <c r="BH513" s="695">
        <v>0</v>
      </c>
      <c r="BI513" s="695">
        <v>0</v>
      </c>
      <c r="BJ513" s="695">
        <v>0</v>
      </c>
      <c r="BK513" s="695">
        <v>0</v>
      </c>
      <c r="BL513" s="695">
        <v>0</v>
      </c>
      <c r="BM513" s="695">
        <v>0</v>
      </c>
      <c r="BN513" s="695">
        <v>0</v>
      </c>
      <c r="BO513" s="695">
        <v>0</v>
      </c>
      <c r="BP513" s="695">
        <v>0</v>
      </c>
      <c r="BQ513" s="695">
        <v>0</v>
      </c>
      <c r="BR513" s="695">
        <v>0</v>
      </c>
      <c r="BS513" s="695">
        <v>0</v>
      </c>
      <c r="BT513" s="696">
        <v>0</v>
      </c>
    </row>
    <row r="514" spans="2:74" ht="18" customHeight="1">
      <c r="B514" s="815" t="s">
        <v>208</v>
      </c>
      <c r="C514" s="815" t="s">
        <v>840</v>
      </c>
      <c r="D514" s="815" t="s">
        <v>106</v>
      </c>
      <c r="E514" s="815"/>
      <c r="F514" s="815"/>
      <c r="G514" s="815"/>
      <c r="H514" s="815">
        <v>2017</v>
      </c>
      <c r="I514" s="816" t="s">
        <v>583</v>
      </c>
      <c r="J514" s="634" t="s">
        <v>595</v>
      </c>
      <c r="K514" s="632"/>
      <c r="L514" s="694"/>
      <c r="M514" s="695"/>
      <c r="N514" s="695"/>
      <c r="O514" s="695"/>
      <c r="P514" s="695">
        <v>0</v>
      </c>
      <c r="Q514" s="695">
        <v>0</v>
      </c>
      <c r="R514" s="695">
        <v>0</v>
      </c>
      <c r="S514" s="695">
        <v>0</v>
      </c>
      <c r="T514" s="695">
        <v>0</v>
      </c>
      <c r="U514" s="695">
        <v>0</v>
      </c>
      <c r="V514" s="695">
        <v>0</v>
      </c>
      <c r="W514" s="695">
        <v>0</v>
      </c>
      <c r="X514" s="695">
        <v>0</v>
      </c>
      <c r="Y514" s="695">
        <v>0</v>
      </c>
      <c r="Z514" s="695">
        <v>0</v>
      </c>
      <c r="AA514" s="695">
        <v>0</v>
      </c>
      <c r="AB514" s="695">
        <v>0</v>
      </c>
      <c r="AC514" s="695">
        <v>0</v>
      </c>
      <c r="AD514" s="695">
        <v>0</v>
      </c>
      <c r="AE514" s="695">
        <v>0</v>
      </c>
      <c r="AF514" s="695">
        <v>0</v>
      </c>
      <c r="AG514" s="695">
        <v>0</v>
      </c>
      <c r="AH514" s="695">
        <v>0</v>
      </c>
      <c r="AI514" s="695">
        <v>0</v>
      </c>
      <c r="AJ514" s="695">
        <v>0</v>
      </c>
      <c r="AK514" s="695">
        <v>0</v>
      </c>
      <c r="AL514" s="695">
        <v>0</v>
      </c>
      <c r="AM514" s="695">
        <v>0</v>
      </c>
      <c r="AN514" s="695">
        <v>0</v>
      </c>
      <c r="AO514" s="696">
        <v>0</v>
      </c>
      <c r="AP514" s="632"/>
      <c r="AQ514" s="694"/>
      <c r="AR514" s="695"/>
      <c r="AS514" s="695"/>
      <c r="AT514" s="695"/>
      <c r="AU514" s="695">
        <v>0</v>
      </c>
      <c r="AV514" s="695">
        <v>0</v>
      </c>
      <c r="AW514" s="695">
        <v>0</v>
      </c>
      <c r="AX514" s="695">
        <v>0</v>
      </c>
      <c r="AY514" s="695">
        <v>0</v>
      </c>
      <c r="AZ514" s="695">
        <v>0</v>
      </c>
      <c r="BA514" s="695">
        <v>0</v>
      </c>
      <c r="BB514" s="695">
        <v>0</v>
      </c>
      <c r="BC514" s="695">
        <v>0</v>
      </c>
      <c r="BD514" s="695">
        <v>0</v>
      </c>
      <c r="BE514" s="695">
        <v>0</v>
      </c>
      <c r="BF514" s="695">
        <v>0</v>
      </c>
      <c r="BG514" s="695">
        <v>0</v>
      </c>
      <c r="BH514" s="695">
        <v>0</v>
      </c>
      <c r="BI514" s="695">
        <v>0</v>
      </c>
      <c r="BJ514" s="695">
        <v>0</v>
      </c>
      <c r="BK514" s="695">
        <v>0</v>
      </c>
      <c r="BL514" s="695">
        <v>0</v>
      </c>
      <c r="BM514" s="695">
        <v>0</v>
      </c>
      <c r="BN514" s="695">
        <v>0</v>
      </c>
      <c r="BO514" s="695">
        <v>0</v>
      </c>
      <c r="BP514" s="695">
        <v>0</v>
      </c>
      <c r="BQ514" s="695">
        <v>0</v>
      </c>
      <c r="BR514" s="695">
        <v>0</v>
      </c>
      <c r="BS514" s="695">
        <v>0</v>
      </c>
      <c r="BT514" s="696">
        <v>0</v>
      </c>
    </row>
    <row r="515" spans="2:74" ht="18" customHeight="1">
      <c r="B515" s="815" t="s">
        <v>208</v>
      </c>
      <c r="C515" s="815" t="s">
        <v>840</v>
      </c>
      <c r="D515" s="815" t="s">
        <v>105</v>
      </c>
      <c r="E515" s="815"/>
      <c r="F515" s="815"/>
      <c r="G515" s="815"/>
      <c r="H515" s="815">
        <v>2017</v>
      </c>
      <c r="I515" s="816" t="s">
        <v>583</v>
      </c>
      <c r="J515" s="634" t="s">
        <v>595</v>
      </c>
      <c r="K515" s="632"/>
      <c r="L515" s="694"/>
      <c r="M515" s="695"/>
      <c r="N515" s="695"/>
      <c r="O515" s="695"/>
      <c r="P515" s="695">
        <v>0</v>
      </c>
      <c r="Q515" s="695">
        <v>0</v>
      </c>
      <c r="R515" s="695">
        <v>0</v>
      </c>
      <c r="S515" s="695">
        <v>0</v>
      </c>
      <c r="T515" s="695">
        <v>0</v>
      </c>
      <c r="U515" s="695">
        <v>0</v>
      </c>
      <c r="V515" s="695">
        <v>0</v>
      </c>
      <c r="W515" s="695">
        <v>0</v>
      </c>
      <c r="X515" s="695">
        <v>0</v>
      </c>
      <c r="Y515" s="695">
        <v>0</v>
      </c>
      <c r="Z515" s="695">
        <v>0</v>
      </c>
      <c r="AA515" s="695">
        <v>0</v>
      </c>
      <c r="AB515" s="695">
        <v>0</v>
      </c>
      <c r="AC515" s="695">
        <v>0</v>
      </c>
      <c r="AD515" s="695">
        <v>0</v>
      </c>
      <c r="AE515" s="695">
        <v>0</v>
      </c>
      <c r="AF515" s="695">
        <v>0</v>
      </c>
      <c r="AG515" s="695">
        <v>0</v>
      </c>
      <c r="AH515" s="695">
        <v>0</v>
      </c>
      <c r="AI515" s="695">
        <v>0</v>
      </c>
      <c r="AJ515" s="695">
        <v>0</v>
      </c>
      <c r="AK515" s="695">
        <v>0</v>
      </c>
      <c r="AL515" s="695">
        <v>0</v>
      </c>
      <c r="AM515" s="695">
        <v>0</v>
      </c>
      <c r="AN515" s="695">
        <v>0</v>
      </c>
      <c r="AO515" s="696">
        <v>0</v>
      </c>
      <c r="AP515" s="632"/>
      <c r="AQ515" s="694"/>
      <c r="AR515" s="695"/>
      <c r="AS515" s="695"/>
      <c r="AT515" s="695"/>
      <c r="AU515" s="695">
        <v>0</v>
      </c>
      <c r="AV515" s="695">
        <v>0</v>
      </c>
      <c r="AW515" s="695">
        <v>0</v>
      </c>
      <c r="AX515" s="695">
        <v>0</v>
      </c>
      <c r="AY515" s="695">
        <v>0</v>
      </c>
      <c r="AZ515" s="695">
        <v>0</v>
      </c>
      <c r="BA515" s="695">
        <v>0</v>
      </c>
      <c r="BB515" s="695">
        <v>0</v>
      </c>
      <c r="BC515" s="695">
        <v>0</v>
      </c>
      <c r="BD515" s="695">
        <v>0</v>
      </c>
      <c r="BE515" s="695">
        <v>0</v>
      </c>
      <c r="BF515" s="695">
        <v>0</v>
      </c>
      <c r="BG515" s="695">
        <v>0</v>
      </c>
      <c r="BH515" s="695">
        <v>0</v>
      </c>
      <c r="BI515" s="695">
        <v>0</v>
      </c>
      <c r="BJ515" s="695">
        <v>0</v>
      </c>
      <c r="BK515" s="695">
        <v>0</v>
      </c>
      <c r="BL515" s="695">
        <v>0</v>
      </c>
      <c r="BM515" s="695">
        <v>0</v>
      </c>
      <c r="BN515" s="695">
        <v>0</v>
      </c>
      <c r="BO515" s="695">
        <v>0</v>
      </c>
      <c r="BP515" s="695">
        <v>0</v>
      </c>
      <c r="BQ515" s="695">
        <v>0</v>
      </c>
      <c r="BR515" s="695">
        <v>0</v>
      </c>
      <c r="BS515" s="695">
        <v>0</v>
      </c>
      <c r="BT515" s="696">
        <v>0</v>
      </c>
    </row>
    <row r="516" spans="2:74" ht="18" customHeight="1">
      <c r="B516" s="815" t="s">
        <v>208</v>
      </c>
      <c r="C516" s="815" t="s">
        <v>840</v>
      </c>
      <c r="D516" s="815" t="s">
        <v>108</v>
      </c>
      <c r="E516" s="815"/>
      <c r="F516" s="815"/>
      <c r="G516" s="815"/>
      <c r="H516" s="815">
        <v>2017</v>
      </c>
      <c r="I516" s="816" t="s">
        <v>583</v>
      </c>
      <c r="J516" s="634" t="s">
        <v>595</v>
      </c>
      <c r="K516" s="632"/>
      <c r="L516" s="694"/>
      <c r="M516" s="695"/>
      <c r="N516" s="695"/>
      <c r="O516" s="695"/>
      <c r="P516" s="695">
        <v>0</v>
      </c>
      <c r="Q516" s="695">
        <v>0</v>
      </c>
      <c r="R516" s="695">
        <v>0</v>
      </c>
      <c r="S516" s="695">
        <v>0</v>
      </c>
      <c r="T516" s="695">
        <v>0</v>
      </c>
      <c r="U516" s="695">
        <v>0</v>
      </c>
      <c r="V516" s="695">
        <v>0</v>
      </c>
      <c r="W516" s="695">
        <v>0</v>
      </c>
      <c r="X516" s="695">
        <v>0</v>
      </c>
      <c r="Y516" s="695">
        <v>0</v>
      </c>
      <c r="Z516" s="695">
        <v>0</v>
      </c>
      <c r="AA516" s="695">
        <v>0</v>
      </c>
      <c r="AB516" s="695">
        <v>0</v>
      </c>
      <c r="AC516" s="695">
        <v>0</v>
      </c>
      <c r="AD516" s="695">
        <v>0</v>
      </c>
      <c r="AE516" s="695">
        <v>0</v>
      </c>
      <c r="AF516" s="695">
        <v>0</v>
      </c>
      <c r="AG516" s="695">
        <v>0</v>
      </c>
      <c r="AH516" s="695">
        <v>0</v>
      </c>
      <c r="AI516" s="695">
        <v>0</v>
      </c>
      <c r="AJ516" s="695">
        <v>0</v>
      </c>
      <c r="AK516" s="695">
        <v>0</v>
      </c>
      <c r="AL516" s="695">
        <v>0</v>
      </c>
      <c r="AM516" s="695">
        <v>0</v>
      </c>
      <c r="AN516" s="695">
        <v>0</v>
      </c>
      <c r="AO516" s="696">
        <v>0</v>
      </c>
      <c r="AP516" s="632"/>
      <c r="AQ516" s="694"/>
      <c r="AR516" s="695"/>
      <c r="AS516" s="695"/>
      <c r="AT516" s="695"/>
      <c r="AU516" s="695">
        <v>0</v>
      </c>
      <c r="AV516" s="695">
        <v>0</v>
      </c>
      <c r="AW516" s="695">
        <v>0</v>
      </c>
      <c r="AX516" s="695">
        <v>0</v>
      </c>
      <c r="AY516" s="695">
        <v>0</v>
      </c>
      <c r="AZ516" s="695">
        <v>0</v>
      </c>
      <c r="BA516" s="695">
        <v>0</v>
      </c>
      <c r="BB516" s="695">
        <v>0</v>
      </c>
      <c r="BC516" s="695">
        <v>0</v>
      </c>
      <c r="BD516" s="695">
        <v>0</v>
      </c>
      <c r="BE516" s="695">
        <v>0</v>
      </c>
      <c r="BF516" s="695">
        <v>0</v>
      </c>
      <c r="BG516" s="695">
        <v>0</v>
      </c>
      <c r="BH516" s="695">
        <v>0</v>
      </c>
      <c r="BI516" s="695">
        <v>0</v>
      </c>
      <c r="BJ516" s="695">
        <v>0</v>
      </c>
      <c r="BK516" s="695">
        <v>0</v>
      </c>
      <c r="BL516" s="695">
        <v>0</v>
      </c>
      <c r="BM516" s="695">
        <v>0</v>
      </c>
      <c r="BN516" s="695">
        <v>0</v>
      </c>
      <c r="BO516" s="695">
        <v>0</v>
      </c>
      <c r="BP516" s="695">
        <v>0</v>
      </c>
      <c r="BQ516" s="695">
        <v>0</v>
      </c>
      <c r="BR516" s="695">
        <v>0</v>
      </c>
      <c r="BS516" s="695">
        <v>0</v>
      </c>
      <c r="BT516" s="696">
        <v>0</v>
      </c>
    </row>
    <row r="517" spans="2:74" ht="18" customHeight="1">
      <c r="B517" s="815" t="s">
        <v>208</v>
      </c>
      <c r="C517" s="815" t="s">
        <v>840</v>
      </c>
      <c r="D517" s="815" t="s">
        <v>495</v>
      </c>
      <c r="E517" s="815"/>
      <c r="F517" s="815"/>
      <c r="G517" s="815"/>
      <c r="H517" s="815">
        <v>2017</v>
      </c>
      <c r="I517" s="816" t="s">
        <v>583</v>
      </c>
      <c r="J517" s="634" t="s">
        <v>595</v>
      </c>
      <c r="K517" s="632"/>
      <c r="L517" s="694"/>
      <c r="M517" s="695"/>
      <c r="N517" s="695"/>
      <c r="O517" s="695"/>
      <c r="P517" s="695">
        <v>0</v>
      </c>
      <c r="Q517" s="695">
        <v>0</v>
      </c>
      <c r="R517" s="695">
        <v>0</v>
      </c>
      <c r="S517" s="695">
        <v>0</v>
      </c>
      <c r="T517" s="695">
        <v>0</v>
      </c>
      <c r="U517" s="695">
        <v>0</v>
      </c>
      <c r="V517" s="695">
        <v>0</v>
      </c>
      <c r="W517" s="695">
        <v>0</v>
      </c>
      <c r="X517" s="695">
        <v>0</v>
      </c>
      <c r="Y517" s="695">
        <v>0</v>
      </c>
      <c r="Z517" s="695">
        <v>0</v>
      </c>
      <c r="AA517" s="695">
        <v>0</v>
      </c>
      <c r="AB517" s="695">
        <v>0</v>
      </c>
      <c r="AC517" s="695">
        <v>0</v>
      </c>
      <c r="AD517" s="695">
        <v>0</v>
      </c>
      <c r="AE517" s="695">
        <v>0</v>
      </c>
      <c r="AF517" s="695">
        <v>0</v>
      </c>
      <c r="AG517" s="695">
        <v>0</v>
      </c>
      <c r="AH517" s="695">
        <v>0</v>
      </c>
      <c r="AI517" s="695">
        <v>0</v>
      </c>
      <c r="AJ517" s="695">
        <v>0</v>
      </c>
      <c r="AK517" s="695">
        <v>0</v>
      </c>
      <c r="AL517" s="695">
        <v>0</v>
      </c>
      <c r="AM517" s="695">
        <v>0</v>
      </c>
      <c r="AN517" s="695">
        <v>0</v>
      </c>
      <c r="AO517" s="696">
        <v>0</v>
      </c>
      <c r="AP517" s="632"/>
      <c r="AQ517" s="694"/>
      <c r="AR517" s="695"/>
      <c r="AS517" s="695"/>
      <c r="AT517" s="695"/>
      <c r="AU517" s="695">
        <v>0</v>
      </c>
      <c r="AV517" s="695">
        <v>0</v>
      </c>
      <c r="AW517" s="695">
        <v>0</v>
      </c>
      <c r="AX517" s="695">
        <v>0</v>
      </c>
      <c r="AY517" s="695">
        <v>0</v>
      </c>
      <c r="AZ517" s="695">
        <v>0</v>
      </c>
      <c r="BA517" s="695">
        <v>0</v>
      </c>
      <c r="BB517" s="695">
        <v>0</v>
      </c>
      <c r="BC517" s="695">
        <v>0</v>
      </c>
      <c r="BD517" s="695">
        <v>0</v>
      </c>
      <c r="BE517" s="695">
        <v>0</v>
      </c>
      <c r="BF517" s="695">
        <v>0</v>
      </c>
      <c r="BG517" s="695">
        <v>0</v>
      </c>
      <c r="BH517" s="695">
        <v>0</v>
      </c>
      <c r="BI517" s="695">
        <v>0</v>
      </c>
      <c r="BJ517" s="695">
        <v>0</v>
      </c>
      <c r="BK517" s="695">
        <v>0</v>
      </c>
      <c r="BL517" s="695">
        <v>0</v>
      </c>
      <c r="BM517" s="695">
        <v>0</v>
      </c>
      <c r="BN517" s="695">
        <v>0</v>
      </c>
      <c r="BO517" s="695">
        <v>0</v>
      </c>
      <c r="BP517" s="695">
        <v>0</v>
      </c>
      <c r="BQ517" s="695">
        <v>0</v>
      </c>
      <c r="BR517" s="695">
        <v>0</v>
      </c>
      <c r="BS517" s="695">
        <v>0</v>
      </c>
      <c r="BT517" s="696">
        <v>0</v>
      </c>
    </row>
    <row r="518" spans="2:74" ht="18" customHeight="1">
      <c r="B518" s="815" t="s">
        <v>208</v>
      </c>
      <c r="C518" s="815" t="s">
        <v>840</v>
      </c>
      <c r="D518" s="815" t="s">
        <v>491</v>
      </c>
      <c r="E518" s="815"/>
      <c r="F518" s="815"/>
      <c r="G518" s="815"/>
      <c r="H518" s="815">
        <v>2017</v>
      </c>
      <c r="I518" s="816" t="s">
        <v>583</v>
      </c>
      <c r="J518" s="634" t="s">
        <v>595</v>
      </c>
      <c r="K518" s="632"/>
      <c r="L518" s="694"/>
      <c r="M518" s="695"/>
      <c r="N518" s="695"/>
      <c r="O518" s="695"/>
      <c r="P518" s="695">
        <v>0</v>
      </c>
      <c r="Q518" s="695">
        <v>0</v>
      </c>
      <c r="R518" s="695">
        <v>0</v>
      </c>
      <c r="S518" s="695">
        <v>0</v>
      </c>
      <c r="T518" s="695">
        <v>0</v>
      </c>
      <c r="U518" s="695">
        <v>0</v>
      </c>
      <c r="V518" s="695">
        <v>0</v>
      </c>
      <c r="W518" s="695">
        <v>0</v>
      </c>
      <c r="X518" s="695">
        <v>0</v>
      </c>
      <c r="Y518" s="695">
        <v>0</v>
      </c>
      <c r="Z518" s="695">
        <v>0</v>
      </c>
      <c r="AA518" s="695">
        <v>0</v>
      </c>
      <c r="AB518" s="695">
        <v>0</v>
      </c>
      <c r="AC518" s="695">
        <v>0</v>
      </c>
      <c r="AD518" s="695">
        <v>0</v>
      </c>
      <c r="AE518" s="695">
        <v>0</v>
      </c>
      <c r="AF518" s="695">
        <v>0</v>
      </c>
      <c r="AG518" s="695">
        <v>0</v>
      </c>
      <c r="AH518" s="695">
        <v>0</v>
      </c>
      <c r="AI518" s="695">
        <v>0</v>
      </c>
      <c r="AJ518" s="695">
        <v>0</v>
      </c>
      <c r="AK518" s="695">
        <v>0</v>
      </c>
      <c r="AL518" s="695">
        <v>0</v>
      </c>
      <c r="AM518" s="695">
        <v>0</v>
      </c>
      <c r="AN518" s="695">
        <v>0</v>
      </c>
      <c r="AO518" s="696">
        <v>0</v>
      </c>
      <c r="AP518" s="632"/>
      <c r="AQ518" s="694"/>
      <c r="AR518" s="695"/>
      <c r="AS518" s="695"/>
      <c r="AT518" s="695"/>
      <c r="AU518" s="695">
        <v>0</v>
      </c>
      <c r="AV518" s="695">
        <v>0</v>
      </c>
      <c r="AW518" s="695">
        <v>0</v>
      </c>
      <c r="AX518" s="695">
        <v>0</v>
      </c>
      <c r="AY518" s="695">
        <v>0</v>
      </c>
      <c r="AZ518" s="695">
        <v>0</v>
      </c>
      <c r="BA518" s="695">
        <v>0</v>
      </c>
      <c r="BB518" s="695">
        <v>0</v>
      </c>
      <c r="BC518" s="695">
        <v>0</v>
      </c>
      <c r="BD518" s="695">
        <v>0</v>
      </c>
      <c r="BE518" s="695">
        <v>0</v>
      </c>
      <c r="BF518" s="695">
        <v>0</v>
      </c>
      <c r="BG518" s="695">
        <v>0</v>
      </c>
      <c r="BH518" s="695">
        <v>0</v>
      </c>
      <c r="BI518" s="695">
        <v>0</v>
      </c>
      <c r="BJ518" s="695">
        <v>0</v>
      </c>
      <c r="BK518" s="695">
        <v>0</v>
      </c>
      <c r="BL518" s="695">
        <v>0</v>
      </c>
      <c r="BM518" s="695">
        <v>0</v>
      </c>
      <c r="BN518" s="695">
        <v>0</v>
      </c>
      <c r="BO518" s="695">
        <v>0</v>
      </c>
      <c r="BP518" s="695">
        <v>0</v>
      </c>
      <c r="BQ518" s="695">
        <v>0</v>
      </c>
      <c r="BR518" s="695">
        <v>0</v>
      </c>
      <c r="BS518" s="695">
        <v>0</v>
      </c>
      <c r="BT518" s="696">
        <v>0</v>
      </c>
    </row>
    <row r="519" spans="2:74" ht="18" customHeight="1">
      <c r="B519" s="815" t="s">
        <v>208</v>
      </c>
      <c r="C519" s="815" t="s">
        <v>839</v>
      </c>
      <c r="D519" s="815" t="s">
        <v>770</v>
      </c>
      <c r="E519" s="815"/>
      <c r="F519" s="815"/>
      <c r="G519" s="815"/>
      <c r="H519" s="815">
        <v>2018</v>
      </c>
      <c r="I519" s="816"/>
      <c r="J519" s="634" t="s">
        <v>588</v>
      </c>
      <c r="K519" s="632"/>
      <c r="L519" s="694"/>
      <c r="M519" s="695"/>
      <c r="N519" s="695"/>
      <c r="O519" s="695"/>
      <c r="P519" s="695"/>
      <c r="Q519" s="695"/>
      <c r="R519" s="695"/>
      <c r="S519" s="695"/>
      <c r="T519" s="695"/>
      <c r="U519" s="695"/>
      <c r="V519" s="695"/>
      <c r="W519" s="695"/>
      <c r="X519" s="695"/>
      <c r="Y519" s="695"/>
      <c r="Z519" s="695"/>
      <c r="AA519" s="695"/>
      <c r="AB519" s="695"/>
      <c r="AC519" s="695"/>
      <c r="AD519" s="695"/>
      <c r="AE519" s="695"/>
      <c r="AF519" s="695"/>
      <c r="AG519" s="695"/>
      <c r="AH519" s="695"/>
      <c r="AI519" s="695"/>
      <c r="AJ519" s="695"/>
      <c r="AK519" s="695"/>
      <c r="AL519" s="695"/>
      <c r="AM519" s="695"/>
      <c r="AN519" s="695"/>
      <c r="AO519" s="696"/>
      <c r="AP519" s="632"/>
      <c r="AQ519" s="694"/>
      <c r="AR519" s="695"/>
      <c r="AS519" s="695"/>
      <c r="AT519" s="695"/>
      <c r="AU519" s="695"/>
      <c r="AV519" s="695"/>
      <c r="AW519" s="695"/>
      <c r="AX519" s="695">
        <v>29551044.31774094</v>
      </c>
      <c r="AY519" s="695">
        <v>21400525.528073184</v>
      </c>
      <c r="AZ519" s="695">
        <v>21400525.528073184</v>
      </c>
      <c r="BA519" s="695">
        <v>21400525.528073184</v>
      </c>
      <c r="BB519" s="695">
        <v>21400525.528073184</v>
      </c>
      <c r="BC519" s="695">
        <v>21400525.528073184</v>
      </c>
      <c r="BD519" s="695">
        <v>21400525.528073184</v>
      </c>
      <c r="BE519" s="695">
        <v>21400111.483699396</v>
      </c>
      <c r="BF519" s="695">
        <v>21400111.483699396</v>
      </c>
      <c r="BG519" s="695">
        <v>21400111.483699396</v>
      </c>
      <c r="BH519" s="695">
        <v>21010499.156903274</v>
      </c>
      <c r="BI519" s="695">
        <v>20973876.374839101</v>
      </c>
      <c r="BJ519" s="695">
        <v>20973876.374839101</v>
      </c>
      <c r="BK519" s="695">
        <v>17709610.966938451</v>
      </c>
      <c r="BL519" s="695">
        <v>17709610.966938451</v>
      </c>
      <c r="BM519" s="695">
        <v>13716895.77563991</v>
      </c>
      <c r="BN519" s="695">
        <v>10871631.272727087</v>
      </c>
      <c r="BO519" s="695">
        <v>0</v>
      </c>
      <c r="BP519" s="695">
        <v>0</v>
      </c>
      <c r="BQ519" s="695">
        <v>0</v>
      </c>
      <c r="BR519" s="695">
        <v>0</v>
      </c>
      <c r="BS519" s="695">
        <v>0</v>
      </c>
      <c r="BT519" s="696">
        <v>0</v>
      </c>
    </row>
    <row r="520" spans="2:74" ht="18" customHeight="1">
      <c r="B520" s="815" t="s">
        <v>208</v>
      </c>
      <c r="C520" s="815" t="s">
        <v>839</v>
      </c>
      <c r="D520" s="815" t="s">
        <v>771</v>
      </c>
      <c r="E520" s="815"/>
      <c r="F520" s="815"/>
      <c r="G520" s="815"/>
      <c r="H520" s="815">
        <v>2018</v>
      </c>
      <c r="I520" s="816"/>
      <c r="J520" s="634" t="s">
        <v>588</v>
      </c>
      <c r="K520" s="632"/>
      <c r="L520" s="694"/>
      <c r="M520" s="695"/>
      <c r="N520" s="695"/>
      <c r="O520" s="695"/>
      <c r="P520" s="695"/>
      <c r="Q520" s="695"/>
      <c r="R520" s="695"/>
      <c r="S520" s="695"/>
      <c r="T520" s="695"/>
      <c r="U520" s="695"/>
      <c r="V520" s="695"/>
      <c r="W520" s="695"/>
      <c r="X520" s="695"/>
      <c r="Y520" s="695"/>
      <c r="Z520" s="695"/>
      <c r="AA520" s="695"/>
      <c r="AB520" s="695"/>
      <c r="AC520" s="695"/>
      <c r="AD520" s="695"/>
      <c r="AE520" s="695"/>
      <c r="AF520" s="695"/>
      <c r="AG520" s="695"/>
      <c r="AH520" s="695"/>
      <c r="AI520" s="695"/>
      <c r="AJ520" s="695"/>
      <c r="AK520" s="695"/>
      <c r="AL520" s="695"/>
      <c r="AM520" s="695"/>
      <c r="AN520" s="695"/>
      <c r="AO520" s="696"/>
      <c r="AP520" s="632"/>
      <c r="AQ520" s="694"/>
      <c r="AR520" s="695"/>
      <c r="AS520" s="695"/>
      <c r="AT520" s="695"/>
      <c r="AU520" s="695"/>
      <c r="AV520" s="695"/>
      <c r="AW520" s="695"/>
      <c r="AX520" s="695">
        <v>3248301.8129647598</v>
      </c>
      <c r="AY520" s="695">
        <v>3248301.8129647598</v>
      </c>
      <c r="AZ520" s="695">
        <v>3248301.8129647598</v>
      </c>
      <c r="BA520" s="695">
        <v>3248301.8129647598</v>
      </c>
      <c r="BB520" s="695">
        <v>3248301.8129647598</v>
      </c>
      <c r="BC520" s="695">
        <v>3248301.8129647598</v>
      </c>
      <c r="BD520" s="695">
        <v>3248301.8129647598</v>
      </c>
      <c r="BE520" s="695">
        <v>3248301.8129647598</v>
      </c>
      <c r="BF520" s="695">
        <v>3248301.8129647598</v>
      </c>
      <c r="BG520" s="695">
        <v>3248301.8129647598</v>
      </c>
      <c r="BH520" s="695">
        <v>3248301.8129647598</v>
      </c>
      <c r="BI520" s="695">
        <v>3248301.8129647598</v>
      </c>
      <c r="BJ520" s="695">
        <v>3248301.8129647598</v>
      </c>
      <c r="BK520" s="695">
        <v>3248301.8129647598</v>
      </c>
      <c r="BL520" s="695">
        <v>3248301.8129647598</v>
      </c>
      <c r="BM520" s="695">
        <v>3248301.8129647598</v>
      </c>
      <c r="BN520" s="695">
        <v>3248301.8129647598</v>
      </c>
      <c r="BO520" s="695">
        <v>3248301.8129647598</v>
      </c>
      <c r="BP520" s="695">
        <v>3121589.0126913022</v>
      </c>
      <c r="BQ520" s="695">
        <v>0</v>
      </c>
      <c r="BR520" s="695">
        <v>0</v>
      </c>
      <c r="BS520" s="695">
        <v>0</v>
      </c>
      <c r="BT520" s="696">
        <v>0</v>
      </c>
    </row>
    <row r="521" spans="2:74" ht="18" customHeight="1">
      <c r="B521" s="815" t="s">
        <v>208</v>
      </c>
      <c r="C521" s="815" t="s">
        <v>839</v>
      </c>
      <c r="D521" s="815" t="s">
        <v>115</v>
      </c>
      <c r="E521" s="815"/>
      <c r="F521" s="815"/>
      <c r="G521" s="815"/>
      <c r="H521" s="815">
        <v>2018</v>
      </c>
      <c r="I521" s="816"/>
      <c r="J521" s="634" t="s">
        <v>588</v>
      </c>
      <c r="K521" s="632"/>
      <c r="L521" s="694"/>
      <c r="M521" s="695"/>
      <c r="N521" s="695"/>
      <c r="O521" s="695"/>
      <c r="P521" s="695"/>
      <c r="Q521" s="695"/>
      <c r="R521" s="695"/>
      <c r="S521" s="695">
        <v>15.689731958762893</v>
      </c>
      <c r="T521" s="695">
        <v>15.689731958762893</v>
      </c>
      <c r="U521" s="695">
        <v>15.689731958762893</v>
      </c>
      <c r="V521" s="695">
        <v>15.689731958762893</v>
      </c>
      <c r="W521" s="695">
        <v>15.689731958762893</v>
      </c>
      <c r="X521" s="695">
        <v>15.689731958762893</v>
      </c>
      <c r="Y521" s="695">
        <v>15.689731958762893</v>
      </c>
      <c r="Z521" s="695">
        <v>15.689731958762893</v>
      </c>
      <c r="AA521" s="695">
        <v>15.689731958762893</v>
      </c>
      <c r="AB521" s="695">
        <v>15.689731958762893</v>
      </c>
      <c r="AC521" s="695">
        <v>15.689731958762893</v>
      </c>
      <c r="AD521" s="695">
        <v>15.689731958762893</v>
      </c>
      <c r="AE521" s="695">
        <v>15.689731958762893</v>
      </c>
      <c r="AF521" s="695">
        <v>15.689731958762893</v>
      </c>
      <c r="AG521" s="695">
        <v>15.689731958762893</v>
      </c>
      <c r="AH521" s="695">
        <v>9.8866804123711383</v>
      </c>
      <c r="AI521" s="695">
        <v>8.3821855670103123</v>
      </c>
      <c r="AJ521" s="695">
        <v>8.3821855670103123</v>
      </c>
      <c r="AK521" s="695">
        <v>8.3821855670103123</v>
      </c>
      <c r="AL521" s="695">
        <v>8.3821855670103123</v>
      </c>
      <c r="AM521" s="695">
        <v>8.3821855670103123</v>
      </c>
      <c r="AN521" s="695">
        <v>8.3821855670103123</v>
      </c>
      <c r="AO521" s="696">
        <v>8.3821855670103123</v>
      </c>
      <c r="AP521" s="632"/>
      <c r="AQ521" s="694"/>
      <c r="AR521" s="695"/>
      <c r="AS521" s="695"/>
      <c r="AT521" s="695"/>
      <c r="AU521" s="695"/>
      <c r="AV521" s="695"/>
      <c r="AW521" s="695"/>
      <c r="AX521" s="695">
        <v>267761.04947553569</v>
      </c>
      <c r="AY521" s="695">
        <v>267761.04947553569</v>
      </c>
      <c r="AZ521" s="695">
        <v>267761.04947553569</v>
      </c>
      <c r="BA521" s="695">
        <v>267761.04947553569</v>
      </c>
      <c r="BB521" s="695">
        <v>267761.04947553569</v>
      </c>
      <c r="BC521" s="695">
        <v>267761.04947553569</v>
      </c>
      <c r="BD521" s="695">
        <v>267761.04947553569</v>
      </c>
      <c r="BE521" s="695">
        <v>267761.04947553569</v>
      </c>
      <c r="BF521" s="695">
        <v>267761.04947553569</v>
      </c>
      <c r="BG521" s="695">
        <v>267761.04947553569</v>
      </c>
      <c r="BH521" s="695">
        <v>260634.37258063295</v>
      </c>
      <c r="BI521" s="695">
        <v>260634.37258063295</v>
      </c>
      <c r="BJ521" s="695">
        <v>260634.37258063295</v>
      </c>
      <c r="BK521" s="695">
        <v>260634.37258063295</v>
      </c>
      <c r="BL521" s="695">
        <v>260634.37258063295</v>
      </c>
      <c r="BM521" s="695">
        <v>202018.75726153055</v>
      </c>
      <c r="BN521" s="695">
        <v>86155.341318121224</v>
      </c>
      <c r="BO521" s="695">
        <v>86137.224567196783</v>
      </c>
      <c r="BP521" s="695">
        <v>86137.224567196783</v>
      </c>
      <c r="BQ521" s="695">
        <v>86137.224567196783</v>
      </c>
      <c r="BR521" s="695">
        <v>86100.991065347902</v>
      </c>
      <c r="BS521" s="695">
        <v>86100.991065347902</v>
      </c>
      <c r="BT521" s="696">
        <v>86100.991065347902</v>
      </c>
    </row>
    <row r="522" spans="2:74" ht="18" customHeight="1">
      <c r="B522" s="815" t="s">
        <v>208</v>
      </c>
      <c r="C522" s="815" t="s">
        <v>839</v>
      </c>
      <c r="D522" s="815" t="s">
        <v>116</v>
      </c>
      <c r="E522" s="815"/>
      <c r="F522" s="815"/>
      <c r="G522" s="815"/>
      <c r="H522" s="815">
        <v>2018</v>
      </c>
      <c r="I522" s="816"/>
      <c r="J522" s="634" t="s">
        <v>588</v>
      </c>
      <c r="K522" s="632"/>
      <c r="L522" s="694"/>
      <c r="M522" s="695"/>
      <c r="N522" s="695"/>
      <c r="O522" s="695"/>
      <c r="P522" s="695"/>
      <c r="Q522" s="695"/>
      <c r="R522" s="695"/>
      <c r="S522" s="695">
        <v>485.04340974559682</v>
      </c>
      <c r="T522" s="695">
        <v>485.04340974559682</v>
      </c>
      <c r="U522" s="695">
        <v>485.04340974559682</v>
      </c>
      <c r="V522" s="695">
        <v>485.04340974559682</v>
      </c>
      <c r="W522" s="695">
        <v>485.04340974559682</v>
      </c>
      <c r="X522" s="695">
        <v>485.04340974559682</v>
      </c>
      <c r="Y522" s="695">
        <v>485.04340974559682</v>
      </c>
      <c r="Z522" s="695">
        <v>485.04340974559682</v>
      </c>
      <c r="AA522" s="695">
        <v>485.04340974559682</v>
      </c>
      <c r="AB522" s="695">
        <v>482.10375271683563</v>
      </c>
      <c r="AC522" s="695">
        <v>114.64662412168651</v>
      </c>
      <c r="AD522" s="695">
        <v>114.64662412168651</v>
      </c>
      <c r="AE522" s="695">
        <v>108.76731006416412</v>
      </c>
      <c r="AF522" s="695">
        <v>108.76731006416412</v>
      </c>
      <c r="AG522" s="695">
        <v>97.008681949119349</v>
      </c>
      <c r="AH522" s="695">
        <v>97.008681949119349</v>
      </c>
      <c r="AI522" s="695">
        <v>97.008681949119349</v>
      </c>
      <c r="AJ522" s="695">
        <v>97.008681949119349</v>
      </c>
      <c r="AK522" s="695">
        <v>97.008681949119349</v>
      </c>
      <c r="AL522" s="695">
        <v>97.008681949119349</v>
      </c>
      <c r="AM522" s="695">
        <v>0</v>
      </c>
      <c r="AN522" s="695">
        <v>0</v>
      </c>
      <c r="AO522" s="696">
        <v>0</v>
      </c>
      <c r="AP522" s="632"/>
      <c r="AQ522" s="694"/>
      <c r="AR522" s="695"/>
      <c r="AS522" s="695"/>
      <c r="AT522" s="695"/>
      <c r="AU522" s="695"/>
      <c r="AV522" s="695"/>
      <c r="AW522" s="695"/>
      <c r="AX522" s="695">
        <v>834949.47228732542</v>
      </c>
      <c r="AY522" s="695">
        <v>834949.47228732542</v>
      </c>
      <c r="AZ522" s="695">
        <v>834949.47228732542</v>
      </c>
      <c r="BA522" s="695">
        <v>834949.47228732542</v>
      </c>
      <c r="BB522" s="695">
        <v>834949.47228732542</v>
      </c>
      <c r="BC522" s="695">
        <v>834949.47228732542</v>
      </c>
      <c r="BD522" s="695">
        <v>834949.47228732542</v>
      </c>
      <c r="BE522" s="695">
        <v>834949.47228732542</v>
      </c>
      <c r="BF522" s="695">
        <v>834949.47228732542</v>
      </c>
      <c r="BG522" s="695">
        <v>834422.83122643619</v>
      </c>
      <c r="BH522" s="695">
        <v>610294.97170049278</v>
      </c>
      <c r="BI522" s="695">
        <v>608285.53388209979</v>
      </c>
      <c r="BJ522" s="695">
        <v>596686.48035251454</v>
      </c>
      <c r="BK522" s="695">
        <v>596686.48035251454</v>
      </c>
      <c r="BL522" s="695">
        <v>569364.81695388153</v>
      </c>
      <c r="BM522" s="695">
        <v>567776.26031119924</v>
      </c>
      <c r="BN522" s="695">
        <v>567776.26031119924</v>
      </c>
      <c r="BO522" s="695">
        <v>567776.26031119924</v>
      </c>
      <c r="BP522" s="695">
        <v>567776.26031119924</v>
      </c>
      <c r="BQ522" s="695">
        <v>567776.26031119924</v>
      </c>
      <c r="BR522" s="695">
        <v>30135.092180883581</v>
      </c>
      <c r="BS522" s="695">
        <v>30135.092180883581</v>
      </c>
      <c r="BT522" s="696">
        <v>30135.092180883581</v>
      </c>
      <c r="BU522" s="817"/>
      <c r="BV522" s="818"/>
    </row>
    <row r="523" spans="2:74" ht="18" customHeight="1">
      <c r="B523" s="815" t="s">
        <v>208</v>
      </c>
      <c r="C523" s="815" t="s">
        <v>840</v>
      </c>
      <c r="D523" s="815" t="s">
        <v>118</v>
      </c>
      <c r="E523" s="815"/>
      <c r="F523" s="815"/>
      <c r="G523" s="815"/>
      <c r="H523" s="815">
        <v>2018</v>
      </c>
      <c r="I523" s="816"/>
      <c r="J523" s="634" t="s">
        <v>588</v>
      </c>
      <c r="K523" s="632"/>
      <c r="L523" s="694"/>
      <c r="M523" s="695"/>
      <c r="N523" s="695"/>
      <c r="O523" s="695"/>
      <c r="P523" s="695"/>
      <c r="Q523" s="695"/>
      <c r="R523" s="695"/>
      <c r="S523" s="695">
        <v>14828.254211850359</v>
      </c>
      <c r="T523" s="695">
        <v>14904.134403979231</v>
      </c>
      <c r="U523" s="695">
        <v>14904.134403979231</v>
      </c>
      <c r="V523" s="695">
        <v>14904.134403979231</v>
      </c>
      <c r="W523" s="695">
        <v>14904.134403979231</v>
      </c>
      <c r="X523" s="695">
        <v>14012.542146464988</v>
      </c>
      <c r="Y523" s="695">
        <v>14012.542146464988</v>
      </c>
      <c r="Z523" s="695">
        <v>14012.542146464988</v>
      </c>
      <c r="AA523" s="695">
        <v>14004.813608377788</v>
      </c>
      <c r="AB523" s="695">
        <v>14004.813608377788</v>
      </c>
      <c r="AC523" s="695">
        <v>13400.582448833069</v>
      </c>
      <c r="AD523" s="695">
        <v>12890.498935077874</v>
      </c>
      <c r="AE523" s="695">
        <v>3850.9197505402426</v>
      </c>
      <c r="AF523" s="695">
        <v>2400.0623732613517</v>
      </c>
      <c r="AG523" s="695">
        <v>224.12760452879721</v>
      </c>
      <c r="AH523" s="695">
        <v>0</v>
      </c>
      <c r="AI523" s="695">
        <v>0</v>
      </c>
      <c r="AJ523" s="695">
        <v>0</v>
      </c>
      <c r="AK523" s="695">
        <v>0</v>
      </c>
      <c r="AL523" s="695">
        <v>0</v>
      </c>
      <c r="AM523" s="695">
        <v>0</v>
      </c>
      <c r="AN523" s="695">
        <v>0</v>
      </c>
      <c r="AO523" s="696">
        <v>0</v>
      </c>
      <c r="AP523" s="632"/>
      <c r="AQ523" s="694"/>
      <c r="AR523" s="695"/>
      <c r="AS523" s="695"/>
      <c r="AT523" s="695"/>
      <c r="AU523" s="695"/>
      <c r="AV523" s="695"/>
      <c r="AW523" s="695"/>
      <c r="AX523" s="695">
        <v>119405875.00915526</v>
      </c>
      <c r="AY523" s="695">
        <v>119826455.83407129</v>
      </c>
      <c r="AZ523" s="695">
        <v>119826455.83407129</v>
      </c>
      <c r="BA523" s="695">
        <v>119826455.83407129</v>
      </c>
      <c r="BB523" s="695">
        <v>119826455.83407129</v>
      </c>
      <c r="BC523" s="695">
        <v>113348684.03953423</v>
      </c>
      <c r="BD523" s="695">
        <v>113348684.03953423</v>
      </c>
      <c r="BE523" s="695">
        <v>113348684.03953423</v>
      </c>
      <c r="BF523" s="695">
        <v>112820573.2515755</v>
      </c>
      <c r="BG523" s="695">
        <v>112820573.2515755</v>
      </c>
      <c r="BH523" s="695">
        <v>108909161.87528057</v>
      </c>
      <c r="BI523" s="695">
        <v>105745619.36948144</v>
      </c>
      <c r="BJ523" s="695">
        <v>40401003.321943782</v>
      </c>
      <c r="BK523" s="695">
        <v>30761958.587551851</v>
      </c>
      <c r="BL523" s="695">
        <v>4613406.1456419248</v>
      </c>
      <c r="BM523" s="695">
        <v>1847889.0731358724</v>
      </c>
      <c r="BN523" s="695">
        <v>1847889.0731358724</v>
      </c>
      <c r="BO523" s="695">
        <v>1847889.0731358724</v>
      </c>
      <c r="BP523" s="695">
        <v>1847889.0731358724</v>
      </c>
      <c r="BQ523" s="695">
        <v>1847889.0731358724</v>
      </c>
      <c r="BR523" s="695">
        <v>0</v>
      </c>
      <c r="BS523" s="695">
        <v>0</v>
      </c>
      <c r="BT523" s="696">
        <v>0</v>
      </c>
    </row>
    <row r="524" spans="2:74" ht="18" customHeight="1">
      <c r="B524" s="815" t="s">
        <v>208</v>
      </c>
      <c r="C524" s="815" t="s">
        <v>840</v>
      </c>
      <c r="D524" s="815" t="s">
        <v>117</v>
      </c>
      <c r="E524" s="815"/>
      <c r="F524" s="815"/>
      <c r="G524" s="815"/>
      <c r="H524" s="815">
        <v>2018</v>
      </c>
      <c r="I524" s="816"/>
      <c r="J524" s="634" t="s">
        <v>588</v>
      </c>
      <c r="K524" s="632"/>
      <c r="L524" s="694"/>
      <c r="M524" s="695"/>
      <c r="N524" s="695"/>
      <c r="O524" s="695"/>
      <c r="P524" s="695"/>
      <c r="Q524" s="695"/>
      <c r="R524" s="695"/>
      <c r="S524" s="695"/>
      <c r="T524" s="695"/>
      <c r="U524" s="695"/>
      <c r="V524" s="695"/>
      <c r="W524" s="695"/>
      <c r="X524" s="695"/>
      <c r="Y524" s="695"/>
      <c r="Z524" s="695"/>
      <c r="AA524" s="695"/>
      <c r="AB524" s="695"/>
      <c r="AC524" s="695"/>
      <c r="AD524" s="695"/>
      <c r="AE524" s="695"/>
      <c r="AF524" s="695"/>
      <c r="AG524" s="695"/>
      <c r="AH524" s="695"/>
      <c r="AI524" s="695"/>
      <c r="AJ524" s="695"/>
      <c r="AK524" s="695"/>
      <c r="AL524" s="695"/>
      <c r="AM524" s="695"/>
      <c r="AN524" s="695"/>
      <c r="AO524" s="696"/>
      <c r="AP524" s="632"/>
      <c r="AQ524" s="694"/>
      <c r="AR524" s="695"/>
      <c r="AS524" s="695"/>
      <c r="AT524" s="695"/>
      <c r="AU524" s="695"/>
      <c r="AV524" s="695"/>
      <c r="AW524" s="695"/>
      <c r="AX524" s="695"/>
      <c r="AY524" s="695"/>
      <c r="AZ524" s="695"/>
      <c r="BA524" s="695"/>
      <c r="BB524" s="695"/>
      <c r="BC524" s="695"/>
      <c r="BD524" s="695"/>
      <c r="BE524" s="695"/>
      <c r="BF524" s="695"/>
      <c r="BG524" s="695"/>
      <c r="BH524" s="695"/>
      <c r="BI524" s="695"/>
      <c r="BJ524" s="695"/>
      <c r="BK524" s="695"/>
      <c r="BL524" s="695"/>
      <c r="BM524" s="695"/>
      <c r="BN524" s="695"/>
      <c r="BO524" s="695"/>
      <c r="BP524" s="695"/>
      <c r="BQ524" s="695"/>
      <c r="BR524" s="695"/>
      <c r="BS524" s="695"/>
      <c r="BT524" s="696"/>
    </row>
    <row r="525" spans="2:74" ht="18" customHeight="1">
      <c r="B525" s="815" t="s">
        <v>208</v>
      </c>
      <c r="C525" s="815" t="s">
        <v>840</v>
      </c>
      <c r="D525" s="815" t="s">
        <v>119</v>
      </c>
      <c r="E525" s="815"/>
      <c r="F525" s="815"/>
      <c r="G525" s="815"/>
      <c r="H525" s="815">
        <v>2018</v>
      </c>
      <c r="I525" s="816"/>
      <c r="J525" s="634" t="s">
        <v>588</v>
      </c>
      <c r="K525" s="632"/>
      <c r="L525" s="694"/>
      <c r="M525" s="695"/>
      <c r="N525" s="695"/>
      <c r="O525" s="695"/>
      <c r="P525" s="695"/>
      <c r="Q525" s="695"/>
      <c r="R525" s="695"/>
      <c r="S525" s="695">
        <v>2272.1832231139656</v>
      </c>
      <c r="T525" s="695">
        <v>2272.1832231139656</v>
      </c>
      <c r="U525" s="695">
        <v>2234.9343178170152</v>
      </c>
      <c r="V525" s="695">
        <v>2225.1319743178178</v>
      </c>
      <c r="W525" s="695">
        <v>2062.4130722311406</v>
      </c>
      <c r="X525" s="695">
        <v>1776.1846420545755</v>
      </c>
      <c r="Y525" s="695">
        <v>1531.1260545746395</v>
      </c>
      <c r="Z525" s="695">
        <v>1101.7834093097918</v>
      </c>
      <c r="AA525" s="695">
        <v>843.00154093097944</v>
      </c>
      <c r="AB525" s="695">
        <v>570.49639165329074</v>
      </c>
      <c r="AC525" s="695">
        <v>339.16108507223129</v>
      </c>
      <c r="AD525" s="695">
        <v>194.08640128410923</v>
      </c>
      <c r="AE525" s="695">
        <v>119.5885906902087</v>
      </c>
      <c r="AF525" s="695">
        <v>90.181560192616388</v>
      </c>
      <c r="AG525" s="695">
        <v>52.932654895666147</v>
      </c>
      <c r="AH525" s="695">
        <v>50.972186195826659</v>
      </c>
      <c r="AI525" s="695">
        <v>49.01171749598717</v>
      </c>
      <c r="AJ525" s="695">
        <v>45.090780096308201</v>
      </c>
      <c r="AK525" s="695">
        <v>25.486093097913329</v>
      </c>
      <c r="AL525" s="695">
        <v>25.486093097913329</v>
      </c>
      <c r="AM525" s="695">
        <v>3.9209373996789738</v>
      </c>
      <c r="AN525" s="695">
        <v>0</v>
      </c>
      <c r="AO525" s="696">
        <v>0</v>
      </c>
      <c r="AP525" s="632"/>
      <c r="AQ525" s="694"/>
      <c r="AR525" s="695"/>
      <c r="AS525" s="695"/>
      <c r="AT525" s="695"/>
      <c r="AU525" s="695"/>
      <c r="AV525" s="695"/>
      <c r="AW525" s="695"/>
      <c r="AX525" s="695">
        <v>6885942.1769453548</v>
      </c>
      <c r="AY525" s="695">
        <v>6885942.1769453548</v>
      </c>
      <c r="AZ525" s="695">
        <v>6622552.487660436</v>
      </c>
      <c r="BA525" s="695">
        <v>6561494.4465598157</v>
      </c>
      <c r="BB525" s="695">
        <v>5805398.3402195321</v>
      </c>
      <c r="BC525" s="695">
        <v>4666835.6091298414</v>
      </c>
      <c r="BD525" s="695">
        <v>3850527.5435302537</v>
      </c>
      <c r="BE525" s="695">
        <v>2596669.2918312815</v>
      </c>
      <c r="BF525" s="695">
        <v>1918310.1988407527</v>
      </c>
      <c r="BG525" s="695">
        <v>1271927.0301629072</v>
      </c>
      <c r="BH525" s="695">
        <v>792552.89046594955</v>
      </c>
      <c r="BI525" s="695">
        <v>478352.87219831388</v>
      </c>
      <c r="BJ525" s="695">
        <v>317220.99760288699</v>
      </c>
      <c r="BK525" s="695">
        <v>232758.15268328367</v>
      </c>
      <c r="BL525" s="695">
        <v>131817.47460258886</v>
      </c>
      <c r="BM525" s="695">
        <v>126276.41714488996</v>
      </c>
      <c r="BN525" s="695">
        <v>121484.11616332509</v>
      </c>
      <c r="BO525" s="695">
        <v>111455.71053496511</v>
      </c>
      <c r="BP525" s="695">
        <v>65636.226278784656</v>
      </c>
      <c r="BQ525" s="695">
        <v>64302.219940022485</v>
      </c>
      <c r="BR525" s="695">
        <v>12190.326406937584</v>
      </c>
      <c r="BS525" s="695">
        <v>1095.2347761821718</v>
      </c>
      <c r="BT525" s="696">
        <v>1095.2347761821718</v>
      </c>
    </row>
    <row r="526" spans="2:74" ht="18" customHeight="1">
      <c r="B526" s="815" t="s">
        <v>208</v>
      </c>
      <c r="C526" s="815" t="s">
        <v>840</v>
      </c>
      <c r="D526" s="815" t="s">
        <v>120</v>
      </c>
      <c r="E526" s="815"/>
      <c r="F526" s="815"/>
      <c r="G526" s="815"/>
      <c r="H526" s="815">
        <v>2018</v>
      </c>
      <c r="I526" s="816"/>
      <c r="J526" s="634" t="s">
        <v>588</v>
      </c>
      <c r="K526" s="632"/>
      <c r="L526" s="694"/>
      <c r="M526" s="695"/>
      <c r="N526" s="695"/>
      <c r="O526" s="695"/>
      <c r="P526" s="695"/>
      <c r="Q526" s="695"/>
      <c r="R526" s="695"/>
      <c r="S526" s="695">
        <v>245.43379668049795</v>
      </c>
      <c r="T526" s="695">
        <v>245.43379668049795</v>
      </c>
      <c r="U526" s="695">
        <v>245.43379668049795</v>
      </c>
      <c r="V526" s="695">
        <v>245.43379668049795</v>
      </c>
      <c r="W526" s="695">
        <v>245.43379668049795</v>
      </c>
      <c r="X526" s="695">
        <v>245.43379668049795</v>
      </c>
      <c r="Y526" s="695">
        <v>245.43379668049795</v>
      </c>
      <c r="Z526" s="695">
        <v>245.43379668049795</v>
      </c>
      <c r="AA526" s="695">
        <v>245.43379668049795</v>
      </c>
      <c r="AB526" s="695">
        <v>245.43379668049795</v>
      </c>
      <c r="AC526" s="695">
        <v>245.43379668049795</v>
      </c>
      <c r="AD526" s="695">
        <v>245.43379668049795</v>
      </c>
      <c r="AE526" s="695">
        <v>245.43379668049795</v>
      </c>
      <c r="AF526" s="695">
        <v>245.43379668049795</v>
      </c>
      <c r="AG526" s="695">
        <v>245.43379668049795</v>
      </c>
      <c r="AH526" s="695">
        <v>225.83505394190871</v>
      </c>
      <c r="AI526" s="695">
        <v>214.86695020746888</v>
      </c>
      <c r="AJ526" s="695">
        <v>214.86695020746888</v>
      </c>
      <c r="AK526" s="695">
        <v>214.86695020746888</v>
      </c>
      <c r="AL526" s="695">
        <v>214.86695020746888</v>
      </c>
      <c r="AM526" s="695">
        <v>214.86695020746888</v>
      </c>
      <c r="AN526" s="695">
        <v>214.86695020746888</v>
      </c>
      <c r="AO526" s="696">
        <v>214.86695020746888</v>
      </c>
      <c r="AP526" s="632"/>
      <c r="AQ526" s="694"/>
      <c r="AR526" s="695"/>
      <c r="AS526" s="695"/>
      <c r="AT526" s="695"/>
      <c r="AU526" s="695"/>
      <c r="AV526" s="695"/>
      <c r="AW526" s="695"/>
      <c r="AX526" s="695">
        <v>1748428.1936468899</v>
      </c>
      <c r="AY526" s="695">
        <v>1748428.1936468899</v>
      </c>
      <c r="AZ526" s="695">
        <v>1748428.1936468899</v>
      </c>
      <c r="BA526" s="695">
        <v>1748428.1936468899</v>
      </c>
      <c r="BB526" s="695">
        <v>1748428.1936468899</v>
      </c>
      <c r="BC526" s="695">
        <v>1748428.1936468899</v>
      </c>
      <c r="BD526" s="695">
        <v>1748428.1936468899</v>
      </c>
      <c r="BE526" s="695">
        <v>1748428.1936468899</v>
      </c>
      <c r="BF526" s="695">
        <v>1748428.1936468899</v>
      </c>
      <c r="BG526" s="695">
        <v>1748428.1936468899</v>
      </c>
      <c r="BH526" s="695">
        <v>1748428.1936468899</v>
      </c>
      <c r="BI526" s="695">
        <v>1748428.1936468899</v>
      </c>
      <c r="BJ526" s="695">
        <v>1748428.1936468899</v>
      </c>
      <c r="BK526" s="695">
        <v>1748428.1936468899</v>
      </c>
      <c r="BL526" s="695">
        <v>1748428.1936468899</v>
      </c>
      <c r="BM526" s="695">
        <v>1494296.8313542944</v>
      </c>
      <c r="BN526" s="695">
        <v>1351776.1478599163</v>
      </c>
      <c r="BO526" s="695">
        <v>1351776.1478599163</v>
      </c>
      <c r="BP526" s="695">
        <v>1351776.1478599163</v>
      </c>
      <c r="BQ526" s="695">
        <v>1351776.1478599163</v>
      </c>
      <c r="BR526" s="695">
        <v>1351776.1478599163</v>
      </c>
      <c r="BS526" s="695">
        <v>1351776.1478599163</v>
      </c>
      <c r="BT526" s="696">
        <v>1351776.1478599163</v>
      </c>
    </row>
    <row r="527" spans="2:74" ht="18" customHeight="1">
      <c r="B527" s="815" t="s">
        <v>208</v>
      </c>
      <c r="C527" s="815" t="s">
        <v>840</v>
      </c>
      <c r="D527" s="815" t="s">
        <v>121</v>
      </c>
      <c r="E527" s="815"/>
      <c r="F527" s="815"/>
      <c r="G527" s="815"/>
      <c r="H527" s="815">
        <v>2018</v>
      </c>
      <c r="I527" s="816"/>
      <c r="J527" s="634" t="s">
        <v>588</v>
      </c>
      <c r="K527" s="632"/>
      <c r="L527" s="694"/>
      <c r="M527" s="695"/>
      <c r="N527" s="695"/>
      <c r="O527" s="695"/>
      <c r="P527" s="695"/>
      <c r="Q527" s="695"/>
      <c r="R527" s="695"/>
      <c r="S527" s="695">
        <v>19.373628318584053</v>
      </c>
      <c r="T527" s="695">
        <v>19.373628318584053</v>
      </c>
      <c r="U527" s="695">
        <v>19.373628318584053</v>
      </c>
      <c r="V527" s="695">
        <v>19.373628318584053</v>
      </c>
      <c r="W527" s="695">
        <v>19.373628318584053</v>
      </c>
      <c r="X527" s="695">
        <v>0</v>
      </c>
      <c r="Y527" s="695">
        <v>0</v>
      </c>
      <c r="Z527" s="695">
        <v>0</v>
      </c>
      <c r="AA527" s="695">
        <v>0</v>
      </c>
      <c r="AB527" s="695">
        <v>0</v>
      </c>
      <c r="AC527" s="695">
        <v>0</v>
      </c>
      <c r="AD527" s="695">
        <v>0</v>
      </c>
      <c r="AE527" s="695">
        <v>0</v>
      </c>
      <c r="AF527" s="695">
        <v>0</v>
      </c>
      <c r="AG527" s="695">
        <v>0</v>
      </c>
      <c r="AH527" s="695">
        <v>0</v>
      </c>
      <c r="AI527" s="695">
        <v>0</v>
      </c>
      <c r="AJ527" s="695">
        <v>0</v>
      </c>
      <c r="AK527" s="695">
        <v>0</v>
      </c>
      <c r="AL527" s="695">
        <v>0</v>
      </c>
      <c r="AM527" s="695">
        <v>0</v>
      </c>
      <c r="AN527" s="695">
        <v>0</v>
      </c>
      <c r="AO527" s="696">
        <v>0</v>
      </c>
      <c r="AP527" s="632"/>
      <c r="AQ527" s="694"/>
      <c r="AR527" s="695"/>
      <c r="AS527" s="695"/>
      <c r="AT527" s="695"/>
      <c r="AU527" s="695"/>
      <c r="AV527" s="695"/>
      <c r="AW527" s="695"/>
      <c r="AX527" s="695">
        <v>92527.9226560104</v>
      </c>
      <c r="AY527" s="695">
        <v>92527.9226560104</v>
      </c>
      <c r="AZ527" s="695">
        <v>92527.9226560104</v>
      </c>
      <c r="BA527" s="695">
        <v>92527.9226560104</v>
      </c>
      <c r="BB527" s="695">
        <v>92527.9226560104</v>
      </c>
      <c r="BC527" s="695">
        <v>0</v>
      </c>
      <c r="BD527" s="695">
        <v>0</v>
      </c>
      <c r="BE527" s="695">
        <v>0</v>
      </c>
      <c r="BF527" s="695">
        <v>0</v>
      </c>
      <c r="BG527" s="695">
        <v>0</v>
      </c>
      <c r="BH527" s="695">
        <v>0</v>
      </c>
      <c r="BI527" s="695">
        <v>0</v>
      </c>
      <c r="BJ527" s="695">
        <v>0</v>
      </c>
      <c r="BK527" s="695">
        <v>0</v>
      </c>
      <c r="BL527" s="695">
        <v>0</v>
      </c>
      <c r="BM527" s="695">
        <v>0</v>
      </c>
      <c r="BN527" s="695">
        <v>0</v>
      </c>
      <c r="BO527" s="695">
        <v>0</v>
      </c>
      <c r="BP527" s="695">
        <v>0</v>
      </c>
      <c r="BQ527" s="695">
        <v>0</v>
      </c>
      <c r="BR527" s="695">
        <v>0</v>
      </c>
      <c r="BS527" s="695">
        <v>0</v>
      </c>
      <c r="BT527" s="696">
        <v>0</v>
      </c>
    </row>
    <row r="528" spans="2:74" ht="18" customHeight="1">
      <c r="B528" s="815" t="s">
        <v>208</v>
      </c>
      <c r="C528" s="815" t="s">
        <v>840</v>
      </c>
      <c r="D528" s="815" t="s">
        <v>122</v>
      </c>
      <c r="E528" s="815"/>
      <c r="F528" s="815"/>
      <c r="G528" s="815"/>
      <c r="H528" s="815">
        <v>2018</v>
      </c>
      <c r="I528" s="816"/>
      <c r="J528" s="634" t="s">
        <v>588</v>
      </c>
      <c r="K528" s="632"/>
      <c r="L528" s="694"/>
      <c r="M528" s="695"/>
      <c r="N528" s="695"/>
      <c r="O528" s="695"/>
      <c r="P528" s="695"/>
      <c r="Q528" s="695"/>
      <c r="R528" s="695"/>
      <c r="S528" s="695">
        <v>489.45985401459865</v>
      </c>
      <c r="T528" s="695">
        <v>489.45985401459865</v>
      </c>
      <c r="U528" s="695">
        <v>489.45985401459865</v>
      </c>
      <c r="V528" s="695">
        <v>489.45985401459865</v>
      </c>
      <c r="W528" s="695">
        <v>489.45985401459865</v>
      </c>
      <c r="X528" s="695">
        <v>489.45985401459865</v>
      </c>
      <c r="Y528" s="695">
        <v>489.45985401459865</v>
      </c>
      <c r="Z528" s="695">
        <v>489.45985401459865</v>
      </c>
      <c r="AA528" s="695">
        <v>489.45985401459865</v>
      </c>
      <c r="AB528" s="695">
        <v>489.45985401459865</v>
      </c>
      <c r="AC528" s="695">
        <v>320.5127737226278</v>
      </c>
      <c r="AD528" s="695">
        <v>320.5127737226278</v>
      </c>
      <c r="AE528" s="695">
        <v>320.5127737226278</v>
      </c>
      <c r="AF528" s="695">
        <v>320.5127737226278</v>
      </c>
      <c r="AG528" s="695">
        <v>320.5127737226278</v>
      </c>
      <c r="AH528" s="695">
        <v>320.5127737226278</v>
      </c>
      <c r="AI528" s="695">
        <v>320.5127737226278</v>
      </c>
      <c r="AJ528" s="695">
        <v>320.5127737226278</v>
      </c>
      <c r="AK528" s="695">
        <v>320.5127737226278</v>
      </c>
      <c r="AL528" s="695">
        <v>320.5127737226278</v>
      </c>
      <c r="AM528" s="695">
        <v>0</v>
      </c>
      <c r="AN528" s="695">
        <v>0</v>
      </c>
      <c r="AO528" s="696">
        <v>0</v>
      </c>
      <c r="AP528" s="632"/>
      <c r="AQ528" s="694"/>
      <c r="AR528" s="695"/>
      <c r="AS528" s="695"/>
      <c r="AT528" s="695"/>
      <c r="AU528" s="695"/>
      <c r="AV528" s="695"/>
      <c r="AW528" s="695"/>
      <c r="AX528" s="695">
        <v>3369434.931443173</v>
      </c>
      <c r="AY528" s="695">
        <v>3369434.931443173</v>
      </c>
      <c r="AZ528" s="695">
        <v>3369434.931443173</v>
      </c>
      <c r="BA528" s="695">
        <v>3369434.931443173</v>
      </c>
      <c r="BB528" s="695">
        <v>3369434.931443173</v>
      </c>
      <c r="BC528" s="695">
        <v>3369434.931443173</v>
      </c>
      <c r="BD528" s="695">
        <v>3369434.931443173</v>
      </c>
      <c r="BE528" s="695">
        <v>3369434.931443173</v>
      </c>
      <c r="BF528" s="695">
        <v>3369434.931443173</v>
      </c>
      <c r="BG528" s="695">
        <v>3369434.931443173</v>
      </c>
      <c r="BH528" s="695">
        <v>898890.56525035552</v>
      </c>
      <c r="BI528" s="695">
        <v>898890.56525035552</v>
      </c>
      <c r="BJ528" s="695">
        <v>898890.56525035552</v>
      </c>
      <c r="BK528" s="695">
        <v>898890.56525035552</v>
      </c>
      <c r="BL528" s="695">
        <v>898890.56525035552</v>
      </c>
      <c r="BM528" s="695">
        <v>898890.56525035552</v>
      </c>
      <c r="BN528" s="695">
        <v>898890.56525035552</v>
      </c>
      <c r="BO528" s="695">
        <v>898890.56525035552</v>
      </c>
      <c r="BP528" s="695">
        <v>898890.56525035552</v>
      </c>
      <c r="BQ528" s="695">
        <v>898890.56525035552</v>
      </c>
      <c r="BR528" s="695">
        <v>0</v>
      </c>
      <c r="BS528" s="695">
        <v>0</v>
      </c>
      <c r="BT528" s="696">
        <v>0</v>
      </c>
    </row>
    <row r="529" spans="2:72" ht="18" customHeight="1">
      <c r="B529" s="815" t="s">
        <v>208</v>
      </c>
      <c r="C529" s="815" t="s">
        <v>840</v>
      </c>
      <c r="D529" s="815" t="s">
        <v>124</v>
      </c>
      <c r="E529" s="815"/>
      <c r="F529" s="815"/>
      <c r="G529" s="815"/>
      <c r="H529" s="815">
        <v>2018</v>
      </c>
      <c r="I529" s="816"/>
      <c r="J529" s="634" t="s">
        <v>588</v>
      </c>
      <c r="K529" s="632"/>
      <c r="L529" s="694"/>
      <c r="M529" s="695"/>
      <c r="N529" s="695"/>
      <c r="O529" s="695"/>
      <c r="P529" s="695"/>
      <c r="Q529" s="695"/>
      <c r="R529" s="695"/>
      <c r="S529" s="695"/>
      <c r="T529" s="695"/>
      <c r="U529" s="695"/>
      <c r="V529" s="695"/>
      <c r="W529" s="695"/>
      <c r="X529" s="695"/>
      <c r="Y529" s="695"/>
      <c r="Z529" s="695"/>
      <c r="AA529" s="695"/>
      <c r="AB529" s="695"/>
      <c r="AC529" s="695"/>
      <c r="AD529" s="695"/>
      <c r="AE529" s="695"/>
      <c r="AF529" s="695"/>
      <c r="AG529" s="695"/>
      <c r="AH529" s="695"/>
      <c r="AI529" s="695"/>
      <c r="AJ529" s="695"/>
      <c r="AK529" s="695"/>
      <c r="AL529" s="695"/>
      <c r="AM529" s="695"/>
      <c r="AN529" s="695"/>
      <c r="AO529" s="696"/>
      <c r="AP529" s="632"/>
      <c r="AQ529" s="694"/>
      <c r="AR529" s="695"/>
      <c r="AS529" s="695"/>
      <c r="AT529" s="695"/>
      <c r="AU529" s="695"/>
      <c r="AV529" s="695"/>
      <c r="AW529" s="695"/>
      <c r="AX529" s="695"/>
      <c r="AY529" s="695"/>
      <c r="AZ529" s="695"/>
      <c r="BA529" s="695"/>
      <c r="BB529" s="695"/>
      <c r="BC529" s="695"/>
      <c r="BD529" s="695"/>
      <c r="BE529" s="695"/>
      <c r="BF529" s="695"/>
      <c r="BG529" s="695"/>
      <c r="BH529" s="695"/>
      <c r="BI529" s="695"/>
      <c r="BJ529" s="695"/>
      <c r="BK529" s="695"/>
      <c r="BL529" s="695"/>
      <c r="BM529" s="695"/>
      <c r="BN529" s="695"/>
      <c r="BO529" s="695"/>
      <c r="BP529" s="695"/>
      <c r="BQ529" s="695"/>
      <c r="BR529" s="695"/>
      <c r="BS529" s="695"/>
      <c r="BT529" s="696"/>
    </row>
    <row r="530" spans="2:72" ht="18" customHeight="1">
      <c r="B530" s="815" t="s">
        <v>208</v>
      </c>
      <c r="C530" s="815" t="s">
        <v>840</v>
      </c>
      <c r="D530" s="815" t="s">
        <v>837</v>
      </c>
      <c r="E530" s="815"/>
      <c r="F530" s="815"/>
      <c r="G530" s="815"/>
      <c r="H530" s="815">
        <v>2018</v>
      </c>
      <c r="I530" s="816"/>
      <c r="J530" s="634" t="s">
        <v>588</v>
      </c>
      <c r="K530" s="632"/>
      <c r="L530" s="694"/>
      <c r="M530" s="695"/>
      <c r="N530" s="695"/>
      <c r="O530" s="695"/>
      <c r="P530" s="695"/>
      <c r="Q530" s="695"/>
      <c r="R530" s="695"/>
      <c r="S530" s="695"/>
      <c r="T530" s="695"/>
      <c r="U530" s="695"/>
      <c r="V530" s="695"/>
      <c r="W530" s="695"/>
      <c r="X530" s="695"/>
      <c r="Y530" s="695"/>
      <c r="Z530" s="695"/>
      <c r="AA530" s="695"/>
      <c r="AB530" s="695"/>
      <c r="AC530" s="695"/>
      <c r="AD530" s="695"/>
      <c r="AE530" s="695"/>
      <c r="AF530" s="695"/>
      <c r="AG530" s="695"/>
      <c r="AH530" s="695"/>
      <c r="AI530" s="695"/>
      <c r="AJ530" s="695"/>
      <c r="AK530" s="695"/>
      <c r="AL530" s="695"/>
      <c r="AM530" s="695"/>
      <c r="AN530" s="695"/>
      <c r="AO530" s="696"/>
      <c r="AP530" s="632"/>
      <c r="AQ530" s="694"/>
      <c r="AR530" s="695"/>
      <c r="AS530" s="695"/>
      <c r="AT530" s="695"/>
      <c r="AU530" s="695"/>
      <c r="AV530" s="695"/>
      <c r="AW530" s="695"/>
      <c r="AX530" s="695"/>
      <c r="AY530" s="695"/>
      <c r="AZ530" s="695"/>
      <c r="BA530" s="695"/>
      <c r="BB530" s="695"/>
      <c r="BC530" s="695"/>
      <c r="BD530" s="695"/>
      <c r="BE530" s="695"/>
      <c r="BF530" s="695"/>
      <c r="BG530" s="695"/>
      <c r="BH530" s="695"/>
      <c r="BI530" s="695"/>
      <c r="BJ530" s="695"/>
      <c r="BK530" s="695"/>
      <c r="BL530" s="695"/>
      <c r="BM530" s="695"/>
      <c r="BN530" s="695"/>
      <c r="BO530" s="695"/>
      <c r="BP530" s="695"/>
      <c r="BQ530" s="695"/>
      <c r="BR530" s="695"/>
      <c r="BS530" s="695"/>
      <c r="BT530" s="696"/>
    </row>
    <row r="531" spans="2:72" ht="18" customHeight="1">
      <c r="B531" s="815" t="s">
        <v>208</v>
      </c>
      <c r="C531" s="815" t="s">
        <v>840</v>
      </c>
      <c r="D531" s="815" t="s">
        <v>791</v>
      </c>
      <c r="E531" s="815"/>
      <c r="F531" s="815"/>
      <c r="G531" s="815"/>
      <c r="H531" s="815">
        <v>2018</v>
      </c>
      <c r="I531" s="816"/>
      <c r="J531" s="634" t="s">
        <v>588</v>
      </c>
      <c r="K531" s="632"/>
      <c r="L531" s="694"/>
      <c r="M531" s="695"/>
      <c r="N531" s="695"/>
      <c r="O531" s="695"/>
      <c r="P531" s="695"/>
      <c r="Q531" s="695"/>
      <c r="R531" s="695"/>
      <c r="S531" s="695"/>
      <c r="T531" s="695"/>
      <c r="U531" s="695"/>
      <c r="V531" s="695"/>
      <c r="W531" s="695"/>
      <c r="X531" s="695"/>
      <c r="Y531" s="695"/>
      <c r="Z531" s="695"/>
      <c r="AA531" s="695"/>
      <c r="AB531" s="695"/>
      <c r="AC531" s="695"/>
      <c r="AD531" s="695"/>
      <c r="AE531" s="695"/>
      <c r="AF531" s="695"/>
      <c r="AG531" s="695"/>
      <c r="AH531" s="695"/>
      <c r="AI531" s="695"/>
      <c r="AJ531" s="695"/>
      <c r="AK531" s="695"/>
      <c r="AL531" s="695"/>
      <c r="AM531" s="695"/>
      <c r="AN531" s="695"/>
      <c r="AO531" s="696"/>
      <c r="AP531" s="632"/>
      <c r="AQ531" s="694"/>
      <c r="AR531" s="695"/>
      <c r="AS531" s="695"/>
      <c r="AT531" s="695"/>
      <c r="AU531" s="695"/>
      <c r="AV531" s="695"/>
      <c r="AW531" s="695"/>
      <c r="AX531" s="695">
        <v>215780.66999999998</v>
      </c>
      <c r="AY531" s="695">
        <v>215780.66999999998</v>
      </c>
      <c r="AZ531" s="695">
        <v>215780.66999999998</v>
      </c>
      <c r="BA531" s="695">
        <v>215780.66999999998</v>
      </c>
      <c r="BB531" s="695">
        <v>215780.66999999998</v>
      </c>
      <c r="BC531" s="695">
        <v>215780.66999999998</v>
      </c>
      <c r="BD531" s="695">
        <v>215780.66999999998</v>
      </c>
      <c r="BE531" s="695">
        <v>215780.66999999998</v>
      </c>
      <c r="BF531" s="695">
        <v>212350.12033440926</v>
      </c>
      <c r="BG531" s="695">
        <v>178404.77866205914</v>
      </c>
      <c r="BH531" s="695">
        <v>113388.63077386474</v>
      </c>
      <c r="BI531" s="695">
        <v>75848.29301695191</v>
      </c>
      <c r="BJ531" s="695">
        <v>49766.623919071477</v>
      </c>
      <c r="BK531" s="695">
        <v>0</v>
      </c>
      <c r="BL531" s="695">
        <v>0</v>
      </c>
      <c r="BM531" s="695">
        <v>0</v>
      </c>
      <c r="BN531" s="695">
        <v>0</v>
      </c>
      <c r="BO531" s="695">
        <v>0</v>
      </c>
      <c r="BP531" s="695">
        <v>0</v>
      </c>
      <c r="BQ531" s="695">
        <v>0</v>
      </c>
      <c r="BR531" s="695">
        <v>0</v>
      </c>
      <c r="BS531" s="695">
        <v>0</v>
      </c>
      <c r="BT531" s="696">
        <v>0</v>
      </c>
    </row>
    <row r="532" spans="2:72" ht="18" customHeight="1">
      <c r="B532" s="815" t="s">
        <v>208</v>
      </c>
      <c r="C532" s="815" t="s">
        <v>840</v>
      </c>
      <c r="D532" s="815" t="s">
        <v>775</v>
      </c>
      <c r="E532" s="815"/>
      <c r="F532" s="815"/>
      <c r="G532" s="815"/>
      <c r="H532" s="815">
        <v>2018</v>
      </c>
      <c r="I532" s="816"/>
      <c r="J532" s="634" t="s">
        <v>588</v>
      </c>
      <c r="K532" s="632"/>
      <c r="L532" s="694"/>
      <c r="M532" s="695"/>
      <c r="N532" s="695"/>
      <c r="O532" s="695"/>
      <c r="P532" s="695"/>
      <c r="Q532" s="695"/>
      <c r="R532" s="695"/>
      <c r="S532" s="695">
        <v>940.6872376357087</v>
      </c>
      <c r="T532" s="695">
        <v>940.6872376357087</v>
      </c>
      <c r="U532" s="695">
        <v>940.6872376357087</v>
      </c>
      <c r="V532" s="695">
        <v>940.6872376357087</v>
      </c>
      <c r="W532" s="695">
        <v>940.6872376357087</v>
      </c>
      <c r="X532" s="695">
        <v>940.6872376357087</v>
      </c>
      <c r="Y532" s="695">
        <v>940.6872376357087</v>
      </c>
      <c r="Z532" s="695">
        <v>940.6872376357087</v>
      </c>
      <c r="AA532" s="695">
        <v>940.6872376357087</v>
      </c>
      <c r="AB532" s="695">
        <v>940.6872376357087</v>
      </c>
      <c r="AC532" s="695">
        <v>940.6872376357087</v>
      </c>
      <c r="AD532" s="695">
        <v>940.6872376357087</v>
      </c>
      <c r="AE532" s="695">
        <v>940.6872376357087</v>
      </c>
      <c r="AF532" s="695">
        <v>940.6872376357087</v>
      </c>
      <c r="AG532" s="695">
        <v>940.6872376357087</v>
      </c>
      <c r="AH532" s="695">
        <v>0</v>
      </c>
      <c r="AI532" s="695">
        <v>0</v>
      </c>
      <c r="AJ532" s="695">
        <v>0</v>
      </c>
      <c r="AK532" s="695">
        <v>0</v>
      </c>
      <c r="AL532" s="695">
        <v>0</v>
      </c>
      <c r="AM532" s="695">
        <v>0</v>
      </c>
      <c r="AN532" s="695">
        <v>0</v>
      </c>
      <c r="AO532" s="696">
        <v>0</v>
      </c>
      <c r="AP532" s="632"/>
      <c r="AQ532" s="694"/>
      <c r="AR532" s="695"/>
      <c r="AS532" s="695"/>
      <c r="AT532" s="695"/>
      <c r="AU532" s="695"/>
      <c r="AV532" s="695"/>
      <c r="AW532" s="695"/>
      <c r="AX532" s="695">
        <v>5713080.3000000035</v>
      </c>
      <c r="AY532" s="695">
        <v>5713080.3000000035</v>
      </c>
      <c r="AZ532" s="695">
        <v>5713080.3000000035</v>
      </c>
      <c r="BA532" s="695">
        <v>5713080.3000000035</v>
      </c>
      <c r="BB532" s="695">
        <v>5713080.3000000035</v>
      </c>
      <c r="BC532" s="695">
        <v>5713080.3000000035</v>
      </c>
      <c r="BD532" s="695">
        <v>5713080.3000000035</v>
      </c>
      <c r="BE532" s="695">
        <v>5713080.3000000035</v>
      </c>
      <c r="BF532" s="695">
        <v>5713080.3000000035</v>
      </c>
      <c r="BG532" s="695">
        <v>5713080.3000000035</v>
      </c>
      <c r="BH532" s="695">
        <v>5713080.3000000035</v>
      </c>
      <c r="BI532" s="695">
        <v>5713080.3000000035</v>
      </c>
      <c r="BJ532" s="695">
        <v>5713080.3000000035</v>
      </c>
      <c r="BK532" s="695">
        <v>5713080.3000000035</v>
      </c>
      <c r="BL532" s="695">
        <v>5713080.3000000035</v>
      </c>
      <c r="BM532" s="695">
        <v>0</v>
      </c>
      <c r="BN532" s="695">
        <v>0</v>
      </c>
      <c r="BO532" s="695">
        <v>0</v>
      </c>
      <c r="BP532" s="695">
        <v>0</v>
      </c>
      <c r="BQ532" s="695">
        <v>0</v>
      </c>
      <c r="BR532" s="695">
        <v>0</v>
      </c>
      <c r="BS532" s="695">
        <v>0</v>
      </c>
      <c r="BT532" s="696">
        <v>0</v>
      </c>
    </row>
    <row r="533" spans="2:72" ht="18" customHeight="1">
      <c r="B533" s="815" t="s">
        <v>208</v>
      </c>
      <c r="C533" s="815" t="s">
        <v>840</v>
      </c>
      <c r="D533" s="815" t="s">
        <v>793</v>
      </c>
      <c r="E533" s="815"/>
      <c r="F533" s="815"/>
      <c r="G533" s="815"/>
      <c r="H533" s="815">
        <v>2018</v>
      </c>
      <c r="I533" s="816"/>
      <c r="J533" s="634" t="s">
        <v>588</v>
      </c>
      <c r="K533" s="632"/>
      <c r="L533" s="694"/>
      <c r="M533" s="695"/>
      <c r="N533" s="695"/>
      <c r="O533" s="695"/>
      <c r="P533" s="695"/>
      <c r="Q533" s="695"/>
      <c r="R533" s="695"/>
      <c r="S533" s="695">
        <v>547.44312887877538</v>
      </c>
      <c r="T533" s="695">
        <v>547.44312887877538</v>
      </c>
      <c r="U533" s="695">
        <v>547.44312887877538</v>
      </c>
      <c r="V533" s="695">
        <v>547.44312887877538</v>
      </c>
      <c r="W533" s="695">
        <v>547.44312887877538</v>
      </c>
      <c r="X533" s="695">
        <v>547.44312887877538</v>
      </c>
      <c r="Y533" s="695">
        <v>547.44312887877538</v>
      </c>
      <c r="Z533" s="695">
        <v>547.44312887877538</v>
      </c>
      <c r="AA533" s="695">
        <v>547.44312887877538</v>
      </c>
      <c r="AB533" s="695">
        <v>547.44312887877538</v>
      </c>
      <c r="AC533" s="695">
        <v>0</v>
      </c>
      <c r="AD533" s="695">
        <v>0</v>
      </c>
      <c r="AE533" s="695">
        <v>0</v>
      </c>
      <c r="AF533" s="695">
        <v>0</v>
      </c>
      <c r="AG533" s="695">
        <v>0</v>
      </c>
      <c r="AH533" s="695">
        <v>0</v>
      </c>
      <c r="AI533" s="695">
        <v>0</v>
      </c>
      <c r="AJ533" s="695">
        <v>0</v>
      </c>
      <c r="AK533" s="695">
        <v>0</v>
      </c>
      <c r="AL533" s="695">
        <v>0</v>
      </c>
      <c r="AM533" s="695">
        <v>0</v>
      </c>
      <c r="AN533" s="695">
        <v>0</v>
      </c>
      <c r="AO533" s="696">
        <v>0</v>
      </c>
      <c r="AP533" s="632"/>
      <c r="AQ533" s="694"/>
      <c r="AR533" s="695"/>
      <c r="AS533" s="695"/>
      <c r="AT533" s="695"/>
      <c r="AU533" s="695"/>
      <c r="AV533" s="695"/>
      <c r="AW533" s="695"/>
      <c r="AX533" s="695">
        <v>2382983.7405918417</v>
      </c>
      <c r="AY533" s="695">
        <v>2382983.7405918417</v>
      </c>
      <c r="AZ533" s="695">
        <v>2382983.7405918417</v>
      </c>
      <c r="BA533" s="695">
        <v>2382983.7405918417</v>
      </c>
      <c r="BB533" s="695">
        <v>2382983.7405918417</v>
      </c>
      <c r="BC533" s="695">
        <v>2382983.7405918417</v>
      </c>
      <c r="BD533" s="695">
        <v>2382983.7405918417</v>
      </c>
      <c r="BE533" s="695">
        <v>2382983.7405918417</v>
      </c>
      <c r="BF533" s="695">
        <v>2382983.7405918417</v>
      </c>
      <c r="BG533" s="695">
        <v>2382983.7405918417</v>
      </c>
      <c r="BH533" s="695">
        <v>0</v>
      </c>
      <c r="BI533" s="695">
        <v>0</v>
      </c>
      <c r="BJ533" s="695">
        <v>0</v>
      </c>
      <c r="BK533" s="695">
        <v>0</v>
      </c>
      <c r="BL533" s="695">
        <v>0</v>
      </c>
      <c r="BM533" s="695">
        <v>0</v>
      </c>
      <c r="BN533" s="695">
        <v>0</v>
      </c>
      <c r="BO533" s="695">
        <v>0</v>
      </c>
      <c r="BP533" s="695">
        <v>0</v>
      </c>
      <c r="BQ533" s="695">
        <v>0</v>
      </c>
      <c r="BR533" s="695">
        <v>0</v>
      </c>
      <c r="BS533" s="695">
        <v>0</v>
      </c>
      <c r="BT533" s="696">
        <v>0</v>
      </c>
    </row>
    <row r="534" spans="2:72" ht="18" customHeight="1">
      <c r="B534" s="815" t="s">
        <v>208</v>
      </c>
      <c r="C534" s="815" t="s">
        <v>840</v>
      </c>
      <c r="D534" s="815" t="s">
        <v>838</v>
      </c>
      <c r="E534" s="815"/>
      <c r="F534" s="815"/>
      <c r="G534" s="815"/>
      <c r="H534" s="815">
        <v>2018</v>
      </c>
      <c r="I534" s="816"/>
      <c r="J534" s="634" t="s">
        <v>588</v>
      </c>
      <c r="K534" s="632"/>
      <c r="L534" s="694"/>
      <c r="M534" s="695"/>
      <c r="N534" s="695"/>
      <c r="O534" s="695"/>
      <c r="P534" s="695"/>
      <c r="Q534" s="695"/>
      <c r="R534" s="695"/>
      <c r="S534" s="695"/>
      <c r="T534" s="695"/>
      <c r="U534" s="695"/>
      <c r="V534" s="695"/>
      <c r="W534" s="695"/>
      <c r="X534" s="695"/>
      <c r="Y534" s="695"/>
      <c r="Z534" s="695"/>
      <c r="AA534" s="695"/>
      <c r="AB534" s="695"/>
      <c r="AC534" s="695"/>
      <c r="AD534" s="695"/>
      <c r="AE534" s="695"/>
      <c r="AF534" s="695"/>
      <c r="AG534" s="695"/>
      <c r="AH534" s="695"/>
      <c r="AI534" s="695"/>
      <c r="AJ534" s="695"/>
      <c r="AK534" s="695"/>
      <c r="AL534" s="695"/>
      <c r="AM534" s="695"/>
      <c r="AN534" s="695"/>
      <c r="AO534" s="696"/>
      <c r="AP534" s="632"/>
      <c r="AQ534" s="694"/>
      <c r="AR534" s="695"/>
      <c r="AS534" s="695"/>
      <c r="AT534" s="695"/>
      <c r="AU534" s="695"/>
      <c r="AV534" s="695"/>
      <c r="AW534" s="695"/>
      <c r="AX534" s="695"/>
      <c r="AY534" s="695"/>
      <c r="AZ534" s="695"/>
      <c r="BA534" s="695"/>
      <c r="BB534" s="695"/>
      <c r="BC534" s="695"/>
      <c r="BD534" s="695"/>
      <c r="BE534" s="695"/>
      <c r="BF534" s="695"/>
      <c r="BG534" s="695"/>
      <c r="BH534" s="695"/>
      <c r="BI534" s="695"/>
      <c r="BJ534" s="695"/>
      <c r="BK534" s="695"/>
      <c r="BL534" s="695"/>
      <c r="BM534" s="695"/>
      <c r="BN534" s="695"/>
      <c r="BO534" s="695"/>
      <c r="BP534" s="695"/>
      <c r="BQ534" s="695"/>
      <c r="BR534" s="695"/>
      <c r="BS534" s="695"/>
      <c r="BT534" s="696"/>
    </row>
    <row r="535" spans="2:72" ht="18" customHeight="1">
      <c r="B535" s="815" t="s">
        <v>208</v>
      </c>
      <c r="C535" s="815" t="s">
        <v>840</v>
      </c>
      <c r="D535" s="815" t="s">
        <v>125</v>
      </c>
      <c r="E535" s="815"/>
      <c r="F535" s="815"/>
      <c r="G535" s="815"/>
      <c r="H535" s="815">
        <v>2018</v>
      </c>
      <c r="I535" s="816"/>
      <c r="J535" s="634" t="s">
        <v>588</v>
      </c>
      <c r="K535" s="632"/>
      <c r="L535" s="694"/>
      <c r="M535" s="695"/>
      <c r="N535" s="695"/>
      <c r="O535" s="695"/>
      <c r="P535" s="695"/>
      <c r="Q535" s="695"/>
      <c r="R535" s="695"/>
      <c r="S535" s="695">
        <v>1350.6420448877886</v>
      </c>
      <c r="T535" s="695">
        <v>1350.6420448877886</v>
      </c>
      <c r="U535" s="695">
        <v>1350.6420448877886</v>
      </c>
      <c r="V535" s="695">
        <v>1158.500498753124</v>
      </c>
      <c r="W535" s="695">
        <v>991.78945137157689</v>
      </c>
      <c r="X535" s="695">
        <v>991.78945137157689</v>
      </c>
      <c r="Y535" s="695">
        <v>991.78945137157689</v>
      </c>
      <c r="Z535" s="695">
        <v>991.78945137157689</v>
      </c>
      <c r="AA535" s="695">
        <v>991.78945137157689</v>
      </c>
      <c r="AB535" s="695">
        <v>991.78945137157689</v>
      </c>
      <c r="AC535" s="695">
        <v>991.78945137157689</v>
      </c>
      <c r="AD535" s="695">
        <v>991.78945137157689</v>
      </c>
      <c r="AE535" s="695">
        <v>991.78945137157689</v>
      </c>
      <c r="AF535" s="695">
        <v>991.78945137157689</v>
      </c>
      <c r="AG535" s="695">
        <v>991.78945137157689</v>
      </c>
      <c r="AH535" s="695">
        <v>0</v>
      </c>
      <c r="AI535" s="695">
        <v>0</v>
      </c>
      <c r="AJ535" s="695">
        <v>0</v>
      </c>
      <c r="AK535" s="695">
        <v>0</v>
      </c>
      <c r="AL535" s="695">
        <v>0</v>
      </c>
      <c r="AM535" s="695">
        <v>0</v>
      </c>
      <c r="AN535" s="695">
        <v>0</v>
      </c>
      <c r="AO535" s="696">
        <v>0</v>
      </c>
      <c r="AP535" s="632"/>
      <c r="AQ535" s="694"/>
      <c r="AR535" s="695"/>
      <c r="AS535" s="695"/>
      <c r="AT535" s="695"/>
      <c r="AU535" s="695"/>
      <c r="AV535" s="695"/>
      <c r="AW535" s="695"/>
      <c r="AX535" s="695">
        <v>8659818.2333332226</v>
      </c>
      <c r="AY535" s="695">
        <v>8659818.2333332226</v>
      </c>
      <c r="AZ535" s="695">
        <v>8659818.2333332226</v>
      </c>
      <c r="BA535" s="695">
        <v>7718112.741402925</v>
      </c>
      <c r="BB535" s="695">
        <v>6903645.0462684371</v>
      </c>
      <c r="BC535" s="695">
        <v>6763743.4301165212</v>
      </c>
      <c r="BD535" s="695">
        <v>6763743.4301165212</v>
      </c>
      <c r="BE535" s="695">
        <v>6763743.4301165212</v>
      </c>
      <c r="BF535" s="695">
        <v>6763743.4301165212</v>
      </c>
      <c r="BG535" s="695">
        <v>6763743.4301165212</v>
      </c>
      <c r="BH535" s="695">
        <v>6763743.4301165212</v>
      </c>
      <c r="BI535" s="695">
        <v>6763743.4301165212</v>
      </c>
      <c r="BJ535" s="695">
        <v>6763743.4301165212</v>
      </c>
      <c r="BK535" s="695">
        <v>6763743.4301165212</v>
      </c>
      <c r="BL535" s="695">
        <v>6763743.4301165212</v>
      </c>
      <c r="BM535" s="695">
        <v>0</v>
      </c>
      <c r="BN535" s="695">
        <v>0</v>
      </c>
      <c r="BO535" s="695">
        <v>0</v>
      </c>
      <c r="BP535" s="695">
        <v>0</v>
      </c>
      <c r="BQ535" s="695">
        <v>0</v>
      </c>
      <c r="BR535" s="695">
        <v>0</v>
      </c>
      <c r="BS535" s="695">
        <v>0</v>
      </c>
      <c r="BT535" s="696">
        <v>0</v>
      </c>
    </row>
    <row r="536" spans="2:72" ht="18" customHeight="1">
      <c r="B536" s="815" t="s">
        <v>208</v>
      </c>
      <c r="C536" s="815" t="s">
        <v>839</v>
      </c>
      <c r="D536" s="815" t="s">
        <v>795</v>
      </c>
      <c r="E536" s="815"/>
      <c r="F536" s="815"/>
      <c r="G536" s="815"/>
      <c r="H536" s="815">
        <v>2018</v>
      </c>
      <c r="I536" s="816"/>
      <c r="J536" s="634" t="s">
        <v>588</v>
      </c>
      <c r="K536" s="632"/>
      <c r="L536" s="694"/>
      <c r="M536" s="695"/>
      <c r="N536" s="695"/>
      <c r="O536" s="695"/>
      <c r="P536" s="695"/>
      <c r="Q536" s="695"/>
      <c r="R536" s="695"/>
      <c r="S536" s="695"/>
      <c r="T536" s="695"/>
      <c r="U536" s="695"/>
      <c r="V536" s="695"/>
      <c r="W536" s="695"/>
      <c r="X536" s="695"/>
      <c r="Y536" s="695"/>
      <c r="Z536" s="695"/>
      <c r="AA536" s="695"/>
      <c r="AB536" s="695"/>
      <c r="AC536" s="695"/>
      <c r="AD536" s="695"/>
      <c r="AE536" s="695"/>
      <c r="AF536" s="695"/>
      <c r="AG536" s="695"/>
      <c r="AH536" s="695"/>
      <c r="AI536" s="695"/>
      <c r="AJ536" s="695"/>
      <c r="AK536" s="695"/>
      <c r="AL536" s="695"/>
      <c r="AM536" s="695"/>
      <c r="AN536" s="695"/>
      <c r="AO536" s="696"/>
      <c r="AP536" s="632"/>
      <c r="AQ536" s="694"/>
      <c r="AR536" s="695"/>
      <c r="AS536" s="695"/>
      <c r="AT536" s="695"/>
      <c r="AU536" s="695"/>
      <c r="AV536" s="695"/>
      <c r="AW536" s="695"/>
      <c r="AX536" s="695">
        <v>1994755.4390573783</v>
      </c>
      <c r="AY536" s="695">
        <v>1994755.4390573783</v>
      </c>
      <c r="AZ536" s="695">
        <v>1994755.4390573783</v>
      </c>
      <c r="BA536" s="695">
        <v>1994755.4390573783</v>
      </c>
      <c r="BB536" s="695">
        <v>1994755.4390573783</v>
      </c>
      <c r="BC536" s="695">
        <v>1994755.4390573783</v>
      </c>
      <c r="BD536" s="695">
        <v>1994755.4390573783</v>
      </c>
      <c r="BE536" s="695">
        <v>1994755.4390573783</v>
      </c>
      <c r="BF536" s="695">
        <v>1994755.4390573783</v>
      </c>
      <c r="BG536" s="695">
        <v>1994755.4390573783</v>
      </c>
      <c r="BH536" s="695">
        <v>1994755.4390573783</v>
      </c>
      <c r="BI536" s="695">
        <v>1994755.4390573783</v>
      </c>
      <c r="BJ536" s="695">
        <v>1994755.4390573783</v>
      </c>
      <c r="BK536" s="695">
        <v>1994755.4390573783</v>
      </c>
      <c r="BL536" s="695">
        <v>1994755.4390573783</v>
      </c>
      <c r="BM536" s="695">
        <v>1994755.4390573783</v>
      </c>
      <c r="BN536" s="695">
        <v>1994755.4390573783</v>
      </c>
      <c r="BO536" s="695">
        <v>1994755.4390573783</v>
      </c>
      <c r="BP536" s="695">
        <v>1994755.4390573783</v>
      </c>
      <c r="BQ536" s="695">
        <v>1994755.4390573783</v>
      </c>
      <c r="BR536" s="695">
        <v>1994755.4390573783</v>
      </c>
      <c r="BS536" s="695">
        <v>1994755.4390573783</v>
      </c>
      <c r="BT536" s="696">
        <v>1994755.4390573783</v>
      </c>
    </row>
    <row r="537" spans="2:72" ht="18" customHeight="1">
      <c r="B537" s="815" t="s">
        <v>208</v>
      </c>
      <c r="C537" s="815" t="s">
        <v>839</v>
      </c>
      <c r="D537" s="815" t="s">
        <v>794</v>
      </c>
      <c r="E537" s="815"/>
      <c r="F537" s="815"/>
      <c r="G537" s="815"/>
      <c r="H537" s="815">
        <v>2018</v>
      </c>
      <c r="I537" s="816"/>
      <c r="J537" s="634" t="s">
        <v>588</v>
      </c>
      <c r="K537" s="632"/>
      <c r="L537" s="694"/>
      <c r="M537" s="695"/>
      <c r="N537" s="695"/>
      <c r="O537" s="695"/>
      <c r="P537" s="695"/>
      <c r="Q537" s="695"/>
      <c r="R537" s="695"/>
      <c r="S537" s="695">
        <v>224.9046700254751</v>
      </c>
      <c r="T537" s="695">
        <v>224.9046700254751</v>
      </c>
      <c r="U537" s="695">
        <v>224.9046700254751</v>
      </c>
      <c r="V537" s="695">
        <v>224.9046700254751</v>
      </c>
      <c r="W537" s="695">
        <v>224.9046700254751</v>
      </c>
      <c r="X537" s="695">
        <v>224.9046700254751</v>
      </c>
      <c r="Y537" s="695">
        <v>224.9046700254751</v>
      </c>
      <c r="Z537" s="695">
        <v>224.9046700254751</v>
      </c>
      <c r="AA537" s="695">
        <v>224.9046700254751</v>
      </c>
      <c r="AB537" s="695">
        <v>224.9046700254751</v>
      </c>
      <c r="AC537" s="695">
        <v>0</v>
      </c>
      <c r="AD537" s="695">
        <v>0</v>
      </c>
      <c r="AE537" s="695">
        <v>0</v>
      </c>
      <c r="AF537" s="695">
        <v>0</v>
      </c>
      <c r="AG537" s="695">
        <v>0</v>
      </c>
      <c r="AH537" s="695">
        <v>0</v>
      </c>
      <c r="AI537" s="695">
        <v>0</v>
      </c>
      <c r="AJ537" s="695">
        <v>0</v>
      </c>
      <c r="AK537" s="695">
        <v>0</v>
      </c>
      <c r="AL537" s="695">
        <v>0</v>
      </c>
      <c r="AM537" s="695">
        <v>0</v>
      </c>
      <c r="AN537" s="695">
        <v>0</v>
      </c>
      <c r="AO537" s="696">
        <v>0</v>
      </c>
      <c r="AP537" s="632"/>
      <c r="AQ537" s="694"/>
      <c r="AR537" s="695"/>
      <c r="AS537" s="695"/>
      <c r="AT537" s="695"/>
      <c r="AU537" s="695"/>
      <c r="AV537" s="695"/>
      <c r="AW537" s="695"/>
      <c r="AX537" s="695">
        <v>671046.19318664516</v>
      </c>
      <c r="AY537" s="695">
        <v>671046.19318664516</v>
      </c>
      <c r="AZ537" s="695">
        <v>671046.19318664516</v>
      </c>
      <c r="BA537" s="695">
        <v>671046.19318664516</v>
      </c>
      <c r="BB537" s="695">
        <v>671046.19318664516</v>
      </c>
      <c r="BC537" s="695">
        <v>671046.19318664516</v>
      </c>
      <c r="BD537" s="695">
        <v>671046.19318664516</v>
      </c>
      <c r="BE537" s="695">
        <v>671046.19318664516</v>
      </c>
      <c r="BF537" s="695">
        <v>671046.19318664516</v>
      </c>
      <c r="BG537" s="695">
        <v>671046.19318664516</v>
      </c>
      <c r="BH537" s="695">
        <v>0</v>
      </c>
      <c r="BI537" s="695">
        <v>0</v>
      </c>
      <c r="BJ537" s="695">
        <v>0</v>
      </c>
      <c r="BK537" s="695">
        <v>0</v>
      </c>
      <c r="BL537" s="695">
        <v>0</v>
      </c>
      <c r="BM537" s="695">
        <v>0</v>
      </c>
      <c r="BN537" s="695">
        <v>0</v>
      </c>
      <c r="BO537" s="695">
        <v>0</v>
      </c>
      <c r="BP537" s="695">
        <v>0</v>
      </c>
      <c r="BQ537" s="695">
        <v>0</v>
      </c>
      <c r="BR537" s="695">
        <v>0</v>
      </c>
      <c r="BS537" s="695">
        <v>0</v>
      </c>
      <c r="BT537" s="696">
        <v>0</v>
      </c>
    </row>
    <row r="538" spans="2:72" ht="18" customHeight="1">
      <c r="B538" s="815" t="s">
        <v>208</v>
      </c>
      <c r="C538" s="815" t="s">
        <v>840</v>
      </c>
      <c r="D538" s="815" t="s">
        <v>796</v>
      </c>
      <c r="E538" s="815"/>
      <c r="F538" s="815"/>
      <c r="G538" s="815"/>
      <c r="H538" s="815">
        <v>2018</v>
      </c>
      <c r="I538" s="816"/>
      <c r="J538" s="634" t="s">
        <v>588</v>
      </c>
      <c r="K538" s="632"/>
      <c r="L538" s="694"/>
      <c r="M538" s="695"/>
      <c r="N538" s="695"/>
      <c r="O538" s="695"/>
      <c r="P538" s="695"/>
      <c r="Q538" s="695"/>
      <c r="R538" s="695"/>
      <c r="S538" s="695"/>
      <c r="T538" s="695"/>
      <c r="U538" s="695"/>
      <c r="V538" s="695"/>
      <c r="W538" s="695"/>
      <c r="X538" s="695"/>
      <c r="Y538" s="695"/>
      <c r="Z538" s="695"/>
      <c r="AA538" s="695"/>
      <c r="AB538" s="695"/>
      <c r="AC538" s="695"/>
      <c r="AD538" s="695"/>
      <c r="AE538" s="695"/>
      <c r="AF538" s="695"/>
      <c r="AG538" s="695"/>
      <c r="AH538" s="695"/>
      <c r="AI538" s="695"/>
      <c r="AJ538" s="695"/>
      <c r="AK538" s="695"/>
      <c r="AL538" s="695"/>
      <c r="AM538" s="695"/>
      <c r="AN538" s="695"/>
      <c r="AO538" s="696"/>
      <c r="AP538" s="632"/>
      <c r="AQ538" s="694"/>
      <c r="AR538" s="695"/>
      <c r="AS538" s="695"/>
      <c r="AT538" s="695"/>
      <c r="AU538" s="695"/>
      <c r="AV538" s="695"/>
      <c r="AW538" s="695"/>
      <c r="AX538" s="695"/>
      <c r="AY538" s="695"/>
      <c r="AZ538" s="695"/>
      <c r="BA538" s="695"/>
      <c r="BB538" s="695"/>
      <c r="BC538" s="695"/>
      <c r="BD538" s="695"/>
      <c r="BE538" s="695"/>
      <c r="BF538" s="695"/>
      <c r="BG538" s="695"/>
      <c r="BH538" s="695"/>
      <c r="BI538" s="695"/>
      <c r="BJ538" s="695"/>
      <c r="BK538" s="695"/>
      <c r="BL538" s="695"/>
      <c r="BM538" s="695"/>
      <c r="BN538" s="695"/>
      <c r="BO538" s="695"/>
      <c r="BP538" s="695"/>
      <c r="BQ538" s="695"/>
      <c r="BR538" s="695"/>
      <c r="BS538" s="695"/>
      <c r="BT538" s="696"/>
    </row>
    <row r="539" spans="2:72" ht="18" customHeight="1">
      <c r="B539" s="815" t="s">
        <v>208</v>
      </c>
      <c r="C539" s="815" t="s">
        <v>839</v>
      </c>
      <c r="D539" s="815" t="s">
        <v>770</v>
      </c>
      <c r="E539" s="815"/>
      <c r="F539" s="815"/>
      <c r="G539" s="815"/>
      <c r="H539" s="815">
        <v>2019</v>
      </c>
      <c r="I539" s="816"/>
      <c r="J539" s="634" t="s">
        <v>588</v>
      </c>
      <c r="K539" s="632"/>
      <c r="L539" s="694"/>
      <c r="M539" s="695"/>
      <c r="N539" s="695"/>
      <c r="O539" s="695"/>
      <c r="P539" s="695"/>
      <c r="Q539" s="695"/>
      <c r="R539" s="695"/>
      <c r="S539" s="695"/>
      <c r="T539" s="695"/>
      <c r="U539" s="695"/>
      <c r="V539" s="695"/>
      <c r="W539" s="695"/>
      <c r="X539" s="695"/>
      <c r="Y539" s="695"/>
      <c r="Z539" s="695"/>
      <c r="AA539" s="695"/>
      <c r="AB539" s="695"/>
      <c r="AC539" s="695"/>
      <c r="AD539" s="695"/>
      <c r="AE539" s="695"/>
      <c r="AF539" s="695"/>
      <c r="AG539" s="695"/>
      <c r="AH539" s="695"/>
      <c r="AI539" s="695"/>
      <c r="AJ539" s="695"/>
      <c r="AK539" s="695"/>
      <c r="AL539" s="695"/>
      <c r="AM539" s="695"/>
      <c r="AN539" s="695"/>
      <c r="AO539" s="696"/>
      <c r="AP539" s="632"/>
      <c r="AQ539" s="694"/>
      <c r="AR539" s="695"/>
      <c r="AS539" s="695"/>
      <c r="AT539" s="695"/>
      <c r="AU539" s="695"/>
      <c r="AV539" s="695"/>
      <c r="AW539" s="695"/>
      <c r="AX539" s="695"/>
      <c r="AY539" s="695"/>
      <c r="AZ539" s="695"/>
      <c r="BA539" s="695"/>
      <c r="BB539" s="695"/>
      <c r="BC539" s="695"/>
      <c r="BD539" s="695"/>
      <c r="BE539" s="695"/>
      <c r="BF539" s="695"/>
      <c r="BG539" s="695"/>
      <c r="BH539" s="695"/>
      <c r="BI539" s="695"/>
      <c r="BJ539" s="695"/>
      <c r="BK539" s="695"/>
      <c r="BL539" s="695"/>
      <c r="BM539" s="695"/>
      <c r="BN539" s="695"/>
      <c r="BO539" s="695"/>
      <c r="BP539" s="695"/>
      <c r="BQ539" s="695"/>
      <c r="BR539" s="695"/>
      <c r="BS539" s="695"/>
      <c r="BT539" s="696"/>
    </row>
    <row r="540" spans="2:72" ht="18" customHeight="1">
      <c r="B540" s="815" t="s">
        <v>208</v>
      </c>
      <c r="C540" s="815" t="s">
        <v>839</v>
      </c>
      <c r="D540" s="815" t="s">
        <v>771</v>
      </c>
      <c r="E540" s="815"/>
      <c r="F540" s="815"/>
      <c r="G540" s="815"/>
      <c r="H540" s="815">
        <v>2019</v>
      </c>
      <c r="I540" s="816"/>
      <c r="J540" s="634" t="s">
        <v>588</v>
      </c>
      <c r="K540" s="632"/>
      <c r="L540" s="694"/>
      <c r="M540" s="695"/>
      <c r="N540" s="695"/>
      <c r="O540" s="695"/>
      <c r="P540" s="695"/>
      <c r="Q540" s="695"/>
      <c r="R540" s="695"/>
      <c r="S540" s="695"/>
      <c r="T540" s="695"/>
      <c r="U540" s="695"/>
      <c r="V540" s="695"/>
      <c r="W540" s="695"/>
      <c r="X540" s="695"/>
      <c r="Y540" s="695"/>
      <c r="Z540" s="695"/>
      <c r="AA540" s="695"/>
      <c r="AB540" s="695"/>
      <c r="AC540" s="695"/>
      <c r="AD540" s="695"/>
      <c r="AE540" s="695"/>
      <c r="AF540" s="695"/>
      <c r="AG540" s="695"/>
      <c r="AH540" s="695"/>
      <c r="AI540" s="695"/>
      <c r="AJ540" s="695"/>
      <c r="AK540" s="695"/>
      <c r="AL540" s="695"/>
      <c r="AM540" s="695"/>
      <c r="AN540" s="695"/>
      <c r="AO540" s="696"/>
      <c r="AP540" s="632"/>
      <c r="AQ540" s="694"/>
      <c r="AR540" s="695"/>
      <c r="AS540" s="695"/>
      <c r="AT540" s="695"/>
      <c r="AU540" s="695"/>
      <c r="AV540" s="695"/>
      <c r="AW540" s="695"/>
      <c r="AX540" s="695"/>
      <c r="AY540" s="695">
        <v>78239.651400000002</v>
      </c>
      <c r="AZ540" s="695">
        <v>78239.651400000002</v>
      </c>
      <c r="BA540" s="695">
        <v>78239.651400000002</v>
      </c>
      <c r="BB540" s="695">
        <v>78239.651400000002</v>
      </c>
      <c r="BC540" s="695">
        <v>78239.651400000002</v>
      </c>
      <c r="BD540" s="695">
        <v>78239.651400000002</v>
      </c>
      <c r="BE540" s="695">
        <v>78239.651400000002</v>
      </c>
      <c r="BF540" s="695">
        <v>78239.651400000002</v>
      </c>
      <c r="BG540" s="695">
        <v>78239.651400000002</v>
      </c>
      <c r="BH540" s="695">
        <v>78239.651400000002</v>
      </c>
      <c r="BI540" s="695">
        <v>78239.651400000002</v>
      </c>
      <c r="BJ540" s="695">
        <v>78239.651400000002</v>
      </c>
      <c r="BK540" s="695">
        <v>78239.651400000002</v>
      </c>
      <c r="BL540" s="695">
        <v>78239.651400000002</v>
      </c>
      <c r="BM540" s="695">
        <v>78239.651400000002</v>
      </c>
      <c r="BN540" s="695">
        <v>78239.651400000002</v>
      </c>
      <c r="BO540" s="695">
        <v>78239.651400000002</v>
      </c>
      <c r="BP540" s="695">
        <v>78239.651400000002</v>
      </c>
      <c r="BQ540" s="695">
        <v>75187.605779810372</v>
      </c>
      <c r="BR540" s="695">
        <v>0</v>
      </c>
      <c r="BS540" s="695">
        <v>0</v>
      </c>
      <c r="BT540" s="696">
        <v>0</v>
      </c>
    </row>
    <row r="541" spans="2:72" ht="18" customHeight="1">
      <c r="B541" s="815" t="s">
        <v>208</v>
      </c>
      <c r="C541" s="815" t="s">
        <v>839</v>
      </c>
      <c r="D541" s="815" t="s">
        <v>115</v>
      </c>
      <c r="E541" s="815"/>
      <c r="F541" s="815"/>
      <c r="G541" s="815"/>
      <c r="H541" s="815">
        <v>2019</v>
      </c>
      <c r="I541" s="816"/>
      <c r="J541" s="634" t="s">
        <v>588</v>
      </c>
      <c r="K541" s="632"/>
      <c r="L541" s="694"/>
      <c r="M541" s="695"/>
      <c r="N541" s="695"/>
      <c r="O541" s="695"/>
      <c r="P541" s="695"/>
      <c r="Q541" s="695"/>
      <c r="R541" s="695"/>
      <c r="S541" s="695"/>
      <c r="T541" s="695"/>
      <c r="U541" s="695"/>
      <c r="V541" s="695"/>
      <c r="W541" s="695"/>
      <c r="X541" s="695"/>
      <c r="Y541" s="695"/>
      <c r="Z541" s="695"/>
      <c r="AA541" s="695"/>
      <c r="AB541" s="695"/>
      <c r="AC541" s="695"/>
      <c r="AD541" s="695"/>
      <c r="AE541" s="695"/>
      <c r="AF541" s="695"/>
      <c r="AG541" s="695"/>
      <c r="AH541" s="695"/>
      <c r="AI541" s="695"/>
      <c r="AJ541" s="695"/>
      <c r="AK541" s="695"/>
      <c r="AL541" s="695"/>
      <c r="AM541" s="695"/>
      <c r="AN541" s="695"/>
      <c r="AO541" s="696"/>
      <c r="AP541" s="632"/>
      <c r="AQ541" s="694"/>
      <c r="AR541" s="695"/>
      <c r="AS541" s="695"/>
      <c r="AT541" s="695"/>
      <c r="AU541" s="695"/>
      <c r="AV541" s="695"/>
      <c r="AW541" s="695"/>
      <c r="AX541" s="695"/>
      <c r="AY541" s="695"/>
      <c r="AZ541" s="695"/>
      <c r="BA541" s="695"/>
      <c r="BB541" s="695"/>
      <c r="BC541" s="695"/>
      <c r="BD541" s="695"/>
      <c r="BE541" s="695"/>
      <c r="BF541" s="695"/>
      <c r="BG541" s="695"/>
      <c r="BH541" s="695"/>
      <c r="BI541" s="695"/>
      <c r="BJ541" s="695"/>
      <c r="BK541" s="695"/>
      <c r="BL541" s="695"/>
      <c r="BM541" s="695"/>
      <c r="BN541" s="695"/>
      <c r="BO541" s="695"/>
      <c r="BP541" s="695"/>
      <c r="BQ541" s="695"/>
      <c r="BR541" s="695"/>
      <c r="BS541" s="695"/>
      <c r="BT541" s="696"/>
    </row>
    <row r="542" spans="2:72" ht="18" customHeight="1">
      <c r="B542" s="815" t="s">
        <v>208</v>
      </c>
      <c r="C542" s="815" t="s">
        <v>839</v>
      </c>
      <c r="D542" s="815" t="s">
        <v>116</v>
      </c>
      <c r="E542" s="815"/>
      <c r="F542" s="815"/>
      <c r="G542" s="815"/>
      <c r="H542" s="815">
        <v>2019</v>
      </c>
      <c r="I542" s="816"/>
      <c r="J542" s="634" t="s">
        <v>588</v>
      </c>
      <c r="K542" s="632"/>
      <c r="L542" s="694"/>
      <c r="M542" s="695"/>
      <c r="N542" s="695"/>
      <c r="O542" s="695"/>
      <c r="P542" s="695"/>
      <c r="Q542" s="695"/>
      <c r="R542" s="695"/>
      <c r="S542" s="695"/>
      <c r="T542" s="695"/>
      <c r="U542" s="695"/>
      <c r="V542" s="695"/>
      <c r="W542" s="695"/>
      <c r="X542" s="695"/>
      <c r="Y542" s="695"/>
      <c r="Z542" s="695"/>
      <c r="AA542" s="695"/>
      <c r="AB542" s="695"/>
      <c r="AC542" s="695"/>
      <c r="AD542" s="695"/>
      <c r="AE542" s="695"/>
      <c r="AF542" s="695"/>
      <c r="AG542" s="695"/>
      <c r="AH542" s="695"/>
      <c r="AI542" s="695"/>
      <c r="AJ542" s="695"/>
      <c r="AK542" s="695"/>
      <c r="AL542" s="695"/>
      <c r="AM542" s="695"/>
      <c r="AN542" s="695"/>
      <c r="AO542" s="696"/>
      <c r="AP542" s="632"/>
      <c r="AQ542" s="694"/>
      <c r="AR542" s="695"/>
      <c r="AS542" s="695"/>
      <c r="AT542" s="695"/>
      <c r="AU542" s="695"/>
      <c r="AV542" s="695"/>
      <c r="AW542" s="695"/>
      <c r="AX542" s="695"/>
      <c r="AY542" s="695"/>
      <c r="AZ542" s="695"/>
      <c r="BA542" s="695"/>
      <c r="BB542" s="695"/>
      <c r="BC542" s="695"/>
      <c r="BD542" s="695"/>
      <c r="BE542" s="695"/>
      <c r="BF542" s="695"/>
      <c r="BG542" s="695"/>
      <c r="BH542" s="695"/>
      <c r="BI542" s="695"/>
      <c r="BJ542" s="695"/>
      <c r="BK542" s="695"/>
      <c r="BL542" s="695"/>
      <c r="BM542" s="695"/>
      <c r="BN542" s="695"/>
      <c r="BO542" s="695"/>
      <c r="BP542" s="695"/>
      <c r="BQ542" s="695"/>
      <c r="BR542" s="695"/>
      <c r="BS542" s="695"/>
      <c r="BT542" s="696"/>
    </row>
    <row r="543" spans="2:72" ht="18" customHeight="1">
      <c r="B543" s="815" t="s">
        <v>208</v>
      </c>
      <c r="C543" s="815" t="s">
        <v>840</v>
      </c>
      <c r="D543" s="815" t="s">
        <v>118</v>
      </c>
      <c r="E543" s="815"/>
      <c r="F543" s="815"/>
      <c r="G543" s="815"/>
      <c r="H543" s="815">
        <v>2019</v>
      </c>
      <c r="I543" s="816"/>
      <c r="J543" s="634" t="s">
        <v>588</v>
      </c>
      <c r="K543" s="632"/>
      <c r="L543" s="694"/>
      <c r="M543" s="695"/>
      <c r="N543" s="695"/>
      <c r="O543" s="695"/>
      <c r="P543" s="695"/>
      <c r="Q543" s="695"/>
      <c r="R543" s="695"/>
      <c r="S543" s="695"/>
      <c r="T543" s="695"/>
      <c r="U543" s="695"/>
      <c r="V543" s="695"/>
      <c r="W543" s="695"/>
      <c r="X543" s="695"/>
      <c r="Y543" s="695"/>
      <c r="Z543" s="695"/>
      <c r="AA543" s="695"/>
      <c r="AB543" s="695"/>
      <c r="AC543" s="695"/>
      <c r="AD543" s="695"/>
      <c r="AE543" s="695"/>
      <c r="AF543" s="695"/>
      <c r="AG543" s="695"/>
      <c r="AH543" s="695"/>
      <c r="AI543" s="695"/>
      <c r="AJ543" s="695"/>
      <c r="AK543" s="695"/>
      <c r="AL543" s="695"/>
      <c r="AM543" s="695"/>
      <c r="AN543" s="695"/>
      <c r="AO543" s="696"/>
      <c r="AP543" s="632"/>
      <c r="AQ543" s="694"/>
      <c r="AR543" s="695"/>
      <c r="AS543" s="695"/>
      <c r="AT543" s="695"/>
      <c r="AU543" s="695"/>
      <c r="AV543" s="695"/>
      <c r="AW543" s="695"/>
      <c r="AX543" s="695"/>
      <c r="AY543" s="695">
        <v>646187.40096183005</v>
      </c>
      <c r="AZ543" s="695">
        <v>648463.45337655453</v>
      </c>
      <c r="BA543" s="695">
        <v>648463.45337655453</v>
      </c>
      <c r="BB543" s="695">
        <v>648463.45337655453</v>
      </c>
      <c r="BC543" s="695">
        <v>648463.45337655453</v>
      </c>
      <c r="BD543" s="695">
        <v>613407.77023186162</v>
      </c>
      <c r="BE543" s="695">
        <v>613407.77023186162</v>
      </c>
      <c r="BF543" s="695">
        <v>613407.77023186162</v>
      </c>
      <c r="BG543" s="695">
        <v>610549.79915242526</v>
      </c>
      <c r="BH543" s="695">
        <v>610549.79915242526</v>
      </c>
      <c r="BI543" s="695">
        <v>589382.45917734643</v>
      </c>
      <c r="BJ543" s="695">
        <v>572262.35257038195</v>
      </c>
      <c r="BK543" s="695">
        <v>218637.64518165818</v>
      </c>
      <c r="BL543" s="695">
        <v>166474.13761392783</v>
      </c>
      <c r="BM543" s="695">
        <v>24966.316997426769</v>
      </c>
      <c r="BN543" s="695">
        <v>10000.20005166312</v>
      </c>
      <c r="BO543" s="695">
        <v>10000.20005166312</v>
      </c>
      <c r="BP543" s="695">
        <v>10000.20005166312</v>
      </c>
      <c r="BQ543" s="695">
        <v>10000.20005166312</v>
      </c>
      <c r="BR543" s="695">
        <v>10000.20005166312</v>
      </c>
      <c r="BS543" s="695">
        <v>0</v>
      </c>
      <c r="BT543" s="696">
        <v>0</v>
      </c>
    </row>
    <row r="544" spans="2:72" ht="18" customHeight="1">
      <c r="B544" s="815" t="s">
        <v>208</v>
      </c>
      <c r="C544" s="815" t="s">
        <v>840</v>
      </c>
      <c r="D544" s="815" t="s">
        <v>117</v>
      </c>
      <c r="E544" s="815"/>
      <c r="F544" s="815"/>
      <c r="G544" s="815"/>
      <c r="H544" s="815">
        <v>2019</v>
      </c>
      <c r="I544" s="816"/>
      <c r="J544" s="634" t="s">
        <v>588</v>
      </c>
      <c r="K544" s="632"/>
      <c r="L544" s="694"/>
      <c r="M544" s="695"/>
      <c r="N544" s="695"/>
      <c r="O544" s="695"/>
      <c r="P544" s="695"/>
      <c r="Q544" s="695"/>
      <c r="R544" s="695"/>
      <c r="S544" s="695"/>
      <c r="T544" s="695"/>
      <c r="U544" s="695"/>
      <c r="V544" s="695"/>
      <c r="W544" s="695"/>
      <c r="X544" s="695"/>
      <c r="Y544" s="695"/>
      <c r="Z544" s="695"/>
      <c r="AA544" s="695"/>
      <c r="AB544" s="695"/>
      <c r="AC544" s="695"/>
      <c r="AD544" s="695"/>
      <c r="AE544" s="695"/>
      <c r="AF544" s="695"/>
      <c r="AG544" s="695"/>
      <c r="AH544" s="695"/>
      <c r="AI544" s="695"/>
      <c r="AJ544" s="695"/>
      <c r="AK544" s="695"/>
      <c r="AL544" s="695"/>
      <c r="AM544" s="695"/>
      <c r="AN544" s="695"/>
      <c r="AO544" s="696"/>
      <c r="AP544" s="632"/>
      <c r="AQ544" s="694"/>
      <c r="AR544" s="695"/>
      <c r="AS544" s="695"/>
      <c r="AT544" s="695"/>
      <c r="AU544" s="695"/>
      <c r="AV544" s="695"/>
      <c r="AW544" s="695"/>
      <c r="AX544" s="695"/>
      <c r="AY544" s="695"/>
      <c r="AZ544" s="695"/>
      <c r="BA544" s="695"/>
      <c r="BB544" s="695"/>
      <c r="BC544" s="695"/>
      <c r="BD544" s="695"/>
      <c r="BE544" s="695"/>
      <c r="BF544" s="695"/>
      <c r="BG544" s="695"/>
      <c r="BH544" s="695"/>
      <c r="BI544" s="695"/>
      <c r="BJ544" s="695"/>
      <c r="BK544" s="695"/>
      <c r="BL544" s="695"/>
      <c r="BM544" s="695"/>
      <c r="BN544" s="695"/>
      <c r="BO544" s="695"/>
      <c r="BP544" s="695"/>
      <c r="BQ544" s="695"/>
      <c r="BR544" s="695"/>
      <c r="BS544" s="695"/>
      <c r="BT544" s="696"/>
    </row>
    <row r="545" spans="2:72" ht="18" customHeight="1">
      <c r="B545" s="815" t="s">
        <v>208</v>
      </c>
      <c r="C545" s="815" t="s">
        <v>840</v>
      </c>
      <c r="D545" s="815" t="s">
        <v>119</v>
      </c>
      <c r="E545" s="815"/>
      <c r="F545" s="815"/>
      <c r="G545" s="815"/>
      <c r="H545" s="815">
        <v>2019</v>
      </c>
      <c r="I545" s="816"/>
      <c r="J545" s="634" t="s">
        <v>588</v>
      </c>
      <c r="K545" s="632"/>
      <c r="L545" s="694"/>
      <c r="M545" s="695"/>
      <c r="N545" s="695"/>
      <c r="O545" s="695"/>
      <c r="P545" s="695"/>
      <c r="Q545" s="695"/>
      <c r="R545" s="695"/>
      <c r="S545" s="695"/>
      <c r="T545" s="695"/>
      <c r="U545" s="695"/>
      <c r="V545" s="695"/>
      <c r="W545" s="695"/>
      <c r="X545" s="695"/>
      <c r="Y545" s="695"/>
      <c r="Z545" s="695"/>
      <c r="AA545" s="695"/>
      <c r="AB545" s="695"/>
      <c r="AC545" s="695"/>
      <c r="AD545" s="695"/>
      <c r="AE545" s="695"/>
      <c r="AF545" s="695"/>
      <c r="AG545" s="695"/>
      <c r="AH545" s="695"/>
      <c r="AI545" s="695"/>
      <c r="AJ545" s="695"/>
      <c r="AK545" s="695"/>
      <c r="AL545" s="695"/>
      <c r="AM545" s="695"/>
      <c r="AN545" s="695"/>
      <c r="AO545" s="696"/>
      <c r="AP545" s="632"/>
      <c r="AQ545" s="694"/>
      <c r="AR545" s="695"/>
      <c r="AS545" s="695"/>
      <c r="AT545" s="695"/>
      <c r="AU545" s="695"/>
      <c r="AV545" s="695"/>
      <c r="AW545" s="695"/>
      <c r="AX545" s="695"/>
      <c r="AY545" s="695">
        <v>786538.04538553581</v>
      </c>
      <c r="AZ545" s="695">
        <v>786538.04538553581</v>
      </c>
      <c r="BA545" s="695">
        <v>756452.6908964332</v>
      </c>
      <c r="BB545" s="695">
        <v>749478.41329312406</v>
      </c>
      <c r="BC545" s="695">
        <v>663114.29080664797</v>
      </c>
      <c r="BD545" s="695">
        <v>533063.40132076468</v>
      </c>
      <c r="BE545" s="695">
        <v>439821.64386035455</v>
      </c>
      <c r="BF545" s="695">
        <v>296601.2691985211</v>
      </c>
      <c r="BG545" s="695">
        <v>219116.55884811212</v>
      </c>
      <c r="BH545" s="695">
        <v>145284.25805358044</v>
      </c>
      <c r="BI545" s="695">
        <v>90528.352593323187</v>
      </c>
      <c r="BJ545" s="695">
        <v>54639.252470505395</v>
      </c>
      <c r="BK545" s="695">
        <v>36234.167670647934</v>
      </c>
      <c r="BL545" s="695">
        <v>26586.50592100533</v>
      </c>
      <c r="BM545" s="695">
        <v>15056.684496815013</v>
      </c>
      <c r="BN545" s="695">
        <v>14423.764209343068</v>
      </c>
      <c r="BO545" s="695">
        <v>13876.36968437026</v>
      </c>
      <c r="BP545" s="695">
        <v>12730.887721470217</v>
      </c>
      <c r="BQ545" s="695">
        <v>7497.2150211547878</v>
      </c>
      <c r="BR545" s="695">
        <v>7344.8398325081462</v>
      </c>
      <c r="BS545" s="695">
        <v>1392.4246324382773</v>
      </c>
      <c r="BT545" s="696">
        <v>125.10180857759273</v>
      </c>
    </row>
    <row r="546" spans="2:72" ht="18" customHeight="1">
      <c r="B546" s="815" t="s">
        <v>208</v>
      </c>
      <c r="C546" s="815" t="s">
        <v>840</v>
      </c>
      <c r="D546" s="815" t="s">
        <v>120</v>
      </c>
      <c r="E546" s="815"/>
      <c r="F546" s="815"/>
      <c r="G546" s="815"/>
      <c r="H546" s="815">
        <v>2019</v>
      </c>
      <c r="I546" s="816"/>
      <c r="J546" s="634" t="s">
        <v>588</v>
      </c>
      <c r="K546" s="632"/>
      <c r="L546" s="694"/>
      <c r="M546" s="695"/>
      <c r="N546" s="695"/>
      <c r="O546" s="695"/>
      <c r="P546" s="695"/>
      <c r="Q546" s="695"/>
      <c r="R546" s="695"/>
      <c r="S546" s="695"/>
      <c r="T546" s="695"/>
      <c r="U546" s="695"/>
      <c r="V546" s="695"/>
      <c r="W546" s="695"/>
      <c r="X546" s="695"/>
      <c r="Y546" s="695"/>
      <c r="Z546" s="695"/>
      <c r="AA546" s="695"/>
      <c r="AB546" s="695"/>
      <c r="AC546" s="695"/>
      <c r="AD546" s="695"/>
      <c r="AE546" s="695"/>
      <c r="AF546" s="695"/>
      <c r="AG546" s="695"/>
      <c r="AH546" s="695"/>
      <c r="AI546" s="695"/>
      <c r="AJ546" s="695"/>
      <c r="AK546" s="695"/>
      <c r="AL546" s="695"/>
      <c r="AM546" s="695"/>
      <c r="AN546" s="695"/>
      <c r="AO546" s="696"/>
      <c r="AP546" s="632"/>
      <c r="AQ546" s="694"/>
      <c r="AR546" s="695"/>
      <c r="AS546" s="695"/>
      <c r="AT546" s="695"/>
      <c r="AU546" s="695"/>
      <c r="AV546" s="695"/>
      <c r="AW546" s="695"/>
      <c r="AX546" s="695"/>
      <c r="AY546" s="695"/>
      <c r="AZ546" s="695"/>
      <c r="BA546" s="695"/>
      <c r="BB546" s="695"/>
      <c r="BC546" s="695"/>
      <c r="BD546" s="695"/>
      <c r="BE546" s="695"/>
      <c r="BF546" s="695"/>
      <c r="BG546" s="695"/>
      <c r="BH546" s="695"/>
      <c r="BI546" s="695"/>
      <c r="BJ546" s="695"/>
      <c r="BK546" s="695"/>
      <c r="BL546" s="695"/>
      <c r="BM546" s="695"/>
      <c r="BN546" s="695"/>
      <c r="BO546" s="695"/>
      <c r="BP546" s="695"/>
      <c r="BQ546" s="695"/>
      <c r="BR546" s="695"/>
      <c r="BS546" s="695"/>
      <c r="BT546" s="696"/>
    </row>
    <row r="547" spans="2:72" ht="18" customHeight="1">
      <c r="B547" s="815" t="s">
        <v>208</v>
      </c>
      <c r="C547" s="815" t="s">
        <v>840</v>
      </c>
      <c r="D547" s="815" t="s">
        <v>121</v>
      </c>
      <c r="E547" s="815"/>
      <c r="F547" s="815"/>
      <c r="G547" s="815"/>
      <c r="H547" s="815">
        <v>2019</v>
      </c>
      <c r="I547" s="816"/>
      <c r="J547" s="634" t="s">
        <v>588</v>
      </c>
      <c r="K547" s="632"/>
      <c r="L547" s="694"/>
      <c r="M547" s="695"/>
      <c r="N547" s="695"/>
      <c r="O547" s="695"/>
      <c r="P547" s="695"/>
      <c r="Q547" s="695"/>
      <c r="R547" s="695"/>
      <c r="S547" s="695"/>
      <c r="T547" s="695"/>
      <c r="U547" s="695"/>
      <c r="V547" s="695"/>
      <c r="W547" s="695"/>
      <c r="X547" s="695"/>
      <c r="Y547" s="695"/>
      <c r="Z547" s="695"/>
      <c r="AA547" s="695"/>
      <c r="AB547" s="695"/>
      <c r="AC547" s="695"/>
      <c r="AD547" s="695"/>
      <c r="AE547" s="695"/>
      <c r="AF547" s="695"/>
      <c r="AG547" s="695"/>
      <c r="AH547" s="695"/>
      <c r="AI547" s="695"/>
      <c r="AJ547" s="695"/>
      <c r="AK547" s="695"/>
      <c r="AL547" s="695"/>
      <c r="AM547" s="695"/>
      <c r="AN547" s="695"/>
      <c r="AO547" s="696"/>
      <c r="AP547" s="632"/>
      <c r="AQ547" s="694"/>
      <c r="AR547" s="695"/>
      <c r="AS547" s="695"/>
      <c r="AT547" s="695"/>
      <c r="AU547" s="695"/>
      <c r="AV547" s="695"/>
      <c r="AW547" s="695"/>
      <c r="AX547" s="695"/>
      <c r="AY547" s="695"/>
      <c r="AZ547" s="695"/>
      <c r="BA547" s="695"/>
      <c r="BB547" s="695"/>
      <c r="BC547" s="695"/>
      <c r="BD547" s="695"/>
      <c r="BE547" s="695"/>
      <c r="BF547" s="695"/>
      <c r="BG547" s="695"/>
      <c r="BH547" s="695"/>
      <c r="BI547" s="695"/>
      <c r="BJ547" s="695"/>
      <c r="BK547" s="695"/>
      <c r="BL547" s="695"/>
      <c r="BM547" s="695"/>
      <c r="BN547" s="695"/>
      <c r="BO547" s="695"/>
      <c r="BP547" s="695"/>
      <c r="BQ547" s="695"/>
      <c r="BR547" s="695"/>
      <c r="BS547" s="695"/>
      <c r="BT547" s="696"/>
    </row>
    <row r="548" spans="2:72" ht="18" customHeight="1">
      <c r="B548" s="815" t="s">
        <v>208</v>
      </c>
      <c r="C548" s="815" t="s">
        <v>840</v>
      </c>
      <c r="D548" s="815" t="s">
        <v>122</v>
      </c>
      <c r="E548" s="815"/>
      <c r="F548" s="815"/>
      <c r="G548" s="815"/>
      <c r="H548" s="815">
        <v>2019</v>
      </c>
      <c r="I548" s="816"/>
      <c r="J548" s="634" t="s">
        <v>588</v>
      </c>
      <c r="K548" s="632"/>
      <c r="L548" s="694"/>
      <c r="M548" s="695"/>
      <c r="N548" s="695"/>
      <c r="O548" s="695"/>
      <c r="P548" s="695"/>
      <c r="Q548" s="695"/>
      <c r="R548" s="695"/>
      <c r="S548" s="695"/>
      <c r="T548" s="695">
        <v>153.30413625304138</v>
      </c>
      <c r="U548" s="695">
        <v>153.30413625304138</v>
      </c>
      <c r="V548" s="695">
        <v>153.30413625304138</v>
      </c>
      <c r="W548" s="695">
        <v>153.30413625304138</v>
      </c>
      <c r="X548" s="695">
        <v>153.30413625304138</v>
      </c>
      <c r="Y548" s="695">
        <v>153.30413625304138</v>
      </c>
      <c r="Z548" s="695">
        <v>153.30413625304138</v>
      </c>
      <c r="AA548" s="695">
        <v>153.30413625304138</v>
      </c>
      <c r="AB548" s="695">
        <v>153.30413625304138</v>
      </c>
      <c r="AC548" s="695">
        <v>153.30413625304138</v>
      </c>
      <c r="AD548" s="695">
        <v>100.38807785888078</v>
      </c>
      <c r="AE548" s="695">
        <v>100.38807785888078</v>
      </c>
      <c r="AF548" s="695">
        <v>100.38807785888078</v>
      </c>
      <c r="AG548" s="695">
        <v>100.38807785888078</v>
      </c>
      <c r="AH548" s="695">
        <v>100.38807785888078</v>
      </c>
      <c r="AI548" s="695">
        <v>100.38807785888078</v>
      </c>
      <c r="AJ548" s="695">
        <v>100.38807785888078</v>
      </c>
      <c r="AK548" s="695">
        <v>100.38807785888078</v>
      </c>
      <c r="AL548" s="695">
        <v>100.38807785888078</v>
      </c>
      <c r="AM548" s="695">
        <v>100.38807785888078</v>
      </c>
      <c r="AN548" s="695">
        <v>0</v>
      </c>
      <c r="AO548" s="696">
        <v>0</v>
      </c>
      <c r="AP548" s="632"/>
      <c r="AQ548" s="694"/>
      <c r="AR548" s="695"/>
      <c r="AS548" s="695"/>
      <c r="AT548" s="695"/>
      <c r="AU548" s="695"/>
      <c r="AV548" s="695"/>
      <c r="AW548" s="695"/>
      <c r="AX548" s="695"/>
      <c r="AY548" s="695">
        <v>1715380.5501210953</v>
      </c>
      <c r="AZ548" s="695">
        <v>1715380.5501210953</v>
      </c>
      <c r="BA548" s="695">
        <v>1715380.5501210953</v>
      </c>
      <c r="BB548" s="695">
        <v>1715380.5501210953</v>
      </c>
      <c r="BC548" s="695">
        <v>1715380.5501210953</v>
      </c>
      <c r="BD548" s="695">
        <v>1715380.5501210953</v>
      </c>
      <c r="BE548" s="695">
        <v>1715380.5501210953</v>
      </c>
      <c r="BF548" s="695">
        <v>1715380.5501210953</v>
      </c>
      <c r="BG548" s="695">
        <v>1715380.5501210953</v>
      </c>
      <c r="BH548" s="695">
        <v>1715380.5501210953</v>
      </c>
      <c r="BI548" s="695">
        <v>457625.5139782101</v>
      </c>
      <c r="BJ548" s="695">
        <v>457625.5139782101</v>
      </c>
      <c r="BK548" s="695">
        <v>457625.5139782101</v>
      </c>
      <c r="BL548" s="695">
        <v>457625.5139782101</v>
      </c>
      <c r="BM548" s="695">
        <v>457625.5139782101</v>
      </c>
      <c r="BN548" s="695">
        <v>457625.5139782101</v>
      </c>
      <c r="BO548" s="695">
        <v>457625.5139782101</v>
      </c>
      <c r="BP548" s="695">
        <v>457625.5139782101</v>
      </c>
      <c r="BQ548" s="695">
        <v>457625.5139782101</v>
      </c>
      <c r="BR548" s="695">
        <v>457625.5139782101</v>
      </c>
      <c r="BS548" s="695">
        <v>0</v>
      </c>
      <c r="BT548" s="696">
        <v>0</v>
      </c>
    </row>
    <row r="549" spans="2:72" ht="18" customHeight="1">
      <c r="B549" s="815" t="s">
        <v>208</v>
      </c>
      <c r="C549" s="815" t="s">
        <v>840</v>
      </c>
      <c r="D549" s="815" t="s">
        <v>124</v>
      </c>
      <c r="E549" s="815"/>
      <c r="F549" s="815"/>
      <c r="G549" s="815"/>
      <c r="H549" s="815">
        <v>2019</v>
      </c>
      <c r="I549" s="816"/>
      <c r="J549" s="634" t="s">
        <v>588</v>
      </c>
      <c r="K549" s="632"/>
      <c r="L549" s="694"/>
      <c r="M549" s="695"/>
      <c r="N549" s="695"/>
      <c r="O549" s="695"/>
      <c r="P549" s="695"/>
      <c r="Q549" s="695"/>
      <c r="R549" s="695"/>
      <c r="S549" s="695"/>
      <c r="T549" s="695"/>
      <c r="U549" s="695"/>
      <c r="V549" s="695"/>
      <c r="W549" s="695"/>
      <c r="X549" s="695"/>
      <c r="Y549" s="695"/>
      <c r="Z549" s="695"/>
      <c r="AA549" s="695"/>
      <c r="AB549" s="695"/>
      <c r="AC549" s="695"/>
      <c r="AD549" s="695"/>
      <c r="AE549" s="695"/>
      <c r="AF549" s="695"/>
      <c r="AG549" s="695"/>
      <c r="AH549" s="695"/>
      <c r="AI549" s="695"/>
      <c r="AJ549" s="695"/>
      <c r="AK549" s="695"/>
      <c r="AL549" s="695"/>
      <c r="AM549" s="695"/>
      <c r="AN549" s="695"/>
      <c r="AO549" s="696"/>
      <c r="AP549" s="632"/>
      <c r="AQ549" s="694"/>
      <c r="AR549" s="695"/>
      <c r="AS549" s="695"/>
      <c r="AT549" s="695"/>
      <c r="AU549" s="695"/>
      <c r="AV549" s="695"/>
      <c r="AW549" s="695"/>
      <c r="AX549" s="695"/>
      <c r="AY549" s="695"/>
      <c r="AZ549" s="695"/>
      <c r="BA549" s="695"/>
      <c r="BB549" s="695"/>
      <c r="BC549" s="695"/>
      <c r="BD549" s="695"/>
      <c r="BE549" s="695"/>
      <c r="BF549" s="695"/>
      <c r="BG549" s="695"/>
      <c r="BH549" s="695"/>
      <c r="BI549" s="695"/>
      <c r="BJ549" s="695"/>
      <c r="BK549" s="695"/>
      <c r="BL549" s="695"/>
      <c r="BM549" s="695"/>
      <c r="BN549" s="695"/>
      <c r="BO549" s="695"/>
      <c r="BP549" s="695"/>
      <c r="BQ549" s="695"/>
      <c r="BR549" s="695"/>
      <c r="BS549" s="695"/>
      <c r="BT549" s="696"/>
    </row>
    <row r="550" spans="2:72" ht="18" customHeight="1">
      <c r="B550" s="815" t="s">
        <v>208</v>
      </c>
      <c r="C550" s="815" t="s">
        <v>840</v>
      </c>
      <c r="D550" s="815" t="s">
        <v>837</v>
      </c>
      <c r="E550" s="815"/>
      <c r="F550" s="815"/>
      <c r="G550" s="815"/>
      <c r="H550" s="815">
        <v>2019</v>
      </c>
      <c r="I550" s="816"/>
      <c r="J550" s="634" t="s">
        <v>588</v>
      </c>
      <c r="K550" s="632"/>
      <c r="L550" s="694"/>
      <c r="M550" s="695"/>
      <c r="N550" s="695"/>
      <c r="O550" s="695"/>
      <c r="P550" s="695"/>
      <c r="Q550" s="695"/>
      <c r="R550" s="695"/>
      <c r="S550" s="695"/>
      <c r="T550" s="695"/>
      <c r="U550" s="695"/>
      <c r="V550" s="695"/>
      <c r="W550" s="695"/>
      <c r="X550" s="695"/>
      <c r="Y550" s="695"/>
      <c r="Z550" s="695"/>
      <c r="AA550" s="695"/>
      <c r="AB550" s="695"/>
      <c r="AC550" s="695"/>
      <c r="AD550" s="695"/>
      <c r="AE550" s="695"/>
      <c r="AF550" s="695"/>
      <c r="AG550" s="695"/>
      <c r="AH550" s="695"/>
      <c r="AI550" s="695"/>
      <c r="AJ550" s="695"/>
      <c r="AK550" s="695"/>
      <c r="AL550" s="695"/>
      <c r="AM550" s="695"/>
      <c r="AN550" s="695"/>
      <c r="AO550" s="696"/>
      <c r="AP550" s="632"/>
      <c r="AQ550" s="694"/>
      <c r="AR550" s="695"/>
      <c r="AS550" s="695"/>
      <c r="AT550" s="695"/>
      <c r="AU550" s="695"/>
      <c r="AV550" s="695"/>
      <c r="AW550" s="695"/>
      <c r="AX550" s="695"/>
      <c r="AY550" s="695"/>
      <c r="AZ550" s="695"/>
      <c r="BA550" s="695"/>
      <c r="BB550" s="695"/>
      <c r="BC550" s="695"/>
      <c r="BD550" s="695"/>
      <c r="BE550" s="695"/>
      <c r="BF550" s="695"/>
      <c r="BG550" s="695"/>
      <c r="BH550" s="695"/>
      <c r="BI550" s="695"/>
      <c r="BJ550" s="695"/>
      <c r="BK550" s="695"/>
      <c r="BL550" s="695"/>
      <c r="BM550" s="695"/>
      <c r="BN550" s="695"/>
      <c r="BO550" s="695"/>
      <c r="BP550" s="695"/>
      <c r="BQ550" s="695"/>
      <c r="BR550" s="695"/>
      <c r="BS550" s="695"/>
      <c r="BT550" s="696"/>
    </row>
    <row r="551" spans="2:72" ht="18" customHeight="1">
      <c r="B551" s="815" t="s">
        <v>208</v>
      </c>
      <c r="C551" s="815" t="s">
        <v>840</v>
      </c>
      <c r="D551" s="815" t="s">
        <v>791</v>
      </c>
      <c r="E551" s="815"/>
      <c r="F551" s="815"/>
      <c r="G551" s="815"/>
      <c r="H551" s="815">
        <v>2019</v>
      </c>
      <c r="I551" s="816"/>
      <c r="J551" s="634" t="s">
        <v>588</v>
      </c>
      <c r="K551" s="632"/>
      <c r="L551" s="694"/>
      <c r="M551" s="695"/>
      <c r="N551" s="695"/>
      <c r="O551" s="695"/>
      <c r="P551" s="695"/>
      <c r="Q551" s="695"/>
      <c r="R551" s="695"/>
      <c r="S551" s="695"/>
      <c r="T551" s="695"/>
      <c r="U551" s="695"/>
      <c r="V551" s="695"/>
      <c r="W551" s="695"/>
      <c r="X551" s="695"/>
      <c r="Y551" s="695"/>
      <c r="Z551" s="695"/>
      <c r="AA551" s="695"/>
      <c r="AB551" s="695"/>
      <c r="AC551" s="695"/>
      <c r="AD551" s="695"/>
      <c r="AE551" s="695"/>
      <c r="AF551" s="695"/>
      <c r="AG551" s="695"/>
      <c r="AH551" s="695"/>
      <c r="AI551" s="695"/>
      <c r="AJ551" s="695"/>
      <c r="AK551" s="695"/>
      <c r="AL551" s="695"/>
      <c r="AM551" s="695"/>
      <c r="AN551" s="695"/>
      <c r="AO551" s="696"/>
      <c r="AP551" s="632"/>
      <c r="AQ551" s="694"/>
      <c r="AR551" s="695"/>
      <c r="AS551" s="695"/>
      <c r="AT551" s="695"/>
      <c r="AU551" s="695"/>
      <c r="AV551" s="695"/>
      <c r="AW551" s="695"/>
      <c r="AX551" s="695"/>
      <c r="AY551" s="695"/>
      <c r="AZ551" s="695"/>
      <c r="BA551" s="695"/>
      <c r="BB551" s="695"/>
      <c r="BC551" s="695"/>
      <c r="BD551" s="695"/>
      <c r="BE551" s="695"/>
      <c r="BF551" s="695"/>
      <c r="BG551" s="695"/>
      <c r="BH551" s="695"/>
      <c r="BI551" s="695"/>
      <c r="BJ551" s="695"/>
      <c r="BK551" s="695"/>
      <c r="BL551" s="695"/>
      <c r="BM551" s="695"/>
      <c r="BN551" s="695"/>
      <c r="BO551" s="695"/>
      <c r="BP551" s="695"/>
      <c r="BQ551" s="695"/>
      <c r="BR551" s="695"/>
      <c r="BS551" s="695"/>
      <c r="BT551" s="696"/>
    </row>
    <row r="552" spans="2:72" ht="18" customHeight="1">
      <c r="B552" s="815" t="s">
        <v>208</v>
      </c>
      <c r="C552" s="815" t="s">
        <v>840</v>
      </c>
      <c r="D552" s="815" t="s">
        <v>775</v>
      </c>
      <c r="E552" s="815"/>
      <c r="F552" s="815"/>
      <c r="G552" s="815"/>
      <c r="H552" s="815">
        <v>2019</v>
      </c>
      <c r="I552" s="816"/>
      <c r="J552" s="634" t="s">
        <v>588</v>
      </c>
      <c r="K552" s="632"/>
      <c r="L552" s="694"/>
      <c r="M552" s="695"/>
      <c r="N552" s="695"/>
      <c r="O552" s="695"/>
      <c r="P552" s="695"/>
      <c r="Q552" s="695"/>
      <c r="R552" s="695"/>
      <c r="S552" s="695"/>
      <c r="T552" s="695"/>
      <c r="U552" s="695"/>
      <c r="V552" s="695"/>
      <c r="W552" s="695"/>
      <c r="X552" s="695"/>
      <c r="Y552" s="695"/>
      <c r="Z552" s="695"/>
      <c r="AA552" s="695"/>
      <c r="AB552" s="695"/>
      <c r="AC552" s="695"/>
      <c r="AD552" s="695"/>
      <c r="AE552" s="695"/>
      <c r="AF552" s="695"/>
      <c r="AG552" s="695"/>
      <c r="AH552" s="695"/>
      <c r="AI552" s="695"/>
      <c r="AJ552" s="695"/>
      <c r="AK552" s="695"/>
      <c r="AL552" s="695"/>
      <c r="AM552" s="695"/>
      <c r="AN552" s="695"/>
      <c r="AO552" s="696"/>
      <c r="AP552" s="632"/>
      <c r="AQ552" s="694"/>
      <c r="AR552" s="695"/>
      <c r="AS552" s="695"/>
      <c r="AT552" s="695"/>
      <c r="AU552" s="695"/>
      <c r="AV552" s="695"/>
      <c r="AW552" s="695"/>
      <c r="AX552" s="695"/>
      <c r="AY552" s="695"/>
      <c r="AZ552" s="695"/>
      <c r="BA552" s="695"/>
      <c r="BB552" s="695"/>
      <c r="BC552" s="695"/>
      <c r="BD552" s="695"/>
      <c r="BE552" s="695"/>
      <c r="BF552" s="695"/>
      <c r="BG552" s="695"/>
      <c r="BH552" s="695"/>
      <c r="BI552" s="695"/>
      <c r="BJ552" s="695"/>
      <c r="BK552" s="695"/>
      <c r="BL552" s="695"/>
      <c r="BM552" s="695"/>
      <c r="BN552" s="695"/>
      <c r="BO552" s="695"/>
      <c r="BP552" s="695"/>
      <c r="BQ552" s="695"/>
      <c r="BR552" s="695"/>
      <c r="BS552" s="695"/>
      <c r="BT552" s="696"/>
    </row>
    <row r="553" spans="2:72" ht="18" customHeight="1">
      <c r="B553" s="815" t="s">
        <v>208</v>
      </c>
      <c r="C553" s="815" t="s">
        <v>840</v>
      </c>
      <c r="D553" s="815" t="s">
        <v>793</v>
      </c>
      <c r="E553" s="815"/>
      <c r="F553" s="815"/>
      <c r="G553" s="815"/>
      <c r="H553" s="815">
        <v>2019</v>
      </c>
      <c r="I553" s="816"/>
      <c r="J553" s="634" t="s">
        <v>588</v>
      </c>
      <c r="K553" s="632"/>
      <c r="L553" s="694"/>
      <c r="M553" s="695"/>
      <c r="N553" s="695"/>
      <c r="O553" s="695"/>
      <c r="P553" s="695"/>
      <c r="Q553" s="695"/>
      <c r="R553" s="695"/>
      <c r="S553" s="695"/>
      <c r="T553" s="695"/>
      <c r="U553" s="695"/>
      <c r="V553" s="695"/>
      <c r="W553" s="695"/>
      <c r="X553" s="695"/>
      <c r="Y553" s="695"/>
      <c r="Z553" s="695"/>
      <c r="AA553" s="695"/>
      <c r="AB553" s="695"/>
      <c r="AC553" s="695"/>
      <c r="AD553" s="695"/>
      <c r="AE553" s="695"/>
      <c r="AF553" s="695"/>
      <c r="AG553" s="695"/>
      <c r="AH553" s="695"/>
      <c r="AI553" s="695"/>
      <c r="AJ553" s="695"/>
      <c r="AK553" s="695"/>
      <c r="AL553" s="695"/>
      <c r="AM553" s="695"/>
      <c r="AN553" s="695"/>
      <c r="AO553" s="696"/>
      <c r="AP553" s="632"/>
      <c r="AQ553" s="694"/>
      <c r="AR553" s="695"/>
      <c r="AS553" s="695"/>
      <c r="AT553" s="695"/>
      <c r="AU553" s="695"/>
      <c r="AV553" s="695"/>
      <c r="AW553" s="695"/>
      <c r="AX553" s="695"/>
      <c r="AY553" s="695">
        <v>6506.099850640001</v>
      </c>
      <c r="AZ553" s="695">
        <v>6506.099850640001</v>
      </c>
      <c r="BA553" s="695">
        <v>6506.099850640001</v>
      </c>
      <c r="BB553" s="695">
        <v>6506.099850640001</v>
      </c>
      <c r="BC553" s="695">
        <v>6506.099850640001</v>
      </c>
      <c r="BD553" s="695">
        <v>6506.099850640001</v>
      </c>
      <c r="BE553" s="695">
        <v>6506.099850640001</v>
      </c>
      <c r="BF553" s="695">
        <v>6506.099850640001</v>
      </c>
      <c r="BG553" s="695">
        <v>6506.099850640001</v>
      </c>
      <c r="BH553" s="695">
        <v>6506.099850640001</v>
      </c>
      <c r="BI553" s="695">
        <v>0</v>
      </c>
      <c r="BJ553" s="695">
        <v>0</v>
      </c>
      <c r="BK553" s="695">
        <v>0</v>
      </c>
      <c r="BL553" s="695">
        <v>0</v>
      </c>
      <c r="BM553" s="695">
        <v>0</v>
      </c>
      <c r="BN553" s="695">
        <v>0</v>
      </c>
      <c r="BO553" s="695">
        <v>0</v>
      </c>
      <c r="BP553" s="695">
        <v>0</v>
      </c>
      <c r="BQ553" s="695">
        <v>0</v>
      </c>
      <c r="BR553" s="695">
        <v>0</v>
      </c>
      <c r="BS553" s="695">
        <v>0</v>
      </c>
      <c r="BT553" s="696">
        <v>0</v>
      </c>
    </row>
    <row r="554" spans="2:72" ht="18" customHeight="1">
      <c r="B554" s="815" t="s">
        <v>208</v>
      </c>
      <c r="C554" s="815" t="s">
        <v>840</v>
      </c>
      <c r="D554" s="815" t="s">
        <v>797</v>
      </c>
      <c r="E554" s="815"/>
      <c r="F554" s="815"/>
      <c r="G554" s="815"/>
      <c r="H554" s="815">
        <v>2019</v>
      </c>
      <c r="I554" s="816"/>
      <c r="J554" s="634" t="s">
        <v>588</v>
      </c>
      <c r="K554" s="632"/>
      <c r="L554" s="694"/>
      <c r="M554" s="695"/>
      <c r="N554" s="695"/>
      <c r="O554" s="695"/>
      <c r="P554" s="695"/>
      <c r="Q554" s="695"/>
      <c r="R554" s="695"/>
      <c r="S554" s="695"/>
      <c r="T554" s="695"/>
      <c r="U554" s="695"/>
      <c r="V554" s="695"/>
      <c r="W554" s="695"/>
      <c r="X554" s="695"/>
      <c r="Y554" s="695"/>
      <c r="Z554" s="695"/>
      <c r="AA554" s="695"/>
      <c r="AB554" s="695"/>
      <c r="AC554" s="695"/>
      <c r="AD554" s="695"/>
      <c r="AE554" s="695"/>
      <c r="AF554" s="695"/>
      <c r="AG554" s="695"/>
      <c r="AH554" s="695"/>
      <c r="AI554" s="695"/>
      <c r="AJ554" s="695"/>
      <c r="AK554" s="695"/>
      <c r="AL554" s="695"/>
      <c r="AM554" s="695"/>
      <c r="AN554" s="695"/>
      <c r="AO554" s="696"/>
      <c r="AP554" s="632"/>
      <c r="AQ554" s="694"/>
      <c r="AR554" s="695"/>
      <c r="AS554" s="695"/>
      <c r="AT554" s="695"/>
      <c r="AU554" s="695"/>
      <c r="AV554" s="695"/>
      <c r="AW554" s="695"/>
      <c r="AX554" s="695"/>
      <c r="AY554" s="695"/>
      <c r="AZ554" s="695"/>
      <c r="BA554" s="695"/>
      <c r="BB554" s="695"/>
      <c r="BC554" s="695"/>
      <c r="BD554" s="695"/>
      <c r="BE554" s="695"/>
      <c r="BF554" s="695"/>
      <c r="BG554" s="695"/>
      <c r="BH554" s="695"/>
      <c r="BI554" s="695"/>
      <c r="BJ554" s="695"/>
      <c r="BK554" s="695"/>
      <c r="BL554" s="695"/>
      <c r="BM554" s="695"/>
      <c r="BN554" s="695"/>
      <c r="BO554" s="695"/>
      <c r="BP554" s="695"/>
      <c r="BQ554" s="695"/>
      <c r="BR554" s="695"/>
      <c r="BS554" s="695"/>
      <c r="BT554" s="696"/>
    </row>
    <row r="555" spans="2:72" ht="18" customHeight="1">
      <c r="B555" s="815" t="s">
        <v>208</v>
      </c>
      <c r="C555" s="815" t="s">
        <v>840</v>
      </c>
      <c r="D555" s="815" t="s">
        <v>125</v>
      </c>
      <c r="E555" s="815"/>
      <c r="F555" s="815"/>
      <c r="G555" s="815"/>
      <c r="H555" s="815">
        <v>2019</v>
      </c>
      <c r="I555" s="816"/>
      <c r="J555" s="634" t="s">
        <v>588</v>
      </c>
      <c r="K555" s="632"/>
      <c r="L555" s="694"/>
      <c r="M555" s="695"/>
      <c r="N555" s="695"/>
      <c r="O555" s="695"/>
      <c r="P555" s="695"/>
      <c r="Q555" s="695"/>
      <c r="R555" s="695"/>
      <c r="S555" s="695"/>
      <c r="T555" s="695"/>
      <c r="U555" s="695"/>
      <c r="V555" s="695"/>
      <c r="W555" s="695"/>
      <c r="X555" s="695"/>
      <c r="Y555" s="695"/>
      <c r="Z555" s="695"/>
      <c r="AA555" s="695"/>
      <c r="AB555" s="695"/>
      <c r="AC555" s="695"/>
      <c r="AD555" s="695"/>
      <c r="AE555" s="695"/>
      <c r="AF555" s="695"/>
      <c r="AG555" s="695"/>
      <c r="AH555" s="695"/>
      <c r="AI555" s="695"/>
      <c r="AJ555" s="695"/>
      <c r="AK555" s="695"/>
      <c r="AL555" s="695"/>
      <c r="AM555" s="695"/>
      <c r="AN555" s="695"/>
      <c r="AO555" s="696"/>
      <c r="AP555" s="632"/>
      <c r="AQ555" s="694"/>
      <c r="AR555" s="695"/>
      <c r="AS555" s="695"/>
      <c r="AT555" s="695"/>
      <c r="AU555" s="695"/>
      <c r="AV555" s="695"/>
      <c r="AW555" s="695"/>
      <c r="AX555" s="695"/>
      <c r="AY555" s="695"/>
      <c r="AZ555" s="695"/>
      <c r="BA555" s="695"/>
      <c r="BB555" s="695"/>
      <c r="BC555" s="695"/>
      <c r="BD555" s="695"/>
      <c r="BE555" s="695"/>
      <c r="BF555" s="695"/>
      <c r="BG555" s="695"/>
      <c r="BH555" s="695"/>
      <c r="BI555" s="695"/>
      <c r="BJ555" s="695"/>
      <c r="BK555" s="695"/>
      <c r="BL555" s="695"/>
      <c r="BM555" s="695"/>
      <c r="BN555" s="695"/>
      <c r="BO555" s="695"/>
      <c r="BP555" s="695"/>
      <c r="BQ555" s="695"/>
      <c r="BR555" s="695"/>
      <c r="BS555" s="695"/>
      <c r="BT555" s="696"/>
    </row>
    <row r="556" spans="2:72" ht="18" customHeight="1">
      <c r="B556" s="815" t="s">
        <v>208</v>
      </c>
      <c r="C556" s="815" t="s">
        <v>839</v>
      </c>
      <c r="D556" s="815" t="s">
        <v>795</v>
      </c>
      <c r="E556" s="815"/>
      <c r="F556" s="815"/>
      <c r="G556" s="815"/>
      <c r="H556" s="815">
        <v>2019</v>
      </c>
      <c r="I556" s="816"/>
      <c r="J556" s="634" t="s">
        <v>588</v>
      </c>
      <c r="K556" s="632"/>
      <c r="L556" s="694"/>
      <c r="M556" s="695"/>
      <c r="N556" s="695"/>
      <c r="O556" s="695"/>
      <c r="P556" s="695"/>
      <c r="Q556" s="695"/>
      <c r="R556" s="695"/>
      <c r="S556" s="695"/>
      <c r="T556" s="695"/>
      <c r="U556" s="695"/>
      <c r="V556" s="695"/>
      <c r="W556" s="695"/>
      <c r="X556" s="695"/>
      <c r="Y556" s="695"/>
      <c r="Z556" s="695"/>
      <c r="AA556" s="695"/>
      <c r="AB556" s="695"/>
      <c r="AC556" s="695"/>
      <c r="AD556" s="695"/>
      <c r="AE556" s="695"/>
      <c r="AF556" s="695"/>
      <c r="AG556" s="695"/>
      <c r="AH556" s="695"/>
      <c r="AI556" s="695"/>
      <c r="AJ556" s="695"/>
      <c r="AK556" s="695"/>
      <c r="AL556" s="695"/>
      <c r="AM556" s="695"/>
      <c r="AN556" s="695"/>
      <c r="AO556" s="696"/>
      <c r="AP556" s="632"/>
      <c r="AQ556" s="694"/>
      <c r="AR556" s="695"/>
      <c r="AS556" s="695"/>
      <c r="AT556" s="695"/>
      <c r="AU556" s="695"/>
      <c r="AV556" s="695"/>
      <c r="AW556" s="695"/>
      <c r="AX556" s="695"/>
      <c r="AY556" s="695"/>
      <c r="AZ556" s="695"/>
      <c r="BA556" s="695"/>
      <c r="BB556" s="695"/>
      <c r="BC556" s="695"/>
      <c r="BD556" s="695"/>
      <c r="BE556" s="695"/>
      <c r="BF556" s="695"/>
      <c r="BG556" s="695"/>
      <c r="BH556" s="695"/>
      <c r="BI556" s="695"/>
      <c r="BJ556" s="695"/>
      <c r="BK556" s="695"/>
      <c r="BL556" s="695"/>
      <c r="BM556" s="695"/>
      <c r="BN556" s="695"/>
      <c r="BO556" s="695"/>
      <c r="BP556" s="695"/>
      <c r="BQ556" s="695"/>
      <c r="BR556" s="695"/>
      <c r="BS556" s="695"/>
      <c r="BT556" s="696"/>
    </row>
    <row r="557" spans="2:72" ht="18" customHeight="1">
      <c r="B557" s="815" t="s">
        <v>208</v>
      </c>
      <c r="C557" s="815" t="s">
        <v>839</v>
      </c>
      <c r="D557" s="815" t="s">
        <v>794</v>
      </c>
      <c r="E557" s="815"/>
      <c r="F557" s="815"/>
      <c r="G557" s="815"/>
      <c r="H557" s="815">
        <v>2019</v>
      </c>
      <c r="I557" s="816"/>
      <c r="J557" s="634" t="s">
        <v>588</v>
      </c>
      <c r="K557" s="632"/>
      <c r="L557" s="694"/>
      <c r="M557" s="695"/>
      <c r="N557" s="695"/>
      <c r="O557" s="695"/>
      <c r="P557" s="695"/>
      <c r="Q557" s="695"/>
      <c r="R557" s="695"/>
      <c r="S557" s="695"/>
      <c r="T557" s="695">
        <v>4.1840124081423307</v>
      </c>
      <c r="U557" s="695">
        <v>4.1840124081423307</v>
      </c>
      <c r="V557" s="695">
        <v>4.1840124081423307</v>
      </c>
      <c r="W557" s="695">
        <v>4.1840124081423307</v>
      </c>
      <c r="X557" s="695">
        <v>4.1840124081423307</v>
      </c>
      <c r="Y557" s="695">
        <v>4.1840124081423307</v>
      </c>
      <c r="Z557" s="695">
        <v>4.1840124081423307</v>
      </c>
      <c r="AA557" s="695">
        <v>4.1840124081423307</v>
      </c>
      <c r="AB557" s="695">
        <v>4.1840124081423307</v>
      </c>
      <c r="AC557" s="695">
        <v>4.1840124081423307</v>
      </c>
      <c r="AD557" s="695">
        <v>0</v>
      </c>
      <c r="AE557" s="695">
        <v>0</v>
      </c>
      <c r="AF557" s="695">
        <v>0</v>
      </c>
      <c r="AG557" s="695">
        <v>0</v>
      </c>
      <c r="AH557" s="695">
        <v>0</v>
      </c>
      <c r="AI557" s="695">
        <v>0</v>
      </c>
      <c r="AJ557" s="695">
        <v>0</v>
      </c>
      <c r="AK557" s="695">
        <v>0</v>
      </c>
      <c r="AL557" s="695">
        <v>0</v>
      </c>
      <c r="AM557" s="695">
        <v>0</v>
      </c>
      <c r="AN557" s="695">
        <v>0</v>
      </c>
      <c r="AO557" s="696">
        <v>0</v>
      </c>
      <c r="AP557" s="632"/>
      <c r="AQ557" s="694"/>
      <c r="AR557" s="695"/>
      <c r="AS557" s="695"/>
      <c r="AT557" s="695"/>
      <c r="AU557" s="695"/>
      <c r="AV557" s="695"/>
      <c r="AW557" s="695"/>
      <c r="AX557" s="695"/>
      <c r="AY557" s="695">
        <v>14181.876783870608</v>
      </c>
      <c r="AZ557" s="695">
        <v>14181.876783870608</v>
      </c>
      <c r="BA557" s="695">
        <v>14181.876783870608</v>
      </c>
      <c r="BB557" s="695">
        <v>14181.876783870608</v>
      </c>
      <c r="BC557" s="695">
        <v>14181.876783870608</v>
      </c>
      <c r="BD557" s="695">
        <v>14181.876783870608</v>
      </c>
      <c r="BE557" s="695">
        <v>14181.876783870608</v>
      </c>
      <c r="BF557" s="695">
        <v>14181.876783870608</v>
      </c>
      <c r="BG557" s="695">
        <v>14181.876783870608</v>
      </c>
      <c r="BH557" s="695">
        <v>14181.876783870608</v>
      </c>
      <c r="BI557" s="695">
        <v>0</v>
      </c>
      <c r="BJ557" s="695">
        <v>0</v>
      </c>
      <c r="BK557" s="695">
        <v>0</v>
      </c>
      <c r="BL557" s="695">
        <v>0</v>
      </c>
      <c r="BM557" s="695">
        <v>0</v>
      </c>
      <c r="BN557" s="695">
        <v>0</v>
      </c>
      <c r="BO557" s="695">
        <v>0</v>
      </c>
      <c r="BP557" s="695">
        <v>0</v>
      </c>
      <c r="BQ557" s="695">
        <v>0</v>
      </c>
      <c r="BR557" s="695">
        <v>0</v>
      </c>
      <c r="BS557" s="695">
        <v>0</v>
      </c>
      <c r="BT557" s="696">
        <v>0</v>
      </c>
    </row>
    <row r="558" spans="2:72" ht="18" customHeight="1">
      <c r="B558" s="815" t="s">
        <v>208</v>
      </c>
      <c r="C558" s="815" t="s">
        <v>839</v>
      </c>
      <c r="D558" s="815" t="s">
        <v>776</v>
      </c>
      <c r="E558" s="815"/>
      <c r="F558" s="815"/>
      <c r="G558" s="815"/>
      <c r="H558" s="815">
        <v>2015</v>
      </c>
      <c r="I558" s="816"/>
      <c r="J558" s="634" t="s">
        <v>588</v>
      </c>
      <c r="K558" s="632"/>
      <c r="L558" s="694"/>
      <c r="M558" s="695"/>
      <c r="N558" s="695"/>
      <c r="O558" s="695"/>
      <c r="P558" s="695"/>
      <c r="Q558" s="695"/>
      <c r="R558" s="695"/>
      <c r="S558" s="695"/>
      <c r="T558" s="695"/>
      <c r="U558" s="695"/>
      <c r="V558" s="695"/>
      <c r="W558" s="695"/>
      <c r="X558" s="695"/>
      <c r="Y558" s="695"/>
      <c r="Z558" s="695"/>
      <c r="AA558" s="695"/>
      <c r="AB558" s="695"/>
      <c r="AC558" s="695"/>
      <c r="AD558" s="695"/>
      <c r="AE558" s="695"/>
      <c r="AF558" s="695"/>
      <c r="AG558" s="695"/>
      <c r="AH558" s="695"/>
      <c r="AI558" s="695"/>
      <c r="AJ558" s="695"/>
      <c r="AK558" s="695"/>
      <c r="AL558" s="695"/>
      <c r="AM558" s="695"/>
      <c r="AN558" s="695"/>
      <c r="AO558" s="696"/>
      <c r="AP558" s="632"/>
      <c r="AQ558" s="694"/>
      <c r="AR558" s="695"/>
      <c r="AS558" s="695"/>
      <c r="AT558" s="695"/>
      <c r="AU558" s="695">
        <v>2467.4404327384614</v>
      </c>
      <c r="AV558" s="695">
        <v>2467.4404327384614</v>
      </c>
      <c r="AW558" s="695">
        <v>2467.4404327384614</v>
      </c>
      <c r="AX558" s="695">
        <v>2467.4404327384614</v>
      </c>
      <c r="AY558" s="695">
        <v>2467.4404327384614</v>
      </c>
      <c r="AZ558" s="695">
        <v>2467.4404327384614</v>
      </c>
      <c r="BA558" s="695">
        <v>2467.4404327384614</v>
      </c>
      <c r="BB558" s="695">
        <v>2467.4404327384614</v>
      </c>
      <c r="BC558" s="695">
        <v>2467.4404327384614</v>
      </c>
      <c r="BD558" s="695">
        <v>2467.4404327384614</v>
      </c>
      <c r="BE558" s="695">
        <v>0</v>
      </c>
      <c r="BF558" s="695">
        <v>0</v>
      </c>
      <c r="BG558" s="695">
        <v>0</v>
      </c>
      <c r="BH558" s="695">
        <v>0</v>
      </c>
      <c r="BI558" s="695">
        <v>0</v>
      </c>
      <c r="BJ558" s="695">
        <v>0</v>
      </c>
      <c r="BK558" s="695">
        <v>0</v>
      </c>
      <c r="BL558" s="695">
        <v>0</v>
      </c>
      <c r="BM558" s="695">
        <v>0</v>
      </c>
      <c r="BN558" s="695">
        <v>0</v>
      </c>
      <c r="BO558" s="695">
        <v>0</v>
      </c>
      <c r="BP558" s="695">
        <v>0</v>
      </c>
      <c r="BQ558" s="695">
        <v>0</v>
      </c>
      <c r="BR558" s="695">
        <v>0</v>
      </c>
      <c r="BS558" s="695">
        <v>0</v>
      </c>
      <c r="BT558" s="696">
        <v>0</v>
      </c>
    </row>
    <row r="559" spans="2:72" ht="18" customHeight="1">
      <c r="B559" s="815" t="s">
        <v>208</v>
      </c>
      <c r="C559" s="815" t="s">
        <v>840</v>
      </c>
      <c r="D559" s="815" t="s">
        <v>117</v>
      </c>
      <c r="E559" s="815"/>
      <c r="F559" s="815"/>
      <c r="G559" s="815"/>
      <c r="H559" s="815">
        <v>2015</v>
      </c>
      <c r="I559" s="816"/>
      <c r="J559" s="634" t="s">
        <v>588</v>
      </c>
      <c r="K559" s="632"/>
      <c r="L559" s="694"/>
      <c r="M559" s="695"/>
      <c r="N559" s="695"/>
      <c r="O559" s="695"/>
      <c r="P559" s="695"/>
      <c r="Q559" s="695"/>
      <c r="R559" s="695"/>
      <c r="S559" s="695"/>
      <c r="T559" s="695"/>
      <c r="U559" s="695"/>
      <c r="V559" s="695"/>
      <c r="W559" s="695"/>
      <c r="X559" s="695"/>
      <c r="Y559" s="695"/>
      <c r="Z559" s="695"/>
      <c r="AA559" s="695"/>
      <c r="AB559" s="695"/>
      <c r="AC559" s="695"/>
      <c r="AD559" s="695"/>
      <c r="AE559" s="695"/>
      <c r="AF559" s="695"/>
      <c r="AG559" s="695"/>
      <c r="AH559" s="695"/>
      <c r="AI559" s="695"/>
      <c r="AJ559" s="695"/>
      <c r="AK559" s="695"/>
      <c r="AL559" s="695"/>
      <c r="AM559" s="695"/>
      <c r="AN559" s="695"/>
      <c r="AO559" s="696"/>
      <c r="AP559" s="632"/>
      <c r="AQ559" s="694"/>
      <c r="AR559" s="695"/>
      <c r="AS559" s="695"/>
      <c r="AT559" s="695"/>
      <c r="AU559" s="695"/>
      <c r="AV559" s="695"/>
      <c r="AW559" s="695"/>
      <c r="AX559" s="695"/>
      <c r="AY559" s="695"/>
      <c r="AZ559" s="695"/>
      <c r="BA559" s="695"/>
      <c r="BB559" s="695"/>
      <c r="BC559" s="695"/>
      <c r="BD559" s="695"/>
      <c r="BE559" s="695"/>
      <c r="BF559" s="695"/>
      <c r="BG559" s="695"/>
      <c r="BH559" s="695"/>
      <c r="BI559" s="695"/>
      <c r="BJ559" s="695"/>
      <c r="BK559" s="695"/>
      <c r="BL559" s="695"/>
      <c r="BM559" s="695"/>
      <c r="BN559" s="695"/>
      <c r="BO559" s="695"/>
      <c r="BP559" s="695"/>
      <c r="BQ559" s="695"/>
      <c r="BR559" s="695"/>
      <c r="BS559" s="695"/>
      <c r="BT559" s="696"/>
    </row>
    <row r="560" spans="2:72" ht="18" customHeight="1">
      <c r="B560" s="815" t="s">
        <v>208</v>
      </c>
      <c r="C560" s="815" t="s">
        <v>840</v>
      </c>
      <c r="D560" s="815" t="s">
        <v>120</v>
      </c>
      <c r="E560" s="815"/>
      <c r="F560" s="815"/>
      <c r="G560" s="815"/>
      <c r="H560" s="815">
        <v>2015</v>
      </c>
      <c r="I560" s="816"/>
      <c r="J560" s="634" t="s">
        <v>588</v>
      </c>
      <c r="K560" s="632"/>
      <c r="L560" s="694"/>
      <c r="M560" s="695"/>
      <c r="N560" s="695"/>
      <c r="O560" s="695"/>
      <c r="P560" s="695">
        <v>26.902702702702722</v>
      </c>
      <c r="Q560" s="695">
        <v>26.902702702702722</v>
      </c>
      <c r="R560" s="695">
        <v>26.902702702702722</v>
      </c>
      <c r="S560" s="695">
        <v>26.902702702702722</v>
      </c>
      <c r="T560" s="695">
        <v>26.902702702702722</v>
      </c>
      <c r="U560" s="695">
        <v>26.902702702702722</v>
      </c>
      <c r="V560" s="695">
        <v>26.902702702702722</v>
      </c>
      <c r="W560" s="695">
        <v>26.902702702702722</v>
      </c>
      <c r="X560" s="695">
        <v>26.902702702702722</v>
      </c>
      <c r="Y560" s="695">
        <v>26.902702702702722</v>
      </c>
      <c r="Z560" s="695">
        <v>26.902702702702722</v>
      </c>
      <c r="AA560" s="695">
        <v>26.902702702702722</v>
      </c>
      <c r="AB560" s="695">
        <v>26.902702702702722</v>
      </c>
      <c r="AC560" s="695">
        <v>26.902702702702722</v>
      </c>
      <c r="AD560" s="695">
        <v>26.902702702702722</v>
      </c>
      <c r="AE560" s="695">
        <v>26.902702702702722</v>
      </c>
      <c r="AF560" s="695">
        <v>26.902702702702722</v>
      </c>
      <c r="AG560" s="695">
        <v>26.902702702702722</v>
      </c>
      <c r="AH560" s="695">
        <v>26.902702702702722</v>
      </c>
      <c r="AI560" s="695">
        <v>26.902702702702722</v>
      </c>
      <c r="AJ560" s="695">
        <v>26.902702702702722</v>
      </c>
      <c r="AK560" s="695">
        <v>26.902702702702722</v>
      </c>
      <c r="AL560" s="695">
        <v>26.902702702702722</v>
      </c>
      <c r="AM560" s="695">
        <v>26.902702702702722</v>
      </c>
      <c r="AN560" s="695">
        <v>26.902702702702722</v>
      </c>
      <c r="AO560" s="696">
        <v>26.902702702702722</v>
      </c>
      <c r="AP560" s="632"/>
      <c r="AQ560" s="694"/>
      <c r="AR560" s="695"/>
      <c r="AS560" s="695"/>
      <c r="AT560" s="695"/>
      <c r="AU560" s="695">
        <v>165898.82264701609</v>
      </c>
      <c r="AV560" s="695">
        <v>165898.82264701609</v>
      </c>
      <c r="AW560" s="695">
        <v>165898.82264701609</v>
      </c>
      <c r="AX560" s="695">
        <v>165898.82264701609</v>
      </c>
      <c r="AY560" s="695">
        <v>165898.82264701609</v>
      </c>
      <c r="AZ560" s="695">
        <v>165898.82264701609</v>
      </c>
      <c r="BA560" s="695">
        <v>165898.82264701609</v>
      </c>
      <c r="BB560" s="695">
        <v>165898.82264701609</v>
      </c>
      <c r="BC560" s="695">
        <v>165898.82264701609</v>
      </c>
      <c r="BD560" s="695">
        <v>165898.82264701609</v>
      </c>
      <c r="BE560" s="695">
        <v>165898.82264701609</v>
      </c>
      <c r="BF560" s="695">
        <v>165898.82264701609</v>
      </c>
      <c r="BG560" s="695">
        <v>165898.82264701609</v>
      </c>
      <c r="BH560" s="695">
        <v>165898.82264701609</v>
      </c>
      <c r="BI560" s="695">
        <v>165898.82264701609</v>
      </c>
      <c r="BJ560" s="695">
        <v>165898.82264701609</v>
      </c>
      <c r="BK560" s="695">
        <v>165898.82264701609</v>
      </c>
      <c r="BL560" s="695">
        <v>165898.82264701609</v>
      </c>
      <c r="BM560" s="695">
        <v>165898.82264701609</v>
      </c>
      <c r="BN560" s="695">
        <v>165898.82264701609</v>
      </c>
      <c r="BO560" s="695">
        <v>165898.82264701609</v>
      </c>
      <c r="BP560" s="695">
        <v>165898.82264701609</v>
      </c>
      <c r="BQ560" s="695">
        <v>165898.82264701609</v>
      </c>
      <c r="BR560" s="695">
        <v>165898.82264701609</v>
      </c>
      <c r="BS560" s="695">
        <v>165898.82264701609</v>
      </c>
      <c r="BT560" s="696">
        <v>165898.82264701609</v>
      </c>
    </row>
    <row r="561" spans="2:73" ht="18" customHeight="1">
      <c r="B561" s="815" t="s">
        <v>208</v>
      </c>
      <c r="C561" s="815" t="s">
        <v>840</v>
      </c>
      <c r="D561" s="815" t="s">
        <v>118</v>
      </c>
      <c r="E561" s="815"/>
      <c r="F561" s="815"/>
      <c r="G561" s="815"/>
      <c r="H561" s="815">
        <v>2015</v>
      </c>
      <c r="I561" s="816"/>
      <c r="J561" s="634" t="s">
        <v>588</v>
      </c>
      <c r="K561" s="632"/>
      <c r="L561" s="694"/>
      <c r="M561" s="695"/>
      <c r="N561" s="695"/>
      <c r="O561" s="695"/>
      <c r="P561" s="695">
        <v>13.066395296246043</v>
      </c>
      <c r="Q561" s="695">
        <v>13.001765814135577</v>
      </c>
      <c r="R561" s="695">
        <v>12.928706399575923</v>
      </c>
      <c r="S561" s="695">
        <v>12.928706399575923</v>
      </c>
      <c r="T561" s="695">
        <v>12.928706399575923</v>
      </c>
      <c r="U561" s="695">
        <v>12.909036557194478</v>
      </c>
      <c r="V561" s="695">
        <v>12.259931758606772</v>
      </c>
      <c r="W561" s="695">
        <v>12.259931758606772</v>
      </c>
      <c r="X561" s="695">
        <v>12.021083672546361</v>
      </c>
      <c r="Y561" s="695">
        <v>9.9585601999776312</v>
      </c>
      <c r="Z561" s="695">
        <v>4.8500211357678875</v>
      </c>
      <c r="AA561" s="695">
        <v>4.1390968325527799</v>
      </c>
      <c r="AB561" s="695">
        <v>3.4028827319900996</v>
      </c>
      <c r="AC561" s="695">
        <v>3.4028827319900996</v>
      </c>
      <c r="AD561" s="695">
        <v>3.4028827319900996</v>
      </c>
      <c r="AE561" s="695">
        <v>2.2676518288323786</v>
      </c>
      <c r="AF561" s="695">
        <v>0.5142258794006509</v>
      </c>
      <c r="AG561" s="695">
        <v>0.5142258794006509</v>
      </c>
      <c r="AH561" s="695">
        <v>0.5142258794006509</v>
      </c>
      <c r="AI561" s="695">
        <v>0.5142258794006509</v>
      </c>
      <c r="AJ561" s="695">
        <v>0</v>
      </c>
      <c r="AK561" s="695">
        <v>0</v>
      </c>
      <c r="AL561" s="695">
        <v>0</v>
      </c>
      <c r="AM561" s="695">
        <v>0</v>
      </c>
      <c r="AN561" s="695">
        <v>0</v>
      </c>
      <c r="AO561" s="696">
        <v>0</v>
      </c>
      <c r="AP561" s="632"/>
      <c r="AQ561" s="694"/>
      <c r="AR561" s="695"/>
      <c r="AS561" s="695"/>
      <c r="AT561" s="695"/>
      <c r="AU561" s="695">
        <v>157256.69040112509</v>
      </c>
      <c r="AV561" s="695">
        <v>156897.93877503081</v>
      </c>
      <c r="AW561" s="695">
        <v>156490.35375167863</v>
      </c>
      <c r="AX561" s="695">
        <v>156490.35375167863</v>
      </c>
      <c r="AY561" s="695">
        <v>156490.35375167863</v>
      </c>
      <c r="AZ561" s="695">
        <v>156372.73421248674</v>
      </c>
      <c r="BA561" s="695">
        <v>149299.38064174994</v>
      </c>
      <c r="BB561" s="695">
        <v>149299.38064174994</v>
      </c>
      <c r="BC561" s="695">
        <v>147900.71435657114</v>
      </c>
      <c r="BD561" s="695">
        <v>125374.67456149947</v>
      </c>
      <c r="BE561" s="695">
        <v>68620.676076452088</v>
      </c>
      <c r="BF561" s="695">
        <v>63977.388052669114</v>
      </c>
      <c r="BG561" s="695">
        <v>46206.195843478934</v>
      </c>
      <c r="BH561" s="695">
        <v>46206.195843478934</v>
      </c>
      <c r="BI561" s="695">
        <v>46206.195843478934</v>
      </c>
      <c r="BJ561" s="695">
        <v>29816.143129964981</v>
      </c>
      <c r="BK561" s="695">
        <v>1920.8948784209363</v>
      </c>
      <c r="BL561" s="695">
        <v>1920.8948784209363</v>
      </c>
      <c r="BM561" s="695">
        <v>1920.8948784209363</v>
      </c>
      <c r="BN561" s="695">
        <v>1920.8948784209363</v>
      </c>
      <c r="BO561" s="695">
        <v>0</v>
      </c>
      <c r="BP561" s="695">
        <v>0</v>
      </c>
      <c r="BQ561" s="695">
        <v>0</v>
      </c>
      <c r="BR561" s="695">
        <v>0</v>
      </c>
      <c r="BS561" s="695">
        <v>0</v>
      </c>
      <c r="BT561" s="696">
        <v>0</v>
      </c>
    </row>
    <row r="562" spans="2:73" ht="18" customHeight="1">
      <c r="B562" s="815" t="s">
        <v>208</v>
      </c>
      <c r="C562" s="815" t="s">
        <v>840</v>
      </c>
      <c r="D562" s="815" t="s">
        <v>771</v>
      </c>
      <c r="E562" s="815"/>
      <c r="F562" s="815"/>
      <c r="G562" s="815"/>
      <c r="H562" s="815">
        <v>2016</v>
      </c>
      <c r="I562" s="816"/>
      <c r="J562" s="634" t="s">
        <v>588</v>
      </c>
      <c r="K562" s="632"/>
      <c r="L562" s="694"/>
      <c r="M562" s="695"/>
      <c r="N562" s="695"/>
      <c r="O562" s="695"/>
      <c r="P562" s="695"/>
      <c r="Q562" s="695"/>
      <c r="R562" s="695"/>
      <c r="S562" s="695"/>
      <c r="T562" s="695"/>
      <c r="U562" s="695"/>
      <c r="V562" s="695"/>
      <c r="W562" s="695"/>
      <c r="X562" s="695"/>
      <c r="Y562" s="695"/>
      <c r="Z562" s="695"/>
      <c r="AA562" s="695"/>
      <c r="AB562" s="695"/>
      <c r="AC562" s="695"/>
      <c r="AD562" s="695"/>
      <c r="AE562" s="695"/>
      <c r="AF562" s="695"/>
      <c r="AG562" s="695"/>
      <c r="AH562" s="695"/>
      <c r="AI562" s="695"/>
      <c r="AJ562" s="695"/>
      <c r="AK562" s="695"/>
      <c r="AL562" s="695"/>
      <c r="AM562" s="695"/>
      <c r="AN562" s="695"/>
      <c r="AO562" s="696"/>
      <c r="AP562" s="632"/>
      <c r="AQ562" s="694"/>
      <c r="AR562" s="695"/>
      <c r="AS562" s="695"/>
      <c r="AT562" s="695"/>
      <c r="AU562" s="695"/>
      <c r="AV562" s="695">
        <v>6955.5994626665997</v>
      </c>
      <c r="AW562" s="695">
        <v>6955.5994626665997</v>
      </c>
      <c r="AX562" s="695">
        <v>6955.5994626665997</v>
      </c>
      <c r="AY562" s="695">
        <v>6955.5994626665997</v>
      </c>
      <c r="AZ562" s="695">
        <v>6955.5994626665997</v>
      </c>
      <c r="BA562" s="695">
        <v>6955.5994626665997</v>
      </c>
      <c r="BB562" s="695">
        <v>6955.5994626665997</v>
      </c>
      <c r="BC562" s="695">
        <v>6955.5994626665997</v>
      </c>
      <c r="BD562" s="695">
        <v>6955.5994626665997</v>
      </c>
      <c r="BE562" s="695">
        <v>6955.5994626665997</v>
      </c>
      <c r="BF562" s="695">
        <v>6955.5994626665997</v>
      </c>
      <c r="BG562" s="695">
        <v>6955.5994626665997</v>
      </c>
      <c r="BH562" s="695">
        <v>6955.5994626665997</v>
      </c>
      <c r="BI562" s="695">
        <v>6955.5994626665997</v>
      </c>
      <c r="BJ562" s="695">
        <v>6955.5994626665997</v>
      </c>
      <c r="BK562" s="695">
        <v>6955.5994626665997</v>
      </c>
      <c r="BL562" s="695">
        <v>6955.5994626665997</v>
      </c>
      <c r="BM562" s="695">
        <v>6955.5994626665997</v>
      </c>
      <c r="BN562" s="695">
        <v>6811.8385862880223</v>
      </c>
      <c r="BO562" s="695">
        <v>0</v>
      </c>
      <c r="BP562" s="695">
        <v>0</v>
      </c>
      <c r="BQ562" s="695">
        <v>0</v>
      </c>
      <c r="BR562" s="695">
        <v>0</v>
      </c>
      <c r="BS562" s="695">
        <v>0</v>
      </c>
      <c r="BT562" s="696">
        <v>0</v>
      </c>
      <c r="BU562" s="819"/>
    </row>
    <row r="563" spans="2:73" ht="18" customHeight="1">
      <c r="B563" s="815" t="s">
        <v>208</v>
      </c>
      <c r="C563" s="815" t="s">
        <v>840</v>
      </c>
      <c r="D563" s="815" t="s">
        <v>117</v>
      </c>
      <c r="E563" s="815"/>
      <c r="F563" s="815"/>
      <c r="G563" s="815"/>
      <c r="H563" s="815">
        <v>2016</v>
      </c>
      <c r="I563" s="816"/>
      <c r="J563" s="634" t="s">
        <v>588</v>
      </c>
      <c r="K563" s="632"/>
      <c r="L563" s="694"/>
      <c r="M563" s="695"/>
      <c r="N563" s="695"/>
      <c r="O563" s="695"/>
      <c r="P563" s="695"/>
      <c r="Q563" s="695"/>
      <c r="R563" s="695"/>
      <c r="S563" s="695"/>
      <c r="T563" s="695"/>
      <c r="U563" s="695"/>
      <c r="V563" s="695"/>
      <c r="W563" s="695"/>
      <c r="X563" s="695"/>
      <c r="Y563" s="695"/>
      <c r="Z563" s="695"/>
      <c r="AA563" s="695"/>
      <c r="AB563" s="695"/>
      <c r="AC563" s="695"/>
      <c r="AD563" s="695"/>
      <c r="AE563" s="695"/>
      <c r="AF563" s="695"/>
      <c r="AG563" s="695"/>
      <c r="AH563" s="695"/>
      <c r="AI563" s="695"/>
      <c r="AJ563" s="695"/>
      <c r="AK563" s="695"/>
      <c r="AL563" s="695"/>
      <c r="AM563" s="695"/>
      <c r="AN563" s="695"/>
      <c r="AO563" s="696"/>
      <c r="AP563" s="632"/>
      <c r="AQ563" s="694"/>
      <c r="AR563" s="695"/>
      <c r="AS563" s="695"/>
      <c r="AT563" s="695"/>
      <c r="AU563" s="695"/>
      <c r="AV563" s="695"/>
      <c r="AW563" s="695"/>
      <c r="AX563" s="695"/>
      <c r="AY563" s="695"/>
      <c r="AZ563" s="695"/>
      <c r="BA563" s="695"/>
      <c r="BB563" s="695"/>
      <c r="BC563" s="695"/>
      <c r="BD563" s="695"/>
      <c r="BE563" s="695"/>
      <c r="BF563" s="695"/>
      <c r="BG563" s="695"/>
      <c r="BH563" s="695"/>
      <c r="BI563" s="695"/>
      <c r="BJ563" s="695"/>
      <c r="BK563" s="695"/>
      <c r="BL563" s="695"/>
      <c r="BM563" s="695"/>
      <c r="BN563" s="695"/>
      <c r="BO563" s="695"/>
      <c r="BP563" s="695"/>
      <c r="BQ563" s="695"/>
      <c r="BR563" s="695"/>
      <c r="BS563" s="695"/>
      <c r="BT563" s="696"/>
    </row>
    <row r="564" spans="2:73" ht="18" customHeight="1">
      <c r="B564" s="815" t="s">
        <v>208</v>
      </c>
      <c r="C564" s="815" t="s">
        <v>840</v>
      </c>
      <c r="D564" s="815" t="s">
        <v>120</v>
      </c>
      <c r="E564" s="815"/>
      <c r="F564" s="815"/>
      <c r="G564" s="815"/>
      <c r="H564" s="815">
        <v>2016</v>
      </c>
      <c r="I564" s="816"/>
      <c r="J564" s="634" t="s">
        <v>588</v>
      </c>
      <c r="K564" s="632"/>
      <c r="L564" s="694"/>
      <c r="M564" s="695"/>
      <c r="N564" s="695"/>
      <c r="O564" s="695"/>
      <c r="P564" s="695"/>
      <c r="Q564" s="695">
        <v>21.689547413793115</v>
      </c>
      <c r="R564" s="695">
        <v>21.689547413793115</v>
      </c>
      <c r="S564" s="695">
        <v>21.689547413793115</v>
      </c>
      <c r="T564" s="695">
        <v>21.689547413793115</v>
      </c>
      <c r="U564" s="695">
        <v>21.689547413793115</v>
      </c>
      <c r="V564" s="695">
        <v>21.689547413793115</v>
      </c>
      <c r="W564" s="695">
        <v>21.689547413793115</v>
      </c>
      <c r="X564" s="695">
        <v>21.689547413793115</v>
      </c>
      <c r="Y564" s="695">
        <v>21.689547413793115</v>
      </c>
      <c r="Z564" s="695">
        <v>21.689547413793115</v>
      </c>
      <c r="AA564" s="695">
        <v>21.689547413793115</v>
      </c>
      <c r="AB564" s="695">
        <v>21.689547413793115</v>
      </c>
      <c r="AC564" s="695">
        <v>21.689547413793115</v>
      </c>
      <c r="AD564" s="695">
        <v>21.689547413793115</v>
      </c>
      <c r="AE564" s="695">
        <v>21.689547413793115</v>
      </c>
      <c r="AF564" s="695">
        <v>16.572198275862078</v>
      </c>
      <c r="AG564" s="695">
        <v>13.70393318965518</v>
      </c>
      <c r="AH564" s="695">
        <v>13.621982758620698</v>
      </c>
      <c r="AI564" s="695">
        <v>13.576454741379319</v>
      </c>
      <c r="AJ564" s="695">
        <v>13.576454741379319</v>
      </c>
      <c r="AK564" s="695">
        <v>13.576454741379319</v>
      </c>
      <c r="AL564" s="695">
        <v>13.576454741379319</v>
      </c>
      <c r="AM564" s="695">
        <v>13.576454741379319</v>
      </c>
      <c r="AN564" s="695">
        <v>13.576454741379319</v>
      </c>
      <c r="AO564" s="696">
        <v>13.576454741379319</v>
      </c>
      <c r="AP564" s="632"/>
      <c r="AQ564" s="694"/>
      <c r="AR564" s="695"/>
      <c r="AS564" s="695"/>
      <c r="AT564" s="695"/>
      <c r="AU564" s="695"/>
      <c r="AV564" s="695">
        <v>318802.91261389764</v>
      </c>
      <c r="AW564" s="695">
        <v>318802.91261389764</v>
      </c>
      <c r="AX564" s="695">
        <v>318802.91261389764</v>
      </c>
      <c r="AY564" s="695">
        <v>318802.91261389764</v>
      </c>
      <c r="AZ564" s="695">
        <v>318802.91261389764</v>
      </c>
      <c r="BA564" s="695">
        <v>318802.91261389764</v>
      </c>
      <c r="BB564" s="695">
        <v>318802.91261389764</v>
      </c>
      <c r="BC564" s="695">
        <v>318802.91261389764</v>
      </c>
      <c r="BD564" s="695">
        <v>318802.91261389764</v>
      </c>
      <c r="BE564" s="695">
        <v>318802.91261389764</v>
      </c>
      <c r="BF564" s="695">
        <v>318802.91261389764</v>
      </c>
      <c r="BG564" s="695">
        <v>318802.91261389764</v>
      </c>
      <c r="BH564" s="695">
        <v>318802.91261389764</v>
      </c>
      <c r="BI564" s="695">
        <v>318802.91261389764</v>
      </c>
      <c r="BJ564" s="695">
        <v>318802.91261389764</v>
      </c>
      <c r="BK564" s="695">
        <v>269090.26690849086</v>
      </c>
      <c r="BL564" s="695">
        <v>241210.78608525189</v>
      </c>
      <c r="BM564" s="695">
        <v>118390.61954382616</v>
      </c>
      <c r="BN564" s="695">
        <v>117516.32174458048</v>
      </c>
      <c r="BO564" s="695">
        <v>117516.32174458048</v>
      </c>
      <c r="BP564" s="695">
        <v>117516.32174458048</v>
      </c>
      <c r="BQ564" s="695">
        <v>117516.32174458048</v>
      </c>
      <c r="BR564" s="695">
        <v>117516.32174458048</v>
      </c>
      <c r="BS564" s="695">
        <v>117516.32174458048</v>
      </c>
      <c r="BT564" s="696">
        <v>117516.32174458048</v>
      </c>
      <c r="BU564" s="819"/>
    </row>
    <row r="565" spans="2:73" ht="18" customHeight="1">
      <c r="B565" s="815" t="s">
        <v>208</v>
      </c>
      <c r="C565" s="815" t="s">
        <v>840</v>
      </c>
      <c r="D565" s="815" t="s">
        <v>118</v>
      </c>
      <c r="E565" s="815"/>
      <c r="F565" s="815"/>
      <c r="G565" s="815"/>
      <c r="H565" s="815">
        <v>2016</v>
      </c>
      <c r="I565" s="816"/>
      <c r="J565" s="634" t="s">
        <v>588</v>
      </c>
      <c r="K565" s="632"/>
      <c r="L565" s="694"/>
      <c r="M565" s="695"/>
      <c r="N565" s="695"/>
      <c r="O565" s="695"/>
      <c r="P565" s="695"/>
      <c r="Q565" s="695">
        <v>272.32269624883571</v>
      </c>
      <c r="R565" s="695">
        <v>272.32269624883571</v>
      </c>
      <c r="S565" s="695">
        <v>272.77350635298768</v>
      </c>
      <c r="T565" s="695">
        <v>272.77350635298768</v>
      </c>
      <c r="U565" s="695">
        <v>272.76515801772558</v>
      </c>
      <c r="V565" s="695">
        <v>270.60293918484854</v>
      </c>
      <c r="W565" s="695">
        <v>270.60293918484854</v>
      </c>
      <c r="X565" s="695">
        <v>270.60293918484854</v>
      </c>
      <c r="Y565" s="695">
        <v>269.56774561235142</v>
      </c>
      <c r="Z565" s="695">
        <v>269.56774561235142</v>
      </c>
      <c r="AA565" s="695">
        <v>265.33513963448019</v>
      </c>
      <c r="AB565" s="695">
        <v>199.76731448615539</v>
      </c>
      <c r="AC565" s="695">
        <v>95.655225432837483</v>
      </c>
      <c r="AD565" s="695">
        <v>95.655225432837483</v>
      </c>
      <c r="AE565" s="695">
        <v>15.436071899573793</v>
      </c>
      <c r="AF565" s="695">
        <v>2.345882208642637</v>
      </c>
      <c r="AG565" s="695">
        <v>2.345882208642637</v>
      </c>
      <c r="AH565" s="695">
        <v>2.345882208642637</v>
      </c>
      <c r="AI565" s="695">
        <v>2.345882208642637</v>
      </c>
      <c r="AJ565" s="695">
        <v>2.345882208642637</v>
      </c>
      <c r="AK565" s="695">
        <v>0</v>
      </c>
      <c r="AL565" s="695">
        <v>0</v>
      </c>
      <c r="AM565" s="695">
        <v>0</v>
      </c>
      <c r="AN565" s="695">
        <v>0</v>
      </c>
      <c r="AO565" s="696">
        <v>0</v>
      </c>
      <c r="AP565" s="632"/>
      <c r="AQ565" s="694"/>
      <c r="AR565" s="695"/>
      <c r="AS565" s="695"/>
      <c r="AT565" s="695"/>
      <c r="AU565" s="695"/>
      <c r="AV565" s="695">
        <v>2776397.8191110939</v>
      </c>
      <c r="AW565" s="695">
        <v>2776397.8191110939</v>
      </c>
      <c r="AX565" s="695">
        <v>2779630.9015284707</v>
      </c>
      <c r="AY565" s="695">
        <v>2779630.9015284707</v>
      </c>
      <c r="AZ565" s="695">
        <v>2779484.0738674151</v>
      </c>
      <c r="BA565" s="695">
        <v>2758909.1375209489</v>
      </c>
      <c r="BB565" s="695">
        <v>2758909.1375209489</v>
      </c>
      <c r="BC565" s="695">
        <v>2758909.1375209489</v>
      </c>
      <c r="BD565" s="695">
        <v>2750393.0811639093</v>
      </c>
      <c r="BE565" s="695">
        <v>2750393.0811639093</v>
      </c>
      <c r="BF565" s="695">
        <v>2710039.7267505778</v>
      </c>
      <c r="BG565" s="695">
        <v>2137813.2027153973</v>
      </c>
      <c r="BH565" s="695">
        <v>1107615.9372044634</v>
      </c>
      <c r="BI565" s="695">
        <v>1107615.9372044634</v>
      </c>
      <c r="BJ565" s="695">
        <v>134988.20981042268</v>
      </c>
      <c r="BK565" s="695">
        <v>1888.577454853307</v>
      </c>
      <c r="BL565" s="695">
        <v>1888.577454853307</v>
      </c>
      <c r="BM565" s="695">
        <v>1888.577454853307</v>
      </c>
      <c r="BN565" s="695">
        <v>1888.577454853307</v>
      </c>
      <c r="BO565" s="695">
        <v>1888.577454853307</v>
      </c>
      <c r="BP565" s="695">
        <v>0</v>
      </c>
      <c r="BQ565" s="695">
        <v>0</v>
      </c>
      <c r="BR565" s="695">
        <v>0</v>
      </c>
      <c r="BS565" s="695">
        <v>0</v>
      </c>
      <c r="BT565" s="696">
        <v>0</v>
      </c>
    </row>
    <row r="566" spans="2:73" ht="18" customHeight="1">
      <c r="B566" s="815" t="s">
        <v>208</v>
      </c>
      <c r="C566" s="815" t="s">
        <v>839</v>
      </c>
      <c r="D566" s="815" t="s">
        <v>773</v>
      </c>
      <c r="E566" s="815"/>
      <c r="F566" s="815"/>
      <c r="G566" s="815"/>
      <c r="H566" s="815">
        <v>2017</v>
      </c>
      <c r="I566" s="816"/>
      <c r="J566" s="634" t="s">
        <v>588</v>
      </c>
      <c r="K566" s="632"/>
      <c r="L566" s="694"/>
      <c r="M566" s="695"/>
      <c r="N566" s="695"/>
      <c r="O566" s="695"/>
      <c r="P566" s="695"/>
      <c r="Q566" s="695"/>
      <c r="R566" s="695"/>
      <c r="S566" s="695"/>
      <c r="T566" s="695"/>
      <c r="U566" s="695"/>
      <c r="V566" s="695"/>
      <c r="W566" s="695"/>
      <c r="X566" s="695"/>
      <c r="Y566" s="695"/>
      <c r="Z566" s="695"/>
      <c r="AA566" s="695"/>
      <c r="AB566" s="695"/>
      <c r="AC566" s="695"/>
      <c r="AD566" s="695"/>
      <c r="AE566" s="695"/>
      <c r="AF566" s="695"/>
      <c r="AG566" s="695"/>
      <c r="AH566" s="695"/>
      <c r="AI566" s="695"/>
      <c r="AJ566" s="695"/>
      <c r="AK566" s="695"/>
      <c r="AL566" s="695"/>
      <c r="AM566" s="695"/>
      <c r="AN566" s="695"/>
      <c r="AO566" s="696"/>
      <c r="AP566" s="632"/>
      <c r="AQ566" s="694"/>
      <c r="AR566" s="695"/>
      <c r="AS566" s="695"/>
      <c r="AT566" s="695"/>
      <c r="AU566" s="695"/>
      <c r="AV566" s="695"/>
      <c r="AW566" s="695">
        <v>375276.199999996</v>
      </c>
      <c r="AX566" s="695">
        <v>375276.199999996</v>
      </c>
      <c r="AY566" s="695">
        <v>375276.199999996</v>
      </c>
      <c r="AZ566" s="695">
        <v>375276.199999996</v>
      </c>
      <c r="BA566" s="695">
        <v>375276.199999996</v>
      </c>
      <c r="BB566" s="695">
        <v>375276.199999996</v>
      </c>
      <c r="BC566" s="695">
        <v>375276.199999996</v>
      </c>
      <c r="BD566" s="695">
        <v>375276.199999996</v>
      </c>
      <c r="BE566" s="695">
        <v>375276.199999996</v>
      </c>
      <c r="BF566" s="695">
        <v>375276.199999996</v>
      </c>
      <c r="BG566" s="695">
        <v>375276.199999996</v>
      </c>
      <c r="BH566" s="695">
        <v>375276.199999996</v>
      </c>
      <c r="BI566" s="695">
        <v>375276.199999996</v>
      </c>
      <c r="BJ566" s="695">
        <v>375276.199999996</v>
      </c>
      <c r="BK566" s="695">
        <v>375276.199999996</v>
      </c>
      <c r="BL566" s="695">
        <v>375276.199999996</v>
      </c>
      <c r="BM566" s="695">
        <v>375276.199999996</v>
      </c>
      <c r="BN566" s="695">
        <v>375276.199999996</v>
      </c>
      <c r="BO566" s="695">
        <v>375276.199999996</v>
      </c>
      <c r="BP566" s="695">
        <v>375276.199999996</v>
      </c>
      <c r="BQ566" s="695">
        <v>375276.199999996</v>
      </c>
      <c r="BR566" s="695">
        <v>375276.199999996</v>
      </c>
      <c r="BS566" s="695">
        <v>375276.199999996</v>
      </c>
      <c r="BT566" s="696">
        <v>375276.199999996</v>
      </c>
    </row>
    <row r="567" spans="2:73" ht="18" customHeight="1">
      <c r="B567" s="815" t="s">
        <v>208</v>
      </c>
      <c r="C567" s="815" t="s">
        <v>839</v>
      </c>
      <c r="D567" s="815" t="s">
        <v>770</v>
      </c>
      <c r="E567" s="815"/>
      <c r="F567" s="815"/>
      <c r="G567" s="815"/>
      <c r="H567" s="815">
        <v>2017</v>
      </c>
      <c r="I567" s="816"/>
      <c r="J567" s="634" t="s">
        <v>588</v>
      </c>
      <c r="K567" s="632"/>
      <c r="L567" s="694"/>
      <c r="M567" s="695"/>
      <c r="N567" s="695"/>
      <c r="O567" s="695"/>
      <c r="P567" s="695"/>
      <c r="Q567" s="695"/>
      <c r="R567" s="695"/>
      <c r="S567" s="695"/>
      <c r="T567" s="695"/>
      <c r="U567" s="695"/>
      <c r="V567" s="695"/>
      <c r="W567" s="695"/>
      <c r="X567" s="695"/>
      <c r="Y567" s="695"/>
      <c r="Z567" s="695"/>
      <c r="AA567" s="695"/>
      <c r="AB567" s="695"/>
      <c r="AC567" s="695"/>
      <c r="AD567" s="695"/>
      <c r="AE567" s="695"/>
      <c r="AF567" s="695"/>
      <c r="AG567" s="695"/>
      <c r="AH567" s="695"/>
      <c r="AI567" s="695"/>
      <c r="AJ567" s="695"/>
      <c r="AK567" s="695"/>
      <c r="AL567" s="695"/>
      <c r="AM567" s="695"/>
      <c r="AN567" s="695"/>
      <c r="AO567" s="696"/>
      <c r="AP567" s="632"/>
      <c r="AQ567" s="694"/>
      <c r="AR567" s="695"/>
      <c r="AS567" s="695"/>
      <c r="AT567" s="695"/>
      <c r="AU567" s="695"/>
      <c r="AV567" s="695"/>
      <c r="AW567" s="695">
        <v>92403.578868388664</v>
      </c>
      <c r="AX567" s="695">
        <v>74323.158679009459</v>
      </c>
      <c r="AY567" s="695">
        <v>74323.158679009459</v>
      </c>
      <c r="AZ567" s="695">
        <v>74323.158679009459</v>
      </c>
      <c r="BA567" s="695">
        <v>74323.158679009459</v>
      </c>
      <c r="BB567" s="695">
        <v>74323.158679009459</v>
      </c>
      <c r="BC567" s="695">
        <v>74323.158679009459</v>
      </c>
      <c r="BD567" s="695">
        <v>74322.461239190146</v>
      </c>
      <c r="BE567" s="695">
        <v>74322.461239190146</v>
      </c>
      <c r="BF567" s="695">
        <v>74153.775516964321</v>
      </c>
      <c r="BG567" s="695">
        <v>72721.214754753382</v>
      </c>
      <c r="BH567" s="695">
        <v>72710.358156825183</v>
      </c>
      <c r="BI567" s="695">
        <v>72710.358156825183</v>
      </c>
      <c r="BJ567" s="695">
        <v>72704.825995295396</v>
      </c>
      <c r="BK567" s="695">
        <v>62431.90124477043</v>
      </c>
      <c r="BL567" s="695">
        <v>62431.90124477043</v>
      </c>
      <c r="BM567" s="695">
        <v>6542.5871546923563</v>
      </c>
      <c r="BN567" s="695">
        <v>0</v>
      </c>
      <c r="BO567" s="695">
        <v>0</v>
      </c>
      <c r="BP567" s="695">
        <v>0</v>
      </c>
      <c r="BQ567" s="695">
        <v>0</v>
      </c>
      <c r="BR567" s="695">
        <v>0</v>
      </c>
      <c r="BS567" s="695">
        <v>0</v>
      </c>
      <c r="BT567" s="696">
        <v>0</v>
      </c>
    </row>
    <row r="568" spans="2:73" ht="18" customHeight="1">
      <c r="B568" s="815" t="s">
        <v>208</v>
      </c>
      <c r="C568" s="815" t="s">
        <v>839</v>
      </c>
      <c r="D568" s="815" t="s">
        <v>771</v>
      </c>
      <c r="E568" s="815"/>
      <c r="F568" s="815"/>
      <c r="G568" s="815"/>
      <c r="H568" s="815">
        <v>2017</v>
      </c>
      <c r="I568" s="816"/>
      <c r="J568" s="634" t="s">
        <v>588</v>
      </c>
      <c r="K568" s="632"/>
      <c r="L568" s="694"/>
      <c r="M568" s="695"/>
      <c r="N568" s="695"/>
      <c r="O568" s="695"/>
      <c r="P568" s="695"/>
      <c r="Q568" s="695"/>
      <c r="R568" s="695"/>
      <c r="S568" s="695"/>
      <c r="T568" s="695"/>
      <c r="U568" s="695"/>
      <c r="V568" s="695"/>
      <c r="W568" s="695"/>
      <c r="X568" s="695"/>
      <c r="Y568" s="695"/>
      <c r="Z568" s="695"/>
      <c r="AA568" s="695"/>
      <c r="AB568" s="695"/>
      <c r="AC568" s="695"/>
      <c r="AD568" s="695"/>
      <c r="AE568" s="695"/>
      <c r="AF568" s="695"/>
      <c r="AG568" s="695"/>
      <c r="AH568" s="695"/>
      <c r="AI568" s="695"/>
      <c r="AJ568" s="695"/>
      <c r="AK568" s="695"/>
      <c r="AL568" s="695"/>
      <c r="AM568" s="695"/>
      <c r="AN568" s="695"/>
      <c r="AO568" s="696"/>
      <c r="AP568" s="632"/>
      <c r="AQ568" s="694"/>
      <c r="AR568" s="695"/>
      <c r="AS568" s="695"/>
      <c r="AT568" s="695"/>
      <c r="AU568" s="695"/>
      <c r="AV568" s="695"/>
      <c r="AW568" s="695">
        <v>858604.27178976289</v>
      </c>
      <c r="AX568" s="695">
        <v>858604.27178976289</v>
      </c>
      <c r="AY568" s="695">
        <v>858604.27178976289</v>
      </c>
      <c r="AZ568" s="695">
        <v>858604.27178976289</v>
      </c>
      <c r="BA568" s="695">
        <v>858604.27178976289</v>
      </c>
      <c r="BB568" s="695">
        <v>858604.27178976289</v>
      </c>
      <c r="BC568" s="695">
        <v>858604.27178976289</v>
      </c>
      <c r="BD568" s="695">
        <v>858604.27178976289</v>
      </c>
      <c r="BE568" s="695">
        <v>858604.27178976289</v>
      </c>
      <c r="BF568" s="695">
        <v>858604.27178976289</v>
      </c>
      <c r="BG568" s="695">
        <v>858604.27178976289</v>
      </c>
      <c r="BH568" s="695">
        <v>858604.27178976289</v>
      </c>
      <c r="BI568" s="695">
        <v>858604.27178976289</v>
      </c>
      <c r="BJ568" s="695">
        <v>858604.27178976289</v>
      </c>
      <c r="BK568" s="695">
        <v>858604.27178976289</v>
      </c>
      <c r="BL568" s="695">
        <v>858604.27178976289</v>
      </c>
      <c r="BM568" s="695">
        <v>858604.27178976289</v>
      </c>
      <c r="BN568" s="695">
        <v>858604.27178976289</v>
      </c>
      <c r="BO568" s="695">
        <v>825111.0319771932</v>
      </c>
      <c r="BP568" s="695">
        <v>0</v>
      </c>
      <c r="BQ568" s="695">
        <v>0</v>
      </c>
      <c r="BR568" s="695">
        <v>0</v>
      </c>
      <c r="BS568" s="695">
        <v>0</v>
      </c>
      <c r="BT568" s="696">
        <v>0</v>
      </c>
    </row>
    <row r="569" spans="2:73" ht="18" customHeight="1">
      <c r="B569" s="815" t="s">
        <v>208</v>
      </c>
      <c r="C569" s="815" t="s">
        <v>839</v>
      </c>
      <c r="D569" s="815" t="s">
        <v>776</v>
      </c>
      <c r="E569" s="815"/>
      <c r="F569" s="815"/>
      <c r="G569" s="815"/>
      <c r="H569" s="815">
        <v>2017</v>
      </c>
      <c r="I569" s="816"/>
      <c r="J569" s="634" t="s">
        <v>588</v>
      </c>
      <c r="K569" s="632"/>
      <c r="L569" s="694"/>
      <c r="M569" s="695"/>
      <c r="N569" s="695"/>
      <c r="O569" s="695"/>
      <c r="P569" s="695"/>
      <c r="Q569" s="695"/>
      <c r="R569" s="695">
        <v>1.67</v>
      </c>
      <c r="S569" s="695">
        <v>1.67</v>
      </c>
      <c r="T569" s="695">
        <v>1.67</v>
      </c>
      <c r="U569" s="695">
        <v>1.67</v>
      </c>
      <c r="V569" s="695">
        <v>1.67</v>
      </c>
      <c r="W569" s="695">
        <v>1.67</v>
      </c>
      <c r="X569" s="695">
        <v>1.67</v>
      </c>
      <c r="Y569" s="695">
        <v>1.67</v>
      </c>
      <c r="Z569" s="695">
        <v>1.67</v>
      </c>
      <c r="AA569" s="695">
        <v>1.67</v>
      </c>
      <c r="AB569" s="695">
        <v>0</v>
      </c>
      <c r="AC569" s="695">
        <v>0</v>
      </c>
      <c r="AD569" s="695">
        <v>0</v>
      </c>
      <c r="AE569" s="695">
        <v>0</v>
      </c>
      <c r="AF569" s="695">
        <v>0</v>
      </c>
      <c r="AG569" s="695">
        <v>0</v>
      </c>
      <c r="AH569" s="695">
        <v>0</v>
      </c>
      <c r="AI569" s="695">
        <v>0</v>
      </c>
      <c r="AJ569" s="695">
        <v>0</v>
      </c>
      <c r="AK569" s="695">
        <v>0</v>
      </c>
      <c r="AL569" s="695">
        <v>0</v>
      </c>
      <c r="AM569" s="695">
        <v>0</v>
      </c>
      <c r="AN569" s="695">
        <v>0</v>
      </c>
      <c r="AO569" s="696">
        <v>0</v>
      </c>
      <c r="AP569" s="632"/>
      <c r="AQ569" s="694"/>
      <c r="AR569" s="695"/>
      <c r="AS569" s="695"/>
      <c r="AT569" s="695"/>
      <c r="AU569" s="695"/>
      <c r="AV569" s="695"/>
      <c r="AW569" s="695">
        <v>2666.2084327384614</v>
      </c>
      <c r="AX569" s="695">
        <v>2666.2084327384614</v>
      </c>
      <c r="AY569" s="695">
        <v>2666.2084327384614</v>
      </c>
      <c r="AZ569" s="695">
        <v>2666.2084327384614</v>
      </c>
      <c r="BA569" s="695">
        <v>2666.2084327384614</v>
      </c>
      <c r="BB569" s="695">
        <v>2666.2084327384614</v>
      </c>
      <c r="BC569" s="695">
        <v>2666.2084327384614</v>
      </c>
      <c r="BD569" s="695">
        <v>2666.2084327384614</v>
      </c>
      <c r="BE569" s="695">
        <v>2666.2084327384614</v>
      </c>
      <c r="BF569" s="695">
        <v>2666.2084327384614</v>
      </c>
      <c r="BG569" s="695">
        <v>0</v>
      </c>
      <c r="BH569" s="695">
        <v>0</v>
      </c>
      <c r="BI569" s="695">
        <v>0</v>
      </c>
      <c r="BJ569" s="695">
        <v>0</v>
      </c>
      <c r="BK569" s="695">
        <v>0</v>
      </c>
      <c r="BL569" s="695">
        <v>0</v>
      </c>
      <c r="BM569" s="695">
        <v>0</v>
      </c>
      <c r="BN569" s="695">
        <v>0</v>
      </c>
      <c r="BO569" s="695">
        <v>0</v>
      </c>
      <c r="BP569" s="695">
        <v>0</v>
      </c>
      <c r="BQ569" s="695">
        <v>0</v>
      </c>
      <c r="BR569" s="695">
        <v>0</v>
      </c>
      <c r="BS569" s="695">
        <v>0</v>
      </c>
      <c r="BT569" s="696">
        <v>0</v>
      </c>
    </row>
    <row r="570" spans="2:73" ht="18" customHeight="1">
      <c r="B570" s="815" t="s">
        <v>208</v>
      </c>
      <c r="C570" s="815" t="s">
        <v>839</v>
      </c>
      <c r="D570" s="815" t="s">
        <v>115</v>
      </c>
      <c r="E570" s="815"/>
      <c r="F570" s="815"/>
      <c r="G570" s="815"/>
      <c r="H570" s="815">
        <v>2017</v>
      </c>
      <c r="I570" s="816"/>
      <c r="J570" s="634" t="s">
        <v>588</v>
      </c>
      <c r="K570" s="632"/>
      <c r="L570" s="694"/>
      <c r="M570" s="695"/>
      <c r="N570" s="695"/>
      <c r="O570" s="695"/>
      <c r="P570" s="695"/>
      <c r="Q570" s="695"/>
      <c r="R570" s="695">
        <v>8.6395876288659821</v>
      </c>
      <c r="S570" s="695">
        <v>8.6395876288659821</v>
      </c>
      <c r="T570" s="695">
        <v>8.6395876288659821</v>
      </c>
      <c r="U570" s="695">
        <v>8.6395876288659821</v>
      </c>
      <c r="V570" s="695">
        <v>8.6395876288659821</v>
      </c>
      <c r="W570" s="695">
        <v>8.6395876288659821</v>
      </c>
      <c r="X570" s="695">
        <v>8.6395876288659821</v>
      </c>
      <c r="Y570" s="695">
        <v>8.6395876288659821</v>
      </c>
      <c r="Z570" s="695">
        <v>8.6395876288659821</v>
      </c>
      <c r="AA570" s="695">
        <v>8.6395876288659821</v>
      </c>
      <c r="AB570" s="695">
        <v>8.6395876288659821</v>
      </c>
      <c r="AC570" s="695">
        <v>8.6395876288659821</v>
      </c>
      <c r="AD570" s="695">
        <v>8.6395876288659821</v>
      </c>
      <c r="AE570" s="695">
        <v>8.6395876288659821</v>
      </c>
      <c r="AF570" s="695">
        <v>8.6395876288659821</v>
      </c>
      <c r="AG570" s="695">
        <v>5.4441237113402074</v>
      </c>
      <c r="AH570" s="695">
        <v>4.6156701030927847</v>
      </c>
      <c r="AI570" s="695">
        <v>4.6156701030927847</v>
      </c>
      <c r="AJ570" s="695">
        <v>4.6156701030927847</v>
      </c>
      <c r="AK570" s="695">
        <v>4.6156701030927847</v>
      </c>
      <c r="AL570" s="695">
        <v>4.6156701030927847</v>
      </c>
      <c r="AM570" s="695">
        <v>4.6156701030927847</v>
      </c>
      <c r="AN570" s="695">
        <v>4.6156701030927847</v>
      </c>
      <c r="AO570" s="696">
        <v>0</v>
      </c>
      <c r="AP570" s="632"/>
      <c r="AQ570" s="694"/>
      <c r="AR570" s="695"/>
      <c r="AS570" s="695"/>
      <c r="AT570" s="695"/>
      <c r="AU570" s="695"/>
      <c r="AV570" s="695"/>
      <c r="AW570" s="695">
        <v>130186.77880444478</v>
      </c>
      <c r="AX570" s="695">
        <v>130186.77880444478</v>
      </c>
      <c r="AY570" s="695">
        <v>130186.77880444478</v>
      </c>
      <c r="AZ570" s="695">
        <v>130186.77880444478</v>
      </c>
      <c r="BA570" s="695">
        <v>130186.77880444478</v>
      </c>
      <c r="BB570" s="695">
        <v>130186.77880444478</v>
      </c>
      <c r="BC570" s="695">
        <v>130186.77880444478</v>
      </c>
      <c r="BD570" s="695">
        <v>130186.77880444478</v>
      </c>
      <c r="BE570" s="695">
        <v>130186.77880444478</v>
      </c>
      <c r="BF570" s="695">
        <v>130186.77880444478</v>
      </c>
      <c r="BG570" s="695">
        <v>126721.75239248257</v>
      </c>
      <c r="BH570" s="695">
        <v>126721.75239248257</v>
      </c>
      <c r="BI570" s="695">
        <v>126721.75239248257</v>
      </c>
      <c r="BJ570" s="695">
        <v>126721.75239248257</v>
      </c>
      <c r="BK570" s="695">
        <v>126721.75239248257</v>
      </c>
      <c r="BL570" s="695">
        <v>98222.543261874409</v>
      </c>
      <c r="BM570" s="695">
        <v>41889.163434984512</v>
      </c>
      <c r="BN570" s="695">
        <v>41880.354978900716</v>
      </c>
      <c r="BO570" s="695">
        <v>41880.354978900716</v>
      </c>
      <c r="BP570" s="695">
        <v>41880.354978900716</v>
      </c>
      <c r="BQ570" s="695">
        <v>41862.738066733131</v>
      </c>
      <c r="BR570" s="695">
        <v>41862.738066733131</v>
      </c>
      <c r="BS570" s="695">
        <v>41862.738066733131</v>
      </c>
      <c r="BT570" s="696">
        <v>0</v>
      </c>
    </row>
    <row r="571" spans="2:73" ht="18" customHeight="1">
      <c r="B571" s="815" t="s">
        <v>208</v>
      </c>
      <c r="C571" s="815" t="s">
        <v>840</v>
      </c>
      <c r="D571" s="815" t="s">
        <v>119</v>
      </c>
      <c r="E571" s="815"/>
      <c r="F571" s="815"/>
      <c r="G571" s="815"/>
      <c r="H571" s="815">
        <v>2017</v>
      </c>
      <c r="I571" s="816"/>
      <c r="J571" s="634" t="s">
        <v>588</v>
      </c>
      <c r="K571" s="632"/>
      <c r="L571" s="694"/>
      <c r="M571" s="695"/>
      <c r="N571" s="695"/>
      <c r="O571" s="695"/>
      <c r="P571" s="695"/>
      <c r="Q571" s="695"/>
      <c r="R571" s="695">
        <v>3.2035280898876417</v>
      </c>
      <c r="S571" s="695">
        <v>3.2035280898876417</v>
      </c>
      <c r="T571" s="695">
        <v>3.1510112359550573</v>
      </c>
      <c r="U571" s="695">
        <v>3.1371910112359562</v>
      </c>
      <c r="V571" s="695">
        <v>2.9077752808988775</v>
      </c>
      <c r="W571" s="695">
        <v>2.5042247191011247</v>
      </c>
      <c r="X571" s="695">
        <v>2.1587191011235962</v>
      </c>
      <c r="Y571" s="695">
        <v>1.5533932584269667</v>
      </c>
      <c r="Z571" s="695">
        <v>1.1885393258426968</v>
      </c>
      <c r="AA571" s="695">
        <v>0.80433707865168558</v>
      </c>
      <c r="AB571" s="695">
        <v>0.478179775280899</v>
      </c>
      <c r="AC571" s="695">
        <v>0.27364044943820232</v>
      </c>
      <c r="AD571" s="695">
        <v>0.16860674157303374</v>
      </c>
      <c r="AE571" s="695">
        <v>0.12714606741573034</v>
      </c>
      <c r="AF571" s="695">
        <v>7.4629213483146079E-2</v>
      </c>
      <c r="AG571" s="695">
        <v>7.1865168539325855E-2</v>
      </c>
      <c r="AH571" s="695">
        <v>6.9101123595505631E-2</v>
      </c>
      <c r="AI571" s="695">
        <v>6.3573033707865184E-2</v>
      </c>
      <c r="AJ571" s="695">
        <v>3.5932584269662927E-2</v>
      </c>
      <c r="AK571" s="695">
        <v>3.5932584269662927E-2</v>
      </c>
      <c r="AL571" s="695">
        <v>5.5280898876404506E-3</v>
      </c>
      <c r="AM571" s="695">
        <v>0</v>
      </c>
      <c r="AN571" s="695">
        <v>0</v>
      </c>
      <c r="AO571" s="696">
        <v>0</v>
      </c>
      <c r="AP571" s="632"/>
      <c r="AQ571" s="694"/>
      <c r="AR571" s="695"/>
      <c r="AS571" s="695"/>
      <c r="AT571" s="695"/>
      <c r="AU571" s="695"/>
      <c r="AV571" s="695"/>
      <c r="AW571" s="695">
        <v>10019.315516220317</v>
      </c>
      <c r="AX571" s="695">
        <v>10019.315516220317</v>
      </c>
      <c r="AY571" s="695">
        <v>9636.0732041514839</v>
      </c>
      <c r="AZ571" s="695">
        <v>9547.2313633591402</v>
      </c>
      <c r="BA571" s="695">
        <v>8447.0819204299605</v>
      </c>
      <c r="BB571" s="695">
        <v>6790.4285613601332</v>
      </c>
      <c r="BC571" s="695">
        <v>5602.6683598497093</v>
      </c>
      <c r="BD571" s="695">
        <v>3778.255503400002</v>
      </c>
      <c r="BE571" s="695">
        <v>2791.2164590227517</v>
      </c>
      <c r="BF571" s="695">
        <v>1850.7036366756836</v>
      </c>
      <c r="BG571" s="695">
        <v>1153.1954914546423</v>
      </c>
      <c r="BH571" s="695">
        <v>696.02216101838076</v>
      </c>
      <c r="BI571" s="695">
        <v>461.56897366852741</v>
      </c>
      <c r="BJ571" s="695">
        <v>338.67222680352575</v>
      </c>
      <c r="BK571" s="695">
        <v>191.79958742851014</v>
      </c>
      <c r="BL571" s="695">
        <v>183.73713184355503</v>
      </c>
      <c r="BM571" s="695">
        <v>176.76414625216415</v>
      </c>
      <c r="BN571" s="695">
        <v>162.17242335742574</v>
      </c>
      <c r="BO571" s="695">
        <v>95.503279505158915</v>
      </c>
      <c r="BP571" s="695">
        <v>93.562248043488225</v>
      </c>
      <c r="BQ571" s="695">
        <v>17.737402286901201</v>
      </c>
      <c r="BR571" s="695">
        <v>1.5936094879864398</v>
      </c>
      <c r="BS571" s="695">
        <v>1.5936094879864398</v>
      </c>
      <c r="BT571" s="696">
        <v>0</v>
      </c>
    </row>
    <row r="572" spans="2:73" ht="18" customHeight="1">
      <c r="B572" s="815" t="s">
        <v>208</v>
      </c>
      <c r="C572" s="815" t="s">
        <v>840</v>
      </c>
      <c r="D572" s="815" t="s">
        <v>117</v>
      </c>
      <c r="E572" s="815"/>
      <c r="F572" s="815"/>
      <c r="G572" s="815"/>
      <c r="H572" s="815">
        <v>2017</v>
      </c>
      <c r="I572" s="816"/>
      <c r="J572" s="634" t="s">
        <v>588</v>
      </c>
      <c r="K572" s="632"/>
      <c r="L572" s="694"/>
      <c r="M572" s="695"/>
      <c r="N572" s="695"/>
      <c r="O572" s="695"/>
      <c r="P572" s="695"/>
      <c r="Q572" s="695"/>
      <c r="R572" s="695"/>
      <c r="S572" s="695"/>
      <c r="T572" s="695"/>
      <c r="U572" s="695"/>
      <c r="V572" s="695"/>
      <c r="W572" s="695"/>
      <c r="X572" s="695"/>
      <c r="Y572" s="695"/>
      <c r="Z572" s="695"/>
      <c r="AA572" s="695"/>
      <c r="AB572" s="695"/>
      <c r="AC572" s="695"/>
      <c r="AD572" s="695"/>
      <c r="AE572" s="695"/>
      <c r="AF572" s="695"/>
      <c r="AG572" s="695"/>
      <c r="AH572" s="695"/>
      <c r="AI572" s="695"/>
      <c r="AJ572" s="695"/>
      <c r="AK572" s="695"/>
      <c r="AL572" s="695"/>
      <c r="AM572" s="695"/>
      <c r="AN572" s="695"/>
      <c r="AO572" s="696"/>
      <c r="AP572" s="632"/>
      <c r="AQ572" s="694"/>
      <c r="AR572" s="695"/>
      <c r="AS572" s="695"/>
      <c r="AT572" s="695"/>
      <c r="AU572" s="695"/>
      <c r="AV572" s="695"/>
      <c r="AW572" s="695"/>
      <c r="AX572" s="695"/>
      <c r="AY572" s="695"/>
      <c r="AZ572" s="695"/>
      <c r="BA572" s="695"/>
      <c r="BB572" s="695"/>
      <c r="BC572" s="695"/>
      <c r="BD572" s="695"/>
      <c r="BE572" s="695"/>
      <c r="BF572" s="695"/>
      <c r="BG572" s="695"/>
      <c r="BH572" s="695"/>
      <c r="BI572" s="695"/>
      <c r="BJ572" s="695"/>
      <c r="BK572" s="695"/>
      <c r="BL572" s="695"/>
      <c r="BM572" s="695"/>
      <c r="BN572" s="695"/>
      <c r="BO572" s="695"/>
      <c r="BP572" s="695"/>
      <c r="BQ572" s="695"/>
      <c r="BR572" s="695"/>
      <c r="BS572" s="695"/>
      <c r="BT572" s="696"/>
    </row>
    <row r="573" spans="2:73" ht="18" customHeight="1">
      <c r="B573" s="815" t="s">
        <v>208</v>
      </c>
      <c r="C573" s="815" t="s">
        <v>840</v>
      </c>
      <c r="D573" s="815" t="s">
        <v>121</v>
      </c>
      <c r="E573" s="815"/>
      <c r="F573" s="815"/>
      <c r="G573" s="815"/>
      <c r="H573" s="815">
        <v>2017</v>
      </c>
      <c r="I573" s="816"/>
      <c r="J573" s="634" t="s">
        <v>588</v>
      </c>
      <c r="K573" s="632"/>
      <c r="L573" s="694"/>
      <c r="M573" s="695"/>
      <c r="N573" s="695"/>
      <c r="O573" s="695"/>
      <c r="P573" s="695"/>
      <c r="Q573" s="695"/>
      <c r="R573" s="695">
        <v>29.902654867256611</v>
      </c>
      <c r="S573" s="695">
        <v>29.902654867256611</v>
      </c>
      <c r="T573" s="695">
        <v>29.902654867256611</v>
      </c>
      <c r="U573" s="695">
        <v>29.902654867256611</v>
      </c>
      <c r="V573" s="695">
        <v>29.902654867256611</v>
      </c>
      <c r="W573" s="695">
        <v>0</v>
      </c>
      <c r="X573" s="695">
        <v>0</v>
      </c>
      <c r="Y573" s="695">
        <v>0</v>
      </c>
      <c r="Z573" s="695">
        <v>0</v>
      </c>
      <c r="AA573" s="695">
        <v>0</v>
      </c>
      <c r="AB573" s="695">
        <v>0</v>
      </c>
      <c r="AC573" s="695">
        <v>0</v>
      </c>
      <c r="AD573" s="695">
        <v>0</v>
      </c>
      <c r="AE573" s="695">
        <v>0</v>
      </c>
      <c r="AF573" s="695">
        <v>0</v>
      </c>
      <c r="AG573" s="695">
        <v>0</v>
      </c>
      <c r="AH573" s="695">
        <v>0</v>
      </c>
      <c r="AI573" s="695">
        <v>0</v>
      </c>
      <c r="AJ573" s="695">
        <v>0</v>
      </c>
      <c r="AK573" s="695">
        <v>0</v>
      </c>
      <c r="AL573" s="695">
        <v>0</v>
      </c>
      <c r="AM573" s="695">
        <v>0</v>
      </c>
      <c r="AN573" s="695">
        <v>0</v>
      </c>
      <c r="AO573" s="696">
        <v>0</v>
      </c>
      <c r="AP573" s="632"/>
      <c r="AQ573" s="694"/>
      <c r="AR573" s="695"/>
      <c r="AS573" s="695"/>
      <c r="AT573" s="695"/>
      <c r="AU573" s="695"/>
      <c r="AV573" s="695"/>
      <c r="AW573" s="695">
        <v>97599.275271068298</v>
      </c>
      <c r="AX573" s="695">
        <v>97599.275271068298</v>
      </c>
      <c r="AY573" s="695">
        <v>97599.275271068298</v>
      </c>
      <c r="AZ573" s="695">
        <v>97599.275271068298</v>
      </c>
      <c r="BA573" s="695">
        <v>97599.275271068298</v>
      </c>
      <c r="BB573" s="695">
        <v>0</v>
      </c>
      <c r="BC573" s="695">
        <v>0</v>
      </c>
      <c r="BD573" s="695">
        <v>0</v>
      </c>
      <c r="BE573" s="695">
        <v>0</v>
      </c>
      <c r="BF573" s="695">
        <v>0</v>
      </c>
      <c r="BG573" s="695">
        <v>0</v>
      </c>
      <c r="BH573" s="695">
        <v>0</v>
      </c>
      <c r="BI573" s="695">
        <v>0</v>
      </c>
      <c r="BJ573" s="695">
        <v>0</v>
      </c>
      <c r="BK573" s="695">
        <v>0</v>
      </c>
      <c r="BL573" s="695">
        <v>0</v>
      </c>
      <c r="BM573" s="695">
        <v>0</v>
      </c>
      <c r="BN573" s="695">
        <v>0</v>
      </c>
      <c r="BO573" s="695">
        <v>0</v>
      </c>
      <c r="BP573" s="695">
        <v>0</v>
      </c>
      <c r="BQ573" s="695">
        <v>0</v>
      </c>
      <c r="BR573" s="695">
        <v>0</v>
      </c>
      <c r="BS573" s="695">
        <v>0</v>
      </c>
      <c r="BT573" s="696">
        <v>0</v>
      </c>
    </row>
    <row r="574" spans="2:73" ht="18" customHeight="1">
      <c r="B574" s="815" t="s">
        <v>208</v>
      </c>
      <c r="C574" s="815" t="s">
        <v>840</v>
      </c>
      <c r="D574" s="815" t="s">
        <v>120</v>
      </c>
      <c r="E574" s="815"/>
      <c r="F574" s="815"/>
      <c r="G574" s="815"/>
      <c r="H574" s="815">
        <v>2017</v>
      </c>
      <c r="I574" s="816"/>
      <c r="J574" s="634" t="s">
        <v>588</v>
      </c>
      <c r="K574" s="632"/>
      <c r="L574" s="694"/>
      <c r="M574" s="695"/>
      <c r="N574" s="695"/>
      <c r="O574" s="695"/>
      <c r="P574" s="695"/>
      <c r="Q574" s="695"/>
      <c r="R574" s="695">
        <v>135.83165975103739</v>
      </c>
      <c r="S574" s="695">
        <v>135.83165975103739</v>
      </c>
      <c r="T574" s="695">
        <v>135.83165975103739</v>
      </c>
      <c r="U574" s="695">
        <v>135.83165975103739</v>
      </c>
      <c r="V574" s="695">
        <v>135.83165975103739</v>
      </c>
      <c r="W574" s="695">
        <v>135.83165975103739</v>
      </c>
      <c r="X574" s="695">
        <v>135.83165975103739</v>
      </c>
      <c r="Y574" s="695">
        <v>135.83165975103739</v>
      </c>
      <c r="Z574" s="695">
        <v>135.83165975103739</v>
      </c>
      <c r="AA574" s="695">
        <v>135.83165975103739</v>
      </c>
      <c r="AB574" s="695">
        <v>135.83165975103739</v>
      </c>
      <c r="AC574" s="695">
        <v>135.83165975103739</v>
      </c>
      <c r="AD574" s="695">
        <v>135.83165975103739</v>
      </c>
      <c r="AE574" s="695">
        <v>135.83165975103739</v>
      </c>
      <c r="AF574" s="695">
        <v>135.83165975103739</v>
      </c>
      <c r="AG574" s="695">
        <v>124.98502904564319</v>
      </c>
      <c r="AH574" s="695">
        <v>118.9148962655602</v>
      </c>
      <c r="AI574" s="695">
        <v>118.9148962655602</v>
      </c>
      <c r="AJ574" s="695">
        <v>118.9148962655602</v>
      </c>
      <c r="AK574" s="695">
        <v>118.9148962655602</v>
      </c>
      <c r="AL574" s="695">
        <v>118.9148962655602</v>
      </c>
      <c r="AM574" s="695">
        <v>118.9148962655602</v>
      </c>
      <c r="AN574" s="695">
        <v>118.9148962655602</v>
      </c>
      <c r="AO574" s="696">
        <v>118.9148962655602</v>
      </c>
      <c r="AP574" s="632"/>
      <c r="AQ574" s="694"/>
      <c r="AR574" s="695"/>
      <c r="AS574" s="695"/>
      <c r="AT574" s="695"/>
      <c r="AU574" s="695"/>
      <c r="AV574" s="695"/>
      <c r="AW574" s="695">
        <v>418933.73708866449</v>
      </c>
      <c r="AX574" s="695">
        <v>418933.73708866449</v>
      </c>
      <c r="AY574" s="695">
        <v>418933.73708866449</v>
      </c>
      <c r="AZ574" s="695">
        <v>418933.73708866449</v>
      </c>
      <c r="BA574" s="695">
        <v>418933.73708866449</v>
      </c>
      <c r="BB574" s="695">
        <v>418933.73708866449</v>
      </c>
      <c r="BC574" s="695">
        <v>418933.73708866449</v>
      </c>
      <c r="BD574" s="695">
        <v>418933.73708866449</v>
      </c>
      <c r="BE574" s="695">
        <v>418933.73708866449</v>
      </c>
      <c r="BF574" s="695">
        <v>418933.73708866449</v>
      </c>
      <c r="BG574" s="695">
        <v>418933.73708866449</v>
      </c>
      <c r="BH574" s="695">
        <v>418933.73708866449</v>
      </c>
      <c r="BI574" s="695">
        <v>418933.73708866449</v>
      </c>
      <c r="BJ574" s="695">
        <v>418933.73708866449</v>
      </c>
      <c r="BK574" s="695">
        <v>418933.73708866449</v>
      </c>
      <c r="BL574" s="695">
        <v>358042.35950534715</v>
      </c>
      <c r="BM574" s="695">
        <v>323893.56073529663</v>
      </c>
      <c r="BN574" s="695">
        <v>323893.56073529663</v>
      </c>
      <c r="BO574" s="695">
        <v>323893.56073529663</v>
      </c>
      <c r="BP574" s="695">
        <v>323893.56073529663</v>
      </c>
      <c r="BQ574" s="695">
        <v>323893.56073529663</v>
      </c>
      <c r="BR574" s="695">
        <v>323893.56073529663</v>
      </c>
      <c r="BS574" s="695">
        <v>323893.56073529663</v>
      </c>
      <c r="BT574" s="696">
        <v>323893.56073529663</v>
      </c>
    </row>
    <row r="575" spans="2:73" ht="18" customHeight="1">
      <c r="B575" s="815" t="s">
        <v>208</v>
      </c>
      <c r="C575" s="815" t="s">
        <v>840</v>
      </c>
      <c r="D575" s="815" t="s">
        <v>122</v>
      </c>
      <c r="E575" s="815"/>
      <c r="F575" s="815"/>
      <c r="G575" s="815"/>
      <c r="H575" s="815">
        <v>2017</v>
      </c>
      <c r="I575" s="816"/>
      <c r="J575" s="634" t="s">
        <v>588</v>
      </c>
      <c r="K575" s="632"/>
      <c r="L575" s="694"/>
      <c r="M575" s="695"/>
      <c r="N575" s="695"/>
      <c r="O575" s="695"/>
      <c r="P575" s="695"/>
      <c r="Q575" s="695"/>
      <c r="R575" s="695"/>
      <c r="S575" s="695"/>
      <c r="T575" s="695"/>
      <c r="U575" s="695"/>
      <c r="V575" s="695"/>
      <c r="W575" s="695"/>
      <c r="X575" s="695"/>
      <c r="Y575" s="695"/>
      <c r="Z575" s="695"/>
      <c r="AA575" s="695"/>
      <c r="AB575" s="695"/>
      <c r="AC575" s="695"/>
      <c r="AD575" s="695"/>
      <c r="AE575" s="695"/>
      <c r="AF575" s="695"/>
      <c r="AG575" s="695"/>
      <c r="AH575" s="695"/>
      <c r="AI575" s="695"/>
      <c r="AJ575" s="695"/>
      <c r="AK575" s="695"/>
      <c r="AL575" s="695"/>
      <c r="AM575" s="695"/>
      <c r="AN575" s="695"/>
      <c r="AO575" s="696"/>
      <c r="AP575" s="632"/>
      <c r="AQ575" s="694"/>
      <c r="AR575" s="695"/>
      <c r="AS575" s="695"/>
      <c r="AT575" s="695"/>
      <c r="AU575" s="695"/>
      <c r="AV575" s="695"/>
      <c r="AW575" s="695"/>
      <c r="AX575" s="695"/>
      <c r="AY575" s="695"/>
      <c r="AZ575" s="695"/>
      <c r="BA575" s="695"/>
      <c r="BB575" s="695"/>
      <c r="BC575" s="695"/>
      <c r="BD575" s="695"/>
      <c r="BE575" s="695"/>
      <c r="BF575" s="695"/>
      <c r="BG575" s="695"/>
      <c r="BH575" s="695"/>
      <c r="BI575" s="695"/>
      <c r="BJ575" s="695"/>
      <c r="BK575" s="695"/>
      <c r="BL575" s="695"/>
      <c r="BM575" s="695"/>
      <c r="BN575" s="695"/>
      <c r="BO575" s="695"/>
      <c r="BP575" s="695"/>
      <c r="BQ575" s="695"/>
      <c r="BR575" s="695"/>
      <c r="BS575" s="695"/>
      <c r="BT575" s="696"/>
    </row>
    <row r="576" spans="2:73" ht="18" customHeight="1">
      <c r="B576" s="815" t="s">
        <v>208</v>
      </c>
      <c r="C576" s="815" t="s">
        <v>840</v>
      </c>
      <c r="D576" s="815" t="s">
        <v>775</v>
      </c>
      <c r="E576" s="815"/>
      <c r="F576" s="815"/>
      <c r="G576" s="815"/>
      <c r="H576" s="815">
        <v>2017</v>
      </c>
      <c r="I576" s="816"/>
      <c r="J576" s="634" t="s">
        <v>588</v>
      </c>
      <c r="K576" s="632"/>
      <c r="L576" s="694"/>
      <c r="M576" s="695"/>
      <c r="N576" s="695"/>
      <c r="O576" s="695"/>
      <c r="P576" s="695"/>
      <c r="Q576" s="695"/>
      <c r="R576" s="695">
        <v>41.03377563329326</v>
      </c>
      <c r="S576" s="695">
        <v>41.03377563329326</v>
      </c>
      <c r="T576" s="695">
        <v>41.03377563329326</v>
      </c>
      <c r="U576" s="695">
        <v>41.03377563329326</v>
      </c>
      <c r="V576" s="695">
        <v>41.03377563329326</v>
      </c>
      <c r="W576" s="695">
        <v>41.03377563329326</v>
      </c>
      <c r="X576" s="695">
        <v>41.03377563329326</v>
      </c>
      <c r="Y576" s="695">
        <v>41.03377563329326</v>
      </c>
      <c r="Z576" s="695">
        <v>41.03377563329326</v>
      </c>
      <c r="AA576" s="695">
        <v>41.03377563329326</v>
      </c>
      <c r="AB576" s="695">
        <v>41.03377563329326</v>
      </c>
      <c r="AC576" s="695">
        <v>41.03377563329326</v>
      </c>
      <c r="AD576" s="695">
        <v>41.03377563329326</v>
      </c>
      <c r="AE576" s="695">
        <v>41.03377563329326</v>
      </c>
      <c r="AF576" s="695">
        <v>41.03377563329326</v>
      </c>
      <c r="AG576" s="695">
        <v>0</v>
      </c>
      <c r="AH576" s="695">
        <v>0</v>
      </c>
      <c r="AI576" s="695">
        <v>0</v>
      </c>
      <c r="AJ576" s="695">
        <v>0</v>
      </c>
      <c r="AK576" s="695">
        <v>0</v>
      </c>
      <c r="AL576" s="695">
        <v>0</v>
      </c>
      <c r="AM576" s="695">
        <v>0</v>
      </c>
      <c r="AN576" s="695">
        <v>0</v>
      </c>
      <c r="AO576" s="696">
        <v>0</v>
      </c>
      <c r="AP576" s="632"/>
      <c r="AQ576" s="694"/>
      <c r="AR576" s="695"/>
      <c r="AS576" s="695"/>
      <c r="AT576" s="695"/>
      <c r="AU576" s="695"/>
      <c r="AV576" s="695"/>
      <c r="AW576" s="695">
        <v>240787.80000000002</v>
      </c>
      <c r="AX576" s="695">
        <v>240787.80000000002</v>
      </c>
      <c r="AY576" s="695">
        <v>240787.80000000002</v>
      </c>
      <c r="AZ576" s="695">
        <v>240787.80000000002</v>
      </c>
      <c r="BA576" s="695">
        <v>240787.80000000002</v>
      </c>
      <c r="BB576" s="695">
        <v>240787.80000000002</v>
      </c>
      <c r="BC576" s="695">
        <v>240787.80000000002</v>
      </c>
      <c r="BD576" s="695">
        <v>240787.80000000002</v>
      </c>
      <c r="BE576" s="695">
        <v>240787.80000000002</v>
      </c>
      <c r="BF576" s="695">
        <v>240787.80000000002</v>
      </c>
      <c r="BG576" s="695">
        <v>240787.80000000002</v>
      </c>
      <c r="BH576" s="695">
        <v>240787.80000000002</v>
      </c>
      <c r="BI576" s="695">
        <v>240787.80000000002</v>
      </c>
      <c r="BJ576" s="695">
        <v>240787.80000000002</v>
      </c>
      <c r="BK576" s="695">
        <v>240787.80000000002</v>
      </c>
      <c r="BL576" s="695">
        <v>0</v>
      </c>
      <c r="BM576" s="695">
        <v>0</v>
      </c>
      <c r="BN576" s="695">
        <v>0</v>
      </c>
      <c r="BO576" s="695">
        <v>0</v>
      </c>
      <c r="BP576" s="695">
        <v>0</v>
      </c>
      <c r="BQ576" s="695">
        <v>0</v>
      </c>
      <c r="BR576" s="695">
        <v>0</v>
      </c>
      <c r="BS576" s="695">
        <v>0</v>
      </c>
      <c r="BT576" s="696">
        <v>0</v>
      </c>
    </row>
    <row r="577" spans="2:72" ht="18" customHeight="1">
      <c r="B577" s="815" t="s">
        <v>208</v>
      </c>
      <c r="C577" s="815" t="s">
        <v>840</v>
      </c>
      <c r="D577" s="815" t="s">
        <v>118</v>
      </c>
      <c r="E577" s="815"/>
      <c r="F577" s="815"/>
      <c r="G577" s="815"/>
      <c r="H577" s="815">
        <v>2017</v>
      </c>
      <c r="I577" s="816"/>
      <c r="J577" s="634" t="s">
        <v>588</v>
      </c>
      <c r="K577" s="632"/>
      <c r="L577" s="694"/>
      <c r="M577" s="695"/>
      <c r="N577" s="695"/>
      <c r="O577" s="695"/>
      <c r="P577" s="695"/>
      <c r="Q577" s="695"/>
      <c r="R577" s="695">
        <v>4134.6504698836934</v>
      </c>
      <c r="S577" s="695">
        <v>4155.8085959555929</v>
      </c>
      <c r="T577" s="695">
        <v>4155.8085959555929</v>
      </c>
      <c r="U577" s="695">
        <v>4155.8085959555929</v>
      </c>
      <c r="V577" s="695">
        <v>4155.8085959555929</v>
      </c>
      <c r="W577" s="695">
        <v>3907.2006146107738</v>
      </c>
      <c r="X577" s="695">
        <v>3907.2006146107738</v>
      </c>
      <c r="Y577" s="695">
        <v>3907.2006146107738</v>
      </c>
      <c r="Z577" s="695">
        <v>3905.0456202886357</v>
      </c>
      <c r="AA577" s="695">
        <v>3905.0456202886357</v>
      </c>
      <c r="AB577" s="695">
        <v>3736.5642460123991</v>
      </c>
      <c r="AC577" s="695">
        <v>3594.3346207512968</v>
      </c>
      <c r="AD577" s="695">
        <v>1073.7748981488994</v>
      </c>
      <c r="AE577" s="695">
        <v>669.22369131119149</v>
      </c>
      <c r="AF577" s="695">
        <v>62.49483534199944</v>
      </c>
      <c r="AG577" s="695">
        <v>0</v>
      </c>
      <c r="AH577" s="695">
        <v>0</v>
      </c>
      <c r="AI577" s="695">
        <v>0</v>
      </c>
      <c r="AJ577" s="695">
        <v>0</v>
      </c>
      <c r="AK577" s="695">
        <v>0</v>
      </c>
      <c r="AL577" s="695">
        <v>0</v>
      </c>
      <c r="AM577" s="695">
        <v>0</v>
      </c>
      <c r="AN577" s="695">
        <v>0</v>
      </c>
      <c r="AO577" s="696">
        <v>0</v>
      </c>
      <c r="AP577" s="632"/>
      <c r="AQ577" s="694"/>
      <c r="AR577" s="695"/>
      <c r="AS577" s="695"/>
      <c r="AT577" s="695"/>
      <c r="AU577" s="695"/>
      <c r="AV577" s="695"/>
      <c r="AW577" s="695">
        <v>42982521.409828685</v>
      </c>
      <c r="AX577" s="695">
        <v>43133917.849159084</v>
      </c>
      <c r="AY577" s="695">
        <v>43133917.849159084</v>
      </c>
      <c r="AZ577" s="695">
        <v>43133917.849159084</v>
      </c>
      <c r="BA577" s="695">
        <v>43133917.849159084</v>
      </c>
      <c r="BB577" s="695">
        <v>40802114.95566389</v>
      </c>
      <c r="BC577" s="695">
        <v>40802114.95566389</v>
      </c>
      <c r="BD577" s="695">
        <v>40802114.95566389</v>
      </c>
      <c r="BE577" s="695">
        <v>40612010.965818688</v>
      </c>
      <c r="BF577" s="695">
        <v>40612010.965818688</v>
      </c>
      <c r="BG577" s="695">
        <v>39204020.586690746</v>
      </c>
      <c r="BH577" s="695">
        <v>38065240.493366286</v>
      </c>
      <c r="BI577" s="695">
        <v>14543145.302782312</v>
      </c>
      <c r="BJ577" s="695">
        <v>11073379.291398609</v>
      </c>
      <c r="BK577" s="695">
        <v>1660687.3691272326</v>
      </c>
      <c r="BL577" s="695">
        <v>665184.45296733652</v>
      </c>
      <c r="BM577" s="695">
        <v>665184.45296733652</v>
      </c>
      <c r="BN577" s="695">
        <v>665184.45296733652</v>
      </c>
      <c r="BO577" s="695">
        <v>665184.45296733652</v>
      </c>
      <c r="BP577" s="695">
        <v>665184.45296733652</v>
      </c>
      <c r="BQ577" s="695">
        <v>0</v>
      </c>
      <c r="BR577" s="695">
        <v>0</v>
      </c>
      <c r="BS577" s="695">
        <v>0</v>
      </c>
      <c r="BT577" s="696">
        <v>0</v>
      </c>
    </row>
    <row r="578" spans="2:72" ht="18" customHeight="1">
      <c r="B578" s="815" t="s">
        <v>208</v>
      </c>
      <c r="C578" s="815" t="s">
        <v>840</v>
      </c>
      <c r="D578" s="815" t="s">
        <v>117</v>
      </c>
      <c r="E578" s="815"/>
      <c r="F578" s="815"/>
      <c r="G578" s="815"/>
      <c r="H578" s="815">
        <v>2019</v>
      </c>
      <c r="I578" s="816"/>
      <c r="J578" s="634" t="s">
        <v>588</v>
      </c>
      <c r="K578" s="632"/>
      <c r="L578" s="694"/>
      <c r="M578" s="695"/>
      <c r="N578" s="695"/>
      <c r="O578" s="695"/>
      <c r="P578" s="695"/>
      <c r="Q578" s="695"/>
      <c r="R578" s="695"/>
      <c r="S578" s="695"/>
      <c r="T578" s="695">
        <v>0</v>
      </c>
      <c r="U578" s="695">
        <v>0</v>
      </c>
      <c r="V578" s="695">
        <v>0</v>
      </c>
      <c r="W578" s="695">
        <v>0</v>
      </c>
      <c r="X578" s="695">
        <v>0</v>
      </c>
      <c r="Y578" s="695">
        <v>0</v>
      </c>
      <c r="Z578" s="695">
        <v>0</v>
      </c>
      <c r="AA578" s="695">
        <v>0</v>
      </c>
      <c r="AB578" s="695">
        <v>0</v>
      </c>
      <c r="AC578" s="695">
        <v>0</v>
      </c>
      <c r="AD578" s="695"/>
      <c r="AE578" s="695"/>
      <c r="AF578" s="695"/>
      <c r="AG578" s="695"/>
      <c r="AH578" s="695"/>
      <c r="AI578" s="695"/>
      <c r="AJ578" s="695"/>
      <c r="AK578" s="695"/>
      <c r="AL578" s="695"/>
      <c r="AM578" s="695"/>
      <c r="AN578" s="695"/>
      <c r="AO578" s="696"/>
      <c r="AP578" s="632"/>
      <c r="AQ578" s="694"/>
      <c r="AR578" s="695"/>
      <c r="AS578" s="695"/>
      <c r="AT578" s="695"/>
      <c r="AU578" s="695"/>
      <c r="AV578" s="695"/>
      <c r="AW578" s="695"/>
      <c r="AX578" s="695"/>
      <c r="AY578" s="695">
        <v>0</v>
      </c>
      <c r="AZ578" s="695">
        <v>0</v>
      </c>
      <c r="BA578" s="695">
        <v>0</v>
      </c>
      <c r="BB578" s="695">
        <v>0</v>
      </c>
      <c r="BC578" s="695">
        <v>0</v>
      </c>
      <c r="BD578" s="695">
        <v>0</v>
      </c>
      <c r="BE578" s="695">
        <v>0</v>
      </c>
      <c r="BF578" s="695">
        <v>0</v>
      </c>
      <c r="BG578" s="695">
        <v>0</v>
      </c>
      <c r="BH578" s="695">
        <v>0</v>
      </c>
      <c r="BI578" s="695"/>
      <c r="BJ578" s="695"/>
      <c r="BK578" s="695"/>
      <c r="BL578" s="695"/>
      <c r="BM578" s="695"/>
      <c r="BN578" s="695"/>
      <c r="BO578" s="695"/>
      <c r="BP578" s="695"/>
      <c r="BQ578" s="695"/>
      <c r="BR578" s="695"/>
      <c r="BS578" s="695"/>
      <c r="BT578" s="696"/>
    </row>
    <row r="579" spans="2:72" ht="18" customHeight="1">
      <c r="B579" s="815" t="s">
        <v>208</v>
      </c>
      <c r="C579" s="815" t="s">
        <v>840</v>
      </c>
      <c r="D579" s="815" t="s">
        <v>124</v>
      </c>
      <c r="E579" s="815"/>
      <c r="F579" s="815"/>
      <c r="G579" s="815"/>
      <c r="H579" s="815">
        <v>2019</v>
      </c>
      <c r="I579" s="816"/>
      <c r="J579" s="634" t="s">
        <v>588</v>
      </c>
      <c r="K579" s="632"/>
      <c r="L579" s="694"/>
      <c r="M579" s="695"/>
      <c r="N579" s="695"/>
      <c r="O579" s="695"/>
      <c r="P579" s="695"/>
      <c r="Q579" s="695"/>
      <c r="R579" s="695"/>
      <c r="S579" s="695"/>
      <c r="T579" s="695">
        <v>0</v>
      </c>
      <c r="U579" s="695">
        <v>0</v>
      </c>
      <c r="V579" s="695">
        <v>0</v>
      </c>
      <c r="W579" s="695">
        <v>0</v>
      </c>
      <c r="X579" s="695">
        <v>0</v>
      </c>
      <c r="Y579" s="695">
        <v>0</v>
      </c>
      <c r="Z579" s="695">
        <v>0</v>
      </c>
      <c r="AA579" s="695">
        <v>0</v>
      </c>
      <c r="AB579" s="695">
        <v>0</v>
      </c>
      <c r="AC579" s="695">
        <v>0</v>
      </c>
      <c r="AD579" s="695"/>
      <c r="AE579" s="695"/>
      <c r="AF579" s="695"/>
      <c r="AG579" s="695"/>
      <c r="AH579" s="695"/>
      <c r="AI579" s="695"/>
      <c r="AJ579" s="695"/>
      <c r="AK579" s="695"/>
      <c r="AL579" s="695"/>
      <c r="AM579" s="695"/>
      <c r="AN579" s="695"/>
      <c r="AO579" s="696"/>
      <c r="AP579" s="632"/>
      <c r="AQ579" s="694"/>
      <c r="AR579" s="695"/>
      <c r="AS579" s="695"/>
      <c r="AT579" s="695"/>
      <c r="AU579" s="695"/>
      <c r="AV579" s="695"/>
      <c r="AW579" s="695"/>
      <c r="AX579" s="695"/>
      <c r="AY579" s="695">
        <v>0</v>
      </c>
      <c r="AZ579" s="695">
        <v>0</v>
      </c>
      <c r="BA579" s="695">
        <v>0</v>
      </c>
      <c r="BB579" s="695">
        <v>0</v>
      </c>
      <c r="BC579" s="695">
        <v>0</v>
      </c>
      <c r="BD579" s="695">
        <v>0</v>
      </c>
      <c r="BE579" s="695">
        <v>0</v>
      </c>
      <c r="BF579" s="695">
        <v>0</v>
      </c>
      <c r="BG579" s="695">
        <v>0</v>
      </c>
      <c r="BH579" s="695">
        <v>0</v>
      </c>
      <c r="BI579" s="695"/>
      <c r="BJ579" s="695"/>
      <c r="BK579" s="695"/>
      <c r="BL579" s="695"/>
      <c r="BM579" s="695"/>
      <c r="BN579" s="695"/>
      <c r="BO579" s="695"/>
      <c r="BP579" s="695"/>
      <c r="BQ579" s="695"/>
      <c r="BR579" s="695"/>
      <c r="BS579" s="695"/>
      <c r="BT579" s="696"/>
    </row>
    <row r="580" spans="2:72" ht="18" customHeight="1">
      <c r="B580" s="815" t="s">
        <v>208</v>
      </c>
      <c r="C580" s="815" t="s">
        <v>840</v>
      </c>
      <c r="D580" s="815" t="s">
        <v>125</v>
      </c>
      <c r="E580" s="815"/>
      <c r="F580" s="815"/>
      <c r="G580" s="815"/>
      <c r="H580" s="815">
        <v>2019</v>
      </c>
      <c r="I580" s="816"/>
      <c r="J580" s="634" t="s">
        <v>588</v>
      </c>
      <c r="K580" s="632"/>
      <c r="L580" s="694"/>
      <c r="M580" s="695"/>
      <c r="N580" s="695"/>
      <c r="O580" s="695"/>
      <c r="P580" s="695"/>
      <c r="Q580" s="695"/>
      <c r="R580" s="695"/>
      <c r="S580" s="695"/>
      <c r="T580" s="695">
        <v>600.63501246883038</v>
      </c>
      <c r="U580" s="695">
        <v>600.63501246883038</v>
      </c>
      <c r="V580" s="695">
        <v>600.63501246883038</v>
      </c>
      <c r="W580" s="695">
        <v>515.18902743142348</v>
      </c>
      <c r="X580" s="695">
        <v>441.05206982543814</v>
      </c>
      <c r="Y580" s="695">
        <v>441.05206982543814</v>
      </c>
      <c r="Z580" s="695">
        <v>441.05206982543814</v>
      </c>
      <c r="AA580" s="695">
        <v>441.05206982543814</v>
      </c>
      <c r="AB580" s="695">
        <v>441.05206982543814</v>
      </c>
      <c r="AC580" s="695">
        <v>441.05206982543814</v>
      </c>
      <c r="AD580" s="695">
        <v>441.05206982543814</v>
      </c>
      <c r="AE580" s="695">
        <v>441.05206982543814</v>
      </c>
      <c r="AF580" s="695">
        <v>441.05206982543814</v>
      </c>
      <c r="AG580" s="695">
        <v>441.05206982543814</v>
      </c>
      <c r="AH580" s="695">
        <v>441.05206982543814</v>
      </c>
      <c r="AI580" s="695">
        <v>0</v>
      </c>
      <c r="AJ580" s="695">
        <v>0</v>
      </c>
      <c r="AK580" s="695">
        <v>0</v>
      </c>
      <c r="AL580" s="695">
        <v>0</v>
      </c>
      <c r="AM580" s="695">
        <v>0</v>
      </c>
      <c r="AN580" s="695">
        <v>0</v>
      </c>
      <c r="AO580" s="696">
        <v>0</v>
      </c>
      <c r="AP580" s="632"/>
      <c r="AQ580" s="694"/>
      <c r="AR580" s="695"/>
      <c r="AS580" s="695"/>
      <c r="AT580" s="695"/>
      <c r="AU580" s="695"/>
      <c r="AV580" s="695"/>
      <c r="AW580" s="695"/>
      <c r="AX580" s="695"/>
      <c r="AY580" s="695">
        <v>3822390.1669992255</v>
      </c>
      <c r="AZ580" s="695">
        <v>3822390.1669992255</v>
      </c>
      <c r="BA580" s="695">
        <v>3822390.1669992255</v>
      </c>
      <c r="BB580" s="695">
        <v>3406727.1916831676</v>
      </c>
      <c r="BC580" s="695">
        <v>3047226.1923160832</v>
      </c>
      <c r="BD580" s="695">
        <v>2985474.4848878602</v>
      </c>
      <c r="BE580" s="695">
        <v>2985474.4848878602</v>
      </c>
      <c r="BF580" s="695">
        <v>2985474.4848878602</v>
      </c>
      <c r="BG580" s="695">
        <v>2985474.4848878602</v>
      </c>
      <c r="BH580" s="695">
        <v>2985474.4848878602</v>
      </c>
      <c r="BI580" s="695">
        <v>2985474.4848878602</v>
      </c>
      <c r="BJ580" s="695">
        <v>2985474.4848878602</v>
      </c>
      <c r="BK580" s="695">
        <v>2985474.4848878602</v>
      </c>
      <c r="BL580" s="695">
        <v>2985474.4848878602</v>
      </c>
      <c r="BM580" s="695">
        <v>2985474.4848878602</v>
      </c>
      <c r="BN580" s="695">
        <v>0</v>
      </c>
      <c r="BO580" s="695">
        <v>0</v>
      </c>
      <c r="BP580" s="695">
        <v>0</v>
      </c>
      <c r="BQ580" s="695">
        <v>0</v>
      </c>
      <c r="BR580" s="695">
        <v>0</v>
      </c>
      <c r="BS580" s="695">
        <v>0</v>
      </c>
      <c r="BT580" s="696">
        <v>0</v>
      </c>
    </row>
    <row r="581" spans="2:72" ht="18" customHeight="1">
      <c r="B581" s="815" t="s">
        <v>208</v>
      </c>
      <c r="C581" s="815" t="s">
        <v>839</v>
      </c>
      <c r="D581" s="815" t="s">
        <v>115</v>
      </c>
      <c r="E581" s="815"/>
      <c r="F581" s="815"/>
      <c r="G581" s="815"/>
      <c r="H581" s="815">
        <v>2019</v>
      </c>
      <c r="I581" s="816"/>
      <c r="J581" s="634" t="s">
        <v>588</v>
      </c>
      <c r="K581" s="632"/>
      <c r="L581" s="694"/>
      <c r="M581" s="695"/>
      <c r="N581" s="695"/>
      <c r="O581" s="695"/>
      <c r="P581" s="695"/>
      <c r="Q581" s="695"/>
      <c r="R581" s="695"/>
      <c r="S581" s="695"/>
      <c r="T581" s="695">
        <v>26.454597938144339</v>
      </c>
      <c r="U581" s="695">
        <v>26.454597938144339</v>
      </c>
      <c r="V581" s="695">
        <v>26.454597938144339</v>
      </c>
      <c r="W581" s="695">
        <v>26.454597938144339</v>
      </c>
      <c r="X581" s="695">
        <v>26.454597938144339</v>
      </c>
      <c r="Y581" s="695">
        <v>26.454597938144339</v>
      </c>
      <c r="Z581" s="695">
        <v>26.454597938144339</v>
      </c>
      <c r="AA581" s="695">
        <v>26.454597938144339</v>
      </c>
      <c r="AB581" s="695">
        <v>26.454597938144339</v>
      </c>
      <c r="AC581" s="695">
        <v>26.454597938144339</v>
      </c>
      <c r="AD581" s="695">
        <v>26.454597938144339</v>
      </c>
      <c r="AE581" s="695">
        <v>26.454597938144339</v>
      </c>
      <c r="AF581" s="695">
        <v>26.454597938144339</v>
      </c>
      <c r="AG581" s="695">
        <v>26.454597938144339</v>
      </c>
      <c r="AH581" s="695">
        <v>26.454597938144339</v>
      </c>
      <c r="AI581" s="695">
        <v>16.670020618556705</v>
      </c>
      <c r="AJ581" s="695">
        <v>14.133278350515468</v>
      </c>
      <c r="AK581" s="695">
        <v>14.133278350515468</v>
      </c>
      <c r="AL581" s="695">
        <v>14.133278350515468</v>
      </c>
      <c r="AM581" s="695">
        <v>14.133278350515468</v>
      </c>
      <c r="AN581" s="695">
        <v>14.133278350515468</v>
      </c>
      <c r="AO581" s="696">
        <v>14.133278350515468</v>
      </c>
      <c r="AP581" s="632"/>
      <c r="AQ581" s="694"/>
      <c r="AR581" s="695"/>
      <c r="AS581" s="695"/>
      <c r="AT581" s="695"/>
      <c r="AU581" s="695"/>
      <c r="AV581" s="695"/>
      <c r="AW581" s="695"/>
      <c r="AX581" s="695"/>
      <c r="AY581" s="695">
        <v>745820.24688826397</v>
      </c>
      <c r="AZ581" s="695">
        <v>745820.24688826397</v>
      </c>
      <c r="BA581" s="695">
        <v>745820.24688826397</v>
      </c>
      <c r="BB581" s="695">
        <v>745820.24688826397</v>
      </c>
      <c r="BC581" s="695">
        <v>745820.24688826397</v>
      </c>
      <c r="BD581" s="695">
        <v>745820.24688826397</v>
      </c>
      <c r="BE581" s="695">
        <v>745820.24688826397</v>
      </c>
      <c r="BF581" s="695">
        <v>745820.24688826397</v>
      </c>
      <c r="BG581" s="695">
        <v>745820.24688826397</v>
      </c>
      <c r="BH581" s="695">
        <v>745820.24688826397</v>
      </c>
      <c r="BI581" s="695">
        <v>725969.63780355884</v>
      </c>
      <c r="BJ581" s="695">
        <v>725969.63780355884</v>
      </c>
      <c r="BK581" s="695">
        <v>725969.63780355884</v>
      </c>
      <c r="BL581" s="695">
        <v>725969.63780355884</v>
      </c>
      <c r="BM581" s="695">
        <v>725969.63780355884</v>
      </c>
      <c r="BN581" s="695">
        <v>562702.00506000442</v>
      </c>
      <c r="BO581" s="695">
        <v>239976.6435726294</v>
      </c>
      <c r="BP581" s="695">
        <v>239926.18126799716</v>
      </c>
      <c r="BQ581" s="695">
        <v>239926.18126799716</v>
      </c>
      <c r="BR581" s="695">
        <v>239926.18126799716</v>
      </c>
      <c r="BS581" s="695">
        <v>239825.25665873272</v>
      </c>
      <c r="BT581" s="696">
        <v>239825.25665873272</v>
      </c>
    </row>
    <row r="582" spans="2:72" ht="18" customHeight="1">
      <c r="B582" s="815" t="s">
        <v>208</v>
      </c>
      <c r="C582" s="815" t="s">
        <v>840</v>
      </c>
      <c r="D582" s="815" t="s">
        <v>791</v>
      </c>
      <c r="E582" s="815"/>
      <c r="F582" s="815"/>
      <c r="G582" s="815"/>
      <c r="H582" s="815">
        <v>2019</v>
      </c>
      <c r="I582" s="816"/>
      <c r="J582" s="634" t="s">
        <v>588</v>
      </c>
      <c r="K582" s="632"/>
      <c r="L582" s="694"/>
      <c r="M582" s="695"/>
      <c r="N582" s="695"/>
      <c r="O582" s="695"/>
      <c r="P582" s="695"/>
      <c r="Q582" s="695"/>
      <c r="R582" s="695"/>
      <c r="S582" s="695"/>
      <c r="T582" s="695">
        <v>0</v>
      </c>
      <c r="U582" s="695">
        <v>0</v>
      </c>
      <c r="V582" s="695">
        <v>0</v>
      </c>
      <c r="W582" s="695">
        <v>0</v>
      </c>
      <c r="X582" s="695">
        <v>0</v>
      </c>
      <c r="Y582" s="695">
        <v>0</v>
      </c>
      <c r="Z582" s="695">
        <v>0</v>
      </c>
      <c r="AA582" s="695">
        <v>0</v>
      </c>
      <c r="AB582" s="695">
        <v>0</v>
      </c>
      <c r="AC582" s="695">
        <v>0</v>
      </c>
      <c r="AD582" s="695">
        <v>0</v>
      </c>
      <c r="AE582" s="695">
        <v>0</v>
      </c>
      <c r="AF582" s="695">
        <v>0</v>
      </c>
      <c r="AG582" s="695">
        <v>0</v>
      </c>
      <c r="AH582" s="695">
        <v>0</v>
      </c>
      <c r="AI582" s="695">
        <v>0</v>
      </c>
      <c r="AJ582" s="695">
        <v>0</v>
      </c>
      <c r="AK582" s="695">
        <v>0</v>
      </c>
      <c r="AL582" s="695">
        <v>0</v>
      </c>
      <c r="AM582" s="695">
        <v>0</v>
      </c>
      <c r="AN582" s="695">
        <v>0</v>
      </c>
      <c r="AO582" s="696">
        <v>0</v>
      </c>
      <c r="AP582" s="632"/>
      <c r="AQ582" s="694"/>
      <c r="AR582" s="695"/>
      <c r="AS582" s="695"/>
      <c r="AT582" s="695"/>
      <c r="AU582" s="695"/>
      <c r="AV582" s="695"/>
      <c r="AW582" s="695"/>
      <c r="AX582" s="695"/>
      <c r="AY582" s="695">
        <v>3866618</v>
      </c>
      <c r="AZ582" s="695">
        <v>3866618</v>
      </c>
      <c r="BA582" s="695">
        <v>3866618</v>
      </c>
      <c r="BB582" s="695">
        <v>3866618</v>
      </c>
      <c r="BC582" s="695">
        <v>3866618</v>
      </c>
      <c r="BD582" s="695">
        <v>3866618</v>
      </c>
      <c r="BE582" s="695">
        <v>3866618</v>
      </c>
      <c r="BF582" s="695">
        <v>3866618</v>
      </c>
      <c r="BG582" s="695">
        <v>3805145.2782456973</v>
      </c>
      <c r="BH582" s="695">
        <v>3196871.7515833732</v>
      </c>
      <c r="BI582" s="695">
        <v>2031834.0875741066</v>
      </c>
      <c r="BJ582" s="695">
        <v>1359141.0901107157</v>
      </c>
      <c r="BK582" s="695">
        <v>891778.3221486538</v>
      </c>
      <c r="BL582" s="695">
        <v>0</v>
      </c>
      <c r="BM582" s="695">
        <v>0</v>
      </c>
      <c r="BN582" s="695">
        <v>0</v>
      </c>
      <c r="BO582" s="695">
        <v>0</v>
      </c>
      <c r="BP582" s="695">
        <v>0</v>
      </c>
      <c r="BQ582" s="695">
        <v>0</v>
      </c>
      <c r="BR582" s="695">
        <v>0</v>
      </c>
      <c r="BS582" s="695">
        <v>0</v>
      </c>
      <c r="BT582" s="696">
        <v>0</v>
      </c>
    </row>
    <row r="583" spans="2:72" ht="18" customHeight="1">
      <c r="B583" s="815" t="s">
        <v>208</v>
      </c>
      <c r="C583" s="815" t="s">
        <v>839</v>
      </c>
      <c r="D583" s="815" t="s">
        <v>795</v>
      </c>
      <c r="E583" s="815"/>
      <c r="F583" s="815"/>
      <c r="G583" s="815"/>
      <c r="H583" s="815">
        <v>2019</v>
      </c>
      <c r="I583" s="816"/>
      <c r="J583" s="634" t="s">
        <v>588</v>
      </c>
      <c r="K583" s="632"/>
      <c r="L583" s="694"/>
      <c r="M583" s="695"/>
      <c r="N583" s="695"/>
      <c r="O583" s="695"/>
      <c r="P583" s="695"/>
      <c r="Q583" s="695"/>
      <c r="R583" s="695"/>
      <c r="S583" s="695"/>
      <c r="T583" s="695">
        <v>651</v>
      </c>
      <c r="U583" s="695">
        <v>651</v>
      </c>
      <c r="V583" s="695">
        <v>651</v>
      </c>
      <c r="W583" s="695">
        <v>651</v>
      </c>
      <c r="X583" s="695">
        <v>651</v>
      </c>
      <c r="Y583" s="695">
        <v>651</v>
      </c>
      <c r="Z583" s="695">
        <v>651</v>
      </c>
      <c r="AA583" s="695">
        <v>651</v>
      </c>
      <c r="AB583" s="695">
        <v>651</v>
      </c>
      <c r="AC583" s="695">
        <v>651</v>
      </c>
      <c r="AD583" s="695">
        <v>651</v>
      </c>
      <c r="AE583" s="695">
        <v>651</v>
      </c>
      <c r="AF583" s="695">
        <v>651</v>
      </c>
      <c r="AG583" s="695">
        <v>651</v>
      </c>
      <c r="AH583" s="695">
        <v>651</v>
      </c>
      <c r="AI583" s="695">
        <v>651</v>
      </c>
      <c r="AJ583" s="695">
        <v>651</v>
      </c>
      <c r="AK583" s="695">
        <v>651</v>
      </c>
      <c r="AL583" s="695">
        <v>651</v>
      </c>
      <c r="AM583" s="695">
        <v>651</v>
      </c>
      <c r="AN583" s="695">
        <v>651</v>
      </c>
      <c r="AO583" s="696">
        <v>651</v>
      </c>
      <c r="AP583" s="632"/>
      <c r="AQ583" s="694"/>
      <c r="AR583" s="695"/>
      <c r="AS583" s="695"/>
      <c r="AT583" s="695"/>
      <c r="AU583" s="695"/>
      <c r="AV583" s="695"/>
      <c r="AW583" s="695"/>
      <c r="AX583" s="695"/>
      <c r="AY583" s="695">
        <v>151691.96459016393</v>
      </c>
      <c r="AZ583" s="695">
        <v>151691.96459016393</v>
      </c>
      <c r="BA583" s="695">
        <v>151691.96459016393</v>
      </c>
      <c r="BB583" s="695">
        <v>151691.96459016393</v>
      </c>
      <c r="BC583" s="695">
        <v>151691.96459016393</v>
      </c>
      <c r="BD583" s="695">
        <v>151691.96459016393</v>
      </c>
      <c r="BE583" s="695">
        <v>151691.96459016393</v>
      </c>
      <c r="BF583" s="695">
        <v>151691.96459016393</v>
      </c>
      <c r="BG583" s="695">
        <v>151691.96459016393</v>
      </c>
      <c r="BH583" s="695">
        <v>151691.96459016393</v>
      </c>
      <c r="BI583" s="695">
        <v>151691.96459016393</v>
      </c>
      <c r="BJ583" s="695">
        <v>151691.96459016393</v>
      </c>
      <c r="BK583" s="695">
        <v>151691.96459016393</v>
      </c>
      <c r="BL583" s="695">
        <v>151691.96459016393</v>
      </c>
      <c r="BM583" s="695">
        <v>151691.96459016393</v>
      </c>
      <c r="BN583" s="695">
        <v>151691.96459016393</v>
      </c>
      <c r="BO583" s="695">
        <v>151691.96459016393</v>
      </c>
      <c r="BP583" s="695">
        <v>151691.96459016393</v>
      </c>
      <c r="BQ583" s="695">
        <v>151691.96459016393</v>
      </c>
      <c r="BR583" s="695">
        <v>151691.96459016393</v>
      </c>
      <c r="BS583" s="695">
        <v>151691.96459016393</v>
      </c>
      <c r="BT583" s="696">
        <v>151691.96459016393</v>
      </c>
    </row>
    <row r="584" spans="2:72" ht="18" customHeight="1">
      <c r="B584" s="815" t="s">
        <v>208</v>
      </c>
      <c r="C584" s="815" t="s">
        <v>840</v>
      </c>
      <c r="D584" s="815" t="s">
        <v>775</v>
      </c>
      <c r="E584" s="815"/>
      <c r="F584" s="815"/>
      <c r="G584" s="815"/>
      <c r="H584" s="815">
        <v>2019</v>
      </c>
      <c r="I584" s="816"/>
      <c r="J584" s="634" t="s">
        <v>588</v>
      </c>
      <c r="K584" s="632"/>
      <c r="L584" s="694"/>
      <c r="M584" s="695"/>
      <c r="N584" s="695"/>
      <c r="O584" s="695"/>
      <c r="P584" s="695"/>
      <c r="Q584" s="695"/>
      <c r="R584" s="695"/>
      <c r="S584" s="695"/>
      <c r="T584" s="695">
        <v>325.49439083232909</v>
      </c>
      <c r="U584" s="695">
        <v>325.49439083232909</v>
      </c>
      <c r="V584" s="695">
        <v>325.49439083232909</v>
      </c>
      <c r="W584" s="695">
        <v>325.49439083232909</v>
      </c>
      <c r="X584" s="695">
        <v>325.49439083232909</v>
      </c>
      <c r="Y584" s="695">
        <v>325.49439083232909</v>
      </c>
      <c r="Z584" s="695">
        <v>325.49439083232909</v>
      </c>
      <c r="AA584" s="695">
        <v>325.49439083232909</v>
      </c>
      <c r="AB584" s="695">
        <v>325.49439083232909</v>
      </c>
      <c r="AC584" s="695">
        <v>325.49439083232909</v>
      </c>
      <c r="AD584" s="695">
        <v>325.49439083232909</v>
      </c>
      <c r="AE584" s="695">
        <v>325.49439083232909</v>
      </c>
      <c r="AF584" s="695">
        <v>325.49439083232909</v>
      </c>
      <c r="AG584" s="695">
        <v>325.49439083232909</v>
      </c>
      <c r="AH584" s="695">
        <v>325.49439083232909</v>
      </c>
      <c r="AI584" s="695">
        <v>0</v>
      </c>
      <c r="AJ584" s="695">
        <v>0</v>
      </c>
      <c r="AK584" s="695">
        <v>0</v>
      </c>
      <c r="AL584" s="695">
        <v>0</v>
      </c>
      <c r="AM584" s="695">
        <v>0</v>
      </c>
      <c r="AN584" s="695">
        <v>0</v>
      </c>
      <c r="AO584" s="696">
        <v>0</v>
      </c>
      <c r="AP584" s="632"/>
      <c r="AQ584" s="694"/>
      <c r="AR584" s="695"/>
      <c r="AS584" s="695"/>
      <c r="AT584" s="695"/>
      <c r="AU584" s="695"/>
      <c r="AV584" s="695"/>
      <c r="AW584" s="695"/>
      <c r="AX584" s="695"/>
      <c r="AY584" s="695">
        <v>2343728.2992488849</v>
      </c>
      <c r="AZ584" s="695">
        <v>2343728.2992488849</v>
      </c>
      <c r="BA584" s="695">
        <v>2343728.2992488849</v>
      </c>
      <c r="BB584" s="695">
        <v>2343728.2992488849</v>
      </c>
      <c r="BC584" s="695">
        <v>2343728.2992488849</v>
      </c>
      <c r="BD584" s="695">
        <v>2343728.2992488849</v>
      </c>
      <c r="BE584" s="695">
        <v>2343728.2992488849</v>
      </c>
      <c r="BF584" s="695">
        <v>2343728.2992488849</v>
      </c>
      <c r="BG584" s="695">
        <v>2343728.2992488849</v>
      </c>
      <c r="BH584" s="695">
        <v>2343728.2992488849</v>
      </c>
      <c r="BI584" s="695">
        <v>2343728.2992488849</v>
      </c>
      <c r="BJ584" s="695">
        <v>2343728.2992488849</v>
      </c>
      <c r="BK584" s="695">
        <v>2343728.2992488849</v>
      </c>
      <c r="BL584" s="695">
        <v>2343728.2992488849</v>
      </c>
      <c r="BM584" s="695">
        <v>2343728.2992488849</v>
      </c>
      <c r="BN584" s="695">
        <v>0</v>
      </c>
      <c r="BO584" s="695">
        <v>0</v>
      </c>
      <c r="BP584" s="695">
        <v>0</v>
      </c>
      <c r="BQ584" s="695">
        <v>0</v>
      </c>
      <c r="BR584" s="695">
        <v>0</v>
      </c>
      <c r="BS584" s="695">
        <v>0</v>
      </c>
      <c r="BT584" s="696">
        <v>0</v>
      </c>
    </row>
    <row r="585" spans="2:72" ht="18" customHeight="1">
      <c r="B585" s="815" t="s">
        <v>208</v>
      </c>
      <c r="C585" s="815" t="s">
        <v>840</v>
      </c>
      <c r="D585" s="815" t="s">
        <v>793</v>
      </c>
      <c r="E585" s="815"/>
      <c r="F585" s="815"/>
      <c r="G585" s="815"/>
      <c r="H585" s="815">
        <v>2019</v>
      </c>
      <c r="I585" s="816"/>
      <c r="J585" s="634" t="s">
        <v>588</v>
      </c>
      <c r="K585" s="632"/>
      <c r="L585" s="694"/>
      <c r="M585" s="695"/>
      <c r="N585" s="695"/>
      <c r="O585" s="695"/>
      <c r="P585" s="695"/>
      <c r="Q585" s="695"/>
      <c r="R585" s="695"/>
      <c r="S585" s="695"/>
      <c r="T585" s="695">
        <v>260.73032424485854</v>
      </c>
      <c r="U585" s="695">
        <v>260.73032424485854</v>
      </c>
      <c r="V585" s="695">
        <v>260.73032424485854</v>
      </c>
      <c r="W585" s="695">
        <v>260.73032424485854</v>
      </c>
      <c r="X585" s="695">
        <v>260.73032424485854</v>
      </c>
      <c r="Y585" s="695">
        <v>260.73032424485854</v>
      </c>
      <c r="Z585" s="695">
        <v>260.73032424485854</v>
      </c>
      <c r="AA585" s="695">
        <v>260.73032424485854</v>
      </c>
      <c r="AB585" s="695">
        <v>260.73032424485854</v>
      </c>
      <c r="AC585" s="695">
        <v>260.73032424485854</v>
      </c>
      <c r="AD585" s="695">
        <v>0</v>
      </c>
      <c r="AE585" s="695">
        <v>0</v>
      </c>
      <c r="AF585" s="695">
        <v>0</v>
      </c>
      <c r="AG585" s="695">
        <v>0</v>
      </c>
      <c r="AH585" s="695">
        <v>0</v>
      </c>
      <c r="AI585" s="695">
        <v>0</v>
      </c>
      <c r="AJ585" s="695">
        <v>0</v>
      </c>
      <c r="AK585" s="695">
        <v>0</v>
      </c>
      <c r="AL585" s="695">
        <v>0</v>
      </c>
      <c r="AM585" s="695">
        <v>0</v>
      </c>
      <c r="AN585" s="695">
        <v>0</v>
      </c>
      <c r="AO585" s="696">
        <v>0</v>
      </c>
      <c r="AP585" s="632"/>
      <c r="AQ585" s="694"/>
      <c r="AR585" s="695"/>
      <c r="AS585" s="695"/>
      <c r="AT585" s="695"/>
      <c r="AU585" s="695"/>
      <c r="AV585" s="695"/>
      <c r="AW585" s="695"/>
      <c r="AX585" s="695"/>
      <c r="AY585" s="695">
        <v>1259133.6091937022</v>
      </c>
      <c r="AZ585" s="695">
        <v>1259133.6091937022</v>
      </c>
      <c r="BA585" s="695">
        <v>1259133.6091937022</v>
      </c>
      <c r="BB585" s="695">
        <v>1259133.6091937022</v>
      </c>
      <c r="BC585" s="695">
        <v>1259133.6091937022</v>
      </c>
      <c r="BD585" s="695">
        <v>1259133.6091937022</v>
      </c>
      <c r="BE585" s="695">
        <v>1259133.6091937022</v>
      </c>
      <c r="BF585" s="695">
        <v>1259133.6091937022</v>
      </c>
      <c r="BG585" s="695">
        <v>1259133.6091937022</v>
      </c>
      <c r="BH585" s="695">
        <v>1259133.6091937022</v>
      </c>
      <c r="BI585" s="695">
        <v>0</v>
      </c>
      <c r="BJ585" s="695">
        <v>0</v>
      </c>
      <c r="BK585" s="695">
        <v>0</v>
      </c>
      <c r="BL585" s="695">
        <v>0</v>
      </c>
      <c r="BM585" s="695">
        <v>0</v>
      </c>
      <c r="BN585" s="695">
        <v>0</v>
      </c>
      <c r="BO585" s="695">
        <v>0</v>
      </c>
      <c r="BP585" s="695">
        <v>0</v>
      </c>
      <c r="BQ585" s="695">
        <v>0</v>
      </c>
      <c r="BR585" s="695">
        <v>0</v>
      </c>
      <c r="BS585" s="695">
        <v>0</v>
      </c>
      <c r="BT585" s="696">
        <v>0</v>
      </c>
    </row>
    <row r="586" spans="2:72" ht="18" customHeight="1">
      <c r="B586" s="815" t="s">
        <v>208</v>
      </c>
      <c r="C586" s="815" t="s">
        <v>840</v>
      </c>
      <c r="D586" s="815" t="s">
        <v>119</v>
      </c>
      <c r="E586" s="815"/>
      <c r="F586" s="815"/>
      <c r="G586" s="815"/>
      <c r="H586" s="815">
        <v>2019</v>
      </c>
      <c r="I586" s="816"/>
      <c r="J586" s="634" t="s">
        <v>588</v>
      </c>
      <c r="K586" s="632"/>
      <c r="L586" s="694"/>
      <c r="M586" s="695"/>
      <c r="N586" s="695"/>
      <c r="O586" s="695"/>
      <c r="P586" s="695"/>
      <c r="Q586" s="695"/>
      <c r="R586" s="695"/>
      <c r="S586" s="695"/>
      <c r="T586" s="695">
        <v>1031.8364919743219</v>
      </c>
      <c r="U586" s="695">
        <v>1031.8364919743219</v>
      </c>
      <c r="V586" s="695">
        <v>1014.9211396468741</v>
      </c>
      <c r="W586" s="695">
        <v>1010.4697311396509</v>
      </c>
      <c r="X586" s="695">
        <v>936.57634991974692</v>
      </c>
      <c r="Y586" s="695">
        <v>806.5952215088314</v>
      </c>
      <c r="Z586" s="695">
        <v>695.3100088282531</v>
      </c>
      <c r="AA586" s="695">
        <v>500.33831621187994</v>
      </c>
      <c r="AB586" s="695">
        <v>382.82113162118929</v>
      </c>
      <c r="AC586" s="695">
        <v>259.07197512038624</v>
      </c>
      <c r="AD586" s="695">
        <v>154.01873434992035</v>
      </c>
      <c r="AE586" s="695">
        <v>88.137888443017999</v>
      </c>
      <c r="AF586" s="695">
        <v>54.307183788122202</v>
      </c>
      <c r="AG586" s="695">
        <v>40.952958266452804</v>
      </c>
      <c r="AH586" s="695">
        <v>24.037605939004909</v>
      </c>
      <c r="AI586" s="695">
        <v>23.14732423756028</v>
      </c>
      <c r="AJ586" s="695">
        <v>22.257042536115655</v>
      </c>
      <c r="AK586" s="695">
        <v>20.476479133226405</v>
      </c>
      <c r="AL586" s="695">
        <v>11.573662118780142</v>
      </c>
      <c r="AM586" s="695">
        <v>11.573662118780142</v>
      </c>
      <c r="AN586" s="695">
        <v>1.7805634028892527</v>
      </c>
      <c r="AO586" s="696">
        <v>0</v>
      </c>
      <c r="AP586" s="632"/>
      <c r="AQ586" s="694"/>
      <c r="AR586" s="695"/>
      <c r="AS586" s="695"/>
      <c r="AT586" s="695"/>
      <c r="AU586" s="695"/>
      <c r="AV586" s="695"/>
      <c r="AW586" s="695"/>
      <c r="AX586" s="695"/>
      <c r="AY586" s="695">
        <v>4461720.5400490426</v>
      </c>
      <c r="AZ586" s="695">
        <v>4461720.5400490426</v>
      </c>
      <c r="BA586" s="695">
        <v>4291058.173662317</v>
      </c>
      <c r="BB586" s="695">
        <v>4251495.8437569207</v>
      </c>
      <c r="BC586" s="695">
        <v>3761586.1928736703</v>
      </c>
      <c r="BD586" s="695">
        <v>3023858.7195810168</v>
      </c>
      <c r="BE586" s="695">
        <v>2494934.9543644669</v>
      </c>
      <c r="BF586" s="695">
        <v>1682502.1786949823</v>
      </c>
      <c r="BG586" s="695">
        <v>1242961.9355517381</v>
      </c>
      <c r="BH586" s="695">
        <v>824140.37325519288</v>
      </c>
      <c r="BI586" s="695">
        <v>513531.68812634761</v>
      </c>
      <c r="BJ586" s="695">
        <v>309946.95866375236</v>
      </c>
      <c r="BK586" s="695">
        <v>205542.16175069695</v>
      </c>
      <c r="BL586" s="695">
        <v>150814.77654108955</v>
      </c>
      <c r="BM586" s="695">
        <v>85410.640818459899</v>
      </c>
      <c r="BN586" s="695">
        <v>81820.333314080854</v>
      </c>
      <c r="BO586" s="695">
        <v>78715.179774579257</v>
      </c>
      <c r="BP586" s="695">
        <v>72217.311766653904</v>
      </c>
      <c r="BQ586" s="695">
        <v>42528.747909014593</v>
      </c>
      <c r="BR586" s="695">
        <v>41664.383479388911</v>
      </c>
      <c r="BS586" s="695">
        <v>7898.6765096339077</v>
      </c>
      <c r="BT586" s="696">
        <v>709.65328657984014</v>
      </c>
    </row>
    <row r="587" spans="2:72" ht="18" customHeight="1">
      <c r="B587" s="815" t="s">
        <v>208</v>
      </c>
      <c r="C587" s="815" t="s">
        <v>839</v>
      </c>
      <c r="D587" s="815" t="s">
        <v>794</v>
      </c>
      <c r="E587" s="815"/>
      <c r="F587" s="815"/>
      <c r="G587" s="815"/>
      <c r="H587" s="815">
        <v>2019</v>
      </c>
      <c r="I587" s="816"/>
      <c r="J587" s="634" t="s">
        <v>588</v>
      </c>
      <c r="K587" s="632"/>
      <c r="L587" s="694"/>
      <c r="M587" s="695"/>
      <c r="N587" s="695"/>
      <c r="O587" s="695"/>
      <c r="P587" s="695"/>
      <c r="Q587" s="695"/>
      <c r="R587" s="695"/>
      <c r="S587" s="695"/>
      <c r="T587" s="695">
        <v>0.68</v>
      </c>
      <c r="U587" s="695">
        <v>0.68</v>
      </c>
      <c r="V587" s="695">
        <v>0.68</v>
      </c>
      <c r="W587" s="695">
        <v>0.68</v>
      </c>
      <c r="X587" s="695">
        <v>0.68</v>
      </c>
      <c r="Y587" s="695">
        <v>0.68</v>
      </c>
      <c r="Z587" s="695">
        <v>0.68</v>
      </c>
      <c r="AA587" s="695">
        <v>0.68</v>
      </c>
      <c r="AB587" s="695">
        <v>0.68</v>
      </c>
      <c r="AC587" s="695">
        <v>0.68</v>
      </c>
      <c r="AD587" s="695">
        <v>0</v>
      </c>
      <c r="AE587" s="695">
        <v>0</v>
      </c>
      <c r="AF587" s="695">
        <v>0</v>
      </c>
      <c r="AG587" s="695">
        <v>0</v>
      </c>
      <c r="AH587" s="695">
        <v>0</v>
      </c>
      <c r="AI587" s="695">
        <v>0</v>
      </c>
      <c r="AJ587" s="695">
        <v>0</v>
      </c>
      <c r="AK587" s="695">
        <v>0</v>
      </c>
      <c r="AL587" s="695">
        <v>0</v>
      </c>
      <c r="AM587" s="695">
        <v>0</v>
      </c>
      <c r="AN587" s="695">
        <v>0</v>
      </c>
      <c r="AO587" s="696">
        <v>0</v>
      </c>
      <c r="AP587" s="632"/>
      <c r="AQ587" s="694"/>
      <c r="AR587" s="695"/>
      <c r="AS587" s="695"/>
      <c r="AT587" s="695"/>
      <c r="AU587" s="695"/>
      <c r="AV587" s="695"/>
      <c r="AW587" s="695"/>
      <c r="AX587" s="695"/>
      <c r="AY587" s="695">
        <v>2488.4167153901367</v>
      </c>
      <c r="AZ587" s="695">
        <v>2488.4167153901367</v>
      </c>
      <c r="BA587" s="695">
        <v>2488.4167153901367</v>
      </c>
      <c r="BB587" s="695">
        <v>2488.4167153901367</v>
      </c>
      <c r="BC587" s="695">
        <v>2488.4167153901367</v>
      </c>
      <c r="BD587" s="695">
        <v>2488.4167153901367</v>
      </c>
      <c r="BE587" s="695">
        <v>2488.4167153901367</v>
      </c>
      <c r="BF587" s="695">
        <v>2488.4167153901367</v>
      </c>
      <c r="BG587" s="695">
        <v>2488.4167153901367</v>
      </c>
      <c r="BH587" s="695">
        <v>2488.4167153901367</v>
      </c>
      <c r="BI587" s="695">
        <v>0</v>
      </c>
      <c r="BJ587" s="695">
        <v>0</v>
      </c>
      <c r="BK587" s="695">
        <v>0</v>
      </c>
      <c r="BL587" s="695">
        <v>0</v>
      </c>
      <c r="BM587" s="695">
        <v>0</v>
      </c>
      <c r="BN587" s="695">
        <v>0</v>
      </c>
      <c r="BO587" s="695">
        <v>0</v>
      </c>
      <c r="BP587" s="695">
        <v>0</v>
      </c>
      <c r="BQ587" s="695">
        <v>0</v>
      </c>
      <c r="BR587" s="695">
        <v>0</v>
      </c>
      <c r="BS587" s="695">
        <v>0</v>
      </c>
      <c r="BT587" s="696">
        <v>0</v>
      </c>
    </row>
    <row r="588" spans="2:72" ht="18" customHeight="1">
      <c r="B588" s="815" t="s">
        <v>208</v>
      </c>
      <c r="C588" s="815" t="s">
        <v>840</v>
      </c>
      <c r="D588" s="815" t="s">
        <v>120</v>
      </c>
      <c r="E588" s="815"/>
      <c r="F588" s="815"/>
      <c r="G588" s="815"/>
      <c r="H588" s="815">
        <v>2019</v>
      </c>
      <c r="I588" s="816"/>
      <c r="J588" s="634" t="s">
        <v>588</v>
      </c>
      <c r="K588" s="632"/>
      <c r="L588" s="694"/>
      <c r="M588" s="695"/>
      <c r="N588" s="695"/>
      <c r="O588" s="695"/>
      <c r="P588" s="695"/>
      <c r="Q588" s="695"/>
      <c r="R588" s="695"/>
      <c r="S588" s="695"/>
      <c r="T588" s="695">
        <v>1755.3163692946061</v>
      </c>
      <c r="U588" s="695">
        <v>1755.3163692946061</v>
      </c>
      <c r="V588" s="695">
        <v>1755.3163692946061</v>
      </c>
      <c r="W588" s="695">
        <v>1755.3163692946061</v>
      </c>
      <c r="X588" s="695">
        <v>1755.3163692946061</v>
      </c>
      <c r="Y588" s="695">
        <v>1755.3163692946061</v>
      </c>
      <c r="Z588" s="695">
        <v>1755.3163692946061</v>
      </c>
      <c r="AA588" s="695">
        <v>1755.3163692946061</v>
      </c>
      <c r="AB588" s="695">
        <v>1755.3163692946061</v>
      </c>
      <c r="AC588" s="695">
        <v>1755.3163692946061</v>
      </c>
      <c r="AD588" s="695">
        <v>1755.3163692946061</v>
      </c>
      <c r="AE588" s="695">
        <v>1755.3163692946061</v>
      </c>
      <c r="AF588" s="695">
        <v>1755.3163692946061</v>
      </c>
      <c r="AG588" s="695">
        <v>1755.3163692946061</v>
      </c>
      <c r="AH588" s="695">
        <v>1755.3163692946061</v>
      </c>
      <c r="AI588" s="695">
        <v>1615.1482489626558</v>
      </c>
      <c r="AJ588" s="695">
        <v>1536.7055394190872</v>
      </c>
      <c r="AK588" s="695">
        <v>1536.7055394190872</v>
      </c>
      <c r="AL588" s="695">
        <v>1536.7055394190872</v>
      </c>
      <c r="AM588" s="695">
        <v>1536.7055394190872</v>
      </c>
      <c r="AN588" s="695">
        <v>1536.7055394190872</v>
      </c>
      <c r="AO588" s="696">
        <v>1536.7055394190872</v>
      </c>
      <c r="AP588" s="632"/>
      <c r="AQ588" s="694"/>
      <c r="AR588" s="695"/>
      <c r="AS588" s="695"/>
      <c r="AT588" s="695"/>
      <c r="AU588" s="695"/>
      <c r="AV588" s="695"/>
      <c r="AW588" s="695"/>
      <c r="AX588" s="695"/>
      <c r="AY588" s="695">
        <v>4907515.3629993163</v>
      </c>
      <c r="AZ588" s="695">
        <v>4907515.3629993163</v>
      </c>
      <c r="BA588" s="695">
        <v>4907515.3629993163</v>
      </c>
      <c r="BB588" s="695">
        <v>4907515.3629993163</v>
      </c>
      <c r="BC588" s="695">
        <v>4907515.3629993163</v>
      </c>
      <c r="BD588" s="695">
        <v>4907515.3629993163</v>
      </c>
      <c r="BE588" s="695">
        <v>4907515.3629993163</v>
      </c>
      <c r="BF588" s="695">
        <v>4907515.3629993163</v>
      </c>
      <c r="BG588" s="695">
        <v>4907515.3629993163</v>
      </c>
      <c r="BH588" s="695">
        <v>4907515.3629993163</v>
      </c>
      <c r="BI588" s="695">
        <v>4907515.3629993163</v>
      </c>
      <c r="BJ588" s="695">
        <v>4907515.3629993163</v>
      </c>
      <c r="BK588" s="695">
        <v>4907515.3629993163</v>
      </c>
      <c r="BL588" s="695">
        <v>4907515.3629993163</v>
      </c>
      <c r="BM588" s="695">
        <v>4907515.3629993163</v>
      </c>
      <c r="BN588" s="695">
        <v>4194215.5150544425</v>
      </c>
      <c r="BO588" s="695">
        <v>3794186.2508643242</v>
      </c>
      <c r="BP588" s="695">
        <v>3794186.2508643242</v>
      </c>
      <c r="BQ588" s="695">
        <v>3794186.2508643242</v>
      </c>
      <c r="BR588" s="695">
        <v>3794186.2508643242</v>
      </c>
      <c r="BS588" s="695">
        <v>3794186.2508643242</v>
      </c>
      <c r="BT588" s="696">
        <v>3794186.2508643242</v>
      </c>
    </row>
    <row r="589" spans="2:72" ht="18" customHeight="1">
      <c r="B589" s="815" t="s">
        <v>208</v>
      </c>
      <c r="C589" s="815" t="s">
        <v>840</v>
      </c>
      <c r="D589" s="815" t="s">
        <v>121</v>
      </c>
      <c r="E589" s="815"/>
      <c r="F589" s="815"/>
      <c r="G589" s="815"/>
      <c r="H589" s="815">
        <v>2019</v>
      </c>
      <c r="I589" s="816"/>
      <c r="J589" s="634" t="s">
        <v>588</v>
      </c>
      <c r="K589" s="632"/>
      <c r="L589" s="694"/>
      <c r="M589" s="695"/>
      <c r="N589" s="695"/>
      <c r="O589" s="695"/>
      <c r="P589" s="695"/>
      <c r="Q589" s="695"/>
      <c r="R589" s="695"/>
      <c r="S589" s="695"/>
      <c r="T589" s="695">
        <v>0</v>
      </c>
      <c r="U589" s="695">
        <v>0</v>
      </c>
      <c r="V589" s="695">
        <v>0</v>
      </c>
      <c r="W589" s="695">
        <v>0</v>
      </c>
      <c r="X589" s="695">
        <v>0</v>
      </c>
      <c r="Y589" s="695">
        <v>0</v>
      </c>
      <c r="Z589" s="695">
        <v>0</v>
      </c>
      <c r="AA589" s="695">
        <v>0</v>
      </c>
      <c r="AB589" s="695">
        <v>0</v>
      </c>
      <c r="AC589" s="695">
        <v>0</v>
      </c>
      <c r="AD589" s="695"/>
      <c r="AE589" s="695"/>
      <c r="AF589" s="695"/>
      <c r="AG589" s="695"/>
      <c r="AH589" s="695"/>
      <c r="AI589" s="695"/>
      <c r="AJ589" s="695"/>
      <c r="AK589" s="695"/>
      <c r="AL589" s="695"/>
      <c r="AM589" s="695"/>
      <c r="AN589" s="695"/>
      <c r="AO589" s="696"/>
      <c r="AP589" s="632"/>
      <c r="AQ589" s="694"/>
      <c r="AR589" s="695"/>
      <c r="AS589" s="695"/>
      <c r="AT589" s="695"/>
      <c r="AU589" s="695"/>
      <c r="AV589" s="695"/>
      <c r="AW589" s="695"/>
      <c r="AX589" s="695"/>
      <c r="AY589" s="695">
        <v>0</v>
      </c>
      <c r="AZ589" s="695">
        <v>0</v>
      </c>
      <c r="BA589" s="695">
        <v>0</v>
      </c>
      <c r="BB589" s="695">
        <v>0</v>
      </c>
      <c r="BC589" s="695">
        <v>0</v>
      </c>
      <c r="BD589" s="695">
        <v>0</v>
      </c>
      <c r="BE589" s="695">
        <v>0</v>
      </c>
      <c r="BF589" s="695">
        <v>0</v>
      </c>
      <c r="BG589" s="695">
        <v>0</v>
      </c>
      <c r="BH589" s="695">
        <v>0</v>
      </c>
      <c r="BI589" s="695"/>
      <c r="BJ589" s="695"/>
      <c r="BK589" s="695"/>
      <c r="BL589" s="695"/>
      <c r="BM589" s="695"/>
      <c r="BN589" s="695"/>
      <c r="BO589" s="695"/>
      <c r="BP589" s="695"/>
      <c r="BQ589" s="695"/>
      <c r="BR589" s="695"/>
      <c r="BS589" s="695"/>
      <c r="BT589" s="696"/>
    </row>
    <row r="590" spans="2:72" ht="18" customHeight="1">
      <c r="B590" s="815" t="s">
        <v>208</v>
      </c>
      <c r="C590" s="815" t="s">
        <v>839</v>
      </c>
      <c r="D590" s="815" t="s">
        <v>797</v>
      </c>
      <c r="E590" s="815"/>
      <c r="F590" s="815"/>
      <c r="G590" s="815"/>
      <c r="H590" s="815">
        <v>2019</v>
      </c>
      <c r="I590" s="816"/>
      <c r="J590" s="634" t="s">
        <v>588</v>
      </c>
      <c r="K590" s="632"/>
      <c r="L590" s="694"/>
      <c r="M590" s="695"/>
      <c r="N590" s="695"/>
      <c r="O590" s="695"/>
      <c r="P590" s="695"/>
      <c r="Q590" s="695"/>
      <c r="R590" s="695"/>
      <c r="S590" s="695"/>
      <c r="T590" s="695">
        <v>6515.5200159999631</v>
      </c>
      <c r="U590" s="695">
        <v>6515.5200159999631</v>
      </c>
      <c r="V590" s="695">
        <v>6515.5200159999631</v>
      </c>
      <c r="W590" s="695">
        <v>6515.5200159999631</v>
      </c>
      <c r="X590" s="695">
        <v>6515.5200159999631</v>
      </c>
      <c r="Y590" s="695">
        <v>6515.5200159999631</v>
      </c>
      <c r="Z590" s="695">
        <v>6515.5200159999631</v>
      </c>
      <c r="AA590" s="695">
        <v>6515.5200159999631</v>
      </c>
      <c r="AB590" s="695">
        <v>6515.5200159999631</v>
      </c>
      <c r="AC590" s="695">
        <v>6515.5200159999631</v>
      </c>
      <c r="AD590" s="695">
        <v>6515.5200159999631</v>
      </c>
      <c r="AE590" s="695">
        <v>6515.5200159999631</v>
      </c>
      <c r="AF590" s="695">
        <v>6515.5200159999631</v>
      </c>
      <c r="AG590" s="695">
        <v>6515.5200159999631</v>
      </c>
      <c r="AH590" s="695">
        <v>6515.5200159999631</v>
      </c>
      <c r="AI590" s="695">
        <v>6515.5200159999631</v>
      </c>
      <c r="AJ590" s="695">
        <v>6515.5200159999631</v>
      </c>
      <c r="AK590" s="695">
        <v>6515.5200159999631</v>
      </c>
      <c r="AL590" s="695">
        <v>6515.5200159999631</v>
      </c>
      <c r="AM590" s="695">
        <v>6515.5200159999631</v>
      </c>
      <c r="AN590" s="695">
        <v>6515.5200159999631</v>
      </c>
      <c r="AO590" s="696">
        <v>6515.5200159999631</v>
      </c>
      <c r="AP590" s="632"/>
      <c r="AQ590" s="694"/>
      <c r="AR590" s="695"/>
      <c r="AS590" s="695"/>
      <c r="AT590" s="695"/>
      <c r="AU590" s="695"/>
      <c r="AV590" s="695"/>
      <c r="AW590" s="695"/>
      <c r="AX590" s="695"/>
      <c r="AY590" s="695">
        <v>9033085.8400000315</v>
      </c>
      <c r="AZ590" s="695">
        <v>9033085.8400000315</v>
      </c>
      <c r="BA590" s="695">
        <v>9033085.8400000315</v>
      </c>
      <c r="BB590" s="695">
        <v>9033085.8400000315</v>
      </c>
      <c r="BC590" s="695">
        <v>9033085.8400000315</v>
      </c>
      <c r="BD590" s="695">
        <v>9033085.8400000315</v>
      </c>
      <c r="BE590" s="695">
        <v>9033085.8400000315</v>
      </c>
      <c r="BF590" s="695">
        <v>9033085.8400000315</v>
      </c>
      <c r="BG590" s="695">
        <v>9033085.8400000315</v>
      </c>
      <c r="BH590" s="695">
        <v>9033085.8400000315</v>
      </c>
      <c r="BI590" s="695">
        <v>9033085.8400000315</v>
      </c>
      <c r="BJ590" s="695">
        <v>9033085.8400000315</v>
      </c>
      <c r="BK590" s="695">
        <v>9033085.8400000315</v>
      </c>
      <c r="BL590" s="695">
        <v>9033085.8400000315</v>
      </c>
      <c r="BM590" s="695">
        <v>9033085.8400000315</v>
      </c>
      <c r="BN590" s="695">
        <v>9033085.8400000315</v>
      </c>
      <c r="BO590" s="695">
        <v>9033085.8400000315</v>
      </c>
      <c r="BP590" s="695">
        <v>9033085.8400000315</v>
      </c>
      <c r="BQ590" s="695">
        <v>9033085.8400000315</v>
      </c>
      <c r="BR590" s="695">
        <v>9033085.8400000315</v>
      </c>
      <c r="BS590" s="695">
        <v>9033085.8400000315</v>
      </c>
      <c r="BT590" s="696">
        <v>9033085.8400000315</v>
      </c>
    </row>
    <row r="591" spans="2:72" ht="18" customHeight="1">
      <c r="B591" s="815" t="s">
        <v>208</v>
      </c>
      <c r="C591" s="815" t="s">
        <v>840</v>
      </c>
      <c r="D591" s="815" t="s">
        <v>122</v>
      </c>
      <c r="E591" s="815"/>
      <c r="F591" s="815"/>
      <c r="G591" s="815"/>
      <c r="H591" s="815">
        <v>2019</v>
      </c>
      <c r="I591" s="816"/>
      <c r="J591" s="634" t="s">
        <v>588</v>
      </c>
      <c r="K591" s="632"/>
      <c r="L591" s="694"/>
      <c r="M591" s="695"/>
      <c r="N591" s="695"/>
      <c r="O591" s="695"/>
      <c r="P591" s="695"/>
      <c r="Q591" s="695"/>
      <c r="R591" s="695"/>
      <c r="S591" s="695"/>
      <c r="T591" s="695">
        <v>0</v>
      </c>
      <c r="U591" s="695">
        <v>0</v>
      </c>
      <c r="V591" s="695">
        <v>0</v>
      </c>
      <c r="W591" s="695">
        <v>0</v>
      </c>
      <c r="X591" s="695">
        <v>0</v>
      </c>
      <c r="Y591" s="695">
        <v>0</v>
      </c>
      <c r="Z591" s="695">
        <v>0</v>
      </c>
      <c r="AA591" s="695">
        <v>0</v>
      </c>
      <c r="AB591" s="695">
        <v>0</v>
      </c>
      <c r="AC591" s="695">
        <v>0</v>
      </c>
      <c r="AD591" s="695"/>
      <c r="AE591" s="695"/>
      <c r="AF591" s="695"/>
      <c r="AG591" s="695"/>
      <c r="AH591" s="695"/>
      <c r="AI591" s="695"/>
      <c r="AJ591" s="695"/>
      <c r="AK591" s="695"/>
      <c r="AL591" s="695"/>
      <c r="AM591" s="695"/>
      <c r="AN591" s="695"/>
      <c r="AO591" s="696"/>
      <c r="AP591" s="632"/>
      <c r="AQ591" s="694"/>
      <c r="AR591" s="695"/>
      <c r="AS591" s="695"/>
      <c r="AT591" s="695"/>
      <c r="AU591" s="695"/>
      <c r="AV591" s="695"/>
      <c r="AW591" s="695"/>
      <c r="AX591" s="695"/>
      <c r="AY591" s="695">
        <v>0</v>
      </c>
      <c r="AZ591" s="695">
        <v>0</v>
      </c>
      <c r="BA591" s="695">
        <v>0</v>
      </c>
      <c r="BB591" s="695">
        <v>0</v>
      </c>
      <c r="BC591" s="695">
        <v>0</v>
      </c>
      <c r="BD591" s="695">
        <v>0</v>
      </c>
      <c r="BE591" s="695">
        <v>0</v>
      </c>
      <c r="BF591" s="695">
        <v>0</v>
      </c>
      <c r="BG591" s="695">
        <v>0</v>
      </c>
      <c r="BH591" s="695">
        <v>0</v>
      </c>
      <c r="BI591" s="695"/>
      <c r="BJ591" s="695"/>
      <c r="BK591" s="695"/>
      <c r="BL591" s="695"/>
      <c r="BM591" s="695"/>
      <c r="BN591" s="695"/>
      <c r="BO591" s="695"/>
      <c r="BP591" s="695"/>
      <c r="BQ591" s="695"/>
      <c r="BR591" s="695"/>
      <c r="BS591" s="695"/>
      <c r="BT591" s="696"/>
    </row>
    <row r="592" spans="2:72" ht="18" customHeight="1">
      <c r="B592" s="815" t="s">
        <v>208</v>
      </c>
      <c r="C592" s="815" t="s">
        <v>840</v>
      </c>
      <c r="D592" s="815" t="s">
        <v>117</v>
      </c>
      <c r="E592" s="815"/>
      <c r="F592" s="815"/>
      <c r="G592" s="815"/>
      <c r="H592" s="815">
        <v>2018</v>
      </c>
      <c r="I592" s="816"/>
      <c r="J592" s="634" t="s">
        <v>588</v>
      </c>
      <c r="K592" s="632"/>
      <c r="L592" s="694"/>
      <c r="M592" s="695"/>
      <c r="N592" s="695"/>
      <c r="O592" s="695"/>
      <c r="P592" s="695"/>
      <c r="Q592" s="695"/>
      <c r="R592" s="695"/>
      <c r="S592" s="695">
        <v>0</v>
      </c>
      <c r="T592" s="695">
        <v>0</v>
      </c>
      <c r="U592" s="695">
        <v>0</v>
      </c>
      <c r="V592" s="695">
        <v>0</v>
      </c>
      <c r="W592" s="695">
        <v>0</v>
      </c>
      <c r="X592" s="695">
        <v>0</v>
      </c>
      <c r="Y592" s="695">
        <v>0</v>
      </c>
      <c r="Z592" s="695">
        <v>0</v>
      </c>
      <c r="AA592" s="695">
        <v>0</v>
      </c>
      <c r="AB592" s="695">
        <v>0</v>
      </c>
      <c r="AC592" s="695"/>
      <c r="AD592" s="695"/>
      <c r="AE592" s="695"/>
      <c r="AF592" s="695"/>
      <c r="AG592" s="695"/>
      <c r="AH592" s="695"/>
      <c r="AI592" s="695"/>
      <c r="AJ592" s="695"/>
      <c r="AK592" s="695"/>
      <c r="AL592" s="695"/>
      <c r="AM592" s="695"/>
      <c r="AN592" s="695"/>
      <c r="AO592" s="696"/>
      <c r="AP592" s="632"/>
      <c r="AQ592" s="694"/>
      <c r="AR592" s="695"/>
      <c r="AS592" s="695"/>
      <c r="AT592" s="695"/>
      <c r="AU592" s="695"/>
      <c r="AV592" s="695"/>
      <c r="AW592" s="695"/>
      <c r="AX592" s="695">
        <v>0</v>
      </c>
      <c r="AY592" s="695">
        <v>0</v>
      </c>
      <c r="AZ592" s="695">
        <v>0</v>
      </c>
      <c r="BA592" s="695">
        <v>0</v>
      </c>
      <c r="BB592" s="695">
        <v>0</v>
      </c>
      <c r="BC592" s="695">
        <v>0</v>
      </c>
      <c r="BD592" s="695">
        <v>0</v>
      </c>
      <c r="BE592" s="695">
        <v>0</v>
      </c>
      <c r="BF592" s="695">
        <v>0</v>
      </c>
      <c r="BG592" s="695">
        <v>0</v>
      </c>
      <c r="BH592" s="695"/>
      <c r="BI592" s="695"/>
      <c r="BJ592" s="695"/>
      <c r="BK592" s="695"/>
      <c r="BL592" s="695"/>
      <c r="BM592" s="695"/>
      <c r="BN592" s="695"/>
      <c r="BO592" s="695"/>
      <c r="BP592" s="695"/>
      <c r="BQ592" s="695"/>
      <c r="BR592" s="695"/>
      <c r="BS592" s="695"/>
      <c r="BT592" s="696"/>
    </row>
    <row r="593" spans="2:72" ht="18" customHeight="1">
      <c r="B593" s="815" t="s">
        <v>208</v>
      </c>
      <c r="C593" s="815" t="s">
        <v>840</v>
      </c>
      <c r="D593" s="815" t="s">
        <v>124</v>
      </c>
      <c r="E593" s="815"/>
      <c r="F593" s="815"/>
      <c r="G593" s="815"/>
      <c r="H593" s="815">
        <v>2018</v>
      </c>
      <c r="I593" s="816"/>
      <c r="J593" s="634" t="s">
        <v>588</v>
      </c>
      <c r="K593" s="632"/>
      <c r="L593" s="694"/>
      <c r="M593" s="695"/>
      <c r="N593" s="695"/>
      <c r="O593" s="695"/>
      <c r="P593" s="695"/>
      <c r="Q593" s="695"/>
      <c r="R593" s="695"/>
      <c r="S593" s="695">
        <v>0</v>
      </c>
      <c r="T593" s="695">
        <v>0</v>
      </c>
      <c r="U593" s="695">
        <v>0</v>
      </c>
      <c r="V593" s="695">
        <v>0</v>
      </c>
      <c r="W593" s="695">
        <v>0</v>
      </c>
      <c r="X593" s="695">
        <v>0</v>
      </c>
      <c r="Y593" s="695">
        <v>0</v>
      </c>
      <c r="Z593" s="695">
        <v>0</v>
      </c>
      <c r="AA593" s="695">
        <v>0</v>
      </c>
      <c r="AB593" s="695">
        <v>0</v>
      </c>
      <c r="AC593" s="695"/>
      <c r="AD593" s="695"/>
      <c r="AE593" s="695"/>
      <c r="AF593" s="695"/>
      <c r="AG593" s="695"/>
      <c r="AH593" s="695"/>
      <c r="AI593" s="695"/>
      <c r="AJ593" s="695"/>
      <c r="AK593" s="695"/>
      <c r="AL593" s="695"/>
      <c r="AM593" s="695"/>
      <c r="AN593" s="695"/>
      <c r="AO593" s="696"/>
      <c r="AP593" s="632"/>
      <c r="AQ593" s="694"/>
      <c r="AR593" s="695"/>
      <c r="AS593" s="695"/>
      <c r="AT593" s="695"/>
      <c r="AU593" s="695"/>
      <c r="AV593" s="695"/>
      <c r="AW593" s="695"/>
      <c r="AX593" s="695">
        <v>0</v>
      </c>
      <c r="AY593" s="695">
        <v>0</v>
      </c>
      <c r="AZ593" s="695">
        <v>0</v>
      </c>
      <c r="BA593" s="695">
        <v>0</v>
      </c>
      <c r="BB593" s="695">
        <v>0</v>
      </c>
      <c r="BC593" s="695">
        <v>0</v>
      </c>
      <c r="BD593" s="695">
        <v>0</v>
      </c>
      <c r="BE593" s="695">
        <v>0</v>
      </c>
      <c r="BF593" s="695">
        <v>0</v>
      </c>
      <c r="BG593" s="695">
        <v>0</v>
      </c>
      <c r="BH593" s="695"/>
      <c r="BI593" s="695"/>
      <c r="BJ593" s="695"/>
      <c r="BK593" s="695"/>
      <c r="BL593" s="695"/>
      <c r="BM593" s="695"/>
      <c r="BN593" s="695"/>
      <c r="BO593" s="695"/>
      <c r="BP593" s="695"/>
      <c r="BQ593" s="695"/>
      <c r="BR593" s="695"/>
      <c r="BS593" s="695"/>
      <c r="BT593" s="696"/>
    </row>
    <row r="594" spans="2:72" ht="18" customHeight="1">
      <c r="B594" s="815" t="s">
        <v>208</v>
      </c>
      <c r="C594" s="815" t="s">
        <v>840</v>
      </c>
      <c r="D594" s="815" t="s">
        <v>125</v>
      </c>
      <c r="E594" s="815"/>
      <c r="F594" s="815"/>
      <c r="G594" s="815"/>
      <c r="H594" s="815">
        <v>2018</v>
      </c>
      <c r="I594" s="816"/>
      <c r="J594" s="634" t="s">
        <v>588</v>
      </c>
      <c r="K594" s="632"/>
      <c r="L594" s="694"/>
      <c r="M594" s="695"/>
      <c r="N594" s="695"/>
      <c r="O594" s="695"/>
      <c r="P594" s="695"/>
      <c r="Q594" s="695"/>
      <c r="R594" s="695"/>
      <c r="S594" s="695">
        <v>2.145635910224442</v>
      </c>
      <c r="T594" s="695">
        <v>2.145635910224442</v>
      </c>
      <c r="U594" s="695">
        <v>2.145635910224442</v>
      </c>
      <c r="V594" s="695">
        <v>1.8403990024937682</v>
      </c>
      <c r="W594" s="695">
        <v>1.5755610972568601</v>
      </c>
      <c r="X594" s="695">
        <v>1.5755610972568601</v>
      </c>
      <c r="Y594" s="695">
        <v>1.5755610972568601</v>
      </c>
      <c r="Z594" s="695">
        <v>1.5755610972568601</v>
      </c>
      <c r="AA594" s="695">
        <v>1.5755610972568601</v>
      </c>
      <c r="AB594" s="695">
        <v>1.5755610972568601</v>
      </c>
      <c r="AC594" s="695">
        <v>1.5755610972568601</v>
      </c>
      <c r="AD594" s="695">
        <v>1.5755610972568601</v>
      </c>
      <c r="AE594" s="695">
        <v>1.5755610972568601</v>
      </c>
      <c r="AF594" s="695">
        <v>1.5755610972568601</v>
      </c>
      <c r="AG594" s="695">
        <v>1.5755610972568601</v>
      </c>
      <c r="AH594" s="695">
        <v>0</v>
      </c>
      <c r="AI594" s="695">
        <v>0</v>
      </c>
      <c r="AJ594" s="695">
        <v>0</v>
      </c>
      <c r="AK594" s="695">
        <v>0</v>
      </c>
      <c r="AL594" s="695">
        <v>0</v>
      </c>
      <c r="AM594" s="695">
        <v>0</v>
      </c>
      <c r="AN594" s="695">
        <v>0</v>
      </c>
      <c r="AO594" s="696">
        <v>0</v>
      </c>
      <c r="AP594" s="632"/>
      <c r="AQ594" s="694"/>
      <c r="AR594" s="695"/>
      <c r="AS594" s="695"/>
      <c r="AT594" s="695"/>
      <c r="AU594" s="695"/>
      <c r="AV594" s="695"/>
      <c r="AW594" s="695"/>
      <c r="AX594" s="695">
        <v>15180.526199382313</v>
      </c>
      <c r="AY594" s="695">
        <v>15180.526199382313</v>
      </c>
      <c r="AZ594" s="695">
        <v>15180.526199382313</v>
      </c>
      <c r="BA594" s="695">
        <v>13529.731170299166</v>
      </c>
      <c r="BB594" s="695">
        <v>12101.982013053794</v>
      </c>
      <c r="BC594" s="695">
        <v>11856.736663543423</v>
      </c>
      <c r="BD594" s="695">
        <v>11856.736663543423</v>
      </c>
      <c r="BE594" s="695">
        <v>11856.736663543423</v>
      </c>
      <c r="BF594" s="695">
        <v>11856.736663543423</v>
      </c>
      <c r="BG594" s="695">
        <v>11856.736663543423</v>
      </c>
      <c r="BH594" s="695">
        <v>11856.736663543423</v>
      </c>
      <c r="BI594" s="695">
        <v>11856.736663543423</v>
      </c>
      <c r="BJ594" s="695">
        <v>11856.736663543423</v>
      </c>
      <c r="BK594" s="695">
        <v>11856.736663543423</v>
      </c>
      <c r="BL594" s="695">
        <v>11856.736663543423</v>
      </c>
      <c r="BM594" s="695">
        <v>0</v>
      </c>
      <c r="BN594" s="695">
        <v>0</v>
      </c>
      <c r="BO594" s="695">
        <v>0</v>
      </c>
      <c r="BP594" s="695">
        <v>0</v>
      </c>
      <c r="BQ594" s="695">
        <v>0</v>
      </c>
      <c r="BR594" s="695">
        <v>0</v>
      </c>
      <c r="BS594" s="695">
        <v>0</v>
      </c>
      <c r="BT594" s="696">
        <v>0</v>
      </c>
    </row>
    <row r="595" spans="2:72" ht="18" customHeight="1">
      <c r="B595" s="815" t="s">
        <v>208</v>
      </c>
      <c r="C595" s="815" t="s">
        <v>839</v>
      </c>
      <c r="D595" s="815" t="s">
        <v>115</v>
      </c>
      <c r="E595" s="815"/>
      <c r="F595" s="815"/>
      <c r="G595" s="815"/>
      <c r="H595" s="815">
        <v>2018</v>
      </c>
      <c r="I595" s="816"/>
      <c r="J595" s="634" t="s">
        <v>588</v>
      </c>
      <c r="K595" s="632"/>
      <c r="L595" s="694"/>
      <c r="M595" s="695"/>
      <c r="N595" s="695"/>
      <c r="O595" s="695"/>
      <c r="P595" s="695"/>
      <c r="Q595" s="695"/>
      <c r="R595" s="695"/>
      <c r="S595" s="695">
        <v>0</v>
      </c>
      <c r="T595" s="695">
        <v>0</v>
      </c>
      <c r="U595" s="695">
        <v>0</v>
      </c>
      <c r="V595" s="695">
        <v>0</v>
      </c>
      <c r="W595" s="695">
        <v>0</v>
      </c>
      <c r="X595" s="695">
        <v>0</v>
      </c>
      <c r="Y595" s="695">
        <v>0</v>
      </c>
      <c r="Z595" s="695">
        <v>0</v>
      </c>
      <c r="AA595" s="695">
        <v>0</v>
      </c>
      <c r="AB595" s="695">
        <v>0</v>
      </c>
      <c r="AC595" s="695"/>
      <c r="AD595" s="695"/>
      <c r="AE595" s="695"/>
      <c r="AF595" s="695"/>
      <c r="AG595" s="695"/>
      <c r="AH595" s="695"/>
      <c r="AI595" s="695"/>
      <c r="AJ595" s="695"/>
      <c r="AK595" s="695"/>
      <c r="AL595" s="695"/>
      <c r="AM595" s="695"/>
      <c r="AN595" s="695"/>
      <c r="AO595" s="696"/>
      <c r="AP595" s="632"/>
      <c r="AQ595" s="694"/>
      <c r="AR595" s="695"/>
      <c r="AS595" s="695"/>
      <c r="AT595" s="695"/>
      <c r="AU595" s="695"/>
      <c r="AV595" s="695"/>
      <c r="AW595" s="695"/>
      <c r="AX595" s="695">
        <v>0</v>
      </c>
      <c r="AY595" s="695">
        <v>0</v>
      </c>
      <c r="AZ595" s="695">
        <v>0</v>
      </c>
      <c r="BA595" s="695">
        <v>0</v>
      </c>
      <c r="BB595" s="695">
        <v>0</v>
      </c>
      <c r="BC595" s="695">
        <v>0</v>
      </c>
      <c r="BD595" s="695">
        <v>0</v>
      </c>
      <c r="BE595" s="695">
        <v>0</v>
      </c>
      <c r="BF595" s="695">
        <v>0</v>
      </c>
      <c r="BG595" s="695">
        <v>0</v>
      </c>
      <c r="BH595" s="695"/>
      <c r="BI595" s="695"/>
      <c r="BJ595" s="695"/>
      <c r="BK595" s="695"/>
      <c r="BL595" s="695"/>
      <c r="BM595" s="695"/>
      <c r="BN595" s="695"/>
      <c r="BO595" s="695"/>
      <c r="BP595" s="695"/>
      <c r="BQ595" s="695"/>
      <c r="BR595" s="695"/>
      <c r="BS595" s="695"/>
      <c r="BT595" s="696"/>
    </row>
    <row r="596" spans="2:72" ht="18" customHeight="1">
      <c r="B596" s="815" t="s">
        <v>208</v>
      </c>
      <c r="C596" s="815" t="s">
        <v>840</v>
      </c>
      <c r="D596" s="815" t="s">
        <v>791</v>
      </c>
      <c r="E596" s="815"/>
      <c r="F596" s="815"/>
      <c r="G596" s="815"/>
      <c r="H596" s="815">
        <v>2018</v>
      </c>
      <c r="I596" s="816"/>
      <c r="J596" s="634" t="s">
        <v>588</v>
      </c>
      <c r="K596" s="632"/>
      <c r="L596" s="694"/>
      <c r="M596" s="695"/>
      <c r="N596" s="695"/>
      <c r="O596" s="695"/>
      <c r="P596" s="695"/>
      <c r="Q596" s="695"/>
      <c r="R596" s="695"/>
      <c r="S596" s="695">
        <v>0</v>
      </c>
      <c r="T596" s="695">
        <v>0</v>
      </c>
      <c r="U596" s="695">
        <v>0</v>
      </c>
      <c r="V596" s="695">
        <v>0</v>
      </c>
      <c r="W596" s="695">
        <v>0</v>
      </c>
      <c r="X596" s="695">
        <v>0</v>
      </c>
      <c r="Y596" s="695">
        <v>0</v>
      </c>
      <c r="Z596" s="695">
        <v>0</v>
      </c>
      <c r="AA596" s="695">
        <v>0</v>
      </c>
      <c r="AB596" s="695">
        <v>0</v>
      </c>
      <c r="AC596" s="695"/>
      <c r="AD596" s="695"/>
      <c r="AE596" s="695"/>
      <c r="AF596" s="695"/>
      <c r="AG596" s="695"/>
      <c r="AH596" s="695"/>
      <c r="AI596" s="695"/>
      <c r="AJ596" s="695"/>
      <c r="AK596" s="695"/>
      <c r="AL596" s="695"/>
      <c r="AM596" s="695"/>
      <c r="AN596" s="695"/>
      <c r="AO596" s="696"/>
      <c r="AP596" s="632"/>
      <c r="AQ596" s="694"/>
      <c r="AR596" s="695"/>
      <c r="AS596" s="695"/>
      <c r="AT596" s="695"/>
      <c r="AU596" s="695"/>
      <c r="AV596" s="695"/>
      <c r="AW596" s="695"/>
      <c r="AX596" s="695">
        <v>0</v>
      </c>
      <c r="AY596" s="695">
        <v>0</v>
      </c>
      <c r="AZ596" s="695">
        <v>0</v>
      </c>
      <c r="BA596" s="695">
        <v>0</v>
      </c>
      <c r="BB596" s="695">
        <v>0</v>
      </c>
      <c r="BC596" s="695">
        <v>0</v>
      </c>
      <c r="BD596" s="695">
        <v>0</v>
      </c>
      <c r="BE596" s="695">
        <v>0</v>
      </c>
      <c r="BF596" s="695">
        <v>0</v>
      </c>
      <c r="BG596" s="695">
        <v>0</v>
      </c>
      <c r="BH596" s="695"/>
      <c r="BI596" s="695"/>
      <c r="BJ596" s="695"/>
      <c r="BK596" s="695"/>
      <c r="BL596" s="695"/>
      <c r="BM596" s="695"/>
      <c r="BN596" s="695"/>
      <c r="BO596" s="695"/>
      <c r="BP596" s="695"/>
      <c r="BQ596" s="695"/>
      <c r="BR596" s="695"/>
      <c r="BS596" s="695"/>
      <c r="BT596" s="696"/>
    </row>
    <row r="597" spans="2:72" ht="18" customHeight="1">
      <c r="B597" s="815" t="s">
        <v>208</v>
      </c>
      <c r="C597" s="815" t="s">
        <v>839</v>
      </c>
      <c r="D597" s="815" t="s">
        <v>795</v>
      </c>
      <c r="E597" s="815"/>
      <c r="F597" s="815"/>
      <c r="G597" s="815"/>
      <c r="H597" s="815">
        <v>2018</v>
      </c>
      <c r="I597" s="816"/>
      <c r="J597" s="634" t="s">
        <v>588</v>
      </c>
      <c r="K597" s="632"/>
      <c r="L597" s="694"/>
      <c r="M597" s="695"/>
      <c r="N597" s="695"/>
      <c r="O597" s="695"/>
      <c r="P597" s="695"/>
      <c r="Q597" s="695"/>
      <c r="R597" s="695"/>
      <c r="S597" s="695">
        <v>0</v>
      </c>
      <c r="T597" s="695">
        <v>0</v>
      </c>
      <c r="U597" s="695">
        <v>0</v>
      </c>
      <c r="V597" s="695">
        <v>0</v>
      </c>
      <c r="W597" s="695">
        <v>0</v>
      </c>
      <c r="X597" s="695">
        <v>0</v>
      </c>
      <c r="Y597" s="695">
        <v>0</v>
      </c>
      <c r="Z597" s="695">
        <v>0</v>
      </c>
      <c r="AA597" s="695">
        <v>0</v>
      </c>
      <c r="AB597" s="695">
        <v>0</v>
      </c>
      <c r="AC597" s="695"/>
      <c r="AD597" s="695"/>
      <c r="AE597" s="695"/>
      <c r="AF597" s="695"/>
      <c r="AG597" s="695"/>
      <c r="AH597" s="695"/>
      <c r="AI597" s="695"/>
      <c r="AJ597" s="695"/>
      <c r="AK597" s="695"/>
      <c r="AL597" s="695"/>
      <c r="AM597" s="695"/>
      <c r="AN597" s="695"/>
      <c r="AO597" s="696"/>
      <c r="AP597" s="632"/>
      <c r="AQ597" s="694"/>
      <c r="AR597" s="695"/>
      <c r="AS597" s="695"/>
      <c r="AT597" s="695"/>
      <c r="AU597" s="695"/>
      <c r="AV597" s="695"/>
      <c r="AW597" s="695"/>
      <c r="AX597" s="695">
        <v>0</v>
      </c>
      <c r="AY597" s="695">
        <v>0</v>
      </c>
      <c r="AZ597" s="695">
        <v>0</v>
      </c>
      <c r="BA597" s="695">
        <v>0</v>
      </c>
      <c r="BB597" s="695">
        <v>0</v>
      </c>
      <c r="BC597" s="695">
        <v>0</v>
      </c>
      <c r="BD597" s="695">
        <v>0</v>
      </c>
      <c r="BE597" s="695">
        <v>0</v>
      </c>
      <c r="BF597" s="695">
        <v>0</v>
      </c>
      <c r="BG597" s="695">
        <v>0</v>
      </c>
      <c r="BH597" s="695"/>
      <c r="BI597" s="695"/>
      <c r="BJ597" s="695"/>
      <c r="BK597" s="695"/>
      <c r="BL597" s="695"/>
      <c r="BM597" s="695"/>
      <c r="BN597" s="695"/>
      <c r="BO597" s="695"/>
      <c r="BP597" s="695"/>
      <c r="BQ597" s="695"/>
      <c r="BR597" s="695"/>
      <c r="BS597" s="695"/>
      <c r="BT597" s="696"/>
    </row>
    <row r="598" spans="2:72" ht="18" customHeight="1">
      <c r="B598" s="815" t="s">
        <v>208</v>
      </c>
      <c r="C598" s="815" t="s">
        <v>840</v>
      </c>
      <c r="D598" s="815" t="s">
        <v>775</v>
      </c>
      <c r="E598" s="815"/>
      <c r="F598" s="815"/>
      <c r="G598" s="815"/>
      <c r="H598" s="815">
        <v>2018</v>
      </c>
      <c r="I598" s="816"/>
      <c r="J598" s="634" t="s">
        <v>588</v>
      </c>
      <c r="K598" s="632"/>
      <c r="L598" s="694"/>
      <c r="M598" s="695"/>
      <c r="N598" s="695"/>
      <c r="O598" s="695"/>
      <c r="P598" s="695"/>
      <c r="Q598" s="695"/>
      <c r="R598" s="695"/>
      <c r="S598" s="695">
        <v>414.80319662243795</v>
      </c>
      <c r="T598" s="695">
        <v>414.80319662243795</v>
      </c>
      <c r="U598" s="695">
        <v>414.80319662243795</v>
      </c>
      <c r="V598" s="695">
        <v>414.80319662243795</v>
      </c>
      <c r="W598" s="695">
        <v>414.80319662243795</v>
      </c>
      <c r="X598" s="695">
        <v>414.80319662243795</v>
      </c>
      <c r="Y598" s="695">
        <v>414.80319662243795</v>
      </c>
      <c r="Z598" s="695">
        <v>414.80319662243795</v>
      </c>
      <c r="AA598" s="695">
        <v>414.80319662243795</v>
      </c>
      <c r="AB598" s="695">
        <v>414.80319662243795</v>
      </c>
      <c r="AC598" s="695">
        <v>414.80319662243795</v>
      </c>
      <c r="AD598" s="695">
        <v>414.80319662243795</v>
      </c>
      <c r="AE598" s="695">
        <v>414.80319662243795</v>
      </c>
      <c r="AF598" s="695">
        <v>414.80319662243795</v>
      </c>
      <c r="AG598" s="695">
        <v>414.80319662243795</v>
      </c>
      <c r="AH598" s="695">
        <v>0</v>
      </c>
      <c r="AI598" s="695">
        <v>0</v>
      </c>
      <c r="AJ598" s="695">
        <v>0</v>
      </c>
      <c r="AK598" s="695">
        <v>0</v>
      </c>
      <c r="AL598" s="695">
        <v>0</v>
      </c>
      <c r="AM598" s="695">
        <v>0</v>
      </c>
      <c r="AN598" s="695">
        <v>0</v>
      </c>
      <c r="AO598" s="696">
        <v>0</v>
      </c>
      <c r="AP598" s="632"/>
      <c r="AQ598" s="694"/>
      <c r="AR598" s="695"/>
      <c r="AS598" s="695"/>
      <c r="AT598" s="695"/>
      <c r="AU598" s="695"/>
      <c r="AV598" s="695"/>
      <c r="AW598" s="695"/>
      <c r="AX598" s="695">
        <v>1264997.7673762117</v>
      </c>
      <c r="AY598" s="695">
        <v>1264997.7673762117</v>
      </c>
      <c r="AZ598" s="695">
        <v>1264997.7673762117</v>
      </c>
      <c r="BA598" s="695">
        <v>1264997.7673762117</v>
      </c>
      <c r="BB598" s="695">
        <v>1264997.7673762117</v>
      </c>
      <c r="BC598" s="695">
        <v>1264997.7673762117</v>
      </c>
      <c r="BD598" s="695">
        <v>1264997.7673762117</v>
      </c>
      <c r="BE598" s="695">
        <v>1264997.7673762117</v>
      </c>
      <c r="BF598" s="695">
        <v>1264997.7673762117</v>
      </c>
      <c r="BG598" s="695">
        <v>1264997.7673762117</v>
      </c>
      <c r="BH598" s="695">
        <v>1264997.7673762117</v>
      </c>
      <c r="BI598" s="695">
        <v>1264997.7673762117</v>
      </c>
      <c r="BJ598" s="695">
        <v>1264997.7673762117</v>
      </c>
      <c r="BK598" s="695">
        <v>1264997.7673762117</v>
      </c>
      <c r="BL598" s="695">
        <v>1264997.7673762117</v>
      </c>
      <c r="BM598" s="695">
        <v>0</v>
      </c>
      <c r="BN598" s="695">
        <v>0</v>
      </c>
      <c r="BO598" s="695">
        <v>0</v>
      </c>
      <c r="BP598" s="695">
        <v>0</v>
      </c>
      <c r="BQ598" s="695">
        <v>0</v>
      </c>
      <c r="BR598" s="695">
        <v>0</v>
      </c>
      <c r="BS598" s="695">
        <v>0</v>
      </c>
      <c r="BT598" s="696">
        <v>0</v>
      </c>
    </row>
    <row r="599" spans="2:72" ht="18" customHeight="1">
      <c r="B599" s="815" t="s">
        <v>208</v>
      </c>
      <c r="C599" s="815" t="s">
        <v>840</v>
      </c>
      <c r="D599" s="815" t="s">
        <v>793</v>
      </c>
      <c r="E599" s="815"/>
      <c r="F599" s="815"/>
      <c r="G599" s="815"/>
      <c r="H599" s="815">
        <v>2018</v>
      </c>
      <c r="I599" s="816"/>
      <c r="J599" s="634" t="s">
        <v>588</v>
      </c>
      <c r="K599" s="632"/>
      <c r="L599" s="694"/>
      <c r="M599" s="695"/>
      <c r="N599" s="695"/>
      <c r="O599" s="695"/>
      <c r="P599" s="695"/>
      <c r="Q599" s="695"/>
      <c r="R599" s="695"/>
      <c r="S599" s="695">
        <v>315.93501638284232</v>
      </c>
      <c r="T599" s="695">
        <v>315.93501638284232</v>
      </c>
      <c r="U599" s="695">
        <v>315.93501638284232</v>
      </c>
      <c r="V599" s="695">
        <v>315.93501638284232</v>
      </c>
      <c r="W599" s="695">
        <v>315.93501638284232</v>
      </c>
      <c r="X599" s="695">
        <v>315.93501638284232</v>
      </c>
      <c r="Y599" s="695">
        <v>315.93501638284232</v>
      </c>
      <c r="Z599" s="695">
        <v>315.93501638284232</v>
      </c>
      <c r="AA599" s="695">
        <v>315.93501638284232</v>
      </c>
      <c r="AB599" s="695">
        <v>315.93501638284232</v>
      </c>
      <c r="AC599" s="695">
        <v>0</v>
      </c>
      <c r="AD599" s="695">
        <v>0</v>
      </c>
      <c r="AE599" s="695">
        <v>0</v>
      </c>
      <c r="AF599" s="695">
        <v>0</v>
      </c>
      <c r="AG599" s="695">
        <v>0</v>
      </c>
      <c r="AH599" s="695">
        <v>0</v>
      </c>
      <c r="AI599" s="695">
        <v>0</v>
      </c>
      <c r="AJ599" s="695">
        <v>0</v>
      </c>
      <c r="AK599" s="695">
        <v>0</v>
      </c>
      <c r="AL599" s="695">
        <v>0</v>
      </c>
      <c r="AM599" s="695">
        <v>0</v>
      </c>
      <c r="AN599" s="695">
        <v>0</v>
      </c>
      <c r="AO599" s="696">
        <v>0</v>
      </c>
      <c r="AP599" s="632"/>
      <c r="AQ599" s="694"/>
      <c r="AR599" s="695"/>
      <c r="AS599" s="695"/>
      <c r="AT599" s="695"/>
      <c r="AU599" s="695"/>
      <c r="AV599" s="695"/>
      <c r="AW599" s="695"/>
      <c r="AX599" s="695">
        <v>1360946.7954103923</v>
      </c>
      <c r="AY599" s="695">
        <v>1360946.7954103923</v>
      </c>
      <c r="AZ599" s="695">
        <v>1360946.7954103923</v>
      </c>
      <c r="BA599" s="695">
        <v>1360946.7954103923</v>
      </c>
      <c r="BB599" s="695">
        <v>1360946.7954103923</v>
      </c>
      <c r="BC599" s="695">
        <v>1360946.7954103923</v>
      </c>
      <c r="BD599" s="695">
        <v>1360946.7954103923</v>
      </c>
      <c r="BE599" s="695">
        <v>1360946.7954103923</v>
      </c>
      <c r="BF599" s="695">
        <v>1360946.7954103923</v>
      </c>
      <c r="BG599" s="695">
        <v>1360946.7954103923</v>
      </c>
      <c r="BH599" s="695">
        <v>0</v>
      </c>
      <c r="BI599" s="695">
        <v>0</v>
      </c>
      <c r="BJ599" s="695">
        <v>0</v>
      </c>
      <c r="BK599" s="695">
        <v>0</v>
      </c>
      <c r="BL599" s="695">
        <v>0</v>
      </c>
      <c r="BM599" s="695">
        <v>0</v>
      </c>
      <c r="BN599" s="695">
        <v>0</v>
      </c>
      <c r="BO599" s="695">
        <v>0</v>
      </c>
      <c r="BP599" s="695">
        <v>0</v>
      </c>
      <c r="BQ599" s="695">
        <v>0</v>
      </c>
      <c r="BR599" s="695">
        <v>0</v>
      </c>
      <c r="BS599" s="695">
        <v>0</v>
      </c>
      <c r="BT599" s="696">
        <v>0</v>
      </c>
    </row>
    <row r="600" spans="2:72" ht="18" customHeight="1">
      <c r="B600" s="815" t="s">
        <v>208</v>
      </c>
      <c r="C600" s="815" t="s">
        <v>840</v>
      </c>
      <c r="D600" s="815" t="s">
        <v>119</v>
      </c>
      <c r="E600" s="815"/>
      <c r="F600" s="815"/>
      <c r="G600" s="815"/>
      <c r="H600" s="815">
        <v>2018</v>
      </c>
      <c r="I600" s="816"/>
      <c r="J600" s="634" t="s">
        <v>588</v>
      </c>
      <c r="K600" s="632"/>
      <c r="L600" s="694"/>
      <c r="M600" s="695"/>
      <c r="N600" s="695"/>
      <c r="O600" s="695"/>
      <c r="P600" s="695"/>
      <c r="Q600" s="695"/>
      <c r="R600" s="695"/>
      <c r="S600" s="695">
        <v>4.445313804173356</v>
      </c>
      <c r="T600" s="695">
        <v>4.445313804173356</v>
      </c>
      <c r="U600" s="695">
        <v>4.3724398073836284</v>
      </c>
      <c r="V600" s="695">
        <v>4.3532624398073843</v>
      </c>
      <c r="W600" s="695">
        <v>4.0349181380417347</v>
      </c>
      <c r="X600" s="695">
        <v>3.4749390048154103</v>
      </c>
      <c r="Y600" s="695">
        <v>2.9955048154093107</v>
      </c>
      <c r="Z600" s="695">
        <v>2.1555361155698241</v>
      </c>
      <c r="AA600" s="695">
        <v>1.6492536115569827</v>
      </c>
      <c r="AB600" s="695">
        <v>1.1161227929374</v>
      </c>
      <c r="AC600" s="695">
        <v>0.66353691813804194</v>
      </c>
      <c r="AD600" s="695">
        <v>0.37971187800963091</v>
      </c>
      <c r="AE600" s="695">
        <v>0.2339638844301766</v>
      </c>
      <c r="AF600" s="695">
        <v>0.17643178170144463</v>
      </c>
      <c r="AG600" s="695">
        <v>0.10355778491171751</v>
      </c>
      <c r="AH600" s="695">
        <v>9.9722311396468699E-2</v>
      </c>
      <c r="AI600" s="695">
        <v>9.5886837881219905E-2</v>
      </c>
      <c r="AJ600" s="695">
        <v>8.8215890850722317E-2</v>
      </c>
      <c r="AK600" s="695">
        <v>4.986115569823435E-2</v>
      </c>
      <c r="AL600" s="695">
        <v>4.986115569823435E-2</v>
      </c>
      <c r="AM600" s="695">
        <v>7.6709470304975923E-3</v>
      </c>
      <c r="AN600" s="695">
        <v>0</v>
      </c>
      <c r="AO600" s="696">
        <v>0</v>
      </c>
      <c r="AP600" s="632"/>
      <c r="AQ600" s="694"/>
      <c r="AR600" s="695"/>
      <c r="AS600" s="695"/>
      <c r="AT600" s="695"/>
      <c r="AU600" s="695"/>
      <c r="AV600" s="695"/>
      <c r="AW600" s="695"/>
      <c r="AX600" s="695">
        <v>16472.584921297959</v>
      </c>
      <c r="AY600" s="695">
        <v>16472.584921297959</v>
      </c>
      <c r="AZ600" s="695">
        <v>15842.50280433415</v>
      </c>
      <c r="BA600" s="695">
        <v>15696.439456528891</v>
      </c>
      <c r="BB600" s="695">
        <v>13887.702612636585</v>
      </c>
      <c r="BC600" s="695">
        <v>11164.027218019821</v>
      </c>
      <c r="BD600" s="695">
        <v>9211.251027486267</v>
      </c>
      <c r="BE600" s="695">
        <v>6211.7651184216229</v>
      </c>
      <c r="BF600" s="695">
        <v>4588.9911422134546</v>
      </c>
      <c r="BG600" s="695">
        <v>3042.7101302420747</v>
      </c>
      <c r="BH600" s="695">
        <v>1895.9489431280647</v>
      </c>
      <c r="BI600" s="695">
        <v>1144.3181059543836</v>
      </c>
      <c r="BJ600" s="695">
        <v>758.85763887585415</v>
      </c>
      <c r="BK600" s="695">
        <v>556.80520365633799</v>
      </c>
      <c r="BL600" s="695">
        <v>315.33441447883553</v>
      </c>
      <c r="BM600" s="695">
        <v>302.07906943232416</v>
      </c>
      <c r="BN600" s="695">
        <v>290.6149033300369</v>
      </c>
      <c r="BO600" s="695">
        <v>266.62490180323596</v>
      </c>
      <c r="BP600" s="695">
        <v>157.01530502401559</v>
      </c>
      <c r="BQ600" s="695">
        <v>153.82408846480863</v>
      </c>
      <c r="BR600" s="695">
        <v>29.161759102325075</v>
      </c>
      <c r="BS600" s="695">
        <v>2.6200260466640795</v>
      </c>
      <c r="BT600" s="696">
        <v>2.6200260466640795</v>
      </c>
    </row>
    <row r="601" spans="2:72" ht="18" customHeight="1">
      <c r="B601" s="815" t="s">
        <v>208</v>
      </c>
      <c r="C601" s="815" t="s">
        <v>839</v>
      </c>
      <c r="D601" s="815" t="s">
        <v>794</v>
      </c>
      <c r="E601" s="815"/>
      <c r="F601" s="815"/>
      <c r="G601" s="815"/>
      <c r="H601" s="815">
        <v>2018</v>
      </c>
      <c r="I601" s="816"/>
      <c r="J601" s="634" t="s">
        <v>588</v>
      </c>
      <c r="K601" s="632"/>
      <c r="L601" s="694"/>
      <c r="M601" s="695"/>
      <c r="N601" s="695"/>
      <c r="O601" s="695"/>
      <c r="P601" s="695"/>
      <c r="Q601" s="695"/>
      <c r="R601" s="695"/>
      <c r="S601" s="695">
        <v>13.492982389874912</v>
      </c>
      <c r="T601" s="695">
        <v>13.492982389874912</v>
      </c>
      <c r="U601" s="695">
        <v>13.492982389874912</v>
      </c>
      <c r="V601" s="695">
        <v>13.492982389874912</v>
      </c>
      <c r="W601" s="695">
        <v>13.492982389874912</v>
      </c>
      <c r="X601" s="695">
        <v>13.492982389874912</v>
      </c>
      <c r="Y601" s="695">
        <v>13.492982389874912</v>
      </c>
      <c r="Z601" s="695">
        <v>13.492982389874912</v>
      </c>
      <c r="AA601" s="695">
        <v>13.492982389874912</v>
      </c>
      <c r="AB601" s="695">
        <v>13.492982389874912</v>
      </c>
      <c r="AC601" s="695">
        <v>0</v>
      </c>
      <c r="AD601" s="695">
        <v>0</v>
      </c>
      <c r="AE601" s="695">
        <v>0</v>
      </c>
      <c r="AF601" s="695">
        <v>0</v>
      </c>
      <c r="AG601" s="695">
        <v>0</v>
      </c>
      <c r="AH601" s="695">
        <v>0</v>
      </c>
      <c r="AI601" s="695">
        <v>0</v>
      </c>
      <c r="AJ601" s="695">
        <v>0</v>
      </c>
      <c r="AK601" s="695">
        <v>0</v>
      </c>
      <c r="AL601" s="695">
        <v>0</v>
      </c>
      <c r="AM601" s="695">
        <v>0</v>
      </c>
      <c r="AN601" s="695">
        <v>0</v>
      </c>
      <c r="AO601" s="696">
        <v>0</v>
      </c>
      <c r="AP601" s="632"/>
      <c r="AQ601" s="694"/>
      <c r="AR601" s="695"/>
      <c r="AS601" s="695"/>
      <c r="AT601" s="695"/>
      <c r="AU601" s="695"/>
      <c r="AV601" s="695"/>
      <c r="AW601" s="695"/>
      <c r="AX601" s="695">
        <v>56874.477129217601</v>
      </c>
      <c r="AY601" s="695">
        <v>56874.477129217601</v>
      </c>
      <c r="AZ601" s="695">
        <v>56874.477129217601</v>
      </c>
      <c r="BA601" s="695">
        <v>56874.477129217601</v>
      </c>
      <c r="BB601" s="695">
        <v>56874.477129217601</v>
      </c>
      <c r="BC601" s="695">
        <v>56874.477129217601</v>
      </c>
      <c r="BD601" s="695">
        <v>56874.477129217601</v>
      </c>
      <c r="BE601" s="695">
        <v>56874.477129217601</v>
      </c>
      <c r="BF601" s="695">
        <v>56874.477129217601</v>
      </c>
      <c r="BG601" s="695">
        <v>56874.477129217601</v>
      </c>
      <c r="BH601" s="695">
        <v>0</v>
      </c>
      <c r="BI601" s="695">
        <v>0</v>
      </c>
      <c r="BJ601" s="695">
        <v>0</v>
      </c>
      <c r="BK601" s="695">
        <v>0</v>
      </c>
      <c r="BL601" s="695">
        <v>0</v>
      </c>
      <c r="BM601" s="695">
        <v>0</v>
      </c>
      <c r="BN601" s="695">
        <v>0</v>
      </c>
      <c r="BO601" s="695">
        <v>0</v>
      </c>
      <c r="BP601" s="695">
        <v>0</v>
      </c>
      <c r="BQ601" s="695">
        <v>0</v>
      </c>
      <c r="BR601" s="695">
        <v>0</v>
      </c>
      <c r="BS601" s="695">
        <v>0</v>
      </c>
      <c r="BT601" s="696">
        <v>0</v>
      </c>
    </row>
    <row r="602" spans="2:72" ht="18" customHeight="1">
      <c r="B602" s="815" t="s">
        <v>208</v>
      </c>
      <c r="C602" s="815" t="s">
        <v>840</v>
      </c>
      <c r="D602" s="815" t="s">
        <v>120</v>
      </c>
      <c r="E602" s="815"/>
      <c r="F602" s="815"/>
      <c r="G602" s="815"/>
      <c r="H602" s="815">
        <v>2018</v>
      </c>
      <c r="I602" s="816"/>
      <c r="J602" s="634" t="s">
        <v>588</v>
      </c>
      <c r="K602" s="632"/>
      <c r="L602" s="694"/>
      <c r="M602" s="695"/>
      <c r="N602" s="695"/>
      <c r="O602" s="695"/>
      <c r="P602" s="695"/>
      <c r="Q602" s="695"/>
      <c r="R602" s="695"/>
      <c r="S602" s="695">
        <v>958.76240663900433</v>
      </c>
      <c r="T602" s="695">
        <v>958.76240663900433</v>
      </c>
      <c r="U602" s="695">
        <v>958.76240663900433</v>
      </c>
      <c r="V602" s="695">
        <v>958.76240663900433</v>
      </c>
      <c r="W602" s="695">
        <v>958.76240663900433</v>
      </c>
      <c r="X602" s="695">
        <v>958.76240663900433</v>
      </c>
      <c r="Y602" s="695">
        <v>958.76240663900433</v>
      </c>
      <c r="Z602" s="695">
        <v>958.76240663900433</v>
      </c>
      <c r="AA602" s="695">
        <v>958.76240663900433</v>
      </c>
      <c r="AB602" s="695">
        <v>958.76240663900433</v>
      </c>
      <c r="AC602" s="695">
        <v>958.76240663900433</v>
      </c>
      <c r="AD602" s="695">
        <v>958.76240663900433</v>
      </c>
      <c r="AE602" s="695">
        <v>958.76240663900433</v>
      </c>
      <c r="AF602" s="695">
        <v>958.76240663900433</v>
      </c>
      <c r="AG602" s="695">
        <v>958.76240663900433</v>
      </c>
      <c r="AH602" s="695">
        <v>882.20189211618265</v>
      </c>
      <c r="AI602" s="695">
        <v>839.35609958506234</v>
      </c>
      <c r="AJ602" s="695">
        <v>839.35609958506234</v>
      </c>
      <c r="AK602" s="695">
        <v>839.35609958506234</v>
      </c>
      <c r="AL602" s="695">
        <v>839.35609958506234</v>
      </c>
      <c r="AM602" s="695">
        <v>839.35609958506234</v>
      </c>
      <c r="AN602" s="695">
        <v>839.35609958506234</v>
      </c>
      <c r="AO602" s="696">
        <v>839.35609958506234</v>
      </c>
      <c r="AP602" s="632"/>
      <c r="AQ602" s="694"/>
      <c r="AR602" s="695"/>
      <c r="AS602" s="695"/>
      <c r="AT602" s="695"/>
      <c r="AU602" s="695"/>
      <c r="AV602" s="695"/>
      <c r="AW602" s="695"/>
      <c r="AX602" s="695">
        <v>2943702.231217436</v>
      </c>
      <c r="AY602" s="695">
        <v>2943702.231217436</v>
      </c>
      <c r="AZ602" s="695">
        <v>2943702.231217436</v>
      </c>
      <c r="BA602" s="695">
        <v>2943702.231217436</v>
      </c>
      <c r="BB602" s="695">
        <v>2943702.231217436</v>
      </c>
      <c r="BC602" s="695">
        <v>2943702.231217436</v>
      </c>
      <c r="BD602" s="695">
        <v>2943702.231217436</v>
      </c>
      <c r="BE602" s="695">
        <v>2943702.231217436</v>
      </c>
      <c r="BF602" s="695">
        <v>2943702.231217436</v>
      </c>
      <c r="BG602" s="695">
        <v>2943702.231217436</v>
      </c>
      <c r="BH602" s="695">
        <v>2943702.231217436</v>
      </c>
      <c r="BI602" s="695">
        <v>2943702.231217436</v>
      </c>
      <c r="BJ602" s="695">
        <v>2943702.231217436</v>
      </c>
      <c r="BK602" s="695">
        <v>2943702.231217436</v>
      </c>
      <c r="BL602" s="695">
        <v>2943702.231217436</v>
      </c>
      <c r="BM602" s="695">
        <v>2515839.6167152803</v>
      </c>
      <c r="BN602" s="695">
        <v>2275887.8385859439</v>
      </c>
      <c r="BO602" s="695">
        <v>2275887.8385859439</v>
      </c>
      <c r="BP602" s="695">
        <v>2275887.8385859439</v>
      </c>
      <c r="BQ602" s="695">
        <v>2275887.8385859439</v>
      </c>
      <c r="BR602" s="695">
        <v>2275887.8385859439</v>
      </c>
      <c r="BS602" s="695">
        <v>2275887.8385859439</v>
      </c>
      <c r="BT602" s="696">
        <v>2275887.8385859439</v>
      </c>
    </row>
    <row r="603" spans="2:72" ht="18" customHeight="1">
      <c r="B603" s="815" t="s">
        <v>208</v>
      </c>
      <c r="C603" s="815" t="s">
        <v>840</v>
      </c>
      <c r="D603" s="815" t="s">
        <v>121</v>
      </c>
      <c r="E603" s="815"/>
      <c r="F603" s="815"/>
      <c r="G603" s="815"/>
      <c r="H603" s="815">
        <v>2018</v>
      </c>
      <c r="I603" s="816"/>
      <c r="J603" s="634" t="s">
        <v>588</v>
      </c>
      <c r="K603" s="632"/>
      <c r="L603" s="694"/>
      <c r="M603" s="695"/>
      <c r="N603" s="695"/>
      <c r="O603" s="695"/>
      <c r="P603" s="695"/>
      <c r="Q603" s="695"/>
      <c r="R603" s="695"/>
      <c r="S603" s="695">
        <v>0</v>
      </c>
      <c r="T603" s="695">
        <v>0</v>
      </c>
      <c r="U603" s="695">
        <v>0</v>
      </c>
      <c r="V603" s="695">
        <v>0</v>
      </c>
      <c r="W603" s="695">
        <v>0</v>
      </c>
      <c r="X603" s="695">
        <v>0</v>
      </c>
      <c r="Y603" s="695">
        <v>0</v>
      </c>
      <c r="Z603" s="695">
        <v>0</v>
      </c>
      <c r="AA603" s="695">
        <v>0</v>
      </c>
      <c r="AB603" s="695">
        <v>0</v>
      </c>
      <c r="AC603" s="695"/>
      <c r="AD603" s="695"/>
      <c r="AE603" s="695"/>
      <c r="AF603" s="695"/>
      <c r="AG603" s="695"/>
      <c r="AH603" s="695"/>
      <c r="AI603" s="695"/>
      <c r="AJ603" s="695"/>
      <c r="AK603" s="695"/>
      <c r="AL603" s="695"/>
      <c r="AM603" s="695"/>
      <c r="AN603" s="695"/>
      <c r="AO603" s="696"/>
      <c r="AP603" s="632"/>
      <c r="AQ603" s="694"/>
      <c r="AR603" s="695"/>
      <c r="AS603" s="695"/>
      <c r="AT603" s="695"/>
      <c r="AU603" s="695"/>
      <c r="AV603" s="695"/>
      <c r="AW603" s="695"/>
      <c r="AX603" s="695">
        <v>0</v>
      </c>
      <c r="AY603" s="695">
        <v>0</v>
      </c>
      <c r="AZ603" s="695">
        <v>0</v>
      </c>
      <c r="BA603" s="695">
        <v>0</v>
      </c>
      <c r="BB603" s="695">
        <v>0</v>
      </c>
      <c r="BC603" s="695">
        <v>0</v>
      </c>
      <c r="BD603" s="695">
        <v>0</v>
      </c>
      <c r="BE603" s="695">
        <v>0</v>
      </c>
      <c r="BF603" s="695">
        <v>0</v>
      </c>
      <c r="BG603" s="695">
        <v>0</v>
      </c>
      <c r="BH603" s="695"/>
      <c r="BI603" s="695"/>
      <c r="BJ603" s="695"/>
      <c r="BK603" s="695"/>
      <c r="BL603" s="695"/>
      <c r="BM603" s="695"/>
      <c r="BN603" s="695"/>
      <c r="BO603" s="695"/>
      <c r="BP603" s="695"/>
      <c r="BQ603" s="695"/>
      <c r="BR603" s="695"/>
      <c r="BS603" s="695"/>
      <c r="BT603" s="696"/>
    </row>
    <row r="604" spans="2:72" ht="18" customHeight="1">
      <c r="B604" s="815" t="s">
        <v>208</v>
      </c>
      <c r="C604" s="815" t="s">
        <v>839</v>
      </c>
      <c r="D604" s="815" t="s">
        <v>797</v>
      </c>
      <c r="E604" s="815"/>
      <c r="F604" s="815"/>
      <c r="G604" s="815"/>
      <c r="H604" s="815">
        <v>2018</v>
      </c>
      <c r="I604" s="816"/>
      <c r="J604" s="634" t="s">
        <v>588</v>
      </c>
      <c r="K604" s="632"/>
      <c r="L604" s="694"/>
      <c r="M604" s="695"/>
      <c r="N604" s="695"/>
      <c r="O604" s="695"/>
      <c r="P604" s="695"/>
      <c r="Q604" s="695"/>
      <c r="R604" s="695"/>
      <c r="S604" s="695">
        <v>0</v>
      </c>
      <c r="T604" s="695">
        <v>0</v>
      </c>
      <c r="U604" s="695">
        <v>0</v>
      </c>
      <c r="V604" s="695">
        <v>0</v>
      </c>
      <c r="W604" s="695">
        <v>0</v>
      </c>
      <c r="X604" s="695">
        <v>0</v>
      </c>
      <c r="Y604" s="695">
        <v>0</v>
      </c>
      <c r="Z604" s="695">
        <v>0</v>
      </c>
      <c r="AA604" s="695">
        <v>0</v>
      </c>
      <c r="AB604" s="695">
        <v>0</v>
      </c>
      <c r="AC604" s="695"/>
      <c r="AD604" s="695"/>
      <c r="AE604" s="695"/>
      <c r="AF604" s="695"/>
      <c r="AG604" s="695"/>
      <c r="AH604" s="695"/>
      <c r="AI604" s="695"/>
      <c r="AJ604" s="695"/>
      <c r="AK604" s="695"/>
      <c r="AL604" s="695"/>
      <c r="AM604" s="695"/>
      <c r="AN604" s="695"/>
      <c r="AO604" s="696"/>
      <c r="AP604" s="632"/>
      <c r="AQ604" s="694"/>
      <c r="AR604" s="695"/>
      <c r="AS604" s="695"/>
      <c r="AT604" s="695"/>
      <c r="AU604" s="695"/>
      <c r="AV604" s="695"/>
      <c r="AW604" s="695"/>
      <c r="AX604" s="695">
        <v>0</v>
      </c>
      <c r="AY604" s="695">
        <v>0</v>
      </c>
      <c r="AZ604" s="695">
        <v>0</v>
      </c>
      <c r="BA604" s="695">
        <v>0</v>
      </c>
      <c r="BB604" s="695">
        <v>0</v>
      </c>
      <c r="BC604" s="695">
        <v>0</v>
      </c>
      <c r="BD604" s="695">
        <v>0</v>
      </c>
      <c r="BE604" s="695">
        <v>0</v>
      </c>
      <c r="BF604" s="695">
        <v>0</v>
      </c>
      <c r="BG604" s="695">
        <v>0</v>
      </c>
      <c r="BH604" s="695"/>
      <c r="BI604" s="695"/>
      <c r="BJ604" s="695"/>
      <c r="BK604" s="695"/>
      <c r="BL604" s="695"/>
      <c r="BM604" s="695"/>
      <c r="BN604" s="695"/>
      <c r="BO604" s="695"/>
      <c r="BP604" s="695"/>
      <c r="BQ604" s="695"/>
      <c r="BR604" s="695"/>
      <c r="BS604" s="695"/>
      <c r="BT604" s="696"/>
    </row>
    <row r="605" spans="2:72" ht="18" customHeight="1">
      <c r="B605" s="815" t="s">
        <v>208</v>
      </c>
      <c r="C605" s="815" t="s">
        <v>840</v>
      </c>
      <c r="D605" s="815" t="s">
        <v>122</v>
      </c>
      <c r="E605" s="815"/>
      <c r="F605" s="815"/>
      <c r="G605" s="815"/>
      <c r="H605" s="815">
        <v>2018</v>
      </c>
      <c r="I605" s="816"/>
      <c r="J605" s="634" t="s">
        <v>588</v>
      </c>
      <c r="K605" s="632"/>
      <c r="L605" s="694"/>
      <c r="M605" s="695"/>
      <c r="N605" s="695"/>
      <c r="O605" s="695"/>
      <c r="P605" s="695"/>
      <c r="Q605" s="695"/>
      <c r="R605" s="695"/>
      <c r="S605" s="695">
        <v>0</v>
      </c>
      <c r="T605" s="695">
        <v>0</v>
      </c>
      <c r="U605" s="695">
        <v>0</v>
      </c>
      <c r="V605" s="695">
        <v>0</v>
      </c>
      <c r="W605" s="695">
        <v>0</v>
      </c>
      <c r="X605" s="695">
        <v>0</v>
      </c>
      <c r="Y605" s="695">
        <v>0</v>
      </c>
      <c r="Z605" s="695">
        <v>0</v>
      </c>
      <c r="AA605" s="695">
        <v>0</v>
      </c>
      <c r="AB605" s="695">
        <v>0</v>
      </c>
      <c r="AC605" s="695"/>
      <c r="AD605" s="695"/>
      <c r="AE605" s="695"/>
      <c r="AF605" s="695"/>
      <c r="AG605" s="695"/>
      <c r="AH605" s="695"/>
      <c r="AI605" s="695"/>
      <c r="AJ605" s="695"/>
      <c r="AK605" s="695"/>
      <c r="AL605" s="695"/>
      <c r="AM605" s="695"/>
      <c r="AN605" s="695"/>
      <c r="AO605" s="696"/>
      <c r="AP605" s="632"/>
      <c r="AQ605" s="694"/>
      <c r="AR605" s="695"/>
      <c r="AS605" s="695"/>
      <c r="AT605" s="695"/>
      <c r="AU605" s="695"/>
      <c r="AV605" s="695"/>
      <c r="AW605" s="695"/>
      <c r="AX605" s="695">
        <v>0</v>
      </c>
      <c r="AY605" s="695">
        <v>0</v>
      </c>
      <c r="AZ605" s="695">
        <v>0</v>
      </c>
      <c r="BA605" s="695">
        <v>0</v>
      </c>
      <c r="BB605" s="695">
        <v>0</v>
      </c>
      <c r="BC605" s="695">
        <v>0</v>
      </c>
      <c r="BD605" s="695">
        <v>0</v>
      </c>
      <c r="BE605" s="695">
        <v>0</v>
      </c>
      <c r="BF605" s="695">
        <v>0</v>
      </c>
      <c r="BG605" s="695">
        <v>0</v>
      </c>
      <c r="BH605" s="695"/>
      <c r="BI605" s="695"/>
      <c r="BJ605" s="695"/>
      <c r="BK605" s="695"/>
      <c r="BL605" s="695"/>
      <c r="BM605" s="695"/>
      <c r="BN605" s="695"/>
      <c r="BO605" s="695"/>
      <c r="BP605" s="695"/>
      <c r="BQ605" s="695"/>
      <c r="BR605" s="695"/>
      <c r="BS605" s="695"/>
      <c r="BT605" s="696"/>
    </row>
    <row r="606" spans="2:72" ht="18" customHeight="1">
      <c r="B606" s="815" t="s">
        <v>208</v>
      </c>
      <c r="C606" s="815" t="s">
        <v>839</v>
      </c>
      <c r="D606" s="815" t="s">
        <v>776</v>
      </c>
      <c r="E606" s="815"/>
      <c r="F606" s="815"/>
      <c r="G606" s="815"/>
      <c r="H606" s="815">
        <v>2017</v>
      </c>
      <c r="I606" s="816"/>
      <c r="J606" s="634" t="s">
        <v>588</v>
      </c>
      <c r="K606" s="632"/>
      <c r="L606" s="694"/>
      <c r="M606" s="695"/>
      <c r="N606" s="695"/>
      <c r="O606" s="695"/>
      <c r="P606" s="695"/>
      <c r="Q606" s="695"/>
      <c r="R606" s="695">
        <v>0.54153911978927161</v>
      </c>
      <c r="S606" s="695">
        <v>0.54153911978927161</v>
      </c>
      <c r="T606" s="695">
        <v>0.54153911978927161</v>
      </c>
      <c r="U606" s="695">
        <v>0.54153911978927161</v>
      </c>
      <c r="V606" s="695">
        <v>0.54153911978927161</v>
      </c>
      <c r="W606" s="695">
        <v>0.54153911978927161</v>
      </c>
      <c r="X606" s="695">
        <v>0.54153911978927161</v>
      </c>
      <c r="Y606" s="695">
        <v>0.54153911978927161</v>
      </c>
      <c r="Z606" s="695">
        <v>0.54153911978927161</v>
      </c>
      <c r="AA606" s="695">
        <v>0.54153911978927161</v>
      </c>
      <c r="AB606" s="695">
        <v>0</v>
      </c>
      <c r="AC606" s="695">
        <v>0</v>
      </c>
      <c r="AD606" s="695">
        <v>0</v>
      </c>
      <c r="AE606" s="695">
        <v>0</v>
      </c>
      <c r="AF606" s="695">
        <v>0</v>
      </c>
      <c r="AG606" s="695">
        <v>0</v>
      </c>
      <c r="AH606" s="695">
        <v>0</v>
      </c>
      <c r="AI606" s="695">
        <v>0</v>
      </c>
      <c r="AJ606" s="695">
        <v>0</v>
      </c>
      <c r="AK606" s="695">
        <v>0</v>
      </c>
      <c r="AL606" s="695">
        <v>0</v>
      </c>
      <c r="AM606" s="695">
        <v>0</v>
      </c>
      <c r="AN606" s="695">
        <v>0</v>
      </c>
      <c r="AO606" s="696">
        <v>0</v>
      </c>
      <c r="AP606" s="632"/>
      <c r="AQ606" s="694"/>
      <c r="AR606" s="695"/>
      <c r="AS606" s="695"/>
      <c r="AT606" s="695"/>
      <c r="AU606" s="695"/>
      <c r="AV606" s="695"/>
      <c r="AW606" s="695">
        <v>2383.1965169388886</v>
      </c>
      <c r="AX606" s="695">
        <v>2383.1965169388886</v>
      </c>
      <c r="AY606" s="695">
        <v>2383.1965169388886</v>
      </c>
      <c r="AZ606" s="695">
        <v>2383.1965169388886</v>
      </c>
      <c r="BA606" s="695">
        <v>2383.1965169388886</v>
      </c>
      <c r="BB606" s="695">
        <v>2383.1965169388886</v>
      </c>
      <c r="BC606" s="695">
        <v>2383.1965169388886</v>
      </c>
      <c r="BD606" s="695">
        <v>2383.1965169388886</v>
      </c>
      <c r="BE606" s="695">
        <v>2383.1965169388886</v>
      </c>
      <c r="BF606" s="695">
        <v>2383.1965169388886</v>
      </c>
      <c r="BG606" s="695">
        <v>0</v>
      </c>
      <c r="BH606" s="695">
        <v>0</v>
      </c>
      <c r="BI606" s="695">
        <v>0</v>
      </c>
      <c r="BJ606" s="695">
        <v>0</v>
      </c>
      <c r="BK606" s="695">
        <v>0</v>
      </c>
      <c r="BL606" s="695">
        <v>0</v>
      </c>
      <c r="BM606" s="695">
        <v>0</v>
      </c>
      <c r="BN606" s="695">
        <v>0</v>
      </c>
      <c r="BO606" s="695">
        <v>0</v>
      </c>
      <c r="BP606" s="695">
        <v>0</v>
      </c>
      <c r="BQ606" s="695">
        <v>0</v>
      </c>
      <c r="BR606" s="695">
        <v>0</v>
      </c>
      <c r="BS606" s="695">
        <v>0</v>
      </c>
      <c r="BT606" s="696">
        <v>0</v>
      </c>
    </row>
    <row r="607" spans="2:72" ht="18" customHeight="1">
      <c r="B607" s="815" t="s">
        <v>208</v>
      </c>
      <c r="C607" s="815" t="s">
        <v>840</v>
      </c>
      <c r="D607" s="815" t="s">
        <v>120</v>
      </c>
      <c r="E607" s="815"/>
      <c r="F607" s="815"/>
      <c r="G607" s="815"/>
      <c r="H607" s="815">
        <v>2017</v>
      </c>
      <c r="I607" s="816"/>
      <c r="J607" s="634" t="s">
        <v>588</v>
      </c>
      <c r="K607" s="632"/>
      <c r="L607" s="694"/>
      <c r="M607" s="695"/>
      <c r="N607" s="695"/>
      <c r="O607" s="695"/>
      <c r="P607" s="695"/>
      <c r="Q607" s="695"/>
      <c r="R607" s="695">
        <v>457.47323651452291</v>
      </c>
      <c r="S607" s="695">
        <v>457.47323651452291</v>
      </c>
      <c r="T607" s="695">
        <v>457.47323651452291</v>
      </c>
      <c r="U607" s="695">
        <v>457.47323651452291</v>
      </c>
      <c r="V607" s="695">
        <v>457.47323651452291</v>
      </c>
      <c r="W607" s="695">
        <v>457.47323651452291</v>
      </c>
      <c r="X607" s="695">
        <v>457.47323651452291</v>
      </c>
      <c r="Y607" s="695">
        <v>457.47323651452291</v>
      </c>
      <c r="Z607" s="695">
        <v>457.47323651452291</v>
      </c>
      <c r="AA607" s="695">
        <v>457.47323651452291</v>
      </c>
      <c r="AB607" s="695">
        <v>457.47323651452291</v>
      </c>
      <c r="AC607" s="695">
        <v>457.47323651452291</v>
      </c>
      <c r="AD607" s="695">
        <v>457.47323651452291</v>
      </c>
      <c r="AE607" s="695">
        <v>457.47323651452291</v>
      </c>
      <c r="AF607" s="695">
        <v>457.47323651452291</v>
      </c>
      <c r="AG607" s="695">
        <v>420.94240663900422</v>
      </c>
      <c r="AH607" s="695">
        <v>400.49854771784237</v>
      </c>
      <c r="AI607" s="695">
        <v>400.49854771784237</v>
      </c>
      <c r="AJ607" s="695">
        <v>400.49854771784237</v>
      </c>
      <c r="AK607" s="695">
        <v>400.49854771784237</v>
      </c>
      <c r="AL607" s="695">
        <v>400.49854771784237</v>
      </c>
      <c r="AM607" s="695">
        <v>400.49854771784237</v>
      </c>
      <c r="AN607" s="695">
        <v>400.49854771784237</v>
      </c>
      <c r="AO607" s="696">
        <v>400.49854771784237</v>
      </c>
      <c r="AP607" s="632"/>
      <c r="AQ607" s="694"/>
      <c r="AR607" s="695"/>
      <c r="AS607" s="695"/>
      <c r="AT607" s="695"/>
      <c r="AU607" s="695"/>
      <c r="AV607" s="695"/>
      <c r="AW607" s="695">
        <v>611943.6437377641</v>
      </c>
      <c r="AX607" s="695">
        <v>611943.6437377641</v>
      </c>
      <c r="AY607" s="695">
        <v>611943.6437377641</v>
      </c>
      <c r="AZ607" s="695">
        <v>611943.6437377641</v>
      </c>
      <c r="BA607" s="695">
        <v>611943.6437377641</v>
      </c>
      <c r="BB607" s="695">
        <v>611943.6437377641</v>
      </c>
      <c r="BC607" s="695">
        <v>611943.6437377641</v>
      </c>
      <c r="BD607" s="695">
        <v>611943.6437377641</v>
      </c>
      <c r="BE607" s="695">
        <v>611943.6437377641</v>
      </c>
      <c r="BF607" s="695">
        <v>611943.6437377641</v>
      </c>
      <c r="BG607" s="695">
        <v>611943.6437377641</v>
      </c>
      <c r="BH607" s="695">
        <v>611943.6437377641</v>
      </c>
      <c r="BI607" s="695">
        <v>611943.6437377641</v>
      </c>
      <c r="BJ607" s="695">
        <v>611943.6437377641</v>
      </c>
      <c r="BK607" s="695">
        <v>611943.6437377641</v>
      </c>
      <c r="BL607" s="695">
        <v>522998.57158984832</v>
      </c>
      <c r="BM607" s="695">
        <v>473116.83971063793</v>
      </c>
      <c r="BN607" s="695">
        <v>473116.83971063793</v>
      </c>
      <c r="BO607" s="695">
        <v>473116.83971063793</v>
      </c>
      <c r="BP607" s="695">
        <v>473116.83971063793</v>
      </c>
      <c r="BQ607" s="695">
        <v>473116.83971063793</v>
      </c>
      <c r="BR607" s="695">
        <v>473116.83971063793</v>
      </c>
      <c r="BS607" s="695">
        <v>473116.83971063793</v>
      </c>
      <c r="BT607" s="696">
        <v>473116.83971063793</v>
      </c>
    </row>
    <row r="608" spans="2:72" ht="18" customHeight="1">
      <c r="B608" s="815" t="s">
        <v>208</v>
      </c>
      <c r="C608" s="815" t="s">
        <v>840</v>
      </c>
      <c r="D608" s="815" t="s">
        <v>121</v>
      </c>
      <c r="E608" s="815"/>
      <c r="F608" s="815"/>
      <c r="G608" s="815"/>
      <c r="H608" s="815">
        <v>2017</v>
      </c>
      <c r="I608" s="816"/>
      <c r="J608" s="634" t="s">
        <v>588</v>
      </c>
      <c r="K608" s="632"/>
      <c r="L608" s="694"/>
      <c r="M608" s="695"/>
      <c r="N608" s="695"/>
      <c r="O608" s="695"/>
      <c r="P608" s="695"/>
      <c r="Q608" s="695"/>
      <c r="R608" s="695">
        <v>4.499115044247783</v>
      </c>
      <c r="S608" s="695">
        <v>4.499115044247783</v>
      </c>
      <c r="T608" s="695">
        <v>4.499115044247783</v>
      </c>
      <c r="U608" s="695">
        <v>4.499115044247783</v>
      </c>
      <c r="V608" s="695">
        <v>4.499115044247783</v>
      </c>
      <c r="W608" s="695">
        <v>0</v>
      </c>
      <c r="X608" s="695">
        <v>0</v>
      </c>
      <c r="Y608" s="695">
        <v>0</v>
      </c>
      <c r="Z608" s="695">
        <v>0</v>
      </c>
      <c r="AA608" s="695">
        <v>0</v>
      </c>
      <c r="AB608" s="695">
        <v>0</v>
      </c>
      <c r="AC608" s="695">
        <v>0</v>
      </c>
      <c r="AD608" s="695">
        <v>0</v>
      </c>
      <c r="AE608" s="695">
        <v>0</v>
      </c>
      <c r="AF608" s="695">
        <v>0</v>
      </c>
      <c r="AG608" s="695">
        <v>0</v>
      </c>
      <c r="AH608" s="695">
        <v>0</v>
      </c>
      <c r="AI608" s="695">
        <v>0</v>
      </c>
      <c r="AJ608" s="695">
        <v>0</v>
      </c>
      <c r="AK608" s="695">
        <v>0</v>
      </c>
      <c r="AL608" s="695">
        <v>0</v>
      </c>
      <c r="AM608" s="695">
        <v>0</v>
      </c>
      <c r="AN608" s="695">
        <v>0</v>
      </c>
      <c r="AO608" s="696">
        <v>0</v>
      </c>
      <c r="AP608" s="632"/>
      <c r="AQ608" s="694"/>
      <c r="AR608" s="695"/>
      <c r="AS608" s="695"/>
      <c r="AT608" s="695"/>
      <c r="AU608" s="695"/>
      <c r="AV608" s="695"/>
      <c r="AW608" s="695">
        <v>30653.454141158581</v>
      </c>
      <c r="AX608" s="695">
        <v>30653.454141158581</v>
      </c>
      <c r="AY608" s="695">
        <v>30653.454141158581</v>
      </c>
      <c r="AZ608" s="695">
        <v>30653.454141158581</v>
      </c>
      <c r="BA608" s="695">
        <v>30653.454141158581</v>
      </c>
      <c r="BB608" s="695">
        <v>0</v>
      </c>
      <c r="BC608" s="695">
        <v>0</v>
      </c>
      <c r="BD608" s="695">
        <v>0</v>
      </c>
      <c r="BE608" s="695">
        <v>0</v>
      </c>
      <c r="BF608" s="695">
        <v>0</v>
      </c>
      <c r="BG608" s="695">
        <v>0</v>
      </c>
      <c r="BH608" s="695">
        <v>0</v>
      </c>
      <c r="BI608" s="695">
        <v>0</v>
      </c>
      <c r="BJ608" s="695">
        <v>0</v>
      </c>
      <c r="BK608" s="695">
        <v>0</v>
      </c>
      <c r="BL608" s="695">
        <v>0</v>
      </c>
      <c r="BM608" s="695">
        <v>0</v>
      </c>
      <c r="BN608" s="695">
        <v>0</v>
      </c>
      <c r="BO608" s="695">
        <v>0</v>
      </c>
      <c r="BP608" s="695">
        <v>0</v>
      </c>
      <c r="BQ608" s="695">
        <v>0</v>
      </c>
      <c r="BR608" s="695">
        <v>0</v>
      </c>
      <c r="BS608" s="695">
        <v>0</v>
      </c>
      <c r="BT608" s="696">
        <v>0</v>
      </c>
    </row>
    <row r="609" spans="2:72" ht="18" customHeight="1">
      <c r="B609" s="815" t="s">
        <v>208</v>
      </c>
      <c r="C609" s="815" t="s">
        <v>840</v>
      </c>
      <c r="D609" s="815" t="s">
        <v>122</v>
      </c>
      <c r="E609" s="815"/>
      <c r="F609" s="815"/>
      <c r="G609" s="815"/>
      <c r="H609" s="815">
        <v>2017</v>
      </c>
      <c r="I609" s="816"/>
      <c r="J609" s="634" t="s">
        <v>588</v>
      </c>
      <c r="K609" s="632"/>
      <c r="L609" s="694"/>
      <c r="M609" s="695"/>
      <c r="N609" s="695"/>
      <c r="O609" s="695"/>
      <c r="P609" s="695"/>
      <c r="Q609" s="695"/>
      <c r="R609" s="695">
        <v>94.209245742092463</v>
      </c>
      <c r="S609" s="695">
        <v>94.209245742092463</v>
      </c>
      <c r="T609" s="695">
        <v>94.209245742092463</v>
      </c>
      <c r="U609" s="695">
        <v>94.209245742092463</v>
      </c>
      <c r="V609" s="695">
        <v>94.209245742092463</v>
      </c>
      <c r="W609" s="695">
        <v>94.209245742092463</v>
      </c>
      <c r="X609" s="695">
        <v>94.209245742092463</v>
      </c>
      <c r="Y609" s="695">
        <v>94.209245742092463</v>
      </c>
      <c r="Z609" s="695">
        <v>94.209245742092463</v>
      </c>
      <c r="AA609" s="695">
        <v>94.209245742092463</v>
      </c>
      <c r="AB609" s="695">
        <v>61.690997566909978</v>
      </c>
      <c r="AC609" s="695">
        <v>61.690997566909978</v>
      </c>
      <c r="AD609" s="695">
        <v>61.690997566909978</v>
      </c>
      <c r="AE609" s="695">
        <v>61.690997566909978</v>
      </c>
      <c r="AF609" s="695">
        <v>61.690997566909978</v>
      </c>
      <c r="AG609" s="695">
        <v>61.690997566909978</v>
      </c>
      <c r="AH609" s="695">
        <v>61.690997566909978</v>
      </c>
      <c r="AI609" s="695">
        <v>61.690997566909978</v>
      </c>
      <c r="AJ609" s="695">
        <v>61.690997566909978</v>
      </c>
      <c r="AK609" s="695">
        <v>61.690997566909978</v>
      </c>
      <c r="AL609" s="695">
        <v>0</v>
      </c>
      <c r="AM609" s="695">
        <v>0</v>
      </c>
      <c r="AN609" s="695">
        <v>0</v>
      </c>
      <c r="AO609" s="696">
        <v>0</v>
      </c>
      <c r="AP609" s="632"/>
      <c r="AQ609" s="694"/>
      <c r="AR609" s="695"/>
      <c r="AS609" s="695"/>
      <c r="AT609" s="695"/>
      <c r="AU609" s="695"/>
      <c r="AV609" s="695"/>
      <c r="AW609" s="695">
        <v>813009.78064983478</v>
      </c>
      <c r="AX609" s="695">
        <v>813009.78064983478</v>
      </c>
      <c r="AY609" s="695">
        <v>813009.78064983478</v>
      </c>
      <c r="AZ609" s="695">
        <v>813009.78064983478</v>
      </c>
      <c r="BA609" s="695">
        <v>813009.78064983478</v>
      </c>
      <c r="BB609" s="695">
        <v>813009.78064983478</v>
      </c>
      <c r="BC609" s="695">
        <v>813009.78064983478</v>
      </c>
      <c r="BD609" s="695">
        <v>813009.78064983478</v>
      </c>
      <c r="BE609" s="695">
        <v>813009.78064983478</v>
      </c>
      <c r="BF609" s="695">
        <v>813009.78064983478</v>
      </c>
      <c r="BG609" s="695">
        <v>216892.99130325791</v>
      </c>
      <c r="BH609" s="695">
        <v>216892.99130325791</v>
      </c>
      <c r="BI609" s="695">
        <v>216892.99130325791</v>
      </c>
      <c r="BJ609" s="695">
        <v>216892.99130325791</v>
      </c>
      <c r="BK609" s="695">
        <v>216892.99130325791</v>
      </c>
      <c r="BL609" s="695">
        <v>216892.99130325791</v>
      </c>
      <c r="BM609" s="695">
        <v>216892.99130325791</v>
      </c>
      <c r="BN609" s="695">
        <v>216892.99130325791</v>
      </c>
      <c r="BO609" s="695">
        <v>216892.99130325791</v>
      </c>
      <c r="BP609" s="695">
        <v>216892.99130325791</v>
      </c>
      <c r="BQ609" s="695">
        <v>0</v>
      </c>
      <c r="BR609" s="695">
        <v>0</v>
      </c>
      <c r="BS609" s="695">
        <v>0</v>
      </c>
      <c r="BT609" s="696">
        <v>0</v>
      </c>
    </row>
    <row r="610" spans="2:72" ht="18" customHeight="1">
      <c r="B610" s="815" t="s">
        <v>208</v>
      </c>
      <c r="C610" s="815" t="s">
        <v>840</v>
      </c>
      <c r="D610" s="815" t="s">
        <v>121</v>
      </c>
      <c r="E610" s="815"/>
      <c r="F610" s="815"/>
      <c r="G610" s="815"/>
      <c r="H610" s="815">
        <v>2016</v>
      </c>
      <c r="I610" s="816"/>
      <c r="J610" s="634" t="s">
        <v>588</v>
      </c>
      <c r="K610" s="632"/>
      <c r="L610" s="694"/>
      <c r="M610" s="695"/>
      <c r="N610" s="695"/>
      <c r="O610" s="695"/>
      <c r="P610" s="695"/>
      <c r="Q610" s="695">
        <v>0</v>
      </c>
      <c r="R610" s="695">
        <v>0</v>
      </c>
      <c r="S610" s="695">
        <v>0</v>
      </c>
      <c r="T610" s="695">
        <v>0</v>
      </c>
      <c r="U610" s="695">
        <v>0</v>
      </c>
      <c r="V610" s="695">
        <v>0</v>
      </c>
      <c r="W610" s="695">
        <v>0</v>
      </c>
      <c r="X610" s="695">
        <v>0</v>
      </c>
      <c r="Y610" s="695">
        <v>0</v>
      </c>
      <c r="Z610" s="695">
        <v>0</v>
      </c>
      <c r="AA610" s="695"/>
      <c r="AB610" s="695"/>
      <c r="AC610" s="695"/>
      <c r="AD610" s="695"/>
      <c r="AE610" s="695"/>
      <c r="AF610" s="695"/>
      <c r="AG610" s="695"/>
      <c r="AH610" s="695"/>
      <c r="AI610" s="695"/>
      <c r="AJ610" s="695"/>
      <c r="AK610" s="695"/>
      <c r="AL610" s="695"/>
      <c r="AM610" s="695"/>
      <c r="AN610" s="695"/>
      <c r="AO610" s="696"/>
      <c r="AP610" s="632"/>
      <c r="AQ610" s="694"/>
      <c r="AR610" s="695"/>
      <c r="AS610" s="695"/>
      <c r="AT610" s="695"/>
      <c r="AU610" s="695"/>
      <c r="AV610" s="695">
        <v>366905</v>
      </c>
      <c r="AW610" s="695">
        <v>366905</v>
      </c>
      <c r="AX610" s="695">
        <v>366905</v>
      </c>
      <c r="AY610" s="695">
        <v>366905</v>
      </c>
      <c r="AZ610" s="695">
        <v>366905</v>
      </c>
      <c r="BA610" s="695">
        <v>0</v>
      </c>
      <c r="BB610" s="695">
        <v>0</v>
      </c>
      <c r="BC610" s="695">
        <v>0</v>
      </c>
      <c r="BD610" s="695">
        <v>0</v>
      </c>
      <c r="BE610" s="695">
        <v>0</v>
      </c>
      <c r="BF610" s="695">
        <v>0</v>
      </c>
      <c r="BG610" s="695">
        <v>0</v>
      </c>
      <c r="BH610" s="695">
        <v>0</v>
      </c>
      <c r="BI610" s="695">
        <v>0</v>
      </c>
      <c r="BJ610" s="695">
        <v>0</v>
      </c>
      <c r="BK610" s="695">
        <v>0</v>
      </c>
      <c r="BL610" s="695">
        <v>0</v>
      </c>
      <c r="BM610" s="695">
        <v>0</v>
      </c>
      <c r="BN610" s="695">
        <v>0</v>
      </c>
      <c r="BO610" s="695">
        <v>0</v>
      </c>
      <c r="BP610" s="695">
        <v>0</v>
      </c>
      <c r="BQ610" s="695">
        <v>0</v>
      </c>
      <c r="BR610" s="695">
        <v>0</v>
      </c>
      <c r="BS610" s="695">
        <v>0</v>
      </c>
      <c r="BT610" s="696">
        <v>0</v>
      </c>
    </row>
    <row r="611" spans="2:72" ht="18" customHeight="1">
      <c r="B611" s="815" t="s">
        <v>208</v>
      </c>
      <c r="C611" s="815" t="s">
        <v>840</v>
      </c>
      <c r="D611" s="815" t="s">
        <v>117</v>
      </c>
      <c r="E611" s="815"/>
      <c r="F611" s="815"/>
      <c r="G611" s="815"/>
      <c r="H611" s="815">
        <v>2016</v>
      </c>
      <c r="I611" s="816"/>
      <c r="J611" s="634" t="s">
        <v>588</v>
      </c>
      <c r="K611" s="632"/>
      <c r="L611" s="694"/>
      <c r="M611" s="695"/>
      <c r="N611" s="695"/>
      <c r="O611" s="695"/>
      <c r="P611" s="695"/>
      <c r="Q611" s="695">
        <v>0</v>
      </c>
      <c r="R611" s="695">
        <v>0</v>
      </c>
      <c r="S611" s="695">
        <v>0</v>
      </c>
      <c r="T611" s="695">
        <v>0</v>
      </c>
      <c r="U611" s="695">
        <v>0</v>
      </c>
      <c r="V611" s="695">
        <v>0</v>
      </c>
      <c r="W611" s="695">
        <v>0</v>
      </c>
      <c r="X611" s="695">
        <v>0</v>
      </c>
      <c r="Y611" s="695">
        <v>0</v>
      </c>
      <c r="Z611" s="695">
        <v>0</v>
      </c>
      <c r="AA611" s="695"/>
      <c r="AB611" s="695"/>
      <c r="AC611" s="695"/>
      <c r="AD611" s="695"/>
      <c r="AE611" s="695"/>
      <c r="AF611" s="695"/>
      <c r="AG611" s="695"/>
      <c r="AH611" s="695"/>
      <c r="AI611" s="695"/>
      <c r="AJ611" s="695"/>
      <c r="AK611" s="695"/>
      <c r="AL611" s="695"/>
      <c r="AM611" s="695"/>
      <c r="AN611" s="695"/>
      <c r="AO611" s="696"/>
      <c r="AP611" s="632"/>
      <c r="AQ611" s="694"/>
      <c r="AR611" s="695"/>
      <c r="AS611" s="695"/>
      <c r="AT611" s="695"/>
      <c r="AU611" s="695"/>
      <c r="AV611" s="695">
        <v>0</v>
      </c>
      <c r="AW611" s="695">
        <v>0</v>
      </c>
      <c r="AX611" s="695">
        <v>0</v>
      </c>
      <c r="AY611" s="695">
        <v>0</v>
      </c>
      <c r="AZ611" s="695">
        <v>0</v>
      </c>
      <c r="BA611" s="695">
        <v>0</v>
      </c>
      <c r="BB611" s="695">
        <v>0</v>
      </c>
      <c r="BC611" s="695">
        <v>0</v>
      </c>
      <c r="BD611" s="695">
        <v>0</v>
      </c>
      <c r="BE611" s="695">
        <v>0</v>
      </c>
      <c r="BF611" s="695"/>
      <c r="BG611" s="695"/>
      <c r="BH611" s="695"/>
      <c r="BI611" s="695"/>
      <c r="BJ611" s="695"/>
      <c r="BK611" s="695"/>
      <c r="BL611" s="695"/>
      <c r="BM611" s="695"/>
      <c r="BN611" s="695"/>
      <c r="BO611" s="695"/>
      <c r="BP611" s="695"/>
      <c r="BQ611" s="695"/>
      <c r="BR611" s="695"/>
      <c r="BS611" s="695"/>
      <c r="BT611" s="696"/>
    </row>
    <row r="612" spans="2:72" ht="18" customHeight="1">
      <c r="B612" s="815" t="s">
        <v>208</v>
      </c>
      <c r="C612" s="815" t="s">
        <v>840</v>
      </c>
      <c r="D612" s="815" t="s">
        <v>120</v>
      </c>
      <c r="E612" s="815"/>
      <c r="F612" s="815"/>
      <c r="G612" s="815"/>
      <c r="H612" s="815">
        <v>2016</v>
      </c>
      <c r="I612" s="816"/>
      <c r="J612" s="634" t="s">
        <v>588</v>
      </c>
      <c r="K612" s="632"/>
      <c r="L612" s="694"/>
      <c r="M612" s="695"/>
      <c r="N612" s="695"/>
      <c r="O612" s="695"/>
      <c r="P612" s="695"/>
      <c r="Q612" s="695">
        <v>104.57827047413799</v>
      </c>
      <c r="R612" s="695">
        <v>104.57827047413799</v>
      </c>
      <c r="S612" s="695">
        <v>104.57827047413799</v>
      </c>
      <c r="T612" s="695">
        <v>104.57827047413799</v>
      </c>
      <c r="U612" s="695">
        <v>104.57827047413799</v>
      </c>
      <c r="V612" s="695">
        <v>104.57827047413799</v>
      </c>
      <c r="W612" s="695">
        <v>104.57827047413799</v>
      </c>
      <c r="X612" s="695">
        <v>104.57827047413799</v>
      </c>
      <c r="Y612" s="695">
        <v>104.57827047413799</v>
      </c>
      <c r="Z612" s="695">
        <v>104.57827047413799</v>
      </c>
      <c r="AA612" s="695">
        <v>104.57827047413799</v>
      </c>
      <c r="AB612" s="695">
        <v>104.57827047413799</v>
      </c>
      <c r="AC612" s="695">
        <v>104.57827047413799</v>
      </c>
      <c r="AD612" s="695">
        <v>104.57827047413799</v>
      </c>
      <c r="AE612" s="695">
        <v>104.57827047413799</v>
      </c>
      <c r="AF612" s="695">
        <v>88.270820627023923</v>
      </c>
      <c r="AG612" s="695">
        <v>79.125396382602744</v>
      </c>
      <c r="AH612" s="695">
        <v>38.836176654539415</v>
      </c>
      <c r="AI612" s="695">
        <v>38.549377042281186</v>
      </c>
      <c r="AJ612" s="695">
        <v>38.549377042281186</v>
      </c>
      <c r="AK612" s="695">
        <v>38.549377042281186</v>
      </c>
      <c r="AL612" s="695">
        <v>38.549377042281186</v>
      </c>
      <c r="AM612" s="695">
        <v>38.549377042281186</v>
      </c>
      <c r="AN612" s="695">
        <v>38.549377042281186</v>
      </c>
      <c r="AO612" s="696">
        <v>38.549377042281186</v>
      </c>
      <c r="AP612" s="632"/>
      <c r="AQ612" s="694"/>
      <c r="AR612" s="695"/>
      <c r="AS612" s="695"/>
      <c r="AT612" s="695"/>
      <c r="AU612" s="695"/>
      <c r="AV612" s="695">
        <v>558975.6991586556</v>
      </c>
      <c r="AW612" s="695">
        <v>558975.6991586556</v>
      </c>
      <c r="AX612" s="695">
        <v>558975.6991586556</v>
      </c>
      <c r="AY612" s="695">
        <v>558975.6991586556</v>
      </c>
      <c r="AZ612" s="695">
        <v>558975.6991586556</v>
      </c>
      <c r="BA612" s="695">
        <v>558975.6991586556</v>
      </c>
      <c r="BB612" s="695">
        <v>558975.6991586556</v>
      </c>
      <c r="BC612" s="695">
        <v>558975.6991586556</v>
      </c>
      <c r="BD612" s="695">
        <v>558975.6991586556</v>
      </c>
      <c r="BE612" s="695">
        <v>558975.6991586556</v>
      </c>
      <c r="BF612" s="695">
        <v>558975.6991586556</v>
      </c>
      <c r="BG612" s="695">
        <v>558975.6991586556</v>
      </c>
      <c r="BH612" s="695">
        <v>558975.6991586556</v>
      </c>
      <c r="BI612" s="695">
        <v>558975.6991586556</v>
      </c>
      <c r="BJ612" s="695">
        <v>558975.6991586556</v>
      </c>
      <c r="BK612" s="695">
        <v>471811.62445692741</v>
      </c>
      <c r="BL612" s="695">
        <v>422928.90830613719</v>
      </c>
      <c r="BM612" s="695">
        <v>207581.16289070481</v>
      </c>
      <c r="BN612" s="695">
        <v>206048.2056802476</v>
      </c>
      <c r="BO612" s="695">
        <v>206048.2056802476</v>
      </c>
      <c r="BP612" s="695">
        <v>206048.2056802476</v>
      </c>
      <c r="BQ612" s="695">
        <v>206048.2056802476</v>
      </c>
      <c r="BR612" s="695">
        <v>206048.2056802476</v>
      </c>
      <c r="BS612" s="695">
        <v>206048.2056802476</v>
      </c>
      <c r="BT612" s="696">
        <v>206048.2056802476</v>
      </c>
    </row>
    <row r="613" spans="2:72" ht="18" customHeight="1">
      <c r="B613" s="815" t="s">
        <v>208</v>
      </c>
      <c r="C613" s="815" t="s">
        <v>840</v>
      </c>
      <c r="D613" s="815" t="s">
        <v>115</v>
      </c>
      <c r="E613" s="815"/>
      <c r="F613" s="815"/>
      <c r="G613" s="815"/>
      <c r="H613" s="815">
        <v>2016</v>
      </c>
      <c r="I613" s="816"/>
      <c r="J613" s="634" t="s">
        <v>588</v>
      </c>
      <c r="K613" s="632"/>
      <c r="L613" s="694"/>
      <c r="M613" s="695"/>
      <c r="N613" s="695"/>
      <c r="O613" s="695"/>
      <c r="P613" s="695"/>
      <c r="Q613" s="695">
        <v>0</v>
      </c>
      <c r="R613" s="695">
        <v>0</v>
      </c>
      <c r="S613" s="695">
        <v>0</v>
      </c>
      <c r="T613" s="695">
        <v>0</v>
      </c>
      <c r="U613" s="695">
        <v>0</v>
      </c>
      <c r="V613" s="695">
        <v>0</v>
      </c>
      <c r="W613" s="695">
        <v>0</v>
      </c>
      <c r="X613" s="695">
        <v>0</v>
      </c>
      <c r="Y613" s="695">
        <v>0</v>
      </c>
      <c r="Z613" s="695">
        <v>0</v>
      </c>
      <c r="AA613" s="695"/>
      <c r="AB613" s="695"/>
      <c r="AC613" s="695"/>
      <c r="AD613" s="695"/>
      <c r="AE613" s="695"/>
      <c r="AF613" s="695"/>
      <c r="AG613" s="695"/>
      <c r="AH613" s="695"/>
      <c r="AI613" s="695"/>
      <c r="AJ613" s="695"/>
      <c r="AK613" s="695"/>
      <c r="AL613" s="695"/>
      <c r="AM613" s="695"/>
      <c r="AN613" s="695"/>
      <c r="AO613" s="696"/>
      <c r="AP613" s="632"/>
      <c r="AQ613" s="694"/>
      <c r="AR613" s="695"/>
      <c r="AS613" s="695"/>
      <c r="AT613" s="695"/>
      <c r="AU613" s="695"/>
      <c r="AV613" s="695">
        <v>0</v>
      </c>
      <c r="AW613" s="695">
        <v>0</v>
      </c>
      <c r="AX613" s="695">
        <v>0</v>
      </c>
      <c r="AY613" s="695">
        <v>0</v>
      </c>
      <c r="AZ613" s="695">
        <v>0</v>
      </c>
      <c r="BA613" s="695">
        <v>0</v>
      </c>
      <c r="BB613" s="695">
        <v>0</v>
      </c>
      <c r="BC613" s="695">
        <v>0</v>
      </c>
      <c r="BD613" s="695">
        <v>0</v>
      </c>
      <c r="BE613" s="695">
        <v>0</v>
      </c>
      <c r="BF613" s="695"/>
      <c r="BG613" s="695"/>
      <c r="BH613" s="695"/>
      <c r="BI613" s="695"/>
      <c r="BJ613" s="695"/>
      <c r="BK613" s="695"/>
      <c r="BL613" s="695"/>
      <c r="BM613" s="695"/>
      <c r="BN613" s="695"/>
      <c r="BO613" s="695"/>
      <c r="BP613" s="695"/>
      <c r="BQ613" s="695"/>
      <c r="BR613" s="695"/>
      <c r="BS613" s="695"/>
      <c r="BT613" s="696"/>
    </row>
    <row r="614" spans="2:72" ht="18" customHeight="1">
      <c r="B614" s="815" t="s">
        <v>208</v>
      </c>
      <c r="C614" s="815" t="s">
        <v>839</v>
      </c>
      <c r="D614" s="815" t="s">
        <v>794</v>
      </c>
      <c r="E614" s="815"/>
      <c r="F614" s="815"/>
      <c r="G614" s="815"/>
      <c r="H614" s="815">
        <v>2016</v>
      </c>
      <c r="I614" s="816"/>
      <c r="J614" s="634" t="s">
        <v>588</v>
      </c>
      <c r="K614" s="632"/>
      <c r="L614" s="694"/>
      <c r="M614" s="695"/>
      <c r="N614" s="695"/>
      <c r="O614" s="695"/>
      <c r="P614" s="695"/>
      <c r="Q614" s="695">
        <v>0</v>
      </c>
      <c r="R614" s="695">
        <v>0</v>
      </c>
      <c r="S614" s="695">
        <v>0</v>
      </c>
      <c r="T614" s="695">
        <v>0</v>
      </c>
      <c r="U614" s="695">
        <v>0</v>
      </c>
      <c r="V614" s="695">
        <v>0</v>
      </c>
      <c r="W614" s="695">
        <v>0</v>
      </c>
      <c r="X614" s="695">
        <v>0</v>
      </c>
      <c r="Y614" s="695">
        <v>0</v>
      </c>
      <c r="Z614" s="695">
        <v>0</v>
      </c>
      <c r="AA614" s="695"/>
      <c r="AB614" s="695"/>
      <c r="AC614" s="695"/>
      <c r="AD614" s="695"/>
      <c r="AE614" s="695"/>
      <c r="AF614" s="695"/>
      <c r="AG614" s="695"/>
      <c r="AH614" s="695"/>
      <c r="AI614" s="695"/>
      <c r="AJ614" s="695"/>
      <c r="AK614" s="695"/>
      <c r="AL614" s="695"/>
      <c r="AM614" s="695"/>
      <c r="AN614" s="695"/>
      <c r="AO614" s="696"/>
      <c r="AP614" s="632"/>
      <c r="AQ614" s="694"/>
      <c r="AR614" s="695"/>
      <c r="AS614" s="695"/>
      <c r="AT614" s="695"/>
      <c r="AU614" s="695"/>
      <c r="AV614" s="695">
        <v>0</v>
      </c>
      <c r="AW614" s="695">
        <v>0</v>
      </c>
      <c r="AX614" s="695">
        <v>0</v>
      </c>
      <c r="AY614" s="695">
        <v>0</v>
      </c>
      <c r="AZ614" s="695">
        <v>0</v>
      </c>
      <c r="BA614" s="695">
        <v>0</v>
      </c>
      <c r="BB614" s="695">
        <v>0</v>
      </c>
      <c r="BC614" s="695">
        <v>0</v>
      </c>
      <c r="BD614" s="695">
        <v>0</v>
      </c>
      <c r="BE614" s="695">
        <v>0</v>
      </c>
      <c r="BF614" s="695"/>
      <c r="BG614" s="695"/>
      <c r="BH614" s="695"/>
      <c r="BI614" s="695"/>
      <c r="BJ614" s="695"/>
      <c r="BK614" s="695"/>
      <c r="BL614" s="695"/>
      <c r="BM614" s="695"/>
      <c r="BN614" s="695"/>
      <c r="BO614" s="695"/>
      <c r="BP614" s="695"/>
      <c r="BQ614" s="695"/>
      <c r="BR614" s="695"/>
      <c r="BS614" s="695"/>
      <c r="BT614" s="696"/>
    </row>
    <row r="615" spans="2:72" ht="18" customHeight="1">
      <c r="B615" s="815" t="s">
        <v>208</v>
      </c>
      <c r="C615" s="815" t="s">
        <v>840</v>
      </c>
      <c r="D615" s="815" t="s">
        <v>117</v>
      </c>
      <c r="E615" s="815"/>
      <c r="F615" s="815"/>
      <c r="G615" s="815"/>
      <c r="H615" s="815">
        <v>2017</v>
      </c>
      <c r="I615" s="816"/>
      <c r="J615" s="634" t="s">
        <v>588</v>
      </c>
      <c r="K615" s="632"/>
      <c r="L615" s="694"/>
      <c r="M615" s="695"/>
      <c r="N615" s="695"/>
      <c r="O615" s="695"/>
      <c r="P615" s="695"/>
      <c r="Q615" s="695"/>
      <c r="R615" s="695">
        <v>0</v>
      </c>
      <c r="S615" s="695">
        <v>0</v>
      </c>
      <c r="T615" s="695">
        <v>0</v>
      </c>
      <c r="U615" s="695">
        <v>0</v>
      </c>
      <c r="V615" s="695">
        <v>0</v>
      </c>
      <c r="W615" s="695">
        <v>0</v>
      </c>
      <c r="X615" s="695">
        <v>0</v>
      </c>
      <c r="Y615" s="695">
        <v>0</v>
      </c>
      <c r="Z615" s="695">
        <v>0</v>
      </c>
      <c r="AA615" s="695">
        <v>0</v>
      </c>
      <c r="AB615" s="695"/>
      <c r="AC615" s="695"/>
      <c r="AD615" s="695"/>
      <c r="AE615" s="695"/>
      <c r="AF615" s="695"/>
      <c r="AG615" s="695"/>
      <c r="AH615" s="695"/>
      <c r="AI615" s="695"/>
      <c r="AJ615" s="695"/>
      <c r="AK615" s="695"/>
      <c r="AL615" s="695"/>
      <c r="AM615" s="695"/>
      <c r="AN615" s="695"/>
      <c r="AO615" s="696"/>
      <c r="AP615" s="632"/>
      <c r="AQ615" s="694"/>
      <c r="AR615" s="695"/>
      <c r="AS615" s="695"/>
      <c r="AT615" s="695"/>
      <c r="AU615" s="695"/>
      <c r="AV615" s="695"/>
      <c r="AW615" s="695">
        <v>0</v>
      </c>
      <c r="AX615" s="695">
        <v>0</v>
      </c>
      <c r="AY615" s="695">
        <v>0</v>
      </c>
      <c r="AZ615" s="695">
        <v>0</v>
      </c>
      <c r="BA615" s="695">
        <v>0</v>
      </c>
      <c r="BB615" s="695">
        <v>0</v>
      </c>
      <c r="BC615" s="695">
        <v>0</v>
      </c>
      <c r="BD615" s="695">
        <v>0</v>
      </c>
      <c r="BE615" s="695">
        <v>0</v>
      </c>
      <c r="BF615" s="695">
        <v>0</v>
      </c>
      <c r="BG615" s="695"/>
      <c r="BH615" s="695"/>
      <c r="BI615" s="695"/>
      <c r="BJ615" s="695"/>
      <c r="BK615" s="695"/>
      <c r="BL615" s="695"/>
      <c r="BM615" s="695"/>
      <c r="BN615" s="695"/>
      <c r="BO615" s="695"/>
      <c r="BP615" s="695"/>
      <c r="BQ615" s="695"/>
      <c r="BR615" s="695"/>
      <c r="BS615" s="695"/>
      <c r="BT615" s="696"/>
    </row>
    <row r="616" spans="2:72" ht="18" customHeight="1">
      <c r="B616" s="815" t="s">
        <v>208</v>
      </c>
      <c r="C616" s="815" t="s">
        <v>840</v>
      </c>
      <c r="D616" s="815" t="s">
        <v>120</v>
      </c>
      <c r="E616" s="815"/>
      <c r="F616" s="815"/>
      <c r="G616" s="815"/>
      <c r="H616" s="815">
        <v>2017</v>
      </c>
      <c r="I616" s="816"/>
      <c r="J616" s="634" t="s">
        <v>588</v>
      </c>
      <c r="K616" s="632"/>
      <c r="L616" s="694"/>
      <c r="M616" s="695"/>
      <c r="N616" s="695"/>
      <c r="O616" s="695"/>
      <c r="P616" s="695"/>
      <c r="Q616" s="695"/>
      <c r="R616" s="695">
        <v>0</v>
      </c>
      <c r="S616" s="695">
        <v>0</v>
      </c>
      <c r="T616" s="695">
        <v>0</v>
      </c>
      <c r="U616" s="695">
        <v>0</v>
      </c>
      <c r="V616" s="695">
        <v>0</v>
      </c>
      <c r="W616" s="695">
        <v>0</v>
      </c>
      <c r="X616" s="695">
        <v>0</v>
      </c>
      <c r="Y616" s="695">
        <v>0</v>
      </c>
      <c r="Z616" s="695">
        <v>0</v>
      </c>
      <c r="AA616" s="695">
        <v>0</v>
      </c>
      <c r="AB616" s="695"/>
      <c r="AC616" s="695"/>
      <c r="AD616" s="695"/>
      <c r="AE616" s="695"/>
      <c r="AF616" s="695"/>
      <c r="AG616" s="695"/>
      <c r="AH616" s="695"/>
      <c r="AI616" s="695"/>
      <c r="AJ616" s="695"/>
      <c r="AK616" s="695"/>
      <c r="AL616" s="695"/>
      <c r="AM616" s="695"/>
      <c r="AN616" s="695"/>
      <c r="AO616" s="696"/>
      <c r="AP616" s="632"/>
      <c r="AQ616" s="694"/>
      <c r="AR616" s="695"/>
      <c r="AS616" s="695"/>
      <c r="AT616" s="695"/>
      <c r="AU616" s="695"/>
      <c r="AV616" s="695"/>
      <c r="AW616" s="695">
        <v>0</v>
      </c>
      <c r="AX616" s="695">
        <v>0</v>
      </c>
      <c r="AY616" s="695">
        <v>0</v>
      </c>
      <c r="AZ616" s="695">
        <v>0</v>
      </c>
      <c r="BA616" s="695">
        <v>0</v>
      </c>
      <c r="BB616" s="695">
        <v>0</v>
      </c>
      <c r="BC616" s="695">
        <v>0</v>
      </c>
      <c r="BD616" s="695">
        <v>0</v>
      </c>
      <c r="BE616" s="695">
        <v>0</v>
      </c>
      <c r="BF616" s="695">
        <v>0</v>
      </c>
      <c r="BG616" s="695"/>
      <c r="BH616" s="695"/>
      <c r="BI616" s="695"/>
      <c r="BJ616" s="695"/>
      <c r="BK616" s="695"/>
      <c r="BL616" s="695"/>
      <c r="BM616" s="695"/>
      <c r="BN616" s="695"/>
      <c r="BO616" s="695"/>
      <c r="BP616" s="695"/>
      <c r="BQ616" s="695"/>
      <c r="BR616" s="695"/>
      <c r="BS616" s="695"/>
      <c r="BT616" s="696"/>
    </row>
    <row r="617" spans="2:72" ht="18" customHeight="1">
      <c r="B617" s="815" t="s">
        <v>208</v>
      </c>
      <c r="C617" s="815" t="s">
        <v>840</v>
      </c>
      <c r="D617" s="815" t="s">
        <v>115</v>
      </c>
      <c r="E617" s="815"/>
      <c r="F617" s="815"/>
      <c r="G617" s="815"/>
      <c r="H617" s="815">
        <v>2017</v>
      </c>
      <c r="I617" s="816"/>
      <c r="J617" s="634" t="s">
        <v>588</v>
      </c>
      <c r="K617" s="632"/>
      <c r="L617" s="694"/>
      <c r="M617" s="695"/>
      <c r="N617" s="695"/>
      <c r="O617" s="695"/>
      <c r="P617" s="695"/>
      <c r="Q617" s="695"/>
      <c r="R617" s="695">
        <v>0</v>
      </c>
      <c r="S617" s="695">
        <v>0</v>
      </c>
      <c r="T617" s="695">
        <v>0</v>
      </c>
      <c r="U617" s="695">
        <v>0</v>
      </c>
      <c r="V617" s="695">
        <v>0</v>
      </c>
      <c r="W617" s="695">
        <v>0</v>
      </c>
      <c r="X617" s="695">
        <v>0</v>
      </c>
      <c r="Y617" s="695">
        <v>0</v>
      </c>
      <c r="Z617" s="695">
        <v>0</v>
      </c>
      <c r="AA617" s="695">
        <v>0</v>
      </c>
      <c r="AB617" s="695"/>
      <c r="AC617" s="695"/>
      <c r="AD617" s="695"/>
      <c r="AE617" s="695"/>
      <c r="AF617" s="695"/>
      <c r="AG617" s="695"/>
      <c r="AH617" s="695"/>
      <c r="AI617" s="695"/>
      <c r="AJ617" s="695"/>
      <c r="AK617" s="695"/>
      <c r="AL617" s="695"/>
      <c r="AM617" s="695"/>
      <c r="AN617" s="695"/>
      <c r="AO617" s="696"/>
      <c r="AP617" s="632"/>
      <c r="AQ617" s="694"/>
      <c r="AR617" s="695"/>
      <c r="AS617" s="695"/>
      <c r="AT617" s="695"/>
      <c r="AU617" s="695"/>
      <c r="AV617" s="695"/>
      <c r="AW617" s="695">
        <v>0</v>
      </c>
      <c r="AX617" s="695">
        <v>0</v>
      </c>
      <c r="AY617" s="695">
        <v>0</v>
      </c>
      <c r="AZ617" s="695">
        <v>0</v>
      </c>
      <c r="BA617" s="695">
        <v>0</v>
      </c>
      <c r="BB617" s="695">
        <v>0</v>
      </c>
      <c r="BC617" s="695">
        <v>0</v>
      </c>
      <c r="BD617" s="695">
        <v>0</v>
      </c>
      <c r="BE617" s="695">
        <v>0</v>
      </c>
      <c r="BF617" s="695">
        <v>0</v>
      </c>
      <c r="BG617" s="695"/>
      <c r="BH617" s="695"/>
      <c r="BI617" s="695"/>
      <c r="BJ617" s="695"/>
      <c r="BK617" s="695"/>
      <c r="BL617" s="695"/>
      <c r="BM617" s="695"/>
      <c r="BN617" s="695"/>
      <c r="BO617" s="695"/>
      <c r="BP617" s="695"/>
      <c r="BQ617" s="695"/>
      <c r="BR617" s="695"/>
      <c r="BS617" s="695"/>
      <c r="BT617" s="696"/>
    </row>
    <row r="618" spans="2:72" ht="18" customHeight="1">
      <c r="B618" s="815" t="s">
        <v>208</v>
      </c>
      <c r="C618" s="815" t="s">
        <v>839</v>
      </c>
      <c r="D618" s="815" t="s">
        <v>794</v>
      </c>
      <c r="E618" s="815"/>
      <c r="F618" s="815"/>
      <c r="G618" s="815"/>
      <c r="H618" s="815">
        <v>2017</v>
      </c>
      <c r="I618" s="816"/>
      <c r="J618" s="634" t="s">
        <v>588</v>
      </c>
      <c r="K618" s="632"/>
      <c r="L618" s="694"/>
      <c r="M618" s="695"/>
      <c r="N618" s="695"/>
      <c r="O618" s="695"/>
      <c r="P618" s="695"/>
      <c r="Q618" s="695"/>
      <c r="R618" s="695">
        <v>0</v>
      </c>
      <c r="S618" s="695">
        <v>0</v>
      </c>
      <c r="T618" s="695">
        <v>0</v>
      </c>
      <c r="U618" s="695">
        <v>0</v>
      </c>
      <c r="V618" s="695">
        <v>0</v>
      </c>
      <c r="W618" s="695">
        <v>0</v>
      </c>
      <c r="X618" s="695">
        <v>0</v>
      </c>
      <c r="Y618" s="695">
        <v>0</v>
      </c>
      <c r="Z618" s="695">
        <v>0</v>
      </c>
      <c r="AA618" s="695">
        <v>0</v>
      </c>
      <c r="AB618" s="695"/>
      <c r="AC618" s="695"/>
      <c r="AD618" s="695"/>
      <c r="AE618" s="695"/>
      <c r="AF618" s="695"/>
      <c r="AG618" s="695"/>
      <c r="AH618" s="695"/>
      <c r="AI618" s="695"/>
      <c r="AJ618" s="695"/>
      <c r="AK618" s="695"/>
      <c r="AL618" s="695"/>
      <c r="AM618" s="695"/>
      <c r="AN618" s="695"/>
      <c r="AO618" s="696"/>
      <c r="AP618" s="632"/>
      <c r="AQ618" s="694"/>
      <c r="AR618" s="695"/>
      <c r="AS618" s="695"/>
      <c r="AT618" s="695"/>
      <c r="AU618" s="695"/>
      <c r="AV618" s="695"/>
      <c r="AW618" s="695">
        <v>0</v>
      </c>
      <c r="AX618" s="695">
        <v>0</v>
      </c>
      <c r="AY618" s="695">
        <v>0</v>
      </c>
      <c r="AZ618" s="695">
        <v>0</v>
      </c>
      <c r="BA618" s="695">
        <v>0</v>
      </c>
      <c r="BB618" s="695">
        <v>0</v>
      </c>
      <c r="BC618" s="695">
        <v>0</v>
      </c>
      <c r="BD618" s="695">
        <v>0</v>
      </c>
      <c r="BE618" s="695">
        <v>0</v>
      </c>
      <c r="BF618" s="695">
        <v>0</v>
      </c>
      <c r="BG618" s="695"/>
      <c r="BH618" s="695"/>
      <c r="BI618" s="695"/>
      <c r="BJ618" s="695"/>
      <c r="BK618" s="695"/>
      <c r="BL618" s="695"/>
      <c r="BM618" s="695"/>
      <c r="BN618" s="695"/>
      <c r="BO618" s="695"/>
      <c r="BP618" s="695"/>
      <c r="BQ618" s="695"/>
      <c r="BR618" s="695"/>
      <c r="BS618" s="695"/>
      <c r="BT618" s="696"/>
    </row>
    <row r="619" spans="2:72" ht="18" customHeight="1">
      <c r="B619" s="815" t="s">
        <v>208</v>
      </c>
      <c r="C619" s="815" t="s">
        <v>840</v>
      </c>
      <c r="D619" s="815" t="s">
        <v>117</v>
      </c>
      <c r="E619" s="815"/>
      <c r="F619" s="815"/>
      <c r="G619" s="815"/>
      <c r="H619" s="815">
        <v>2018</v>
      </c>
      <c r="I619" s="816"/>
      <c r="J619" s="634" t="s">
        <v>588</v>
      </c>
      <c r="K619" s="632"/>
      <c r="L619" s="694"/>
      <c r="M619" s="695"/>
      <c r="N619" s="695"/>
      <c r="O619" s="695"/>
      <c r="P619" s="695"/>
      <c r="Q619" s="695"/>
      <c r="R619" s="695"/>
      <c r="S619" s="695">
        <v>0</v>
      </c>
      <c r="T619" s="695">
        <v>0</v>
      </c>
      <c r="U619" s="695">
        <v>0</v>
      </c>
      <c r="V619" s="695">
        <v>0</v>
      </c>
      <c r="W619" s="695">
        <v>0</v>
      </c>
      <c r="X619" s="695">
        <v>0</v>
      </c>
      <c r="Y619" s="695">
        <v>0</v>
      </c>
      <c r="Z619" s="695">
        <v>0</v>
      </c>
      <c r="AA619" s="695">
        <v>0</v>
      </c>
      <c r="AB619" s="695">
        <v>0</v>
      </c>
      <c r="AC619" s="695"/>
      <c r="AD619" s="695"/>
      <c r="AE619" s="695"/>
      <c r="AF619" s="695"/>
      <c r="AG619" s="695"/>
      <c r="AH619" s="695"/>
      <c r="AI619" s="695"/>
      <c r="AJ619" s="695"/>
      <c r="AK619" s="695"/>
      <c r="AL619" s="695"/>
      <c r="AM619" s="695"/>
      <c r="AN619" s="695"/>
      <c r="AO619" s="696"/>
      <c r="AP619" s="632"/>
      <c r="AQ619" s="694"/>
      <c r="AR619" s="695"/>
      <c r="AS619" s="695"/>
      <c r="AT619" s="695"/>
      <c r="AU619" s="695"/>
      <c r="AV619" s="695"/>
      <c r="AW619" s="695"/>
      <c r="AX619" s="695">
        <v>0</v>
      </c>
      <c r="AY619" s="695">
        <v>0</v>
      </c>
      <c r="AZ619" s="695">
        <v>0</v>
      </c>
      <c r="BA619" s="695">
        <v>0</v>
      </c>
      <c r="BB619" s="695">
        <v>0</v>
      </c>
      <c r="BC619" s="695">
        <v>0</v>
      </c>
      <c r="BD619" s="695">
        <v>0</v>
      </c>
      <c r="BE619" s="695">
        <v>0</v>
      </c>
      <c r="BF619" s="695">
        <v>0</v>
      </c>
      <c r="BG619" s="695">
        <v>0</v>
      </c>
      <c r="BH619" s="695"/>
      <c r="BI619" s="695"/>
      <c r="BJ619" s="695"/>
      <c r="BK619" s="695"/>
      <c r="BL619" s="695"/>
      <c r="BM619" s="695"/>
      <c r="BN619" s="695"/>
      <c r="BO619" s="695"/>
      <c r="BP619" s="695"/>
      <c r="BQ619" s="695"/>
      <c r="BR619" s="695"/>
      <c r="BS619" s="695"/>
      <c r="BT619" s="696"/>
    </row>
    <row r="620" spans="2:72" ht="18" customHeight="1">
      <c r="B620" s="815" t="s">
        <v>208</v>
      </c>
      <c r="C620" s="815" t="s">
        <v>840</v>
      </c>
      <c r="D620" s="815" t="s">
        <v>120</v>
      </c>
      <c r="E620" s="815"/>
      <c r="F620" s="815"/>
      <c r="G620" s="815"/>
      <c r="H620" s="815">
        <v>2018</v>
      </c>
      <c r="I620" s="816"/>
      <c r="J620" s="634" t="s">
        <v>588</v>
      </c>
      <c r="K620" s="632"/>
      <c r="L620" s="694"/>
      <c r="M620" s="695"/>
      <c r="N620" s="695"/>
      <c r="O620" s="695"/>
      <c r="P620" s="695"/>
      <c r="Q620" s="695"/>
      <c r="R620" s="695"/>
      <c r="S620" s="695">
        <v>51.456535269709548</v>
      </c>
      <c r="T620" s="695">
        <v>51.456535269709548</v>
      </c>
      <c r="U620" s="695">
        <v>51.456535269709548</v>
      </c>
      <c r="V620" s="695">
        <v>51.456535269709548</v>
      </c>
      <c r="W620" s="695">
        <v>51.456535269709548</v>
      </c>
      <c r="X620" s="695">
        <v>51.456535269709548</v>
      </c>
      <c r="Y620" s="695">
        <v>51.456535269709548</v>
      </c>
      <c r="Z620" s="695">
        <v>51.456535269709548</v>
      </c>
      <c r="AA620" s="695">
        <v>51.456535269709548</v>
      </c>
      <c r="AB620" s="695">
        <v>51.456535269709548</v>
      </c>
      <c r="AC620" s="695">
        <v>51.456535269709548</v>
      </c>
      <c r="AD620" s="695">
        <v>51.456535269709548</v>
      </c>
      <c r="AE620" s="695">
        <v>51.456535269709548</v>
      </c>
      <c r="AF620" s="695">
        <v>51.456535269709548</v>
      </c>
      <c r="AG620" s="695">
        <v>51.456535269709548</v>
      </c>
      <c r="AH620" s="695">
        <v>43.977406613203094</v>
      </c>
      <c r="AI620" s="695">
        <v>39.78299897121979</v>
      </c>
      <c r="AJ620" s="695">
        <v>39.78299897121979</v>
      </c>
      <c r="AK620" s="695">
        <v>39.78299897121979</v>
      </c>
      <c r="AL620" s="695">
        <v>39.78299897121979</v>
      </c>
      <c r="AM620" s="695">
        <v>39.78299897121979</v>
      </c>
      <c r="AN620" s="695">
        <v>39.78299897121979</v>
      </c>
      <c r="AO620" s="696">
        <v>39.78299897121979</v>
      </c>
      <c r="AP620" s="632"/>
      <c r="AQ620" s="694"/>
      <c r="AR620" s="695"/>
      <c r="AS620" s="695"/>
      <c r="AT620" s="695"/>
      <c r="AU620" s="695"/>
      <c r="AV620" s="695"/>
      <c r="AW620" s="695"/>
      <c r="AX620" s="695">
        <v>164158.52636073902</v>
      </c>
      <c r="AY620" s="695">
        <v>164158.52636073902</v>
      </c>
      <c r="AZ620" s="695">
        <v>164158.52636073902</v>
      </c>
      <c r="BA620" s="695">
        <v>164158.52636073902</v>
      </c>
      <c r="BB620" s="695">
        <v>164158.52636073902</v>
      </c>
      <c r="BC620" s="695">
        <v>164158.52636073902</v>
      </c>
      <c r="BD620" s="695">
        <v>164158.52636073902</v>
      </c>
      <c r="BE620" s="695">
        <v>164158.52636073902</v>
      </c>
      <c r="BF620" s="695">
        <v>164158.52636073902</v>
      </c>
      <c r="BG620" s="695">
        <v>164158.52636073902</v>
      </c>
      <c r="BH620" s="695">
        <v>164158.52636073902</v>
      </c>
      <c r="BI620" s="695">
        <v>164158.52636073902</v>
      </c>
      <c r="BJ620" s="695">
        <v>164158.52636073902</v>
      </c>
      <c r="BK620" s="695">
        <v>164158.52636073902</v>
      </c>
      <c r="BL620" s="695">
        <v>164158.52636073902</v>
      </c>
      <c r="BM620" s="695">
        <v>140298.33576922034</v>
      </c>
      <c r="BN620" s="695">
        <v>126917.18264930707</v>
      </c>
      <c r="BO620" s="695">
        <v>126917.18264930707</v>
      </c>
      <c r="BP620" s="695">
        <v>126917.18264930707</v>
      </c>
      <c r="BQ620" s="695">
        <v>126917.18264930707</v>
      </c>
      <c r="BR620" s="695">
        <v>126917.18264930707</v>
      </c>
      <c r="BS620" s="695">
        <v>126917.18264930707</v>
      </c>
      <c r="BT620" s="696">
        <v>126917.18264930707</v>
      </c>
    </row>
    <row r="621" spans="2:72" ht="18" customHeight="1">
      <c r="B621" s="815" t="s">
        <v>208</v>
      </c>
      <c r="C621" s="815" t="s">
        <v>840</v>
      </c>
      <c r="D621" s="815" t="s">
        <v>115</v>
      </c>
      <c r="E621" s="815"/>
      <c r="F621" s="815"/>
      <c r="G621" s="815"/>
      <c r="H621" s="815">
        <v>2018</v>
      </c>
      <c r="I621" s="816"/>
      <c r="J621" s="634" t="s">
        <v>588</v>
      </c>
      <c r="K621" s="632"/>
      <c r="L621" s="694"/>
      <c r="M621" s="695"/>
      <c r="N621" s="695"/>
      <c r="O621" s="695"/>
      <c r="P621" s="695"/>
      <c r="Q621" s="695"/>
      <c r="R621" s="695"/>
      <c r="S621" s="695">
        <v>4.8187525773195894</v>
      </c>
      <c r="T621" s="695">
        <v>4.8187525773195894</v>
      </c>
      <c r="U621" s="695">
        <v>4.8187525773195894</v>
      </c>
      <c r="V621" s="695">
        <v>4.8187525773195894</v>
      </c>
      <c r="W621" s="695">
        <v>4.8187525773195894</v>
      </c>
      <c r="X621" s="695">
        <v>4.8187525773195894</v>
      </c>
      <c r="Y621" s="695">
        <v>4.8187525773195894</v>
      </c>
      <c r="Z621" s="695">
        <v>4.8187525773195894</v>
      </c>
      <c r="AA621" s="695">
        <v>4.8187525773195894</v>
      </c>
      <c r="AB621" s="695">
        <v>4.8187525773195894</v>
      </c>
      <c r="AC621" s="695">
        <v>4.6904975801035951</v>
      </c>
      <c r="AD621" s="695">
        <v>4.6904975801035951</v>
      </c>
      <c r="AE621" s="695">
        <v>4.6904975801035951</v>
      </c>
      <c r="AF621" s="695">
        <v>4.6904975801035951</v>
      </c>
      <c r="AG621" s="695">
        <v>4.6904975801035951</v>
      </c>
      <c r="AH621" s="695">
        <v>3.6356236619465592</v>
      </c>
      <c r="AI621" s="695">
        <v>1.550491656048268</v>
      </c>
      <c r="AJ621" s="695">
        <v>1.5501656185593173</v>
      </c>
      <c r="AK621" s="695">
        <v>1.5501656185593173</v>
      </c>
      <c r="AL621" s="695">
        <v>1.5501656185593173</v>
      </c>
      <c r="AM621" s="695">
        <v>1.549513543581416</v>
      </c>
      <c r="AN621" s="695">
        <v>1.549513543581416</v>
      </c>
      <c r="AO621" s="696">
        <v>1.549513543581416</v>
      </c>
      <c r="AP621" s="632"/>
      <c r="AQ621" s="694"/>
      <c r="AR621" s="695"/>
      <c r="AS621" s="695"/>
      <c r="AT621" s="695"/>
      <c r="AU621" s="695"/>
      <c r="AV621" s="695"/>
      <c r="AW621" s="695"/>
      <c r="AX621" s="695">
        <v>133961.47537741976</v>
      </c>
      <c r="AY621" s="695">
        <v>133961.47537741976</v>
      </c>
      <c r="AZ621" s="695">
        <v>133961.47537741976</v>
      </c>
      <c r="BA621" s="695">
        <v>133961.47537741976</v>
      </c>
      <c r="BB621" s="695">
        <v>133961.47537741976</v>
      </c>
      <c r="BC621" s="695">
        <v>133961.47537741976</v>
      </c>
      <c r="BD621" s="695">
        <v>133961.47537741976</v>
      </c>
      <c r="BE621" s="695">
        <v>133961.47537741976</v>
      </c>
      <c r="BF621" s="695">
        <v>133961.47537741976</v>
      </c>
      <c r="BG621" s="695">
        <v>133961.47537741976</v>
      </c>
      <c r="BH621" s="695">
        <v>130395.98236322177</v>
      </c>
      <c r="BI621" s="695">
        <v>130395.98236322177</v>
      </c>
      <c r="BJ621" s="695">
        <v>130395.98236322177</v>
      </c>
      <c r="BK621" s="695">
        <v>130395.98236322177</v>
      </c>
      <c r="BL621" s="695">
        <v>130395.98236322177</v>
      </c>
      <c r="BM621" s="695">
        <v>101070.45378584864</v>
      </c>
      <c r="BN621" s="695">
        <v>43103.717501955762</v>
      </c>
      <c r="BO621" s="695">
        <v>43094.653649361673</v>
      </c>
      <c r="BP621" s="695">
        <v>43094.653649361673</v>
      </c>
      <c r="BQ621" s="695">
        <v>43094.653649361673</v>
      </c>
      <c r="BR621" s="695">
        <v>43076.525944173503</v>
      </c>
      <c r="BS621" s="695">
        <v>43076.525944173503</v>
      </c>
      <c r="BT621" s="696">
        <v>43076.525944173503</v>
      </c>
    </row>
    <row r="622" spans="2:72" ht="18" customHeight="1">
      <c r="B622" s="815" t="s">
        <v>208</v>
      </c>
      <c r="C622" s="815" t="s">
        <v>839</v>
      </c>
      <c r="D622" s="815" t="s">
        <v>794</v>
      </c>
      <c r="E622" s="815"/>
      <c r="F622" s="815"/>
      <c r="G622" s="815"/>
      <c r="H622" s="815">
        <v>2018</v>
      </c>
      <c r="I622" s="816"/>
      <c r="J622" s="634" t="s">
        <v>588</v>
      </c>
      <c r="K622" s="632"/>
      <c r="L622" s="694"/>
      <c r="M622" s="695"/>
      <c r="N622" s="695"/>
      <c r="O622" s="695"/>
      <c r="P622" s="695"/>
      <c r="Q622" s="695"/>
      <c r="R622" s="695"/>
      <c r="S622" s="695">
        <v>0</v>
      </c>
      <c r="T622" s="695">
        <v>0</v>
      </c>
      <c r="U622" s="695">
        <v>0</v>
      </c>
      <c r="V622" s="695">
        <v>0</v>
      </c>
      <c r="W622" s="695">
        <v>0</v>
      </c>
      <c r="X622" s="695">
        <v>0</v>
      </c>
      <c r="Y622" s="695">
        <v>0</v>
      </c>
      <c r="Z622" s="695">
        <v>0</v>
      </c>
      <c r="AA622" s="695">
        <v>0</v>
      </c>
      <c r="AB622" s="695">
        <v>0</v>
      </c>
      <c r="AC622" s="695"/>
      <c r="AD622" s="695"/>
      <c r="AE622" s="695"/>
      <c r="AF622" s="695"/>
      <c r="AG622" s="695"/>
      <c r="AH622" s="695"/>
      <c r="AI622" s="695"/>
      <c r="AJ622" s="695"/>
      <c r="AK622" s="695"/>
      <c r="AL622" s="695"/>
      <c r="AM622" s="695"/>
      <c r="AN622" s="695"/>
      <c r="AO622" s="696"/>
      <c r="AP622" s="632"/>
      <c r="AQ622" s="694"/>
      <c r="AR622" s="695"/>
      <c r="AS622" s="695"/>
      <c r="AT622" s="695"/>
      <c r="AU622" s="695"/>
      <c r="AV622" s="695"/>
      <c r="AW622" s="695"/>
      <c r="AX622" s="695">
        <v>0</v>
      </c>
      <c r="AY622" s="695">
        <v>0</v>
      </c>
      <c r="AZ622" s="695">
        <v>0</v>
      </c>
      <c r="BA622" s="695">
        <v>0</v>
      </c>
      <c r="BB622" s="695">
        <v>0</v>
      </c>
      <c r="BC622" s="695">
        <v>0</v>
      </c>
      <c r="BD622" s="695">
        <v>0</v>
      </c>
      <c r="BE622" s="695">
        <v>0</v>
      </c>
      <c r="BF622" s="695">
        <v>0</v>
      </c>
      <c r="BG622" s="695">
        <v>0</v>
      </c>
      <c r="BH622" s="695"/>
      <c r="BI622" s="695"/>
      <c r="BJ622" s="695"/>
      <c r="BK622" s="695"/>
      <c r="BL622" s="695"/>
      <c r="BM622" s="695"/>
      <c r="BN622" s="695"/>
      <c r="BO622" s="695"/>
      <c r="BP622" s="695"/>
      <c r="BQ622" s="695"/>
      <c r="BR622" s="695"/>
      <c r="BS622" s="695"/>
      <c r="BT622" s="696"/>
    </row>
    <row r="623" spans="2:72" ht="18" customHeight="1">
      <c r="B623" s="815" t="s">
        <v>208</v>
      </c>
      <c r="C623" s="815" t="s">
        <v>840</v>
      </c>
      <c r="D623" s="815" t="s">
        <v>117</v>
      </c>
      <c r="E623" s="815"/>
      <c r="F623" s="815"/>
      <c r="G623" s="815"/>
      <c r="H623" s="815">
        <v>2019</v>
      </c>
      <c r="I623" s="816"/>
      <c r="J623" s="634" t="s">
        <v>588</v>
      </c>
      <c r="K623" s="632"/>
      <c r="L623" s="694"/>
      <c r="M623" s="695"/>
      <c r="N623" s="695"/>
      <c r="O623" s="695"/>
      <c r="P623" s="695"/>
      <c r="Q623" s="695"/>
      <c r="R623" s="695"/>
      <c r="S623" s="695"/>
      <c r="T623" s="695">
        <v>0</v>
      </c>
      <c r="U623" s="695">
        <v>0</v>
      </c>
      <c r="V623" s="695">
        <v>0</v>
      </c>
      <c r="W623" s="695">
        <v>0</v>
      </c>
      <c r="X623" s="695">
        <v>0</v>
      </c>
      <c r="Y623" s="695">
        <v>0</v>
      </c>
      <c r="Z623" s="695">
        <v>0</v>
      </c>
      <c r="AA623" s="695">
        <v>0</v>
      </c>
      <c r="AB623" s="695">
        <v>0</v>
      </c>
      <c r="AC623" s="695">
        <v>0</v>
      </c>
      <c r="AD623" s="695"/>
      <c r="AE623" s="695"/>
      <c r="AF623" s="695"/>
      <c r="AG623" s="695"/>
      <c r="AH623" s="695"/>
      <c r="AI623" s="695"/>
      <c r="AJ623" s="695"/>
      <c r="AK623" s="695"/>
      <c r="AL623" s="695"/>
      <c r="AM623" s="695"/>
      <c r="AN623" s="695"/>
      <c r="AO623" s="696"/>
      <c r="AP623" s="632"/>
      <c r="AQ623" s="694"/>
      <c r="AR623" s="695"/>
      <c r="AS623" s="695"/>
      <c r="AT623" s="695"/>
      <c r="AU623" s="695"/>
      <c r="AV623" s="695"/>
      <c r="AW623" s="695"/>
      <c r="AX623" s="695"/>
      <c r="AY623" s="695">
        <v>0</v>
      </c>
      <c r="AZ623" s="695">
        <v>0</v>
      </c>
      <c r="BA623" s="695">
        <v>0</v>
      </c>
      <c r="BB623" s="695">
        <v>0</v>
      </c>
      <c r="BC623" s="695">
        <v>0</v>
      </c>
      <c r="BD623" s="695">
        <v>0</v>
      </c>
      <c r="BE623" s="695">
        <v>0</v>
      </c>
      <c r="BF623" s="695">
        <v>0</v>
      </c>
      <c r="BG623" s="695">
        <v>0</v>
      </c>
      <c r="BH623" s="695">
        <v>0</v>
      </c>
      <c r="BI623" s="695"/>
      <c r="BJ623" s="695"/>
      <c r="BK623" s="695"/>
      <c r="BL623" s="695"/>
      <c r="BM623" s="695"/>
      <c r="BN623" s="695"/>
      <c r="BO623" s="695"/>
      <c r="BP623" s="695"/>
      <c r="BQ623" s="695"/>
      <c r="BR623" s="695"/>
      <c r="BS623" s="695"/>
      <c r="BT623" s="696"/>
    </row>
    <row r="624" spans="2:72" ht="18" customHeight="1">
      <c r="B624" s="815" t="s">
        <v>208</v>
      </c>
      <c r="C624" s="815" t="s">
        <v>840</v>
      </c>
      <c r="D624" s="815" t="s">
        <v>120</v>
      </c>
      <c r="E624" s="815"/>
      <c r="F624" s="815"/>
      <c r="G624" s="815"/>
      <c r="H624" s="815">
        <v>2019</v>
      </c>
      <c r="I624" s="816"/>
      <c r="J624" s="634" t="s">
        <v>588</v>
      </c>
      <c r="K624" s="632"/>
      <c r="L624" s="694"/>
      <c r="M624" s="695"/>
      <c r="N624" s="695"/>
      <c r="O624" s="695"/>
      <c r="P624" s="695"/>
      <c r="Q624" s="695"/>
      <c r="R624" s="695"/>
      <c r="S624" s="695"/>
      <c r="T624" s="695">
        <v>0</v>
      </c>
      <c r="U624" s="695">
        <v>0</v>
      </c>
      <c r="V624" s="695">
        <v>0</v>
      </c>
      <c r="W624" s="695">
        <v>0</v>
      </c>
      <c r="X624" s="695">
        <v>0</v>
      </c>
      <c r="Y624" s="695">
        <v>0</v>
      </c>
      <c r="Z624" s="695">
        <v>0</v>
      </c>
      <c r="AA624" s="695">
        <v>0</v>
      </c>
      <c r="AB624" s="695">
        <v>0</v>
      </c>
      <c r="AC624" s="695">
        <v>0</v>
      </c>
      <c r="AD624" s="695"/>
      <c r="AE624" s="695"/>
      <c r="AF624" s="695"/>
      <c r="AG624" s="695"/>
      <c r="AH624" s="695"/>
      <c r="AI624" s="695"/>
      <c r="AJ624" s="695"/>
      <c r="AK624" s="695"/>
      <c r="AL624" s="695"/>
      <c r="AM624" s="695"/>
      <c r="AN624" s="695"/>
      <c r="AO624" s="696"/>
      <c r="AP624" s="632"/>
      <c r="AQ624" s="694"/>
      <c r="AR624" s="695"/>
      <c r="AS624" s="695"/>
      <c r="AT624" s="695"/>
      <c r="AU624" s="695"/>
      <c r="AV624" s="695"/>
      <c r="AW624" s="695"/>
      <c r="AX624" s="695"/>
      <c r="AY624" s="695">
        <v>0</v>
      </c>
      <c r="AZ624" s="695">
        <v>0</v>
      </c>
      <c r="BA624" s="695">
        <v>0</v>
      </c>
      <c r="BB624" s="695">
        <v>0</v>
      </c>
      <c r="BC624" s="695">
        <v>0</v>
      </c>
      <c r="BD624" s="695">
        <v>0</v>
      </c>
      <c r="BE624" s="695">
        <v>0</v>
      </c>
      <c r="BF624" s="695">
        <v>0</v>
      </c>
      <c r="BG624" s="695">
        <v>0</v>
      </c>
      <c r="BH624" s="695">
        <v>0</v>
      </c>
      <c r="BI624" s="695"/>
      <c r="BJ624" s="695"/>
      <c r="BK624" s="695"/>
      <c r="BL624" s="695"/>
      <c r="BM624" s="695"/>
      <c r="BN624" s="695"/>
      <c r="BO624" s="695"/>
      <c r="BP624" s="695"/>
      <c r="BQ624" s="695"/>
      <c r="BR624" s="695"/>
      <c r="BS624" s="695"/>
      <c r="BT624" s="696"/>
    </row>
    <row r="625" spans="2:72" ht="18" customHeight="1">
      <c r="B625" s="815" t="s">
        <v>208</v>
      </c>
      <c r="C625" s="815" t="s">
        <v>840</v>
      </c>
      <c r="D625" s="815" t="s">
        <v>115</v>
      </c>
      <c r="E625" s="815"/>
      <c r="F625" s="815"/>
      <c r="G625" s="815"/>
      <c r="H625" s="815">
        <v>2019</v>
      </c>
      <c r="I625" s="816"/>
      <c r="J625" s="634" t="s">
        <v>588</v>
      </c>
      <c r="K625" s="632"/>
      <c r="L625" s="694"/>
      <c r="M625" s="695"/>
      <c r="N625" s="695"/>
      <c r="O625" s="695"/>
      <c r="P625" s="695"/>
      <c r="Q625" s="695"/>
      <c r="R625" s="695"/>
      <c r="S625" s="695"/>
      <c r="T625" s="695">
        <v>0</v>
      </c>
      <c r="U625" s="695">
        <v>0</v>
      </c>
      <c r="V625" s="695">
        <v>0</v>
      </c>
      <c r="W625" s="695">
        <v>0</v>
      </c>
      <c r="X625" s="695">
        <v>0</v>
      </c>
      <c r="Y625" s="695">
        <v>0</v>
      </c>
      <c r="Z625" s="695">
        <v>0</v>
      </c>
      <c r="AA625" s="695">
        <v>0</v>
      </c>
      <c r="AB625" s="695">
        <v>0</v>
      </c>
      <c r="AC625" s="695">
        <v>0</v>
      </c>
      <c r="AD625" s="695"/>
      <c r="AE625" s="695"/>
      <c r="AF625" s="695"/>
      <c r="AG625" s="695"/>
      <c r="AH625" s="695"/>
      <c r="AI625" s="695"/>
      <c r="AJ625" s="695"/>
      <c r="AK625" s="695"/>
      <c r="AL625" s="695"/>
      <c r="AM625" s="695"/>
      <c r="AN625" s="695"/>
      <c r="AO625" s="696"/>
      <c r="AP625" s="632"/>
      <c r="AQ625" s="694"/>
      <c r="AR625" s="695"/>
      <c r="AS625" s="695"/>
      <c r="AT625" s="695"/>
      <c r="AU625" s="695"/>
      <c r="AV625" s="695"/>
      <c r="AW625" s="695"/>
      <c r="AX625" s="695"/>
      <c r="AY625" s="695">
        <v>0</v>
      </c>
      <c r="AZ625" s="695">
        <v>0</v>
      </c>
      <c r="BA625" s="695">
        <v>0</v>
      </c>
      <c r="BB625" s="695">
        <v>0</v>
      </c>
      <c r="BC625" s="695">
        <v>0</v>
      </c>
      <c r="BD625" s="695">
        <v>0</v>
      </c>
      <c r="BE625" s="695">
        <v>0</v>
      </c>
      <c r="BF625" s="695">
        <v>0</v>
      </c>
      <c r="BG625" s="695">
        <v>0</v>
      </c>
      <c r="BH625" s="695">
        <v>0</v>
      </c>
      <c r="BI625" s="695"/>
      <c r="BJ625" s="695"/>
      <c r="BK625" s="695"/>
      <c r="BL625" s="695"/>
      <c r="BM625" s="695"/>
      <c r="BN625" s="695"/>
      <c r="BO625" s="695"/>
      <c r="BP625" s="695"/>
      <c r="BQ625" s="695"/>
      <c r="BR625" s="695"/>
      <c r="BS625" s="695"/>
      <c r="BT625" s="696"/>
    </row>
    <row r="626" spans="2:72" ht="18" customHeight="1">
      <c r="B626" s="815" t="s">
        <v>208</v>
      </c>
      <c r="C626" s="815" t="s">
        <v>839</v>
      </c>
      <c r="D626" s="815" t="s">
        <v>794</v>
      </c>
      <c r="E626" s="815"/>
      <c r="F626" s="815"/>
      <c r="G626" s="815"/>
      <c r="H626" s="815">
        <v>2019</v>
      </c>
      <c r="I626" s="816"/>
      <c r="J626" s="634" t="s">
        <v>588</v>
      </c>
      <c r="K626" s="632"/>
      <c r="L626" s="694"/>
      <c r="M626" s="695"/>
      <c r="N626" s="695"/>
      <c r="O626" s="695"/>
      <c r="P626" s="695"/>
      <c r="Q626" s="695"/>
      <c r="R626" s="695"/>
      <c r="S626" s="695"/>
      <c r="T626" s="695">
        <v>0.90231615384615382</v>
      </c>
      <c r="U626" s="695">
        <v>0.90231615384615382</v>
      </c>
      <c r="V626" s="695">
        <v>0.90231615384615382</v>
      </c>
      <c r="W626" s="695">
        <v>0.90231615384615382</v>
      </c>
      <c r="X626" s="695">
        <v>0.90231615384615382</v>
      </c>
      <c r="Y626" s="695">
        <v>0.90231615384615382</v>
      </c>
      <c r="Z626" s="695">
        <v>0.90231615384615382</v>
      </c>
      <c r="AA626" s="695">
        <v>0.90231615384615382</v>
      </c>
      <c r="AB626" s="695">
        <v>0.90231615384615382</v>
      </c>
      <c r="AC626" s="695">
        <v>0.90231615384615382</v>
      </c>
      <c r="AD626" s="695">
        <v>0</v>
      </c>
      <c r="AE626" s="695">
        <v>0</v>
      </c>
      <c r="AF626" s="695">
        <v>0</v>
      </c>
      <c r="AG626" s="695">
        <v>0</v>
      </c>
      <c r="AH626" s="695">
        <v>0</v>
      </c>
      <c r="AI626" s="695">
        <v>0</v>
      </c>
      <c r="AJ626" s="695">
        <v>0</v>
      </c>
      <c r="AK626" s="695">
        <v>0</v>
      </c>
      <c r="AL626" s="695">
        <v>0</v>
      </c>
      <c r="AM626" s="695">
        <v>0</v>
      </c>
      <c r="AN626" s="695">
        <v>0</v>
      </c>
      <c r="AO626" s="696">
        <v>0</v>
      </c>
      <c r="AP626" s="632"/>
      <c r="AQ626" s="694"/>
      <c r="AR626" s="695"/>
      <c r="AS626" s="695"/>
      <c r="AT626" s="695"/>
      <c r="AU626" s="695"/>
      <c r="AV626" s="695"/>
      <c r="AW626" s="695"/>
      <c r="AX626" s="695"/>
      <c r="AY626" s="695">
        <v>1985.4490990979837</v>
      </c>
      <c r="AZ626" s="695">
        <v>1985.4490990979837</v>
      </c>
      <c r="BA626" s="695">
        <v>1985.4490990979837</v>
      </c>
      <c r="BB626" s="695">
        <v>1985.4490990979837</v>
      </c>
      <c r="BC626" s="695">
        <v>1985.4490990979837</v>
      </c>
      <c r="BD626" s="695">
        <v>1985.4490990979837</v>
      </c>
      <c r="BE626" s="695">
        <v>1985.4490990979837</v>
      </c>
      <c r="BF626" s="695">
        <v>1985.4490990979837</v>
      </c>
      <c r="BG626" s="695">
        <v>1985.4490990979837</v>
      </c>
      <c r="BH626" s="695">
        <v>1985.4490990979837</v>
      </c>
      <c r="BI626" s="695">
        <v>0</v>
      </c>
      <c r="BJ626" s="695">
        <v>0</v>
      </c>
      <c r="BK626" s="695">
        <v>0</v>
      </c>
      <c r="BL626" s="695">
        <v>0</v>
      </c>
      <c r="BM626" s="695">
        <v>0</v>
      </c>
      <c r="BN626" s="695">
        <v>0</v>
      </c>
      <c r="BO626" s="695">
        <v>0</v>
      </c>
      <c r="BP626" s="695">
        <v>0</v>
      </c>
      <c r="BQ626" s="695">
        <v>0</v>
      </c>
      <c r="BR626" s="695">
        <v>0</v>
      </c>
      <c r="BS626" s="695">
        <v>0</v>
      </c>
      <c r="BT626" s="696">
        <v>0</v>
      </c>
    </row>
    <row r="627" spans="2:72" ht="18" customHeight="1">
      <c r="B627" s="815" t="s">
        <v>208</v>
      </c>
      <c r="C627" s="815" t="s">
        <v>840</v>
      </c>
      <c r="D627" s="815" t="s">
        <v>118</v>
      </c>
      <c r="E627" s="815"/>
      <c r="F627" s="815"/>
      <c r="G627" s="815"/>
      <c r="H627" s="815">
        <v>2015</v>
      </c>
      <c r="I627" s="816"/>
      <c r="J627" s="634" t="s">
        <v>588</v>
      </c>
      <c r="K627" s="632"/>
      <c r="L627" s="694"/>
      <c r="M627" s="695"/>
      <c r="N627" s="695"/>
      <c r="O627" s="695"/>
      <c r="P627" s="695">
        <v>4.0772653399668322</v>
      </c>
      <c r="Q627" s="695">
        <v>4.0570982210809747</v>
      </c>
      <c r="R627" s="695">
        <v>4.0343006084273965</v>
      </c>
      <c r="S627" s="695">
        <v>4.0343006084273965</v>
      </c>
      <c r="T627" s="695">
        <v>4.0343006084273965</v>
      </c>
      <c r="U627" s="695">
        <v>4.0281627896360481</v>
      </c>
      <c r="V627" s="695">
        <v>3.8256147695215668</v>
      </c>
      <c r="W627" s="695">
        <v>3.8256147695215668</v>
      </c>
      <c r="X627" s="695">
        <v>3.7510841127694849</v>
      </c>
      <c r="Y627" s="695">
        <v>3.1074899709338606</v>
      </c>
      <c r="Z627" s="695">
        <v>1.5134107476952154</v>
      </c>
      <c r="AA627" s="695">
        <v>1.2915724399507835</v>
      </c>
      <c r="AB627" s="695">
        <v>1.06184265090319</v>
      </c>
      <c r="AC627" s="695">
        <v>1.06184265090319</v>
      </c>
      <c r="AD627" s="695">
        <v>1.06184265090319</v>
      </c>
      <c r="AE627" s="695">
        <v>0.70760282351682435</v>
      </c>
      <c r="AF627" s="695">
        <v>0.16046011983095274</v>
      </c>
      <c r="AG627" s="695">
        <v>0.16046011983095274</v>
      </c>
      <c r="AH627" s="695">
        <v>0.16046011983095274</v>
      </c>
      <c r="AI627" s="695">
        <v>0.16046011983095274</v>
      </c>
      <c r="AJ627" s="695">
        <v>0</v>
      </c>
      <c r="AK627" s="695">
        <v>0</v>
      </c>
      <c r="AL627" s="695">
        <v>0</v>
      </c>
      <c r="AM627" s="695">
        <v>0</v>
      </c>
      <c r="AN627" s="695">
        <v>0</v>
      </c>
      <c r="AO627" s="696">
        <v>0</v>
      </c>
      <c r="AP627" s="632"/>
      <c r="AQ627" s="694"/>
      <c r="AR627" s="695"/>
      <c r="AS627" s="695"/>
      <c r="AT627" s="695"/>
      <c r="AU627" s="695">
        <v>429047.73687451147</v>
      </c>
      <c r="AV627" s="695">
        <v>428068.94498411124</v>
      </c>
      <c r="AW627" s="695">
        <v>426956.91959805525</v>
      </c>
      <c r="AX627" s="695">
        <v>426956.91959805525</v>
      </c>
      <c r="AY627" s="695">
        <v>426956.91959805525</v>
      </c>
      <c r="AZ627" s="695">
        <v>426636.01498678705</v>
      </c>
      <c r="BA627" s="695">
        <v>407337.59064695903</v>
      </c>
      <c r="BB627" s="695">
        <v>407337.59064695903</v>
      </c>
      <c r="BC627" s="695">
        <v>403521.57110103103</v>
      </c>
      <c r="BD627" s="695">
        <v>342063.15956910717</v>
      </c>
      <c r="BE627" s="695">
        <v>187219.67058000644</v>
      </c>
      <c r="BF627" s="695">
        <v>174551.26064985344</v>
      </c>
      <c r="BG627" s="695">
        <v>126065.63005781826</v>
      </c>
      <c r="BH627" s="695">
        <v>126065.63005781826</v>
      </c>
      <c r="BI627" s="695">
        <v>126065.63005781826</v>
      </c>
      <c r="BJ627" s="695">
        <v>81348.200191719559</v>
      </c>
      <c r="BK627" s="695">
        <v>5240.8301246714145</v>
      </c>
      <c r="BL627" s="695">
        <v>5240.8301246714145</v>
      </c>
      <c r="BM627" s="695">
        <v>5240.8301246714145</v>
      </c>
      <c r="BN627" s="695">
        <v>5240.8301246714145</v>
      </c>
      <c r="BO627" s="695">
        <v>0</v>
      </c>
      <c r="BP627" s="695">
        <v>0</v>
      </c>
      <c r="BQ627" s="695">
        <v>0</v>
      </c>
      <c r="BR627" s="695">
        <v>0</v>
      </c>
      <c r="BS627" s="695">
        <v>0</v>
      </c>
      <c r="BT627" s="696">
        <v>0</v>
      </c>
    </row>
    <row r="628" spans="2:72" ht="18" customHeight="1">
      <c r="B628" s="815" t="s">
        <v>208</v>
      </c>
      <c r="C628" s="815" t="s">
        <v>840</v>
      </c>
      <c r="D628" s="815" t="s">
        <v>118</v>
      </c>
      <c r="E628" s="815"/>
      <c r="F628" s="815"/>
      <c r="G628" s="815"/>
      <c r="H628" s="815">
        <v>2016</v>
      </c>
      <c r="I628" s="816"/>
      <c r="J628" s="634" t="s">
        <v>588</v>
      </c>
      <c r="K628" s="632"/>
      <c r="L628" s="694"/>
      <c r="M628" s="695"/>
      <c r="N628" s="695"/>
      <c r="O628" s="695"/>
      <c r="P628" s="695"/>
      <c r="Q628" s="695">
        <v>80.869131502441491</v>
      </c>
      <c r="R628" s="695">
        <v>80.869131502441491</v>
      </c>
      <c r="S628" s="695">
        <v>81.003004374947068</v>
      </c>
      <c r="T628" s="695">
        <v>81.003004374947068</v>
      </c>
      <c r="U628" s="695">
        <v>81.000525247678439</v>
      </c>
      <c r="V628" s="695">
        <v>80.358431285105411</v>
      </c>
      <c r="W628" s="695">
        <v>80.358431285105411</v>
      </c>
      <c r="X628" s="695">
        <v>80.358431285105411</v>
      </c>
      <c r="Y628" s="695">
        <v>80.051019503796311</v>
      </c>
      <c r="Z628" s="695">
        <v>80.051019503796311</v>
      </c>
      <c r="AA628" s="695">
        <v>78.794101978605084</v>
      </c>
      <c r="AB628" s="695">
        <v>59.323036410849859</v>
      </c>
      <c r="AC628" s="695">
        <v>28.405840243868013</v>
      </c>
      <c r="AD628" s="695">
        <v>28.405840243868013</v>
      </c>
      <c r="AE628" s="695">
        <v>4.5839063196816161</v>
      </c>
      <c r="AF628" s="695">
        <v>0.69663476248271183</v>
      </c>
      <c r="AG628" s="695">
        <v>0.69663476248271183</v>
      </c>
      <c r="AH628" s="695">
        <v>0.69663476248271183</v>
      </c>
      <c r="AI628" s="695">
        <v>0.69663476248271183</v>
      </c>
      <c r="AJ628" s="695">
        <v>0.69663476248271183</v>
      </c>
      <c r="AK628" s="695">
        <v>0</v>
      </c>
      <c r="AL628" s="695">
        <v>0</v>
      </c>
      <c r="AM628" s="695">
        <v>0</v>
      </c>
      <c r="AN628" s="695">
        <v>0</v>
      </c>
      <c r="AO628" s="696">
        <v>0</v>
      </c>
      <c r="AP628" s="632"/>
      <c r="AQ628" s="694"/>
      <c r="AR628" s="695"/>
      <c r="AS628" s="695"/>
      <c r="AT628" s="695"/>
      <c r="AU628" s="695"/>
      <c r="AV628" s="695">
        <v>1441024.2057820789</v>
      </c>
      <c r="AW628" s="695">
        <v>1441024.2057820789</v>
      </c>
      <c r="AX628" s="695">
        <v>1442702.2614233342</v>
      </c>
      <c r="AY628" s="695">
        <v>1442702.2614233342</v>
      </c>
      <c r="AZ628" s="695">
        <v>1442626.0539676868</v>
      </c>
      <c r="BA628" s="695">
        <v>1431947.1155592222</v>
      </c>
      <c r="BB628" s="695">
        <v>1431947.1155592222</v>
      </c>
      <c r="BC628" s="695">
        <v>1431947.1155592222</v>
      </c>
      <c r="BD628" s="695">
        <v>1427527.0561340826</v>
      </c>
      <c r="BE628" s="695">
        <v>1427527.0561340826</v>
      </c>
      <c r="BF628" s="695">
        <v>1406582.593458798</v>
      </c>
      <c r="BG628" s="695">
        <v>1109581.8298617278</v>
      </c>
      <c r="BH628" s="695">
        <v>574882.08830701758</v>
      </c>
      <c r="BI628" s="695">
        <v>574882.08830701758</v>
      </c>
      <c r="BJ628" s="695">
        <v>70062.466010107993</v>
      </c>
      <c r="BK628" s="695">
        <v>980.22185733068034</v>
      </c>
      <c r="BL628" s="695">
        <v>980.22185733068034</v>
      </c>
      <c r="BM628" s="695">
        <v>980.22185733068034</v>
      </c>
      <c r="BN628" s="695">
        <v>980.22185733068034</v>
      </c>
      <c r="BO628" s="695">
        <v>980.22185733068034</v>
      </c>
      <c r="BP628" s="695">
        <v>0</v>
      </c>
      <c r="BQ628" s="695">
        <v>0</v>
      </c>
      <c r="BR628" s="695">
        <v>0</v>
      </c>
      <c r="BS628" s="695">
        <v>0</v>
      </c>
      <c r="BT628" s="696">
        <v>0</v>
      </c>
    </row>
    <row r="629" spans="2:72" ht="18" customHeight="1">
      <c r="B629" s="815" t="s">
        <v>208</v>
      </c>
      <c r="C629" s="815" t="s">
        <v>840</v>
      </c>
      <c r="D629" s="815" t="s">
        <v>118</v>
      </c>
      <c r="E629" s="815"/>
      <c r="F629" s="815"/>
      <c r="G629" s="815"/>
      <c r="H629" s="815">
        <v>2017</v>
      </c>
      <c r="I629" s="816"/>
      <c r="J629" s="634" t="s">
        <v>588</v>
      </c>
      <c r="K629" s="632"/>
      <c r="L629" s="694"/>
      <c r="M629" s="695"/>
      <c r="N629" s="695"/>
      <c r="O629" s="695"/>
      <c r="P629" s="695"/>
      <c r="Q629" s="695"/>
      <c r="R629" s="695">
        <v>735.76543811419356</v>
      </c>
      <c r="S629" s="695">
        <v>739.53054909814682</v>
      </c>
      <c r="T629" s="695">
        <v>739.53054909814682</v>
      </c>
      <c r="U629" s="695">
        <v>739.53054909814682</v>
      </c>
      <c r="V629" s="695">
        <v>739.53054909814682</v>
      </c>
      <c r="W629" s="695">
        <v>695.29049503669637</v>
      </c>
      <c r="X629" s="695">
        <v>695.29049503669637</v>
      </c>
      <c r="Y629" s="695">
        <v>695.29049503669637</v>
      </c>
      <c r="Z629" s="695">
        <v>694.90701151055293</v>
      </c>
      <c r="AA629" s="695">
        <v>694.90701151055293</v>
      </c>
      <c r="AB629" s="695">
        <v>664.92557219388834</v>
      </c>
      <c r="AC629" s="695">
        <v>639.61565946842495</v>
      </c>
      <c r="AD629" s="695">
        <v>191.07938243562637</v>
      </c>
      <c r="AE629" s="695">
        <v>119.08906593689102</v>
      </c>
      <c r="AF629" s="695">
        <v>11.121022258158149</v>
      </c>
      <c r="AG629" s="695">
        <v>0</v>
      </c>
      <c r="AH629" s="695">
        <v>0</v>
      </c>
      <c r="AI629" s="695">
        <v>0</v>
      </c>
      <c r="AJ629" s="695">
        <v>0</v>
      </c>
      <c r="AK629" s="695">
        <v>0</v>
      </c>
      <c r="AL629" s="695">
        <v>0</v>
      </c>
      <c r="AM629" s="695">
        <v>0</v>
      </c>
      <c r="AN629" s="695">
        <v>0</v>
      </c>
      <c r="AO629" s="696">
        <v>0</v>
      </c>
      <c r="AP629" s="632"/>
      <c r="AQ629" s="694"/>
      <c r="AR629" s="695"/>
      <c r="AS629" s="695"/>
      <c r="AT629" s="695"/>
      <c r="AU629" s="695"/>
      <c r="AV629" s="695"/>
      <c r="AW629" s="695">
        <v>5186700.2839870742</v>
      </c>
      <c r="AX629" s="695">
        <v>5204969.2902973937</v>
      </c>
      <c r="AY629" s="695">
        <v>5204969.2902973937</v>
      </c>
      <c r="AZ629" s="695">
        <v>5204969.2902973937</v>
      </c>
      <c r="BA629" s="695">
        <v>5204969.2902973937</v>
      </c>
      <c r="BB629" s="695">
        <v>4923590.6663079727</v>
      </c>
      <c r="BC629" s="695">
        <v>4923590.6663079727</v>
      </c>
      <c r="BD629" s="695">
        <v>4923590.6663079727</v>
      </c>
      <c r="BE629" s="695">
        <v>4900650.8203944266</v>
      </c>
      <c r="BF629" s="695">
        <v>4900650.8203944266</v>
      </c>
      <c r="BG629" s="695">
        <v>4730748.6401653243</v>
      </c>
      <c r="BH629" s="695">
        <v>4593332.0615256596</v>
      </c>
      <c r="BI629" s="695">
        <v>1754921.1492920406</v>
      </c>
      <c r="BJ629" s="695">
        <v>1336224.5310778911</v>
      </c>
      <c r="BK629" s="695">
        <v>200395.12263457733</v>
      </c>
      <c r="BL629" s="695">
        <v>80267.799048209024</v>
      </c>
      <c r="BM629" s="695">
        <v>80267.799048209024</v>
      </c>
      <c r="BN629" s="695">
        <v>80267.799048209024</v>
      </c>
      <c r="BO629" s="695">
        <v>80267.799048209024</v>
      </c>
      <c r="BP629" s="695">
        <v>80267.799048209024</v>
      </c>
      <c r="BQ629" s="695">
        <v>0</v>
      </c>
      <c r="BR629" s="695">
        <v>0</v>
      </c>
      <c r="BS629" s="695">
        <v>0</v>
      </c>
      <c r="BT629" s="696">
        <v>0</v>
      </c>
    </row>
    <row r="630" spans="2:72" ht="18" customHeight="1">
      <c r="B630" s="815" t="s">
        <v>208</v>
      </c>
      <c r="C630" s="815" t="s">
        <v>840</v>
      </c>
      <c r="D630" s="815" t="s">
        <v>118</v>
      </c>
      <c r="E630" s="815"/>
      <c r="F630" s="815"/>
      <c r="G630" s="815"/>
      <c r="H630" s="815">
        <v>2018</v>
      </c>
      <c r="I630" s="816"/>
      <c r="J630" s="634" t="s">
        <v>588</v>
      </c>
      <c r="K630" s="632"/>
      <c r="L630" s="694"/>
      <c r="M630" s="695"/>
      <c r="N630" s="695"/>
      <c r="O630" s="695"/>
      <c r="P630" s="695"/>
      <c r="Q630" s="695"/>
      <c r="R630" s="695"/>
      <c r="S630" s="695">
        <v>8334.7673064753089</v>
      </c>
      <c r="T630" s="695">
        <v>8377.4185677451187</v>
      </c>
      <c r="U630" s="695">
        <v>8377.4185677451187</v>
      </c>
      <c r="V630" s="695">
        <v>8377.4185677451187</v>
      </c>
      <c r="W630" s="695">
        <v>8377.4185677451187</v>
      </c>
      <c r="X630" s="695">
        <v>7876.2662478248549</v>
      </c>
      <c r="Y630" s="695">
        <v>7876.2662478248549</v>
      </c>
      <c r="Z630" s="695">
        <v>7876.2662478248549</v>
      </c>
      <c r="AA630" s="695">
        <v>7871.9221378807069</v>
      </c>
      <c r="AB630" s="695">
        <v>7871.9221378807069</v>
      </c>
      <c r="AC630" s="695">
        <v>7532.2917240655561</v>
      </c>
      <c r="AD630" s="695">
        <v>7245.5804677518354</v>
      </c>
      <c r="AE630" s="695">
        <v>2164.5515094428415</v>
      </c>
      <c r="AF630" s="695">
        <v>1349.0435972006471</v>
      </c>
      <c r="AG630" s="695">
        <v>125.97918838027121</v>
      </c>
      <c r="AH630" s="695">
        <v>0</v>
      </c>
      <c r="AI630" s="695">
        <v>0</v>
      </c>
      <c r="AJ630" s="695">
        <v>0</v>
      </c>
      <c r="AK630" s="695">
        <v>0</v>
      </c>
      <c r="AL630" s="695">
        <v>0</v>
      </c>
      <c r="AM630" s="695">
        <v>0</v>
      </c>
      <c r="AN630" s="695">
        <v>0</v>
      </c>
      <c r="AO630" s="696">
        <v>0</v>
      </c>
      <c r="AP630" s="632"/>
      <c r="AQ630" s="694"/>
      <c r="AR630" s="695"/>
      <c r="AS630" s="695"/>
      <c r="AT630" s="695"/>
      <c r="AU630" s="695"/>
      <c r="AV630" s="695"/>
      <c r="AW630" s="695"/>
      <c r="AX630" s="695">
        <v>63957978.155970149</v>
      </c>
      <c r="AY630" s="695">
        <v>64183256.009432025</v>
      </c>
      <c r="AZ630" s="695">
        <v>64183256.009432025</v>
      </c>
      <c r="BA630" s="695">
        <v>64183256.009432025</v>
      </c>
      <c r="BB630" s="695">
        <v>64183256.009432025</v>
      </c>
      <c r="BC630" s="695">
        <v>60713534.047237158</v>
      </c>
      <c r="BD630" s="695">
        <v>60713534.047237158</v>
      </c>
      <c r="BE630" s="695">
        <v>60713534.047237158</v>
      </c>
      <c r="BF630" s="695">
        <v>60430659.370948352</v>
      </c>
      <c r="BG630" s="695">
        <v>60430659.370948352</v>
      </c>
      <c r="BH630" s="695">
        <v>58335570.135641433</v>
      </c>
      <c r="BI630" s="695">
        <v>56641065.719791956</v>
      </c>
      <c r="BJ630" s="695">
        <v>21640195.574514534</v>
      </c>
      <c r="BK630" s="695">
        <v>16477184.855658453</v>
      </c>
      <c r="BL630" s="695">
        <v>2471102.2758717779</v>
      </c>
      <c r="BM630" s="695">
        <v>989794.25396964932</v>
      </c>
      <c r="BN630" s="695">
        <v>989794.25396964932</v>
      </c>
      <c r="BO630" s="695">
        <v>989794.25396964932</v>
      </c>
      <c r="BP630" s="695">
        <v>989794.25396964932</v>
      </c>
      <c r="BQ630" s="695">
        <v>989794.25396964932</v>
      </c>
      <c r="BR630" s="695">
        <v>0</v>
      </c>
      <c r="BS630" s="695">
        <v>0</v>
      </c>
      <c r="BT630" s="696">
        <v>0</v>
      </c>
    </row>
    <row r="631" spans="2:72" ht="18" customHeight="1">
      <c r="B631" s="815" t="s">
        <v>208</v>
      </c>
      <c r="C631" s="815" t="s">
        <v>840</v>
      </c>
      <c r="D631" s="815" t="s">
        <v>118</v>
      </c>
      <c r="E631" s="815"/>
      <c r="F631" s="815"/>
      <c r="G631" s="815"/>
      <c r="H631" s="815">
        <v>2019</v>
      </c>
      <c r="I631" s="816"/>
      <c r="J631" s="634" t="s">
        <v>588</v>
      </c>
      <c r="K631" s="632"/>
      <c r="L631" s="694"/>
      <c r="M631" s="695"/>
      <c r="N631" s="695"/>
      <c r="O631" s="695"/>
      <c r="P631" s="695"/>
      <c r="Q631" s="695"/>
      <c r="R631" s="695"/>
      <c r="S631" s="695"/>
      <c r="T631" s="695">
        <v>5592.0808949496204</v>
      </c>
      <c r="U631" s="695">
        <v>5620.6970871625826</v>
      </c>
      <c r="V631" s="695">
        <v>5620.6970871625826</v>
      </c>
      <c r="W631" s="695">
        <v>5620.6970871625826</v>
      </c>
      <c r="X631" s="695">
        <v>5620.6970871625826</v>
      </c>
      <c r="Y631" s="695">
        <v>5284.4568286602816</v>
      </c>
      <c r="Z631" s="695">
        <v>5284.4568286602816</v>
      </c>
      <c r="AA631" s="695">
        <v>5284.4568286602816</v>
      </c>
      <c r="AB631" s="695">
        <v>5281.542216490443</v>
      </c>
      <c r="AC631" s="695">
        <v>5281.542216490443</v>
      </c>
      <c r="AD631" s="695">
        <v>5053.6725377575995</v>
      </c>
      <c r="AE631" s="695">
        <v>4861.3081345482451</v>
      </c>
      <c r="AF631" s="695">
        <v>1452.2717548078122</v>
      </c>
      <c r="AG631" s="695">
        <v>905.11956110627375</v>
      </c>
      <c r="AH631" s="695">
        <v>84.523752925322412</v>
      </c>
      <c r="AI631" s="695">
        <v>0</v>
      </c>
      <c r="AJ631" s="695">
        <v>0</v>
      </c>
      <c r="AK631" s="695">
        <v>0</v>
      </c>
      <c r="AL631" s="695">
        <v>0</v>
      </c>
      <c r="AM631" s="695">
        <v>0</v>
      </c>
      <c r="AN631" s="695">
        <v>0</v>
      </c>
      <c r="AO631" s="696">
        <v>0</v>
      </c>
      <c r="AP631" s="632"/>
      <c r="AQ631" s="694"/>
      <c r="AR631" s="695"/>
      <c r="AS631" s="695"/>
      <c r="AT631" s="695"/>
      <c r="AU631" s="695"/>
      <c r="AV631" s="695"/>
      <c r="AW631" s="695"/>
      <c r="AX631" s="695"/>
      <c r="AY631" s="695">
        <v>39759874.264819428</v>
      </c>
      <c r="AZ631" s="695">
        <v>39899919.641276605</v>
      </c>
      <c r="BA631" s="695">
        <v>39899919.641276605</v>
      </c>
      <c r="BB631" s="695">
        <v>39899919.641276605</v>
      </c>
      <c r="BC631" s="695">
        <v>39899919.641276605</v>
      </c>
      <c r="BD631" s="695">
        <v>37742945.438397229</v>
      </c>
      <c r="BE631" s="695">
        <v>37742945.438397229</v>
      </c>
      <c r="BF631" s="695">
        <v>37742945.438397229</v>
      </c>
      <c r="BG631" s="695">
        <v>37567094.639384836</v>
      </c>
      <c r="BH631" s="695">
        <v>37567094.639384836</v>
      </c>
      <c r="BI631" s="695">
        <v>36264669.40689484</v>
      </c>
      <c r="BJ631" s="695">
        <v>35211270.214833803</v>
      </c>
      <c r="BK631" s="695">
        <v>13452761.952708554</v>
      </c>
      <c r="BL631" s="695">
        <v>10243144.279851098</v>
      </c>
      <c r="BM631" s="695">
        <v>1536176.0739930433</v>
      </c>
      <c r="BN631" s="695">
        <v>615311.74406269926</v>
      </c>
      <c r="BO631" s="695">
        <v>615311.74406269926</v>
      </c>
      <c r="BP631" s="695">
        <v>615311.74406269926</v>
      </c>
      <c r="BQ631" s="695">
        <v>615311.74406269926</v>
      </c>
      <c r="BR631" s="695">
        <v>615311.74406269926</v>
      </c>
      <c r="BS631" s="695">
        <v>0</v>
      </c>
      <c r="BT631" s="696">
        <v>0</v>
      </c>
    </row>
    <row r="632" spans="2:72" ht="18" customHeight="1">
      <c r="B632" s="815" t="s">
        <v>208</v>
      </c>
      <c r="C632" s="815" t="s">
        <v>840</v>
      </c>
      <c r="D632" s="815" t="s">
        <v>118</v>
      </c>
      <c r="E632" s="815"/>
      <c r="F632" s="815"/>
      <c r="G632" s="815"/>
      <c r="H632" s="815">
        <v>2015</v>
      </c>
      <c r="I632" s="816"/>
      <c r="J632" s="634" t="s">
        <v>588</v>
      </c>
      <c r="K632" s="632"/>
      <c r="L632" s="694"/>
      <c r="M632" s="695"/>
      <c r="N632" s="695"/>
      <c r="O632" s="695"/>
      <c r="P632" s="695">
        <v>0</v>
      </c>
      <c r="Q632" s="695">
        <v>0</v>
      </c>
      <c r="R632" s="695">
        <v>0</v>
      </c>
      <c r="S632" s="695">
        <v>0</v>
      </c>
      <c r="T632" s="695">
        <v>0</v>
      </c>
      <c r="U632" s="695">
        <v>0</v>
      </c>
      <c r="V632" s="695">
        <v>0</v>
      </c>
      <c r="W632" s="695">
        <v>0</v>
      </c>
      <c r="X632" s="695">
        <v>0</v>
      </c>
      <c r="Y632" s="695">
        <v>0</v>
      </c>
      <c r="Z632" s="695">
        <v>0</v>
      </c>
      <c r="AA632" s="695">
        <v>0</v>
      </c>
      <c r="AB632" s="695">
        <v>0</v>
      </c>
      <c r="AC632" s="695">
        <v>0</v>
      </c>
      <c r="AD632" s="695">
        <v>0</v>
      </c>
      <c r="AE632" s="695">
        <v>0</v>
      </c>
      <c r="AF632" s="695">
        <v>0</v>
      </c>
      <c r="AG632" s="695">
        <v>0</v>
      </c>
      <c r="AH632" s="695">
        <v>0</v>
      </c>
      <c r="AI632" s="695">
        <v>0</v>
      </c>
      <c r="AJ632" s="695">
        <v>0</v>
      </c>
      <c r="AK632" s="695">
        <v>0</v>
      </c>
      <c r="AL632" s="695">
        <v>0</v>
      </c>
      <c r="AM632" s="695">
        <v>0</v>
      </c>
      <c r="AN632" s="695">
        <v>0</v>
      </c>
      <c r="AO632" s="696">
        <v>0</v>
      </c>
      <c r="AP632" s="632"/>
      <c r="AQ632" s="694"/>
      <c r="AR632" s="695"/>
      <c r="AS632" s="695"/>
      <c r="AT632" s="695"/>
      <c r="AU632" s="695">
        <v>0</v>
      </c>
      <c r="AV632" s="695">
        <v>0</v>
      </c>
      <c r="AW632" s="695">
        <v>0</v>
      </c>
      <c r="AX632" s="695">
        <v>0</v>
      </c>
      <c r="AY632" s="695">
        <v>0</v>
      </c>
      <c r="AZ632" s="695">
        <v>0</v>
      </c>
      <c r="BA632" s="695">
        <v>0</v>
      </c>
      <c r="BB632" s="695">
        <v>0</v>
      </c>
      <c r="BC632" s="695">
        <v>0</v>
      </c>
      <c r="BD632" s="695">
        <v>0</v>
      </c>
      <c r="BE632" s="695">
        <v>0</v>
      </c>
      <c r="BF632" s="695">
        <v>0</v>
      </c>
      <c r="BG632" s="695">
        <v>0</v>
      </c>
      <c r="BH632" s="695">
        <v>0</v>
      </c>
      <c r="BI632" s="695">
        <v>0</v>
      </c>
      <c r="BJ632" s="695">
        <v>0</v>
      </c>
      <c r="BK632" s="695">
        <v>0</v>
      </c>
      <c r="BL632" s="695">
        <v>0</v>
      </c>
      <c r="BM632" s="695">
        <v>0</v>
      </c>
      <c r="BN632" s="695">
        <v>0</v>
      </c>
      <c r="BO632" s="695">
        <v>0</v>
      </c>
      <c r="BP632" s="695">
        <v>0</v>
      </c>
      <c r="BQ632" s="695">
        <v>0</v>
      </c>
      <c r="BR632" s="695">
        <v>0</v>
      </c>
      <c r="BS632" s="695">
        <v>0</v>
      </c>
      <c r="BT632" s="696">
        <v>0</v>
      </c>
    </row>
    <row r="633" spans="2:72" ht="18" customHeight="1">
      <c r="B633" s="815" t="s">
        <v>208</v>
      </c>
      <c r="C633" s="815" t="s">
        <v>840</v>
      </c>
      <c r="D633" s="815" t="s">
        <v>118</v>
      </c>
      <c r="E633" s="815"/>
      <c r="F633" s="815"/>
      <c r="G633" s="815"/>
      <c r="H633" s="815">
        <v>2016</v>
      </c>
      <c r="I633" s="816"/>
      <c r="J633" s="634" t="s">
        <v>588</v>
      </c>
      <c r="K633" s="632"/>
      <c r="L633" s="694"/>
      <c r="M633" s="695"/>
      <c r="N633" s="695"/>
      <c r="O633" s="695"/>
      <c r="P633" s="695">
        <v>0</v>
      </c>
      <c r="Q633" s="695">
        <v>12.245505094696433</v>
      </c>
      <c r="R633" s="695">
        <v>12.245505094696433</v>
      </c>
      <c r="S633" s="695">
        <v>12.265776623669874</v>
      </c>
      <c r="T633" s="695">
        <v>12.265776623669874</v>
      </c>
      <c r="U633" s="695">
        <v>12.26540122498518</v>
      </c>
      <c r="V633" s="695">
        <v>12.168172965649607</v>
      </c>
      <c r="W633" s="695">
        <v>12.168172965649607</v>
      </c>
      <c r="X633" s="695">
        <v>12.168172965649607</v>
      </c>
      <c r="Y633" s="695">
        <v>12.121623528747634</v>
      </c>
      <c r="Z633" s="695">
        <v>12.121623528747634</v>
      </c>
      <c r="AA633" s="695">
        <v>11.931296395608115</v>
      </c>
      <c r="AB633" s="695">
        <v>8.9829151260266986</v>
      </c>
      <c r="AC633" s="695">
        <v>4.3013181292161775</v>
      </c>
      <c r="AD633" s="695">
        <v>4.3013181292161775</v>
      </c>
      <c r="AE633" s="695">
        <v>0.6941121679979676</v>
      </c>
      <c r="AF633" s="695">
        <v>0.10548703039882579</v>
      </c>
      <c r="AG633" s="695">
        <v>0.10548703039882579</v>
      </c>
      <c r="AH633" s="695">
        <v>0.10548703039882579</v>
      </c>
      <c r="AI633" s="695">
        <v>0.10548703039882579</v>
      </c>
      <c r="AJ633" s="695">
        <v>0.10548703039882579</v>
      </c>
      <c r="AK633" s="695">
        <v>0</v>
      </c>
      <c r="AL633" s="695">
        <v>0</v>
      </c>
      <c r="AM633" s="695">
        <v>0</v>
      </c>
      <c r="AN633" s="695">
        <v>0</v>
      </c>
      <c r="AO633" s="696">
        <v>0</v>
      </c>
      <c r="AP633" s="632"/>
      <c r="AQ633" s="694"/>
      <c r="AR633" s="695"/>
      <c r="AS633" s="695"/>
      <c r="AT633" s="695"/>
      <c r="AU633" s="695">
        <v>0</v>
      </c>
      <c r="AV633" s="695">
        <v>140653.5931797149</v>
      </c>
      <c r="AW633" s="695">
        <v>140653.5931797149</v>
      </c>
      <c r="AX633" s="695">
        <v>140817.38262513225</v>
      </c>
      <c r="AY633" s="695">
        <v>140817.38262513225</v>
      </c>
      <c r="AZ633" s="695">
        <v>140809.94426814915</v>
      </c>
      <c r="BA633" s="695">
        <v>139767.60850968753</v>
      </c>
      <c r="BB633" s="695">
        <v>139767.60850968753</v>
      </c>
      <c r="BC633" s="695">
        <v>139767.60850968753</v>
      </c>
      <c r="BD633" s="695">
        <v>139336.18116952266</v>
      </c>
      <c r="BE633" s="695">
        <v>139336.18116952266</v>
      </c>
      <c r="BF633" s="695">
        <v>137291.8616357655</v>
      </c>
      <c r="BG633" s="695">
        <v>108302.60218444691</v>
      </c>
      <c r="BH633" s="695">
        <v>56112.333887657274</v>
      </c>
      <c r="BI633" s="695">
        <v>56112.333887657274</v>
      </c>
      <c r="BJ633" s="695">
        <v>6838.5649261214394</v>
      </c>
      <c r="BK633" s="695">
        <v>95.676204323040949</v>
      </c>
      <c r="BL633" s="695">
        <v>95.676204323040949</v>
      </c>
      <c r="BM633" s="695">
        <v>95.676204323040949</v>
      </c>
      <c r="BN633" s="695">
        <v>95.676204323040949</v>
      </c>
      <c r="BO633" s="695">
        <v>95.676204323040949</v>
      </c>
      <c r="BP633" s="695">
        <v>0</v>
      </c>
      <c r="BQ633" s="695">
        <v>0</v>
      </c>
      <c r="BR633" s="695">
        <v>0</v>
      </c>
      <c r="BS633" s="695">
        <v>0</v>
      </c>
      <c r="BT633" s="696">
        <v>0</v>
      </c>
    </row>
    <row r="634" spans="2:72" ht="18" customHeight="1">
      <c r="B634" s="815" t="s">
        <v>208</v>
      </c>
      <c r="C634" s="815" t="s">
        <v>840</v>
      </c>
      <c r="D634" s="815" t="s">
        <v>118</v>
      </c>
      <c r="E634" s="815"/>
      <c r="F634" s="815"/>
      <c r="G634" s="815"/>
      <c r="H634" s="815">
        <v>2017</v>
      </c>
      <c r="I634" s="816"/>
      <c r="J634" s="634" t="s">
        <v>588</v>
      </c>
      <c r="K634" s="632"/>
      <c r="L634" s="694"/>
      <c r="M634" s="695"/>
      <c r="N634" s="695"/>
      <c r="O634" s="695"/>
      <c r="P634" s="695">
        <v>0</v>
      </c>
      <c r="Q634" s="695">
        <v>0</v>
      </c>
      <c r="R634" s="695">
        <v>48.845425301654444</v>
      </c>
      <c r="S634" s="695">
        <v>49.095380569722614</v>
      </c>
      <c r="T634" s="695">
        <v>49.095380569722614</v>
      </c>
      <c r="U634" s="695">
        <v>49.095380569722614</v>
      </c>
      <c r="V634" s="695">
        <v>49.095380569722614</v>
      </c>
      <c r="W634" s="695">
        <v>46.158406169921641</v>
      </c>
      <c r="X634" s="695">
        <v>46.158406169921641</v>
      </c>
      <c r="Y634" s="695">
        <v>46.158406169921641</v>
      </c>
      <c r="Z634" s="695">
        <v>46.132947762988771</v>
      </c>
      <c r="AA634" s="695">
        <v>46.132947762988771</v>
      </c>
      <c r="AB634" s="695">
        <v>44.142563220964476</v>
      </c>
      <c r="AC634" s="695">
        <v>42.462308363395124</v>
      </c>
      <c r="AD634" s="695">
        <v>12.685229854459513</v>
      </c>
      <c r="AE634" s="695">
        <v>7.9059925529709352</v>
      </c>
      <c r="AF634" s="695">
        <v>0.73829380105319919</v>
      </c>
      <c r="AG634" s="695">
        <v>0</v>
      </c>
      <c r="AH634" s="695">
        <v>0</v>
      </c>
      <c r="AI634" s="695">
        <v>0</v>
      </c>
      <c r="AJ634" s="695">
        <v>0</v>
      </c>
      <c r="AK634" s="695">
        <v>0</v>
      </c>
      <c r="AL634" s="695">
        <v>0</v>
      </c>
      <c r="AM634" s="695">
        <v>0</v>
      </c>
      <c r="AN634" s="695">
        <v>0</v>
      </c>
      <c r="AO634" s="696">
        <v>0</v>
      </c>
      <c r="AP634" s="632"/>
      <c r="AQ634" s="694"/>
      <c r="AR634" s="695"/>
      <c r="AS634" s="695"/>
      <c r="AT634" s="695"/>
      <c r="AU634" s="695">
        <v>0</v>
      </c>
      <c r="AV634" s="695">
        <v>0</v>
      </c>
      <c r="AW634" s="695">
        <v>467721.5812121256</v>
      </c>
      <c r="AX634" s="695">
        <v>469369.02718948765</v>
      </c>
      <c r="AY634" s="695">
        <v>469369.02718948765</v>
      </c>
      <c r="AZ634" s="695">
        <v>469369.02718948765</v>
      </c>
      <c r="BA634" s="695">
        <v>469369.02718948765</v>
      </c>
      <c r="BB634" s="695">
        <v>443995.11936259153</v>
      </c>
      <c r="BC634" s="695">
        <v>443995.11936259153</v>
      </c>
      <c r="BD634" s="695">
        <v>443995.11936259153</v>
      </c>
      <c r="BE634" s="695">
        <v>441926.47062332055</v>
      </c>
      <c r="BF634" s="695">
        <v>441926.47062332055</v>
      </c>
      <c r="BG634" s="695">
        <v>426605.18502031744</v>
      </c>
      <c r="BH634" s="695">
        <v>414213.35670424259</v>
      </c>
      <c r="BI634" s="695">
        <v>158253.69693783516</v>
      </c>
      <c r="BJ634" s="695">
        <v>120496.85085133789</v>
      </c>
      <c r="BK634" s="695">
        <v>18071.050666878273</v>
      </c>
      <c r="BL634" s="695">
        <v>7238.3172027796018</v>
      </c>
      <c r="BM634" s="695">
        <v>7238.3172027796018</v>
      </c>
      <c r="BN634" s="695">
        <v>7238.3172027796018</v>
      </c>
      <c r="BO634" s="695">
        <v>7238.3172027796018</v>
      </c>
      <c r="BP634" s="695">
        <v>7238.3172027796018</v>
      </c>
      <c r="BQ634" s="695">
        <v>0</v>
      </c>
      <c r="BR634" s="695">
        <v>0</v>
      </c>
      <c r="BS634" s="695">
        <v>0</v>
      </c>
      <c r="BT634" s="696">
        <v>0</v>
      </c>
    </row>
    <row r="635" spans="2:72" ht="18" customHeight="1">
      <c r="B635" s="815" t="s">
        <v>208</v>
      </c>
      <c r="C635" s="815" t="s">
        <v>840</v>
      </c>
      <c r="D635" s="815" t="s">
        <v>118</v>
      </c>
      <c r="E635" s="815"/>
      <c r="F635" s="815"/>
      <c r="G635" s="815"/>
      <c r="H635" s="815">
        <v>2018</v>
      </c>
      <c r="I635" s="816"/>
      <c r="J635" s="634" t="s">
        <v>588</v>
      </c>
      <c r="K635" s="632"/>
      <c r="L635" s="694"/>
      <c r="M635" s="695"/>
      <c r="N635" s="695"/>
      <c r="O635" s="695"/>
      <c r="P635" s="695">
        <v>0</v>
      </c>
      <c r="Q635" s="695">
        <v>0</v>
      </c>
      <c r="R635" s="695">
        <v>0</v>
      </c>
      <c r="S635" s="695">
        <v>1310.5117239706431</v>
      </c>
      <c r="T635" s="695">
        <v>1317.2179673342457</v>
      </c>
      <c r="U635" s="695">
        <v>1317.2179673342457</v>
      </c>
      <c r="V635" s="695">
        <v>1317.2179673342457</v>
      </c>
      <c r="W635" s="695">
        <v>1317.2179673342457</v>
      </c>
      <c r="X635" s="695">
        <v>1238.4196078119171</v>
      </c>
      <c r="Y635" s="695">
        <v>1238.4196078119171</v>
      </c>
      <c r="Z635" s="695">
        <v>1238.4196078119171</v>
      </c>
      <c r="AA635" s="695">
        <v>1237.7365645063649</v>
      </c>
      <c r="AB635" s="695">
        <v>1237.7365645063649</v>
      </c>
      <c r="AC635" s="695">
        <v>1184.3349969813826</v>
      </c>
      <c r="AD635" s="695">
        <v>1139.2541388149439</v>
      </c>
      <c r="AE635" s="695">
        <v>340.34185070282376</v>
      </c>
      <c r="AF635" s="695">
        <v>212.11599379690676</v>
      </c>
      <c r="AG635" s="695">
        <v>19.80825586101091</v>
      </c>
      <c r="AH635" s="695">
        <v>0</v>
      </c>
      <c r="AI635" s="695">
        <v>0</v>
      </c>
      <c r="AJ635" s="695">
        <v>0</v>
      </c>
      <c r="AK635" s="695">
        <v>0</v>
      </c>
      <c r="AL635" s="695">
        <v>0</v>
      </c>
      <c r="AM635" s="695">
        <v>0</v>
      </c>
      <c r="AN635" s="695">
        <v>0</v>
      </c>
      <c r="AO635" s="696">
        <v>0</v>
      </c>
      <c r="AP635" s="632"/>
      <c r="AQ635" s="694"/>
      <c r="AR635" s="695"/>
      <c r="AS635" s="695"/>
      <c r="AT635" s="695"/>
      <c r="AU635" s="695">
        <v>0</v>
      </c>
      <c r="AV635" s="695">
        <v>0</v>
      </c>
      <c r="AW635" s="695">
        <v>0</v>
      </c>
      <c r="AX635" s="695">
        <v>8187557.2874138281</v>
      </c>
      <c r="AY635" s="695">
        <v>8216396.149804174</v>
      </c>
      <c r="AZ635" s="695">
        <v>8216396.149804174</v>
      </c>
      <c r="BA635" s="695">
        <v>8216396.149804174</v>
      </c>
      <c r="BB635" s="695">
        <v>8216396.149804174</v>
      </c>
      <c r="BC635" s="695">
        <v>7772220.9560919786</v>
      </c>
      <c r="BD635" s="695">
        <v>7772220.9560919786</v>
      </c>
      <c r="BE635" s="695">
        <v>7772220.9560919786</v>
      </c>
      <c r="BF635" s="695">
        <v>7736008.8573976569</v>
      </c>
      <c r="BG635" s="695">
        <v>7736008.8573976569</v>
      </c>
      <c r="BH635" s="695">
        <v>7467806.7717330996</v>
      </c>
      <c r="BI635" s="695">
        <v>7250885.4058839474</v>
      </c>
      <c r="BJ635" s="695">
        <v>2770261.757573056</v>
      </c>
      <c r="BK635" s="695">
        <v>2109320.8201800887</v>
      </c>
      <c r="BL635" s="695">
        <v>316337.25815127714</v>
      </c>
      <c r="BM635" s="695">
        <v>126708.15105141141</v>
      </c>
      <c r="BN635" s="695">
        <v>126708.15105141141</v>
      </c>
      <c r="BO635" s="695">
        <v>126708.15105141141</v>
      </c>
      <c r="BP635" s="695">
        <v>126708.15105141141</v>
      </c>
      <c r="BQ635" s="695">
        <v>126708.15105141141</v>
      </c>
      <c r="BR635" s="695">
        <v>0</v>
      </c>
      <c r="BS635" s="695">
        <v>0</v>
      </c>
      <c r="BT635" s="696">
        <v>0</v>
      </c>
    </row>
    <row r="636" spans="2:72" ht="18" customHeight="1">
      <c r="B636" s="815" t="s">
        <v>208</v>
      </c>
      <c r="C636" s="815" t="s">
        <v>840</v>
      </c>
      <c r="D636" s="815" t="s">
        <v>118</v>
      </c>
      <c r="E636" s="815"/>
      <c r="F636" s="815"/>
      <c r="G636" s="815"/>
      <c r="H636" s="815">
        <v>2019</v>
      </c>
      <c r="I636" s="816"/>
      <c r="J636" s="634" t="s">
        <v>588</v>
      </c>
      <c r="K636" s="632"/>
      <c r="L636" s="694"/>
      <c r="M636" s="695"/>
      <c r="N636" s="695"/>
      <c r="O636" s="695"/>
      <c r="P636" s="695">
        <v>0</v>
      </c>
      <c r="Q636" s="695">
        <v>0</v>
      </c>
      <c r="R636" s="695">
        <v>0</v>
      </c>
      <c r="S636" s="695">
        <v>0</v>
      </c>
      <c r="T636" s="695">
        <v>3441.8818447568106</v>
      </c>
      <c r="U636" s="695">
        <v>3459.4948861798734</v>
      </c>
      <c r="V636" s="695">
        <v>3459.4948861798734</v>
      </c>
      <c r="W636" s="695">
        <v>3459.4948861798734</v>
      </c>
      <c r="X636" s="695">
        <v>3459.4948861798734</v>
      </c>
      <c r="Y636" s="695">
        <v>3252.5416494588881</v>
      </c>
      <c r="Z636" s="695">
        <v>3252.5416494588881</v>
      </c>
      <c r="AA636" s="695">
        <v>3252.5416494588881</v>
      </c>
      <c r="AB636" s="695">
        <v>3250.7477285732057</v>
      </c>
      <c r="AC636" s="695">
        <v>3250.7477285732057</v>
      </c>
      <c r="AD636" s="695">
        <v>3110.4957320562262</v>
      </c>
      <c r="AE636" s="695">
        <v>2992.0969536011944</v>
      </c>
      <c r="AF636" s="695">
        <v>893.86185222042548</v>
      </c>
      <c r="AG636" s="695">
        <v>557.09397686279397</v>
      </c>
      <c r="AH636" s="695">
        <v>52.023705684786677</v>
      </c>
      <c r="AI636" s="695">
        <v>0</v>
      </c>
      <c r="AJ636" s="695">
        <v>0</v>
      </c>
      <c r="AK636" s="695">
        <v>0</v>
      </c>
      <c r="AL636" s="695">
        <v>0</v>
      </c>
      <c r="AM636" s="695">
        <v>0</v>
      </c>
      <c r="AN636" s="695">
        <v>0</v>
      </c>
      <c r="AO636" s="696">
        <v>0</v>
      </c>
      <c r="AP636" s="632"/>
      <c r="AQ636" s="694"/>
      <c r="AR636" s="695"/>
      <c r="AS636" s="695"/>
      <c r="AT636" s="695"/>
      <c r="AU636" s="695">
        <v>0</v>
      </c>
      <c r="AV636" s="695">
        <v>0</v>
      </c>
      <c r="AW636" s="695">
        <v>0</v>
      </c>
      <c r="AX636" s="695">
        <v>0</v>
      </c>
      <c r="AY636" s="695">
        <v>22984702.111929171</v>
      </c>
      <c r="AZ636" s="695">
        <v>23065660.64913635</v>
      </c>
      <c r="BA636" s="695">
        <v>23065660.64913635</v>
      </c>
      <c r="BB636" s="695">
        <v>23065660.64913635</v>
      </c>
      <c r="BC636" s="695">
        <v>23065660.64913635</v>
      </c>
      <c r="BD636" s="695">
        <v>21818739.967594713</v>
      </c>
      <c r="BE636" s="695">
        <v>21818739.967594713</v>
      </c>
      <c r="BF636" s="695">
        <v>21818739.967594713</v>
      </c>
      <c r="BG636" s="695">
        <v>21717082.748949509</v>
      </c>
      <c r="BH636" s="695">
        <v>21717082.748949509</v>
      </c>
      <c r="BI636" s="695">
        <v>20964166.484867387</v>
      </c>
      <c r="BJ636" s="695">
        <v>20355209.160877727</v>
      </c>
      <c r="BK636" s="695">
        <v>7776878.8705475265</v>
      </c>
      <c r="BL636" s="695">
        <v>5921437.7388061369</v>
      </c>
      <c r="BM636" s="695">
        <v>888044.79654617212</v>
      </c>
      <c r="BN636" s="695">
        <v>355704.2723288142</v>
      </c>
      <c r="BO636" s="695">
        <v>355704.2723288142</v>
      </c>
      <c r="BP636" s="695">
        <v>355704.2723288142</v>
      </c>
      <c r="BQ636" s="695">
        <v>355704.2723288142</v>
      </c>
      <c r="BR636" s="695">
        <v>355704.2723288142</v>
      </c>
      <c r="BS636" s="695">
        <v>0</v>
      </c>
      <c r="BT636" s="696">
        <v>0</v>
      </c>
    </row>
    <row r="637" spans="2:72" ht="18" customHeight="1">
      <c r="B637" s="815" t="s">
        <v>208</v>
      </c>
      <c r="C637" s="815" t="s">
        <v>840</v>
      </c>
      <c r="D637" s="815" t="s">
        <v>125</v>
      </c>
      <c r="E637" s="815"/>
      <c r="F637" s="815"/>
      <c r="G637" s="815"/>
      <c r="H637" s="815">
        <v>2019</v>
      </c>
      <c r="I637" s="816"/>
      <c r="J637" s="634" t="s">
        <v>588</v>
      </c>
      <c r="K637" s="632"/>
      <c r="L637" s="694"/>
      <c r="M637" s="695"/>
      <c r="N637" s="695"/>
      <c r="O637" s="695"/>
      <c r="P637" s="695">
        <v>0</v>
      </c>
      <c r="Q637" s="695">
        <v>0</v>
      </c>
      <c r="R637" s="695">
        <v>0</v>
      </c>
      <c r="S637" s="695">
        <v>0</v>
      </c>
      <c r="T637" s="695">
        <v>0</v>
      </c>
      <c r="U637" s="695">
        <v>0</v>
      </c>
      <c r="V637" s="695">
        <v>0</v>
      </c>
      <c r="W637" s="695">
        <v>0</v>
      </c>
      <c r="X637" s="695">
        <v>0</v>
      </c>
      <c r="Y637" s="695">
        <v>0</v>
      </c>
      <c r="Z637" s="695">
        <v>0</v>
      </c>
      <c r="AA637" s="695">
        <v>0</v>
      </c>
      <c r="AB637" s="695">
        <v>0</v>
      </c>
      <c r="AC637" s="695">
        <v>0</v>
      </c>
      <c r="AD637" s="695">
        <v>0</v>
      </c>
      <c r="AE637" s="695">
        <v>0</v>
      </c>
      <c r="AF637" s="695">
        <v>0</v>
      </c>
      <c r="AG637" s="695">
        <v>0</v>
      </c>
      <c r="AH637" s="695">
        <v>0</v>
      </c>
      <c r="AI637" s="695">
        <v>0</v>
      </c>
      <c r="AJ637" s="695">
        <v>0</v>
      </c>
      <c r="AK637" s="695">
        <v>0</v>
      </c>
      <c r="AL637" s="695">
        <v>0</v>
      </c>
      <c r="AM637" s="695">
        <v>0</v>
      </c>
      <c r="AN637" s="695">
        <v>0</v>
      </c>
      <c r="AO637" s="696">
        <v>0</v>
      </c>
      <c r="AP637" s="632"/>
      <c r="AQ637" s="694"/>
      <c r="AR637" s="695"/>
      <c r="AS637" s="695"/>
      <c r="AT637" s="695"/>
      <c r="AU637" s="695">
        <v>0</v>
      </c>
      <c r="AV637" s="695">
        <v>0</v>
      </c>
      <c r="AW637" s="695">
        <v>0</v>
      </c>
      <c r="AX637" s="695">
        <v>0</v>
      </c>
      <c r="AY637" s="695">
        <v>0</v>
      </c>
      <c r="AZ637" s="695">
        <v>0</v>
      </c>
      <c r="BA637" s="695">
        <v>0</v>
      </c>
      <c r="BB637" s="695">
        <v>0</v>
      </c>
      <c r="BC637" s="695">
        <v>0</v>
      </c>
      <c r="BD637" s="695">
        <v>0</v>
      </c>
      <c r="BE637" s="695">
        <v>0</v>
      </c>
      <c r="BF637" s="695">
        <v>0</v>
      </c>
      <c r="BG637" s="695">
        <v>0</v>
      </c>
      <c r="BH637" s="695">
        <v>0</v>
      </c>
      <c r="BI637" s="695">
        <v>0</v>
      </c>
      <c r="BJ637" s="695">
        <v>0</v>
      </c>
      <c r="BK637" s="695">
        <v>0</v>
      </c>
      <c r="BL637" s="695">
        <v>0</v>
      </c>
      <c r="BM637" s="695">
        <v>0</v>
      </c>
      <c r="BN637" s="695">
        <v>0</v>
      </c>
      <c r="BO637" s="695">
        <v>0</v>
      </c>
      <c r="BP637" s="695">
        <v>0</v>
      </c>
      <c r="BQ637" s="695">
        <v>0</v>
      </c>
      <c r="BR637" s="695">
        <v>0</v>
      </c>
      <c r="BS637" s="695">
        <v>0</v>
      </c>
      <c r="BT637" s="696">
        <v>0</v>
      </c>
    </row>
    <row r="638" spans="2:72" ht="18" customHeight="1">
      <c r="B638" s="815" t="s">
        <v>208</v>
      </c>
      <c r="C638" s="815" t="s">
        <v>839</v>
      </c>
      <c r="D638" s="815" t="s">
        <v>115</v>
      </c>
      <c r="E638" s="815"/>
      <c r="F638" s="815"/>
      <c r="G638" s="815"/>
      <c r="H638" s="815">
        <v>2019</v>
      </c>
      <c r="I638" s="816"/>
      <c r="J638" s="634" t="s">
        <v>588</v>
      </c>
      <c r="K638" s="632"/>
      <c r="L638" s="694"/>
      <c r="M638" s="695"/>
      <c r="N638" s="695"/>
      <c r="O638" s="695"/>
      <c r="P638" s="695">
        <v>0</v>
      </c>
      <c r="Q638" s="695">
        <v>0</v>
      </c>
      <c r="R638" s="695">
        <v>0</v>
      </c>
      <c r="S638" s="695">
        <v>0</v>
      </c>
      <c r="T638" s="695">
        <v>1.0445773195876291</v>
      </c>
      <c r="U638" s="695">
        <v>1.0445773195876291</v>
      </c>
      <c r="V638" s="695">
        <v>1.0445773195876291</v>
      </c>
      <c r="W638" s="695">
        <v>1.0445773195876291</v>
      </c>
      <c r="X638" s="695">
        <v>1.0445773195876291</v>
      </c>
      <c r="Y638" s="695">
        <v>1.0445773195876291</v>
      </c>
      <c r="Z638" s="695">
        <v>1.0445773195876291</v>
      </c>
      <c r="AA638" s="695">
        <v>1.0445773195876291</v>
      </c>
      <c r="AB638" s="695">
        <v>1.0445773195876291</v>
      </c>
      <c r="AC638" s="695">
        <v>1.0445773195876291</v>
      </c>
      <c r="AD638" s="695">
        <v>1.0445773195876291</v>
      </c>
      <c r="AE638" s="695">
        <v>1.0445773195876291</v>
      </c>
      <c r="AF638" s="695">
        <v>1.0445773195876291</v>
      </c>
      <c r="AG638" s="695">
        <v>1.0445773195876291</v>
      </c>
      <c r="AH638" s="695">
        <v>1.0445773195876291</v>
      </c>
      <c r="AI638" s="695">
        <v>0.65822680412371148</v>
      </c>
      <c r="AJ638" s="695">
        <v>0.55806185567010325</v>
      </c>
      <c r="AK638" s="695">
        <v>0.55806185567010325</v>
      </c>
      <c r="AL638" s="695">
        <v>0.55806185567010325</v>
      </c>
      <c r="AM638" s="695">
        <v>0.55806185567010325</v>
      </c>
      <c r="AN638" s="695">
        <v>0.55806185567010325</v>
      </c>
      <c r="AO638" s="696">
        <v>0.55806185567010325</v>
      </c>
      <c r="AP638" s="632"/>
      <c r="AQ638" s="694"/>
      <c r="AR638" s="695"/>
      <c r="AS638" s="695"/>
      <c r="AT638" s="695"/>
      <c r="AU638" s="695">
        <v>0</v>
      </c>
      <c r="AV638" s="695">
        <v>0</v>
      </c>
      <c r="AW638" s="695">
        <v>0</v>
      </c>
      <c r="AX638" s="695">
        <v>0</v>
      </c>
      <c r="AY638" s="695">
        <v>29178.979064232102</v>
      </c>
      <c r="AZ638" s="695">
        <v>29178.979064232102</v>
      </c>
      <c r="BA638" s="695">
        <v>29178.979064232102</v>
      </c>
      <c r="BB638" s="695">
        <v>29178.979064232102</v>
      </c>
      <c r="BC638" s="695">
        <v>29178.979064232102</v>
      </c>
      <c r="BD638" s="695">
        <v>29178.979064232102</v>
      </c>
      <c r="BE638" s="695">
        <v>29178.979064232102</v>
      </c>
      <c r="BF638" s="695">
        <v>29178.979064232102</v>
      </c>
      <c r="BG638" s="695">
        <v>29178.979064232102</v>
      </c>
      <c r="BH638" s="695">
        <v>29178.979064232102</v>
      </c>
      <c r="BI638" s="695">
        <v>28402.356936700016</v>
      </c>
      <c r="BJ638" s="695">
        <v>28402.356936700016</v>
      </c>
      <c r="BK638" s="695">
        <v>28402.356936700016</v>
      </c>
      <c r="BL638" s="695">
        <v>28402.356936700016</v>
      </c>
      <c r="BM638" s="695">
        <v>28402.356936700016</v>
      </c>
      <c r="BN638" s="695">
        <v>22014.781837247625</v>
      </c>
      <c r="BO638" s="695">
        <v>9388.6878077198362</v>
      </c>
      <c r="BP638" s="695">
        <v>9386.713553820804</v>
      </c>
      <c r="BQ638" s="695">
        <v>9386.713553820804</v>
      </c>
      <c r="BR638" s="695">
        <v>9386.713553820804</v>
      </c>
      <c r="BS638" s="695">
        <v>9382.7650460227378</v>
      </c>
      <c r="BT638" s="696">
        <v>9382.7650460227378</v>
      </c>
    </row>
    <row r="639" spans="2:72" ht="18" customHeight="1">
      <c r="B639" s="815" t="s">
        <v>208</v>
      </c>
      <c r="C639" s="815" t="s">
        <v>840</v>
      </c>
      <c r="D639" s="815" t="s">
        <v>791</v>
      </c>
      <c r="E639" s="815"/>
      <c r="F639" s="815"/>
      <c r="G639" s="815"/>
      <c r="H639" s="815">
        <v>2019</v>
      </c>
      <c r="I639" s="816"/>
      <c r="J639" s="634" t="s">
        <v>588</v>
      </c>
      <c r="K639" s="632"/>
      <c r="L639" s="694"/>
      <c r="M639" s="695"/>
      <c r="N639" s="695"/>
      <c r="O639" s="695"/>
      <c r="P639" s="695">
        <v>0</v>
      </c>
      <c r="Q639" s="695">
        <v>0</v>
      </c>
      <c r="R639" s="695">
        <v>0</v>
      </c>
      <c r="S639" s="695">
        <v>0</v>
      </c>
      <c r="T639" s="695">
        <v>0</v>
      </c>
      <c r="U639" s="695">
        <v>0</v>
      </c>
      <c r="V639" s="695">
        <v>0</v>
      </c>
      <c r="W639" s="695">
        <v>0</v>
      </c>
      <c r="X639" s="695">
        <v>0</v>
      </c>
      <c r="Y639" s="695">
        <v>0</v>
      </c>
      <c r="Z639" s="695">
        <v>0</v>
      </c>
      <c r="AA639" s="695">
        <v>0</v>
      </c>
      <c r="AB639" s="695">
        <v>0</v>
      </c>
      <c r="AC639" s="695">
        <v>0</v>
      </c>
      <c r="AD639" s="695">
        <v>0</v>
      </c>
      <c r="AE639" s="695">
        <v>0</v>
      </c>
      <c r="AF639" s="695">
        <v>0</v>
      </c>
      <c r="AG639" s="695">
        <v>0</v>
      </c>
      <c r="AH639" s="695">
        <v>0</v>
      </c>
      <c r="AI639" s="695">
        <v>0</v>
      </c>
      <c r="AJ639" s="695">
        <v>0</v>
      </c>
      <c r="AK639" s="695">
        <v>0</v>
      </c>
      <c r="AL639" s="695">
        <v>0</v>
      </c>
      <c r="AM639" s="695">
        <v>0</v>
      </c>
      <c r="AN639" s="695">
        <v>0</v>
      </c>
      <c r="AO639" s="696">
        <v>0</v>
      </c>
      <c r="AP639" s="632"/>
      <c r="AQ639" s="694"/>
      <c r="AR639" s="695"/>
      <c r="AS639" s="695"/>
      <c r="AT639" s="695"/>
      <c r="AU639" s="695">
        <v>0</v>
      </c>
      <c r="AV639" s="695">
        <v>0</v>
      </c>
      <c r="AW639" s="695">
        <v>0</v>
      </c>
      <c r="AX639" s="695">
        <v>0</v>
      </c>
      <c r="AY639" s="695">
        <v>0</v>
      </c>
      <c r="AZ639" s="695">
        <v>0</v>
      </c>
      <c r="BA639" s="695">
        <v>0</v>
      </c>
      <c r="BB639" s="695">
        <v>0</v>
      </c>
      <c r="BC639" s="695">
        <v>0</v>
      </c>
      <c r="BD639" s="695">
        <v>0</v>
      </c>
      <c r="BE639" s="695">
        <v>0</v>
      </c>
      <c r="BF639" s="695">
        <v>0</v>
      </c>
      <c r="BG639" s="695">
        <v>0</v>
      </c>
      <c r="BH639" s="695">
        <v>0</v>
      </c>
      <c r="BI639" s="695">
        <v>0</v>
      </c>
      <c r="BJ639" s="695">
        <v>0</v>
      </c>
      <c r="BK639" s="695">
        <v>0</v>
      </c>
      <c r="BL639" s="695">
        <v>0</v>
      </c>
      <c r="BM639" s="695">
        <v>0</v>
      </c>
      <c r="BN639" s="695">
        <v>0</v>
      </c>
      <c r="BO639" s="695">
        <v>0</v>
      </c>
      <c r="BP639" s="695">
        <v>0</v>
      </c>
      <c r="BQ639" s="695">
        <v>0</v>
      </c>
      <c r="BR639" s="695">
        <v>0</v>
      </c>
      <c r="BS639" s="695">
        <v>0</v>
      </c>
      <c r="BT639" s="696">
        <v>0</v>
      </c>
    </row>
    <row r="640" spans="2:72" ht="18" customHeight="1">
      <c r="B640" s="815" t="s">
        <v>208</v>
      </c>
      <c r="C640" s="815" t="s">
        <v>839</v>
      </c>
      <c r="D640" s="815" t="s">
        <v>795</v>
      </c>
      <c r="E640" s="815"/>
      <c r="F640" s="815"/>
      <c r="G640" s="815"/>
      <c r="H640" s="815">
        <v>2019</v>
      </c>
      <c r="I640" s="816"/>
      <c r="J640" s="634" t="s">
        <v>588</v>
      </c>
      <c r="K640" s="632"/>
      <c r="L640" s="694"/>
      <c r="M640" s="695"/>
      <c r="N640" s="695"/>
      <c r="O640" s="695"/>
      <c r="P640" s="695">
        <v>0</v>
      </c>
      <c r="Q640" s="695">
        <v>0</v>
      </c>
      <c r="R640" s="695">
        <v>0</v>
      </c>
      <c r="S640" s="695">
        <v>0</v>
      </c>
      <c r="T640" s="695">
        <v>0</v>
      </c>
      <c r="U640" s="695">
        <v>0</v>
      </c>
      <c r="V640" s="695">
        <v>0</v>
      </c>
      <c r="W640" s="695">
        <v>0</v>
      </c>
      <c r="X640" s="695">
        <v>0</v>
      </c>
      <c r="Y640" s="695">
        <v>0</v>
      </c>
      <c r="Z640" s="695">
        <v>0</v>
      </c>
      <c r="AA640" s="695">
        <v>0</v>
      </c>
      <c r="AB640" s="695">
        <v>0</v>
      </c>
      <c r="AC640" s="695">
        <v>0</v>
      </c>
      <c r="AD640" s="695">
        <v>0</v>
      </c>
      <c r="AE640" s="695">
        <v>0</v>
      </c>
      <c r="AF640" s="695">
        <v>0</v>
      </c>
      <c r="AG640" s="695">
        <v>0</v>
      </c>
      <c r="AH640" s="695">
        <v>0</v>
      </c>
      <c r="AI640" s="695">
        <v>0</v>
      </c>
      <c r="AJ640" s="695">
        <v>0</v>
      </c>
      <c r="AK640" s="695">
        <v>0</v>
      </c>
      <c r="AL640" s="695">
        <v>0</v>
      </c>
      <c r="AM640" s="695">
        <v>0</v>
      </c>
      <c r="AN640" s="695">
        <v>0</v>
      </c>
      <c r="AO640" s="696">
        <v>0</v>
      </c>
      <c r="AP640" s="632"/>
      <c r="AQ640" s="694"/>
      <c r="AR640" s="695"/>
      <c r="AS640" s="695"/>
      <c r="AT640" s="695"/>
      <c r="AU640" s="695">
        <v>0</v>
      </c>
      <c r="AV640" s="695">
        <v>0</v>
      </c>
      <c r="AW640" s="695">
        <v>0</v>
      </c>
      <c r="AX640" s="695">
        <v>0</v>
      </c>
      <c r="AY640" s="695">
        <v>0</v>
      </c>
      <c r="AZ640" s="695">
        <v>0</v>
      </c>
      <c r="BA640" s="695">
        <v>0</v>
      </c>
      <c r="BB640" s="695">
        <v>0</v>
      </c>
      <c r="BC640" s="695">
        <v>0</v>
      </c>
      <c r="BD640" s="695">
        <v>0</v>
      </c>
      <c r="BE640" s="695">
        <v>0</v>
      </c>
      <c r="BF640" s="695">
        <v>0</v>
      </c>
      <c r="BG640" s="695">
        <v>0</v>
      </c>
      <c r="BH640" s="695">
        <v>0</v>
      </c>
      <c r="BI640" s="695">
        <v>0</v>
      </c>
      <c r="BJ640" s="695">
        <v>0</v>
      </c>
      <c r="BK640" s="695">
        <v>0</v>
      </c>
      <c r="BL640" s="695">
        <v>0</v>
      </c>
      <c r="BM640" s="695">
        <v>0</v>
      </c>
      <c r="BN640" s="695">
        <v>0</v>
      </c>
      <c r="BO640" s="695">
        <v>0</v>
      </c>
      <c r="BP640" s="695">
        <v>0</v>
      </c>
      <c r="BQ640" s="695">
        <v>0</v>
      </c>
      <c r="BR640" s="695">
        <v>0</v>
      </c>
      <c r="BS640" s="695">
        <v>0</v>
      </c>
      <c r="BT640" s="696">
        <v>0</v>
      </c>
    </row>
    <row r="641" spans="2:72" ht="18" customHeight="1">
      <c r="B641" s="815" t="s">
        <v>208</v>
      </c>
      <c r="C641" s="815" t="s">
        <v>840</v>
      </c>
      <c r="D641" s="815" t="s">
        <v>775</v>
      </c>
      <c r="E641" s="815"/>
      <c r="F641" s="815"/>
      <c r="G641" s="815"/>
      <c r="H641" s="815">
        <v>2019</v>
      </c>
      <c r="I641" s="816"/>
      <c r="J641" s="634" t="s">
        <v>588</v>
      </c>
      <c r="K641" s="632"/>
      <c r="L641" s="694"/>
      <c r="M641" s="695"/>
      <c r="N641" s="695"/>
      <c r="O641" s="695"/>
      <c r="P641" s="695">
        <v>0</v>
      </c>
      <c r="Q641" s="695">
        <v>0</v>
      </c>
      <c r="R641" s="695">
        <v>0</v>
      </c>
      <c r="S641" s="695">
        <v>0</v>
      </c>
      <c r="T641" s="695">
        <v>0</v>
      </c>
      <c r="U641" s="695">
        <v>0</v>
      </c>
      <c r="V641" s="695">
        <v>0</v>
      </c>
      <c r="W641" s="695">
        <v>0</v>
      </c>
      <c r="X641" s="695">
        <v>0</v>
      </c>
      <c r="Y641" s="695">
        <v>0</v>
      </c>
      <c r="Z641" s="695">
        <v>0</v>
      </c>
      <c r="AA641" s="695">
        <v>0</v>
      </c>
      <c r="AB641" s="695">
        <v>0</v>
      </c>
      <c r="AC641" s="695">
        <v>0</v>
      </c>
      <c r="AD641" s="695">
        <v>0</v>
      </c>
      <c r="AE641" s="695">
        <v>0</v>
      </c>
      <c r="AF641" s="695">
        <v>0</v>
      </c>
      <c r="AG641" s="695">
        <v>0</v>
      </c>
      <c r="AH641" s="695">
        <v>0</v>
      </c>
      <c r="AI641" s="695">
        <v>0</v>
      </c>
      <c r="AJ641" s="695">
        <v>0</v>
      </c>
      <c r="AK641" s="695">
        <v>0</v>
      </c>
      <c r="AL641" s="695">
        <v>0</v>
      </c>
      <c r="AM641" s="695">
        <v>0</v>
      </c>
      <c r="AN641" s="695">
        <v>0</v>
      </c>
      <c r="AO641" s="696">
        <v>0</v>
      </c>
      <c r="AP641" s="632"/>
      <c r="AQ641" s="694"/>
      <c r="AR641" s="695"/>
      <c r="AS641" s="695"/>
      <c r="AT641" s="695"/>
      <c r="AU641" s="695">
        <v>0</v>
      </c>
      <c r="AV641" s="695">
        <v>0</v>
      </c>
      <c r="AW641" s="695">
        <v>0</v>
      </c>
      <c r="AX641" s="695">
        <v>0</v>
      </c>
      <c r="AY641" s="695">
        <v>0</v>
      </c>
      <c r="AZ641" s="695">
        <v>0</v>
      </c>
      <c r="BA641" s="695">
        <v>0</v>
      </c>
      <c r="BB641" s="695">
        <v>0</v>
      </c>
      <c r="BC641" s="695">
        <v>0</v>
      </c>
      <c r="BD641" s="695">
        <v>0</v>
      </c>
      <c r="BE641" s="695">
        <v>0</v>
      </c>
      <c r="BF641" s="695">
        <v>0</v>
      </c>
      <c r="BG641" s="695">
        <v>0</v>
      </c>
      <c r="BH641" s="695">
        <v>0</v>
      </c>
      <c r="BI641" s="695">
        <v>0</v>
      </c>
      <c r="BJ641" s="695">
        <v>0</v>
      </c>
      <c r="BK641" s="695">
        <v>0</v>
      </c>
      <c r="BL641" s="695">
        <v>0</v>
      </c>
      <c r="BM641" s="695">
        <v>0</v>
      </c>
      <c r="BN641" s="695">
        <v>0</v>
      </c>
      <c r="BO641" s="695">
        <v>0</v>
      </c>
      <c r="BP641" s="695">
        <v>0</v>
      </c>
      <c r="BQ641" s="695">
        <v>0</v>
      </c>
      <c r="BR641" s="695">
        <v>0</v>
      </c>
      <c r="BS641" s="695">
        <v>0</v>
      </c>
      <c r="BT641" s="696">
        <v>0</v>
      </c>
    </row>
    <row r="642" spans="2:72" ht="18" customHeight="1">
      <c r="B642" s="815" t="s">
        <v>208</v>
      </c>
      <c r="C642" s="815" t="s">
        <v>840</v>
      </c>
      <c r="D642" s="815" t="s">
        <v>793</v>
      </c>
      <c r="E642" s="815"/>
      <c r="F642" s="815"/>
      <c r="G642" s="815"/>
      <c r="H642" s="815">
        <v>2019</v>
      </c>
      <c r="I642" s="816"/>
      <c r="J642" s="634" t="s">
        <v>588</v>
      </c>
      <c r="K642" s="632"/>
      <c r="L642" s="694"/>
      <c r="M642" s="695"/>
      <c r="N642" s="695"/>
      <c r="O642" s="695"/>
      <c r="P642" s="695">
        <v>0</v>
      </c>
      <c r="Q642" s="695">
        <v>0</v>
      </c>
      <c r="R642" s="695">
        <v>0</v>
      </c>
      <c r="S642" s="695">
        <v>0</v>
      </c>
      <c r="T642" s="695">
        <v>0</v>
      </c>
      <c r="U642" s="695">
        <v>0</v>
      </c>
      <c r="V642" s="695">
        <v>0</v>
      </c>
      <c r="W642" s="695">
        <v>0</v>
      </c>
      <c r="X642" s="695">
        <v>0</v>
      </c>
      <c r="Y642" s="695">
        <v>0</v>
      </c>
      <c r="Z642" s="695">
        <v>0</v>
      </c>
      <c r="AA642" s="695">
        <v>0</v>
      </c>
      <c r="AB642" s="695">
        <v>0</v>
      </c>
      <c r="AC642" s="695">
        <v>0</v>
      </c>
      <c r="AD642" s="695">
        <v>0</v>
      </c>
      <c r="AE642" s="695">
        <v>0</v>
      </c>
      <c r="AF642" s="695">
        <v>0</v>
      </c>
      <c r="AG642" s="695">
        <v>0</v>
      </c>
      <c r="AH642" s="695">
        <v>0</v>
      </c>
      <c r="AI642" s="695">
        <v>0</v>
      </c>
      <c r="AJ642" s="695">
        <v>0</v>
      </c>
      <c r="AK642" s="695">
        <v>0</v>
      </c>
      <c r="AL642" s="695">
        <v>0</v>
      </c>
      <c r="AM642" s="695">
        <v>0</v>
      </c>
      <c r="AN642" s="695">
        <v>0</v>
      </c>
      <c r="AO642" s="696">
        <v>0</v>
      </c>
      <c r="AP642" s="632"/>
      <c r="AQ642" s="694"/>
      <c r="AR642" s="695"/>
      <c r="AS642" s="695"/>
      <c r="AT642" s="695"/>
      <c r="AU642" s="695">
        <v>0</v>
      </c>
      <c r="AV642" s="695">
        <v>0</v>
      </c>
      <c r="AW642" s="695">
        <v>0</v>
      </c>
      <c r="AX642" s="695">
        <v>0</v>
      </c>
      <c r="AY642" s="695">
        <v>0</v>
      </c>
      <c r="AZ642" s="695">
        <v>0</v>
      </c>
      <c r="BA642" s="695">
        <v>0</v>
      </c>
      <c r="BB642" s="695">
        <v>0</v>
      </c>
      <c r="BC642" s="695">
        <v>0</v>
      </c>
      <c r="BD642" s="695">
        <v>0</v>
      </c>
      <c r="BE642" s="695">
        <v>0</v>
      </c>
      <c r="BF642" s="695">
        <v>0</v>
      </c>
      <c r="BG642" s="695">
        <v>0</v>
      </c>
      <c r="BH642" s="695">
        <v>0</v>
      </c>
      <c r="BI642" s="695">
        <v>0</v>
      </c>
      <c r="BJ642" s="695">
        <v>0</v>
      </c>
      <c r="BK642" s="695">
        <v>0</v>
      </c>
      <c r="BL642" s="695">
        <v>0</v>
      </c>
      <c r="BM642" s="695">
        <v>0</v>
      </c>
      <c r="BN642" s="695">
        <v>0</v>
      </c>
      <c r="BO642" s="695">
        <v>0</v>
      </c>
      <c r="BP642" s="695">
        <v>0</v>
      </c>
      <c r="BQ642" s="695">
        <v>0</v>
      </c>
      <c r="BR642" s="695">
        <v>0</v>
      </c>
      <c r="BS642" s="695">
        <v>0</v>
      </c>
      <c r="BT642" s="696">
        <v>0</v>
      </c>
    </row>
    <row r="643" spans="2:72" ht="18" customHeight="1">
      <c r="B643" s="815" t="s">
        <v>208</v>
      </c>
      <c r="C643" s="815" t="s">
        <v>840</v>
      </c>
      <c r="D643" s="815" t="s">
        <v>119</v>
      </c>
      <c r="E643" s="815"/>
      <c r="F643" s="815"/>
      <c r="G643" s="815"/>
      <c r="H643" s="815">
        <v>2019</v>
      </c>
      <c r="I643" s="816"/>
      <c r="J643" s="634" t="s">
        <v>588</v>
      </c>
      <c r="K643" s="632"/>
      <c r="L643" s="694"/>
      <c r="M643" s="695"/>
      <c r="N643" s="695"/>
      <c r="O643" s="695"/>
      <c r="P643" s="695">
        <v>0</v>
      </c>
      <c r="Q643" s="695">
        <v>0</v>
      </c>
      <c r="R643" s="695">
        <v>0</v>
      </c>
      <c r="S643" s="695">
        <v>0</v>
      </c>
      <c r="T643" s="695">
        <v>0</v>
      </c>
      <c r="U643" s="695">
        <v>0</v>
      </c>
      <c r="V643" s="695">
        <v>0</v>
      </c>
      <c r="W643" s="695">
        <v>0</v>
      </c>
      <c r="X643" s="695">
        <v>0</v>
      </c>
      <c r="Y643" s="695">
        <v>0</v>
      </c>
      <c r="Z643" s="695">
        <v>0</v>
      </c>
      <c r="AA643" s="695">
        <v>0</v>
      </c>
      <c r="AB643" s="695">
        <v>0</v>
      </c>
      <c r="AC643" s="695">
        <v>0</v>
      </c>
      <c r="AD643" s="695">
        <v>0</v>
      </c>
      <c r="AE643" s="695">
        <v>0</v>
      </c>
      <c r="AF643" s="695">
        <v>0</v>
      </c>
      <c r="AG643" s="695">
        <v>0</v>
      </c>
      <c r="AH643" s="695">
        <v>0</v>
      </c>
      <c r="AI643" s="695">
        <v>0</v>
      </c>
      <c r="AJ643" s="695">
        <v>0</v>
      </c>
      <c r="AK643" s="695">
        <v>0</v>
      </c>
      <c r="AL643" s="695">
        <v>0</v>
      </c>
      <c r="AM643" s="695">
        <v>0</v>
      </c>
      <c r="AN643" s="695">
        <v>0</v>
      </c>
      <c r="AO643" s="696">
        <v>0</v>
      </c>
      <c r="AP643" s="632"/>
      <c r="AQ643" s="694"/>
      <c r="AR643" s="695"/>
      <c r="AS643" s="695"/>
      <c r="AT643" s="695"/>
      <c r="AU643" s="695">
        <v>0</v>
      </c>
      <c r="AV643" s="695">
        <v>0</v>
      </c>
      <c r="AW643" s="695">
        <v>0</v>
      </c>
      <c r="AX643" s="695">
        <v>0</v>
      </c>
      <c r="AY643" s="695">
        <v>0</v>
      </c>
      <c r="AZ643" s="695">
        <v>0</v>
      </c>
      <c r="BA643" s="695">
        <v>0</v>
      </c>
      <c r="BB643" s="695">
        <v>0</v>
      </c>
      <c r="BC643" s="695">
        <v>0</v>
      </c>
      <c r="BD643" s="695">
        <v>0</v>
      </c>
      <c r="BE643" s="695">
        <v>0</v>
      </c>
      <c r="BF643" s="695">
        <v>0</v>
      </c>
      <c r="BG643" s="695">
        <v>0</v>
      </c>
      <c r="BH643" s="695">
        <v>0</v>
      </c>
      <c r="BI643" s="695">
        <v>0</v>
      </c>
      <c r="BJ643" s="695">
        <v>0</v>
      </c>
      <c r="BK643" s="695">
        <v>0</v>
      </c>
      <c r="BL643" s="695">
        <v>0</v>
      </c>
      <c r="BM643" s="695">
        <v>0</v>
      </c>
      <c r="BN643" s="695">
        <v>0</v>
      </c>
      <c r="BO643" s="695">
        <v>0</v>
      </c>
      <c r="BP643" s="695">
        <v>0</v>
      </c>
      <c r="BQ643" s="695">
        <v>0</v>
      </c>
      <c r="BR643" s="695">
        <v>0</v>
      </c>
      <c r="BS643" s="695">
        <v>0</v>
      </c>
      <c r="BT643" s="696">
        <v>0</v>
      </c>
    </row>
    <row r="644" spans="2:72" ht="18" customHeight="1">
      <c r="B644" s="815" t="s">
        <v>208</v>
      </c>
      <c r="C644" s="815" t="s">
        <v>839</v>
      </c>
      <c r="D644" s="815" t="s">
        <v>794</v>
      </c>
      <c r="E644" s="815"/>
      <c r="F644" s="815"/>
      <c r="G644" s="815"/>
      <c r="H644" s="815">
        <v>2019</v>
      </c>
      <c r="I644" s="816"/>
      <c r="J644" s="634" t="s">
        <v>588</v>
      </c>
      <c r="K644" s="632"/>
      <c r="L644" s="694"/>
      <c r="M644" s="695"/>
      <c r="N644" s="695"/>
      <c r="O644" s="695"/>
      <c r="P644" s="695">
        <v>0</v>
      </c>
      <c r="Q644" s="695">
        <v>0</v>
      </c>
      <c r="R644" s="695">
        <v>0</v>
      </c>
      <c r="S644" s="695">
        <v>0</v>
      </c>
      <c r="T644" s="695">
        <v>0.69</v>
      </c>
      <c r="U644" s="695">
        <v>0.69</v>
      </c>
      <c r="V644" s="695">
        <v>0.69</v>
      </c>
      <c r="W644" s="695">
        <v>0.69</v>
      </c>
      <c r="X644" s="695">
        <v>0.69</v>
      </c>
      <c r="Y644" s="695">
        <v>0.69</v>
      </c>
      <c r="Z644" s="695">
        <v>0.69</v>
      </c>
      <c r="AA644" s="695">
        <v>0.69</v>
      </c>
      <c r="AB644" s="695">
        <v>0.69</v>
      </c>
      <c r="AC644" s="695">
        <v>0.69</v>
      </c>
      <c r="AD644" s="695">
        <v>0</v>
      </c>
      <c r="AE644" s="695">
        <v>0</v>
      </c>
      <c r="AF644" s="695">
        <v>0</v>
      </c>
      <c r="AG644" s="695">
        <v>0</v>
      </c>
      <c r="AH644" s="695">
        <v>0</v>
      </c>
      <c r="AI644" s="695">
        <v>0</v>
      </c>
      <c r="AJ644" s="695">
        <v>0</v>
      </c>
      <c r="AK644" s="695">
        <v>0</v>
      </c>
      <c r="AL644" s="695">
        <v>0</v>
      </c>
      <c r="AM644" s="695">
        <v>0</v>
      </c>
      <c r="AN644" s="695">
        <v>0</v>
      </c>
      <c r="AO644" s="696">
        <v>0</v>
      </c>
      <c r="AP644" s="632"/>
      <c r="AQ644" s="694"/>
      <c r="AR644" s="695"/>
      <c r="AS644" s="695"/>
      <c r="AT644" s="695"/>
      <c r="AU644" s="695">
        <v>0</v>
      </c>
      <c r="AV644" s="695">
        <v>0</v>
      </c>
      <c r="AW644" s="695">
        <v>0</v>
      </c>
      <c r="AX644" s="695">
        <v>0</v>
      </c>
      <c r="AY644" s="695">
        <v>2684.618320834395</v>
      </c>
      <c r="AZ644" s="695">
        <v>2684.618320834395</v>
      </c>
      <c r="BA644" s="695">
        <v>2684.618320834395</v>
      </c>
      <c r="BB644" s="695">
        <v>2684.618320834395</v>
      </c>
      <c r="BC644" s="695">
        <v>2684.618320834395</v>
      </c>
      <c r="BD644" s="695">
        <v>2684.618320834395</v>
      </c>
      <c r="BE644" s="695">
        <v>2684.618320834395</v>
      </c>
      <c r="BF644" s="695">
        <v>2684.618320834395</v>
      </c>
      <c r="BG644" s="695">
        <v>2684.618320834395</v>
      </c>
      <c r="BH644" s="695">
        <v>2684.618320834395</v>
      </c>
      <c r="BI644" s="695">
        <v>0</v>
      </c>
      <c r="BJ644" s="695">
        <v>0</v>
      </c>
      <c r="BK644" s="695">
        <v>0</v>
      </c>
      <c r="BL644" s="695">
        <v>0</v>
      </c>
      <c r="BM644" s="695">
        <v>0</v>
      </c>
      <c r="BN644" s="695">
        <v>0</v>
      </c>
      <c r="BO644" s="695">
        <v>0</v>
      </c>
      <c r="BP644" s="695">
        <v>0</v>
      </c>
      <c r="BQ644" s="695">
        <v>0</v>
      </c>
      <c r="BR644" s="695">
        <v>0</v>
      </c>
      <c r="BS644" s="695">
        <v>0</v>
      </c>
      <c r="BT644" s="696">
        <v>0</v>
      </c>
    </row>
    <row r="645" spans="2:72" ht="18" customHeight="1">
      <c r="B645" s="815" t="s">
        <v>208</v>
      </c>
      <c r="C645" s="815" t="s">
        <v>840</v>
      </c>
      <c r="D645" s="815" t="s">
        <v>120</v>
      </c>
      <c r="E645" s="815"/>
      <c r="F645" s="815"/>
      <c r="G645" s="815"/>
      <c r="H645" s="815">
        <v>2019</v>
      </c>
      <c r="I645" s="816"/>
      <c r="J645" s="634" t="s">
        <v>588</v>
      </c>
      <c r="K645" s="632"/>
      <c r="L645" s="694"/>
      <c r="M645" s="695"/>
      <c r="N645" s="695"/>
      <c r="O645" s="695"/>
      <c r="P645" s="695">
        <v>0</v>
      </c>
      <c r="Q645" s="695">
        <v>0</v>
      </c>
      <c r="R645" s="695">
        <v>0</v>
      </c>
      <c r="S645" s="695">
        <v>0</v>
      </c>
      <c r="T645" s="695">
        <v>165.87865145228218</v>
      </c>
      <c r="U645" s="695">
        <v>165.87865145228218</v>
      </c>
      <c r="V645" s="695">
        <v>165.87865145228218</v>
      </c>
      <c r="W645" s="695">
        <v>165.87865145228218</v>
      </c>
      <c r="X645" s="695">
        <v>165.87865145228218</v>
      </c>
      <c r="Y645" s="695">
        <v>165.87865145228218</v>
      </c>
      <c r="Z645" s="695">
        <v>165.87865145228218</v>
      </c>
      <c r="AA645" s="695">
        <v>165.87865145228218</v>
      </c>
      <c r="AB645" s="695">
        <v>165.87865145228218</v>
      </c>
      <c r="AC645" s="695">
        <v>165.87865145228218</v>
      </c>
      <c r="AD645" s="695">
        <v>165.87865145228218</v>
      </c>
      <c r="AE645" s="695">
        <v>165.87865145228218</v>
      </c>
      <c r="AF645" s="695">
        <v>165.87865145228218</v>
      </c>
      <c r="AG645" s="695">
        <v>165.87865145228218</v>
      </c>
      <c r="AH645" s="695">
        <v>165.87865145228218</v>
      </c>
      <c r="AI645" s="695">
        <v>152.63266390041497</v>
      </c>
      <c r="AJ645" s="695">
        <v>145.21977178423239</v>
      </c>
      <c r="AK645" s="695">
        <v>145.21977178423239</v>
      </c>
      <c r="AL645" s="695">
        <v>145.21977178423239</v>
      </c>
      <c r="AM645" s="695">
        <v>145.21977178423239</v>
      </c>
      <c r="AN645" s="695">
        <v>145.21977178423239</v>
      </c>
      <c r="AO645" s="696">
        <v>145.21977178423239</v>
      </c>
      <c r="AP645" s="632"/>
      <c r="AQ645" s="694"/>
      <c r="AR645" s="695"/>
      <c r="AS645" s="695"/>
      <c r="AT645" s="695"/>
      <c r="AU645" s="695">
        <v>0</v>
      </c>
      <c r="AV645" s="695">
        <v>0</v>
      </c>
      <c r="AW645" s="695">
        <v>0</v>
      </c>
      <c r="AX645" s="695">
        <v>0</v>
      </c>
      <c r="AY645" s="695">
        <v>928948.36726989166</v>
      </c>
      <c r="AZ645" s="695">
        <v>928948.36726989166</v>
      </c>
      <c r="BA645" s="695">
        <v>928948.36726989166</v>
      </c>
      <c r="BB645" s="695">
        <v>928948.36726989166</v>
      </c>
      <c r="BC645" s="695">
        <v>928948.36726989166</v>
      </c>
      <c r="BD645" s="695">
        <v>928948.36726989166</v>
      </c>
      <c r="BE645" s="695">
        <v>928948.36726989166</v>
      </c>
      <c r="BF645" s="695">
        <v>928948.36726989166</v>
      </c>
      <c r="BG645" s="695">
        <v>928948.36726989166</v>
      </c>
      <c r="BH645" s="695">
        <v>928948.36726989166</v>
      </c>
      <c r="BI645" s="695">
        <v>928948.36726989166</v>
      </c>
      <c r="BJ645" s="695">
        <v>928948.36726989166</v>
      </c>
      <c r="BK645" s="695">
        <v>928948.36726989166</v>
      </c>
      <c r="BL645" s="695">
        <v>928948.36726989166</v>
      </c>
      <c r="BM645" s="695">
        <v>928948.36726989166</v>
      </c>
      <c r="BN645" s="695">
        <v>793927.14367513126</v>
      </c>
      <c r="BO645" s="695">
        <v>718205.21427856735</v>
      </c>
      <c r="BP645" s="695">
        <v>718205.21427856735</v>
      </c>
      <c r="BQ645" s="695">
        <v>718205.21427856735</v>
      </c>
      <c r="BR645" s="695">
        <v>718205.21427856735</v>
      </c>
      <c r="BS645" s="695">
        <v>718205.21427856735</v>
      </c>
      <c r="BT645" s="696">
        <v>718205.21427856735</v>
      </c>
    </row>
    <row r="646" spans="2:72" ht="18" customHeight="1">
      <c r="B646" s="815" t="s">
        <v>208</v>
      </c>
      <c r="C646" s="815" t="s">
        <v>840</v>
      </c>
      <c r="D646" s="815" t="s">
        <v>121</v>
      </c>
      <c r="E646" s="815"/>
      <c r="F646" s="815"/>
      <c r="G646" s="815"/>
      <c r="H646" s="815">
        <v>2019</v>
      </c>
      <c r="I646" s="816"/>
      <c r="J646" s="634" t="s">
        <v>588</v>
      </c>
      <c r="K646" s="632"/>
      <c r="L646" s="694"/>
      <c r="M646" s="695"/>
      <c r="N646" s="695"/>
      <c r="O646" s="695"/>
      <c r="P646" s="695">
        <v>0</v>
      </c>
      <c r="Q646" s="695">
        <v>0</v>
      </c>
      <c r="R646" s="695">
        <v>0</v>
      </c>
      <c r="S646" s="695">
        <v>0</v>
      </c>
      <c r="T646" s="695">
        <v>17.063716814159278</v>
      </c>
      <c r="U646" s="695">
        <v>17.063716814159278</v>
      </c>
      <c r="V646" s="695">
        <v>17.063716814159278</v>
      </c>
      <c r="W646" s="695">
        <v>17.063716814159278</v>
      </c>
      <c r="X646" s="695">
        <v>17.063716814159278</v>
      </c>
      <c r="Y646" s="695">
        <v>0</v>
      </c>
      <c r="Z646" s="695">
        <v>0</v>
      </c>
      <c r="AA646" s="695">
        <v>0</v>
      </c>
      <c r="AB646" s="695">
        <v>0</v>
      </c>
      <c r="AC646" s="695">
        <v>0</v>
      </c>
      <c r="AD646" s="695">
        <v>0</v>
      </c>
      <c r="AE646" s="695">
        <v>0</v>
      </c>
      <c r="AF646" s="695">
        <v>0</v>
      </c>
      <c r="AG646" s="695">
        <v>0</v>
      </c>
      <c r="AH646" s="695">
        <v>0</v>
      </c>
      <c r="AI646" s="695">
        <v>0</v>
      </c>
      <c r="AJ646" s="695">
        <v>0</v>
      </c>
      <c r="AK646" s="695">
        <v>0</v>
      </c>
      <c r="AL646" s="695">
        <v>0</v>
      </c>
      <c r="AM646" s="695">
        <v>0</v>
      </c>
      <c r="AN646" s="695">
        <v>0</v>
      </c>
      <c r="AO646" s="696">
        <v>0</v>
      </c>
      <c r="AP646" s="632"/>
      <c r="AQ646" s="694"/>
      <c r="AR646" s="695"/>
      <c r="AS646" s="695"/>
      <c r="AT646" s="695"/>
      <c r="AU646" s="695">
        <v>0</v>
      </c>
      <c r="AV646" s="695">
        <v>0</v>
      </c>
      <c r="AW646" s="695">
        <v>0</v>
      </c>
      <c r="AX646" s="695">
        <v>0</v>
      </c>
      <c r="AY646" s="695">
        <v>37420.864578834306</v>
      </c>
      <c r="AZ646" s="695">
        <v>37420.864578834306</v>
      </c>
      <c r="BA646" s="695">
        <v>37420.864578834306</v>
      </c>
      <c r="BB646" s="695">
        <v>37420.864578834306</v>
      </c>
      <c r="BC646" s="695">
        <v>37420.864578834306</v>
      </c>
      <c r="BD646" s="695">
        <v>0</v>
      </c>
      <c r="BE646" s="695">
        <v>0</v>
      </c>
      <c r="BF646" s="695">
        <v>0</v>
      </c>
      <c r="BG646" s="695">
        <v>0</v>
      </c>
      <c r="BH646" s="695">
        <v>0</v>
      </c>
      <c r="BI646" s="695">
        <v>0</v>
      </c>
      <c r="BJ646" s="695">
        <v>0</v>
      </c>
      <c r="BK646" s="695">
        <v>0</v>
      </c>
      <c r="BL646" s="695">
        <v>0</v>
      </c>
      <c r="BM646" s="695">
        <v>0</v>
      </c>
      <c r="BN646" s="695">
        <v>0</v>
      </c>
      <c r="BO646" s="695">
        <v>0</v>
      </c>
      <c r="BP646" s="695">
        <v>0</v>
      </c>
      <c r="BQ646" s="695">
        <v>0</v>
      </c>
      <c r="BR646" s="695">
        <v>0</v>
      </c>
      <c r="BS646" s="695">
        <v>0</v>
      </c>
      <c r="BT646" s="696">
        <v>0</v>
      </c>
    </row>
    <row r="647" spans="2:72" ht="18" customHeight="1">
      <c r="B647" s="815" t="s">
        <v>208</v>
      </c>
      <c r="C647" s="815" t="s">
        <v>840</v>
      </c>
      <c r="D647" s="815" t="s">
        <v>125</v>
      </c>
      <c r="E647" s="815"/>
      <c r="F647" s="815"/>
      <c r="G647" s="815"/>
      <c r="H647" s="815">
        <v>2018</v>
      </c>
      <c r="I647" s="816"/>
      <c r="J647" s="634" t="s">
        <v>588</v>
      </c>
      <c r="K647" s="632"/>
      <c r="L647" s="694"/>
      <c r="M647" s="695"/>
      <c r="N647" s="695"/>
      <c r="O647" s="695"/>
      <c r="P647" s="695">
        <v>0</v>
      </c>
      <c r="Q647" s="695">
        <v>0</v>
      </c>
      <c r="R647" s="695">
        <v>0</v>
      </c>
      <c r="S647" s="695">
        <v>0</v>
      </c>
      <c r="T647" s="695">
        <v>0</v>
      </c>
      <c r="U647" s="695">
        <v>0</v>
      </c>
      <c r="V647" s="695">
        <v>0</v>
      </c>
      <c r="W647" s="695">
        <v>0</v>
      </c>
      <c r="X647" s="695">
        <v>0</v>
      </c>
      <c r="Y647" s="695">
        <v>0</v>
      </c>
      <c r="Z647" s="695">
        <v>0</v>
      </c>
      <c r="AA647" s="695">
        <v>0</v>
      </c>
      <c r="AB647" s="695">
        <v>0</v>
      </c>
      <c r="AC647" s="695">
        <v>0</v>
      </c>
      <c r="AD647" s="695">
        <v>0</v>
      </c>
      <c r="AE647" s="695">
        <v>0</v>
      </c>
      <c r="AF647" s="695">
        <v>0</v>
      </c>
      <c r="AG647" s="695">
        <v>0</v>
      </c>
      <c r="AH647" s="695">
        <v>0</v>
      </c>
      <c r="AI647" s="695">
        <v>0</v>
      </c>
      <c r="AJ647" s="695">
        <v>0</v>
      </c>
      <c r="AK647" s="695">
        <v>0</v>
      </c>
      <c r="AL647" s="695">
        <v>0</v>
      </c>
      <c r="AM647" s="695">
        <v>0</v>
      </c>
      <c r="AN647" s="695">
        <v>0</v>
      </c>
      <c r="AO647" s="696">
        <v>0</v>
      </c>
      <c r="AP647" s="632"/>
      <c r="AQ647" s="694"/>
      <c r="AR647" s="695"/>
      <c r="AS647" s="695"/>
      <c r="AT647" s="695"/>
      <c r="AU647" s="695">
        <v>0</v>
      </c>
      <c r="AV647" s="695">
        <v>0</v>
      </c>
      <c r="AW647" s="695">
        <v>0</v>
      </c>
      <c r="AX647" s="695">
        <v>0</v>
      </c>
      <c r="AY647" s="695">
        <v>0</v>
      </c>
      <c r="AZ647" s="695">
        <v>0</v>
      </c>
      <c r="BA647" s="695">
        <v>0</v>
      </c>
      <c r="BB647" s="695">
        <v>0</v>
      </c>
      <c r="BC647" s="695">
        <v>0</v>
      </c>
      <c r="BD647" s="695">
        <v>0</v>
      </c>
      <c r="BE647" s="695">
        <v>0</v>
      </c>
      <c r="BF647" s="695">
        <v>0</v>
      </c>
      <c r="BG647" s="695">
        <v>0</v>
      </c>
      <c r="BH647" s="695">
        <v>0</v>
      </c>
      <c r="BI647" s="695">
        <v>0</v>
      </c>
      <c r="BJ647" s="695">
        <v>0</v>
      </c>
      <c r="BK647" s="695">
        <v>0</v>
      </c>
      <c r="BL647" s="695">
        <v>0</v>
      </c>
      <c r="BM647" s="695">
        <v>0</v>
      </c>
      <c r="BN647" s="695">
        <v>0</v>
      </c>
      <c r="BO647" s="695">
        <v>0</v>
      </c>
      <c r="BP647" s="695">
        <v>0</v>
      </c>
      <c r="BQ647" s="695">
        <v>0</v>
      </c>
      <c r="BR647" s="695">
        <v>0</v>
      </c>
      <c r="BS647" s="695">
        <v>0</v>
      </c>
      <c r="BT647" s="696">
        <v>0</v>
      </c>
    </row>
    <row r="648" spans="2:72" ht="18" customHeight="1">
      <c r="B648" s="815" t="s">
        <v>208</v>
      </c>
      <c r="C648" s="815" t="s">
        <v>840</v>
      </c>
      <c r="D648" s="815" t="s">
        <v>775</v>
      </c>
      <c r="E648" s="815"/>
      <c r="F648" s="815"/>
      <c r="G648" s="815"/>
      <c r="H648" s="815">
        <v>2018</v>
      </c>
      <c r="I648" s="816"/>
      <c r="J648" s="634" t="s">
        <v>588</v>
      </c>
      <c r="K648" s="632"/>
      <c r="L648" s="694"/>
      <c r="M648" s="695"/>
      <c r="N648" s="695"/>
      <c r="O648" s="695"/>
      <c r="P648" s="695">
        <v>0</v>
      </c>
      <c r="Q648" s="695">
        <v>0</v>
      </c>
      <c r="R648" s="695">
        <v>0</v>
      </c>
      <c r="S648" s="695">
        <v>0</v>
      </c>
      <c r="T648" s="695">
        <v>0</v>
      </c>
      <c r="U648" s="695">
        <v>0</v>
      </c>
      <c r="V648" s="695">
        <v>0</v>
      </c>
      <c r="W648" s="695">
        <v>0</v>
      </c>
      <c r="X648" s="695">
        <v>0</v>
      </c>
      <c r="Y648" s="695">
        <v>0</v>
      </c>
      <c r="Z648" s="695">
        <v>0</v>
      </c>
      <c r="AA648" s="695">
        <v>0</v>
      </c>
      <c r="AB648" s="695">
        <v>0</v>
      </c>
      <c r="AC648" s="695">
        <v>0</v>
      </c>
      <c r="AD648" s="695">
        <v>0</v>
      </c>
      <c r="AE648" s="695">
        <v>0</v>
      </c>
      <c r="AF648" s="695">
        <v>0</v>
      </c>
      <c r="AG648" s="695">
        <v>0</v>
      </c>
      <c r="AH648" s="695">
        <v>0</v>
      </c>
      <c r="AI648" s="695">
        <v>0</v>
      </c>
      <c r="AJ648" s="695">
        <v>0</v>
      </c>
      <c r="AK648" s="695">
        <v>0</v>
      </c>
      <c r="AL648" s="695">
        <v>0</v>
      </c>
      <c r="AM648" s="695">
        <v>0</v>
      </c>
      <c r="AN648" s="695">
        <v>0</v>
      </c>
      <c r="AO648" s="696">
        <v>0</v>
      </c>
      <c r="AP648" s="632"/>
      <c r="AQ648" s="694"/>
      <c r="AR648" s="695"/>
      <c r="AS648" s="695"/>
      <c r="AT648" s="695"/>
      <c r="AU648" s="695">
        <v>0</v>
      </c>
      <c r="AV648" s="695">
        <v>0</v>
      </c>
      <c r="AW648" s="695">
        <v>0</v>
      </c>
      <c r="AX648" s="695">
        <v>0</v>
      </c>
      <c r="AY648" s="695">
        <v>0</v>
      </c>
      <c r="AZ648" s="695">
        <v>0</v>
      </c>
      <c r="BA648" s="695">
        <v>0</v>
      </c>
      <c r="BB648" s="695">
        <v>0</v>
      </c>
      <c r="BC648" s="695">
        <v>0</v>
      </c>
      <c r="BD648" s="695">
        <v>0</v>
      </c>
      <c r="BE648" s="695">
        <v>0</v>
      </c>
      <c r="BF648" s="695">
        <v>0</v>
      </c>
      <c r="BG648" s="695">
        <v>0</v>
      </c>
      <c r="BH648" s="695">
        <v>0</v>
      </c>
      <c r="BI648" s="695">
        <v>0</v>
      </c>
      <c r="BJ648" s="695">
        <v>0</v>
      </c>
      <c r="BK648" s="695">
        <v>0</v>
      </c>
      <c r="BL648" s="695">
        <v>0</v>
      </c>
      <c r="BM648" s="695">
        <v>0</v>
      </c>
      <c r="BN648" s="695">
        <v>0</v>
      </c>
      <c r="BO648" s="695">
        <v>0</v>
      </c>
      <c r="BP648" s="695">
        <v>0</v>
      </c>
      <c r="BQ648" s="695">
        <v>0</v>
      </c>
      <c r="BR648" s="695">
        <v>0</v>
      </c>
      <c r="BS648" s="695">
        <v>0</v>
      </c>
      <c r="BT648" s="696">
        <v>0</v>
      </c>
    </row>
    <row r="649" spans="2:72" ht="18" customHeight="1">
      <c r="B649" s="815" t="s">
        <v>208</v>
      </c>
      <c r="C649" s="815" t="s">
        <v>839</v>
      </c>
      <c r="D649" s="815" t="s">
        <v>115</v>
      </c>
      <c r="E649" s="815"/>
      <c r="F649" s="815"/>
      <c r="G649" s="815"/>
      <c r="H649" s="815">
        <v>2018</v>
      </c>
      <c r="I649" s="816"/>
      <c r="J649" s="634" t="s">
        <v>588</v>
      </c>
      <c r="K649" s="632"/>
      <c r="L649" s="694"/>
      <c r="M649" s="695"/>
      <c r="N649" s="695"/>
      <c r="O649" s="695"/>
      <c r="P649" s="695">
        <v>0</v>
      </c>
      <c r="Q649" s="695">
        <v>0</v>
      </c>
      <c r="R649" s="695">
        <v>0</v>
      </c>
      <c r="S649" s="695">
        <v>26.474164948453609</v>
      </c>
      <c r="T649" s="695">
        <v>26.474164948453609</v>
      </c>
      <c r="U649" s="695">
        <v>26.474164948453609</v>
      </c>
      <c r="V649" s="695">
        <v>26.474164948453609</v>
      </c>
      <c r="W649" s="695">
        <v>26.474164948453609</v>
      </c>
      <c r="X649" s="695">
        <v>26.474164948453609</v>
      </c>
      <c r="Y649" s="695">
        <v>26.474164948453609</v>
      </c>
      <c r="Z649" s="695">
        <v>26.474164948453609</v>
      </c>
      <c r="AA649" s="695">
        <v>26.474164948453609</v>
      </c>
      <c r="AB649" s="695">
        <v>26.474164948453609</v>
      </c>
      <c r="AC649" s="695">
        <v>26.474164948453609</v>
      </c>
      <c r="AD649" s="695">
        <v>26.474164948453609</v>
      </c>
      <c r="AE649" s="695">
        <v>26.474164948453609</v>
      </c>
      <c r="AF649" s="695">
        <v>26.474164948453609</v>
      </c>
      <c r="AG649" s="695">
        <v>26.474164948453609</v>
      </c>
      <c r="AH649" s="695">
        <v>16.682350515463916</v>
      </c>
      <c r="AI649" s="695">
        <v>14.143731958762885</v>
      </c>
      <c r="AJ649" s="695">
        <v>14.143731958762885</v>
      </c>
      <c r="AK649" s="695">
        <v>14.143731958762885</v>
      </c>
      <c r="AL649" s="695">
        <v>14.143731958762885</v>
      </c>
      <c r="AM649" s="695">
        <v>14.143731958762885</v>
      </c>
      <c r="AN649" s="695">
        <v>14.143731958762885</v>
      </c>
      <c r="AO649" s="696">
        <v>14.143731958762885</v>
      </c>
      <c r="AP649" s="632"/>
      <c r="AQ649" s="694"/>
      <c r="AR649" s="695"/>
      <c r="AS649" s="695"/>
      <c r="AT649" s="695"/>
      <c r="AU649" s="695">
        <v>0</v>
      </c>
      <c r="AV649" s="695">
        <v>0</v>
      </c>
      <c r="AW649" s="695">
        <v>0</v>
      </c>
      <c r="AX649" s="695">
        <v>695510.7936417053</v>
      </c>
      <c r="AY649" s="695">
        <v>695510.7936417053</v>
      </c>
      <c r="AZ649" s="695">
        <v>695510.7936417053</v>
      </c>
      <c r="BA649" s="695">
        <v>695510.7936417053</v>
      </c>
      <c r="BB649" s="695">
        <v>695510.7936417053</v>
      </c>
      <c r="BC649" s="695">
        <v>695510.7936417053</v>
      </c>
      <c r="BD649" s="695">
        <v>695510.7936417053</v>
      </c>
      <c r="BE649" s="695">
        <v>695510.7936417053</v>
      </c>
      <c r="BF649" s="695">
        <v>695510.7936417053</v>
      </c>
      <c r="BG649" s="695">
        <v>695510.7936417053</v>
      </c>
      <c r="BH649" s="695">
        <v>676999.21134506247</v>
      </c>
      <c r="BI649" s="695">
        <v>676999.21134506247</v>
      </c>
      <c r="BJ649" s="695">
        <v>676999.21134506247</v>
      </c>
      <c r="BK649" s="695">
        <v>676999.21134506247</v>
      </c>
      <c r="BL649" s="695">
        <v>676999.21134506247</v>
      </c>
      <c r="BM649" s="695">
        <v>524744.82927478827</v>
      </c>
      <c r="BN649" s="695">
        <v>223788.97130112021</v>
      </c>
      <c r="BO649" s="695">
        <v>223741.91294129397</v>
      </c>
      <c r="BP649" s="695">
        <v>223741.91294129397</v>
      </c>
      <c r="BQ649" s="695">
        <v>223741.91294129397</v>
      </c>
      <c r="BR649" s="695">
        <v>223647.7962216415</v>
      </c>
      <c r="BS649" s="695">
        <v>223647.7962216415</v>
      </c>
      <c r="BT649" s="696">
        <v>223647.7962216415</v>
      </c>
    </row>
    <row r="650" spans="2:72" ht="18" customHeight="1">
      <c r="B650" s="815" t="s">
        <v>208</v>
      </c>
      <c r="C650" s="815" t="s">
        <v>840</v>
      </c>
      <c r="D650" s="815" t="s">
        <v>121</v>
      </c>
      <c r="E650" s="815"/>
      <c r="F650" s="815"/>
      <c r="G650" s="815"/>
      <c r="H650" s="815">
        <v>2018</v>
      </c>
      <c r="I650" s="816"/>
      <c r="J650" s="634" t="s">
        <v>588</v>
      </c>
      <c r="K650" s="632"/>
      <c r="L650" s="694"/>
      <c r="M650" s="695"/>
      <c r="N650" s="695"/>
      <c r="O650" s="695"/>
      <c r="P650" s="695">
        <v>0</v>
      </c>
      <c r="Q650" s="695">
        <v>0</v>
      </c>
      <c r="R650" s="695">
        <v>0</v>
      </c>
      <c r="S650" s="695">
        <v>0.12619469026548663</v>
      </c>
      <c r="T650" s="695">
        <v>0.12619469026548663</v>
      </c>
      <c r="U650" s="695">
        <v>0.12619469026548663</v>
      </c>
      <c r="V650" s="695">
        <v>0.12619469026548663</v>
      </c>
      <c r="W650" s="695">
        <v>0.12619469026548663</v>
      </c>
      <c r="X650" s="695">
        <v>0</v>
      </c>
      <c r="Y650" s="695">
        <v>0</v>
      </c>
      <c r="Z650" s="695">
        <v>0</v>
      </c>
      <c r="AA650" s="695">
        <v>0</v>
      </c>
      <c r="AB650" s="695">
        <v>0</v>
      </c>
      <c r="AC650" s="695">
        <v>0</v>
      </c>
      <c r="AD650" s="695">
        <v>0</v>
      </c>
      <c r="AE650" s="695">
        <v>0</v>
      </c>
      <c r="AF650" s="695">
        <v>0</v>
      </c>
      <c r="AG650" s="695">
        <v>0</v>
      </c>
      <c r="AH650" s="695">
        <v>0</v>
      </c>
      <c r="AI650" s="695">
        <v>0</v>
      </c>
      <c r="AJ650" s="695">
        <v>0</v>
      </c>
      <c r="AK650" s="695">
        <v>0</v>
      </c>
      <c r="AL650" s="695">
        <v>0</v>
      </c>
      <c r="AM650" s="695">
        <v>0</v>
      </c>
      <c r="AN650" s="695">
        <v>0</v>
      </c>
      <c r="AO650" s="696">
        <v>0</v>
      </c>
      <c r="AP650" s="632"/>
      <c r="AQ650" s="694"/>
      <c r="AR650" s="695"/>
      <c r="AS650" s="695"/>
      <c r="AT650" s="695"/>
      <c r="AU650" s="695">
        <v>0</v>
      </c>
      <c r="AV650" s="695">
        <v>0</v>
      </c>
      <c r="AW650" s="695">
        <v>0</v>
      </c>
      <c r="AX650" s="695">
        <v>46955.188994435368</v>
      </c>
      <c r="AY650" s="695">
        <v>46955.188994435368</v>
      </c>
      <c r="AZ650" s="695">
        <v>46955.188994435368</v>
      </c>
      <c r="BA650" s="695">
        <v>46955.188994435368</v>
      </c>
      <c r="BB650" s="695">
        <v>46955.188994435368</v>
      </c>
      <c r="BC650" s="695">
        <v>0</v>
      </c>
      <c r="BD650" s="695">
        <v>0</v>
      </c>
      <c r="BE650" s="695">
        <v>0</v>
      </c>
      <c r="BF650" s="695">
        <v>0</v>
      </c>
      <c r="BG650" s="695">
        <v>0</v>
      </c>
      <c r="BH650" s="695">
        <v>0</v>
      </c>
      <c r="BI650" s="695">
        <v>0</v>
      </c>
      <c r="BJ650" s="695">
        <v>0</v>
      </c>
      <c r="BK650" s="695">
        <v>0</v>
      </c>
      <c r="BL650" s="695">
        <v>0</v>
      </c>
      <c r="BM650" s="695">
        <v>0</v>
      </c>
      <c r="BN650" s="695">
        <v>0</v>
      </c>
      <c r="BO650" s="695">
        <v>0</v>
      </c>
      <c r="BP650" s="695">
        <v>0</v>
      </c>
      <c r="BQ650" s="695">
        <v>0</v>
      </c>
      <c r="BR650" s="695">
        <v>0</v>
      </c>
      <c r="BS650" s="695">
        <v>0</v>
      </c>
      <c r="BT650" s="696">
        <v>0</v>
      </c>
    </row>
    <row r="651" spans="2:72" ht="18" customHeight="1">
      <c r="B651" s="815" t="s">
        <v>208</v>
      </c>
      <c r="C651" s="815" t="s">
        <v>839</v>
      </c>
      <c r="D651" s="815" t="s">
        <v>794</v>
      </c>
      <c r="E651" s="815"/>
      <c r="F651" s="815"/>
      <c r="G651" s="815"/>
      <c r="H651" s="815">
        <v>2018</v>
      </c>
      <c r="I651" s="816"/>
      <c r="J651" s="634" t="s">
        <v>588</v>
      </c>
      <c r="K651" s="632"/>
      <c r="L651" s="694"/>
      <c r="M651" s="695"/>
      <c r="N651" s="695"/>
      <c r="O651" s="695"/>
      <c r="P651" s="695">
        <v>0</v>
      </c>
      <c r="Q651" s="695">
        <v>0</v>
      </c>
      <c r="R651" s="695">
        <v>0</v>
      </c>
      <c r="S651" s="695">
        <v>0.92999999999999994</v>
      </c>
      <c r="T651" s="695">
        <v>0.92999999999999994</v>
      </c>
      <c r="U651" s="695">
        <v>0.92999999999999994</v>
      </c>
      <c r="V651" s="695">
        <v>0.92999999999999994</v>
      </c>
      <c r="W651" s="695">
        <v>0.92999999999999994</v>
      </c>
      <c r="X651" s="695">
        <v>0.92999999999999994</v>
      </c>
      <c r="Y651" s="695">
        <v>0.92999999999999994</v>
      </c>
      <c r="Z651" s="695">
        <v>0.92999999999999994</v>
      </c>
      <c r="AA651" s="695">
        <v>0.92999999999999994</v>
      </c>
      <c r="AB651" s="695">
        <v>0.92999999999999994</v>
      </c>
      <c r="AC651" s="695">
        <v>0</v>
      </c>
      <c r="AD651" s="695">
        <v>0</v>
      </c>
      <c r="AE651" s="695">
        <v>0</v>
      </c>
      <c r="AF651" s="695">
        <v>0</v>
      </c>
      <c r="AG651" s="695">
        <v>0</v>
      </c>
      <c r="AH651" s="695">
        <v>0</v>
      </c>
      <c r="AI651" s="695">
        <v>0</v>
      </c>
      <c r="AJ651" s="695">
        <v>0</v>
      </c>
      <c r="AK651" s="695">
        <v>0</v>
      </c>
      <c r="AL651" s="695">
        <v>0</v>
      </c>
      <c r="AM651" s="695">
        <v>0</v>
      </c>
      <c r="AN651" s="695">
        <v>0</v>
      </c>
      <c r="AO651" s="696">
        <v>0</v>
      </c>
      <c r="AP651" s="632"/>
      <c r="AQ651" s="694"/>
      <c r="AR651" s="695"/>
      <c r="AS651" s="695"/>
      <c r="AT651" s="695"/>
      <c r="AU651" s="695">
        <v>0</v>
      </c>
      <c r="AV651" s="695">
        <v>0</v>
      </c>
      <c r="AW651" s="695">
        <v>0</v>
      </c>
      <c r="AX651" s="695">
        <v>6218.9826786281019</v>
      </c>
      <c r="AY651" s="695">
        <v>6218.9826786281019</v>
      </c>
      <c r="AZ651" s="695">
        <v>6218.9826786281019</v>
      </c>
      <c r="BA651" s="695">
        <v>6218.9826786281019</v>
      </c>
      <c r="BB651" s="695">
        <v>6218.9826786281019</v>
      </c>
      <c r="BC651" s="695">
        <v>6218.9826786281019</v>
      </c>
      <c r="BD651" s="695">
        <v>6218.9826786281019</v>
      </c>
      <c r="BE651" s="695">
        <v>6218.9826786281019</v>
      </c>
      <c r="BF651" s="695">
        <v>6218.9826786281019</v>
      </c>
      <c r="BG651" s="695">
        <v>6218.9826786281019</v>
      </c>
      <c r="BH651" s="695">
        <v>0</v>
      </c>
      <c r="BI651" s="695">
        <v>0</v>
      </c>
      <c r="BJ651" s="695">
        <v>0</v>
      </c>
      <c r="BK651" s="695">
        <v>0</v>
      </c>
      <c r="BL651" s="695">
        <v>0</v>
      </c>
      <c r="BM651" s="695">
        <v>0</v>
      </c>
      <c r="BN651" s="695">
        <v>0</v>
      </c>
      <c r="BO651" s="695">
        <v>0</v>
      </c>
      <c r="BP651" s="695">
        <v>0</v>
      </c>
      <c r="BQ651" s="695">
        <v>0</v>
      </c>
      <c r="BR651" s="695">
        <v>0</v>
      </c>
      <c r="BS651" s="695">
        <v>0</v>
      </c>
      <c r="BT651" s="696">
        <v>0</v>
      </c>
    </row>
    <row r="652" spans="2:72" ht="18" customHeight="1">
      <c r="B652" s="815" t="s">
        <v>208</v>
      </c>
      <c r="C652" s="815" t="s">
        <v>840</v>
      </c>
      <c r="D652" s="815" t="s">
        <v>120</v>
      </c>
      <c r="E652" s="815"/>
      <c r="F652" s="815"/>
      <c r="G652" s="815"/>
      <c r="H652" s="815">
        <v>2018</v>
      </c>
      <c r="I652" s="816"/>
      <c r="J652" s="634" t="s">
        <v>588</v>
      </c>
      <c r="K652" s="632"/>
      <c r="L652" s="694"/>
      <c r="M652" s="695"/>
      <c r="N652" s="695"/>
      <c r="O652" s="695"/>
      <c r="P652" s="695">
        <v>0</v>
      </c>
      <c r="Q652" s="695">
        <v>0</v>
      </c>
      <c r="R652" s="695">
        <v>0</v>
      </c>
      <c r="S652" s="695">
        <v>401.21937759336106</v>
      </c>
      <c r="T652" s="695">
        <v>401.21937759336106</v>
      </c>
      <c r="U652" s="695">
        <v>401.21937759336106</v>
      </c>
      <c r="V652" s="695">
        <v>401.21937759336106</v>
      </c>
      <c r="W652" s="695">
        <v>401.21937759336106</v>
      </c>
      <c r="X652" s="695">
        <v>401.21937759336106</v>
      </c>
      <c r="Y652" s="695">
        <v>401.21937759336106</v>
      </c>
      <c r="Z652" s="695">
        <v>401.21937759336106</v>
      </c>
      <c r="AA652" s="695">
        <v>401.21937759336106</v>
      </c>
      <c r="AB652" s="695">
        <v>401.21937759336106</v>
      </c>
      <c r="AC652" s="695">
        <v>401.21937759336106</v>
      </c>
      <c r="AD652" s="695">
        <v>401.21937759336106</v>
      </c>
      <c r="AE652" s="695">
        <v>401.21937759336106</v>
      </c>
      <c r="AF652" s="695">
        <v>401.21937759336106</v>
      </c>
      <c r="AG652" s="695">
        <v>401.21937759336106</v>
      </c>
      <c r="AH652" s="695">
        <v>369.18061410788386</v>
      </c>
      <c r="AI652" s="695">
        <v>351.25066390041496</v>
      </c>
      <c r="AJ652" s="695">
        <v>351.25066390041496</v>
      </c>
      <c r="AK652" s="695">
        <v>351.25066390041496</v>
      </c>
      <c r="AL652" s="695">
        <v>351.25066390041496</v>
      </c>
      <c r="AM652" s="695">
        <v>351.25066390041496</v>
      </c>
      <c r="AN652" s="695">
        <v>351.25066390041496</v>
      </c>
      <c r="AO652" s="696">
        <v>351.25066390041496</v>
      </c>
      <c r="AP652" s="632"/>
      <c r="AQ652" s="694"/>
      <c r="AR652" s="695"/>
      <c r="AS652" s="695"/>
      <c r="AT652" s="695"/>
      <c r="AU652" s="695">
        <v>0</v>
      </c>
      <c r="AV652" s="695">
        <v>0</v>
      </c>
      <c r="AW652" s="695">
        <v>0</v>
      </c>
      <c r="AX652" s="695">
        <v>853929.05335217039</v>
      </c>
      <c r="AY652" s="695">
        <v>853929.05335217039</v>
      </c>
      <c r="AZ652" s="695">
        <v>853929.05335217039</v>
      </c>
      <c r="BA652" s="695">
        <v>853929.05335217039</v>
      </c>
      <c r="BB652" s="695">
        <v>853929.05335217039</v>
      </c>
      <c r="BC652" s="695">
        <v>853929.05335217039</v>
      </c>
      <c r="BD652" s="695">
        <v>853929.05335217039</v>
      </c>
      <c r="BE652" s="695">
        <v>853929.05335217039</v>
      </c>
      <c r="BF652" s="695">
        <v>853929.05335217039</v>
      </c>
      <c r="BG652" s="695">
        <v>853929.05335217039</v>
      </c>
      <c r="BH652" s="695">
        <v>853929.05335217039</v>
      </c>
      <c r="BI652" s="695">
        <v>853929.05335217039</v>
      </c>
      <c r="BJ652" s="695">
        <v>853929.05335217039</v>
      </c>
      <c r="BK652" s="695">
        <v>853929.05335217039</v>
      </c>
      <c r="BL652" s="695">
        <v>853929.05335217039</v>
      </c>
      <c r="BM652" s="695">
        <v>729811.77223182225</v>
      </c>
      <c r="BN652" s="695">
        <v>660204.9374863758</v>
      </c>
      <c r="BO652" s="695">
        <v>660204.9374863758</v>
      </c>
      <c r="BP652" s="695">
        <v>660204.9374863758</v>
      </c>
      <c r="BQ652" s="695">
        <v>660204.9374863758</v>
      </c>
      <c r="BR652" s="695">
        <v>660204.9374863758</v>
      </c>
      <c r="BS652" s="695">
        <v>660204.9374863758</v>
      </c>
      <c r="BT652" s="696">
        <v>660204.9374863758</v>
      </c>
    </row>
    <row r="653" spans="2:72" ht="18" customHeight="1">
      <c r="B653" s="815" t="s">
        <v>208</v>
      </c>
      <c r="C653" s="815" t="s">
        <v>839</v>
      </c>
      <c r="D653" s="815" t="s">
        <v>776</v>
      </c>
      <c r="E653" s="815"/>
      <c r="F653" s="815"/>
      <c r="G653" s="815"/>
      <c r="H653" s="815">
        <v>2017</v>
      </c>
      <c r="I653" s="816"/>
      <c r="J653" s="634" t="s">
        <v>588</v>
      </c>
      <c r="K653" s="632"/>
      <c r="L653" s="694"/>
      <c r="M653" s="695"/>
      <c r="N653" s="695"/>
      <c r="O653" s="695"/>
      <c r="P653" s="695">
        <v>0</v>
      </c>
      <c r="Q653" s="695">
        <v>0</v>
      </c>
      <c r="R653" s="695">
        <v>0</v>
      </c>
      <c r="S653" s="695">
        <v>0</v>
      </c>
      <c r="T653" s="695">
        <v>0</v>
      </c>
      <c r="U653" s="695">
        <v>0</v>
      </c>
      <c r="V653" s="695">
        <v>0</v>
      </c>
      <c r="W653" s="695">
        <v>0</v>
      </c>
      <c r="X653" s="695">
        <v>0</v>
      </c>
      <c r="Y653" s="695">
        <v>0</v>
      </c>
      <c r="Z653" s="695">
        <v>0</v>
      </c>
      <c r="AA653" s="695">
        <v>0</v>
      </c>
      <c r="AB653" s="695">
        <v>0</v>
      </c>
      <c r="AC653" s="695">
        <v>0</v>
      </c>
      <c r="AD653" s="695">
        <v>0</v>
      </c>
      <c r="AE653" s="695">
        <v>0</v>
      </c>
      <c r="AF653" s="695">
        <v>0</v>
      </c>
      <c r="AG653" s="695">
        <v>0</v>
      </c>
      <c r="AH653" s="695">
        <v>0</v>
      </c>
      <c r="AI653" s="695">
        <v>0</v>
      </c>
      <c r="AJ653" s="695">
        <v>0</v>
      </c>
      <c r="AK653" s="695">
        <v>0</v>
      </c>
      <c r="AL653" s="695">
        <v>0</v>
      </c>
      <c r="AM653" s="695">
        <v>0</v>
      </c>
      <c r="AN653" s="695">
        <v>0</v>
      </c>
      <c r="AO653" s="696">
        <v>0</v>
      </c>
      <c r="AP653" s="632"/>
      <c r="AQ653" s="694"/>
      <c r="AR653" s="695"/>
      <c r="AS653" s="695"/>
      <c r="AT653" s="695"/>
      <c r="AU653" s="695">
        <v>0</v>
      </c>
      <c r="AV653" s="695">
        <v>0</v>
      </c>
      <c r="AW653" s="695">
        <v>0</v>
      </c>
      <c r="AX653" s="695">
        <v>0</v>
      </c>
      <c r="AY653" s="695">
        <v>0</v>
      </c>
      <c r="AZ653" s="695">
        <v>0</v>
      </c>
      <c r="BA653" s="695">
        <v>0</v>
      </c>
      <c r="BB653" s="695">
        <v>0</v>
      </c>
      <c r="BC653" s="695">
        <v>0</v>
      </c>
      <c r="BD653" s="695">
        <v>0</v>
      </c>
      <c r="BE653" s="695">
        <v>0</v>
      </c>
      <c r="BF653" s="695">
        <v>0</v>
      </c>
      <c r="BG653" s="695">
        <v>0</v>
      </c>
      <c r="BH653" s="695">
        <v>0</v>
      </c>
      <c r="BI653" s="695">
        <v>0</v>
      </c>
      <c r="BJ653" s="695">
        <v>0</v>
      </c>
      <c r="BK653" s="695">
        <v>0</v>
      </c>
      <c r="BL653" s="695">
        <v>0</v>
      </c>
      <c r="BM653" s="695">
        <v>0</v>
      </c>
      <c r="BN653" s="695">
        <v>0</v>
      </c>
      <c r="BO653" s="695">
        <v>0</v>
      </c>
      <c r="BP653" s="695">
        <v>0</v>
      </c>
      <c r="BQ653" s="695">
        <v>0</v>
      </c>
      <c r="BR653" s="695">
        <v>0</v>
      </c>
      <c r="BS653" s="695">
        <v>0</v>
      </c>
      <c r="BT653" s="696">
        <v>0</v>
      </c>
    </row>
    <row r="654" spans="2:72" ht="18" customHeight="1">
      <c r="B654" s="815" t="s">
        <v>208</v>
      </c>
      <c r="C654" s="815" t="s">
        <v>840</v>
      </c>
      <c r="D654" s="815" t="s">
        <v>120</v>
      </c>
      <c r="E654" s="815"/>
      <c r="F654" s="815"/>
      <c r="G654" s="815"/>
      <c r="H654" s="815">
        <v>2017</v>
      </c>
      <c r="I654" s="816"/>
      <c r="J654" s="634" t="s">
        <v>588</v>
      </c>
      <c r="K654" s="632"/>
      <c r="L654" s="694"/>
      <c r="M654" s="695"/>
      <c r="N654" s="695"/>
      <c r="O654" s="695"/>
      <c r="P654" s="695">
        <v>0</v>
      </c>
      <c r="Q654" s="695">
        <v>0</v>
      </c>
      <c r="R654" s="695">
        <v>18.526618257261415</v>
      </c>
      <c r="S654" s="695">
        <v>18.526618257261415</v>
      </c>
      <c r="T654" s="695">
        <v>18.526618257261415</v>
      </c>
      <c r="U654" s="695">
        <v>18.526618257261415</v>
      </c>
      <c r="V654" s="695">
        <v>18.526618257261415</v>
      </c>
      <c r="W654" s="695">
        <v>18.526618257261415</v>
      </c>
      <c r="X654" s="695">
        <v>18.526618257261415</v>
      </c>
      <c r="Y654" s="695">
        <v>18.526618257261415</v>
      </c>
      <c r="Z654" s="695">
        <v>18.526618257261415</v>
      </c>
      <c r="AA654" s="695">
        <v>18.526618257261415</v>
      </c>
      <c r="AB654" s="695">
        <v>18.526618257261415</v>
      </c>
      <c r="AC654" s="695">
        <v>18.526618257261415</v>
      </c>
      <c r="AD654" s="695">
        <v>18.526618257261415</v>
      </c>
      <c r="AE654" s="695">
        <v>18.526618257261415</v>
      </c>
      <c r="AF654" s="695">
        <v>18.526618257261415</v>
      </c>
      <c r="AG654" s="695">
        <v>17.047203319502078</v>
      </c>
      <c r="AH654" s="695">
        <v>16.219273858921163</v>
      </c>
      <c r="AI654" s="695">
        <v>16.219273858921163</v>
      </c>
      <c r="AJ654" s="695">
        <v>16.219273858921163</v>
      </c>
      <c r="AK654" s="695">
        <v>16.219273858921163</v>
      </c>
      <c r="AL654" s="695">
        <v>16.219273858921163</v>
      </c>
      <c r="AM654" s="695">
        <v>16.219273858921163</v>
      </c>
      <c r="AN654" s="695">
        <v>16.219273858921163</v>
      </c>
      <c r="AO654" s="696">
        <v>16.219273858921163</v>
      </c>
      <c r="AP654" s="632"/>
      <c r="AQ654" s="694"/>
      <c r="AR654" s="695"/>
      <c r="AS654" s="695"/>
      <c r="AT654" s="695"/>
      <c r="AU654" s="695">
        <v>0</v>
      </c>
      <c r="AV654" s="695">
        <v>0</v>
      </c>
      <c r="AW654" s="695">
        <v>68486.634955661953</v>
      </c>
      <c r="AX654" s="695">
        <v>68486.634955661953</v>
      </c>
      <c r="AY654" s="695">
        <v>68486.634955661953</v>
      </c>
      <c r="AZ654" s="695">
        <v>68486.634955661953</v>
      </c>
      <c r="BA654" s="695">
        <v>68486.634955661953</v>
      </c>
      <c r="BB654" s="695">
        <v>68486.634955661953</v>
      </c>
      <c r="BC654" s="695">
        <v>68486.634955661953</v>
      </c>
      <c r="BD654" s="695">
        <v>68486.634955661953</v>
      </c>
      <c r="BE654" s="695">
        <v>68486.634955661953</v>
      </c>
      <c r="BF654" s="695">
        <v>68486.634955661953</v>
      </c>
      <c r="BG654" s="695">
        <v>68486.634955661953</v>
      </c>
      <c r="BH654" s="695">
        <v>68486.634955661953</v>
      </c>
      <c r="BI654" s="695">
        <v>68486.634955661953</v>
      </c>
      <c r="BJ654" s="695">
        <v>68486.634955661953</v>
      </c>
      <c r="BK654" s="695">
        <v>68486.634955661953</v>
      </c>
      <c r="BL654" s="695">
        <v>58532.207371298107</v>
      </c>
      <c r="BM654" s="695">
        <v>52949.614926508133</v>
      </c>
      <c r="BN654" s="695">
        <v>52949.614926508133</v>
      </c>
      <c r="BO654" s="695">
        <v>52949.614926508133</v>
      </c>
      <c r="BP654" s="695">
        <v>52949.614926508133</v>
      </c>
      <c r="BQ654" s="695">
        <v>52949.614926508133</v>
      </c>
      <c r="BR654" s="695">
        <v>52949.614926508133</v>
      </c>
      <c r="BS654" s="695">
        <v>52949.614926508133</v>
      </c>
      <c r="BT654" s="696">
        <v>52949.614926508133</v>
      </c>
    </row>
    <row r="655" spans="2:72" ht="18" customHeight="1">
      <c r="B655" s="815" t="s">
        <v>208</v>
      </c>
      <c r="C655" s="815" t="s">
        <v>840</v>
      </c>
      <c r="D655" s="815" t="s">
        <v>121</v>
      </c>
      <c r="E655" s="815"/>
      <c r="F655" s="815"/>
      <c r="G655" s="815"/>
      <c r="H655" s="815">
        <v>2017</v>
      </c>
      <c r="I655" s="816"/>
      <c r="J655" s="634" t="s">
        <v>588</v>
      </c>
      <c r="K655" s="632"/>
      <c r="L655" s="694"/>
      <c r="M655" s="695"/>
      <c r="N655" s="695"/>
      <c r="O655" s="695"/>
      <c r="P655" s="695">
        <v>0</v>
      </c>
      <c r="Q655" s="695">
        <v>0</v>
      </c>
      <c r="R655" s="695">
        <v>65.62123893805304</v>
      </c>
      <c r="S655" s="695">
        <v>65.62123893805304</v>
      </c>
      <c r="T655" s="695">
        <v>65.62123893805304</v>
      </c>
      <c r="U655" s="695">
        <v>65.62123893805304</v>
      </c>
      <c r="V655" s="695">
        <v>65.62123893805304</v>
      </c>
      <c r="W655" s="695">
        <v>0</v>
      </c>
      <c r="X655" s="695">
        <v>0</v>
      </c>
      <c r="Y655" s="695">
        <v>0</v>
      </c>
      <c r="Z655" s="695">
        <v>0</v>
      </c>
      <c r="AA655" s="695">
        <v>0</v>
      </c>
      <c r="AB655" s="695">
        <v>0</v>
      </c>
      <c r="AC655" s="695">
        <v>0</v>
      </c>
      <c r="AD655" s="695">
        <v>0</v>
      </c>
      <c r="AE655" s="695">
        <v>0</v>
      </c>
      <c r="AF655" s="695">
        <v>0</v>
      </c>
      <c r="AG655" s="695">
        <v>0</v>
      </c>
      <c r="AH655" s="695">
        <v>0</v>
      </c>
      <c r="AI655" s="695">
        <v>0</v>
      </c>
      <c r="AJ655" s="695">
        <v>0</v>
      </c>
      <c r="AK655" s="695">
        <v>0</v>
      </c>
      <c r="AL655" s="695">
        <v>0</v>
      </c>
      <c r="AM655" s="695">
        <v>0</v>
      </c>
      <c r="AN655" s="695">
        <v>0</v>
      </c>
      <c r="AO655" s="696">
        <v>0</v>
      </c>
      <c r="AP655" s="632"/>
      <c r="AQ655" s="694"/>
      <c r="AR655" s="695"/>
      <c r="AS655" s="695"/>
      <c r="AT655" s="695"/>
      <c r="AU655" s="695">
        <v>0</v>
      </c>
      <c r="AV655" s="695">
        <v>0</v>
      </c>
      <c r="AW655" s="695">
        <v>98485.667888083</v>
      </c>
      <c r="AX655" s="695">
        <v>98485.667888083</v>
      </c>
      <c r="AY655" s="695">
        <v>98485.667888083</v>
      </c>
      <c r="AZ655" s="695">
        <v>98485.667888083</v>
      </c>
      <c r="BA655" s="695">
        <v>98485.667888083</v>
      </c>
      <c r="BB655" s="695">
        <v>0</v>
      </c>
      <c r="BC655" s="695">
        <v>0</v>
      </c>
      <c r="BD655" s="695">
        <v>0</v>
      </c>
      <c r="BE655" s="695">
        <v>0</v>
      </c>
      <c r="BF655" s="695">
        <v>0</v>
      </c>
      <c r="BG655" s="695">
        <v>0</v>
      </c>
      <c r="BH655" s="695">
        <v>0</v>
      </c>
      <c r="BI655" s="695">
        <v>0</v>
      </c>
      <c r="BJ655" s="695">
        <v>0</v>
      </c>
      <c r="BK655" s="695">
        <v>0</v>
      </c>
      <c r="BL655" s="695">
        <v>0</v>
      </c>
      <c r="BM655" s="695">
        <v>0</v>
      </c>
      <c r="BN655" s="695">
        <v>0</v>
      </c>
      <c r="BO655" s="695">
        <v>0</v>
      </c>
      <c r="BP655" s="695">
        <v>0</v>
      </c>
      <c r="BQ655" s="695">
        <v>0</v>
      </c>
      <c r="BR655" s="695">
        <v>0</v>
      </c>
      <c r="BS655" s="695">
        <v>0</v>
      </c>
      <c r="BT655" s="696">
        <v>0</v>
      </c>
    </row>
    <row r="656" spans="2:72" ht="18" customHeight="1">
      <c r="B656" s="815" t="s">
        <v>208</v>
      </c>
      <c r="C656" s="815" t="s">
        <v>840</v>
      </c>
      <c r="D656" s="815" t="s">
        <v>122</v>
      </c>
      <c r="E656" s="815"/>
      <c r="F656" s="815"/>
      <c r="G656" s="815"/>
      <c r="H656" s="815">
        <v>2017</v>
      </c>
      <c r="I656" s="816"/>
      <c r="J656" s="634" t="s">
        <v>588</v>
      </c>
      <c r="K656" s="632"/>
      <c r="L656" s="694"/>
      <c r="M656" s="695"/>
      <c r="N656" s="695"/>
      <c r="O656" s="695"/>
      <c r="P656" s="695">
        <v>0</v>
      </c>
      <c r="Q656" s="695">
        <v>0</v>
      </c>
      <c r="R656" s="695">
        <v>0</v>
      </c>
      <c r="S656" s="695">
        <v>0</v>
      </c>
      <c r="T656" s="695">
        <v>0</v>
      </c>
      <c r="U656" s="695">
        <v>0</v>
      </c>
      <c r="V656" s="695">
        <v>0</v>
      </c>
      <c r="W656" s="695">
        <v>0</v>
      </c>
      <c r="X656" s="695">
        <v>0</v>
      </c>
      <c r="Y656" s="695">
        <v>0</v>
      </c>
      <c r="Z656" s="695">
        <v>0</v>
      </c>
      <c r="AA656" s="695">
        <v>0</v>
      </c>
      <c r="AB656" s="695">
        <v>0</v>
      </c>
      <c r="AC656" s="695">
        <v>0</v>
      </c>
      <c r="AD656" s="695">
        <v>0</v>
      </c>
      <c r="AE656" s="695">
        <v>0</v>
      </c>
      <c r="AF656" s="695">
        <v>0</v>
      </c>
      <c r="AG656" s="695">
        <v>0</v>
      </c>
      <c r="AH656" s="695">
        <v>0</v>
      </c>
      <c r="AI656" s="695">
        <v>0</v>
      </c>
      <c r="AJ656" s="695">
        <v>0</v>
      </c>
      <c r="AK656" s="695">
        <v>0</v>
      </c>
      <c r="AL656" s="695">
        <v>0</v>
      </c>
      <c r="AM656" s="695">
        <v>0</v>
      </c>
      <c r="AN656" s="695">
        <v>0</v>
      </c>
      <c r="AO656" s="696">
        <v>0</v>
      </c>
      <c r="AP656" s="632"/>
      <c r="AQ656" s="694"/>
      <c r="AR656" s="695"/>
      <c r="AS656" s="695"/>
      <c r="AT656" s="695"/>
      <c r="AU656" s="695">
        <v>0</v>
      </c>
      <c r="AV656" s="695">
        <v>0</v>
      </c>
      <c r="AW656" s="695">
        <v>0</v>
      </c>
      <c r="AX656" s="695">
        <v>0</v>
      </c>
      <c r="AY656" s="695">
        <v>0</v>
      </c>
      <c r="AZ656" s="695">
        <v>0</v>
      </c>
      <c r="BA656" s="695">
        <v>0</v>
      </c>
      <c r="BB656" s="695">
        <v>0</v>
      </c>
      <c r="BC656" s="695">
        <v>0</v>
      </c>
      <c r="BD656" s="695">
        <v>0</v>
      </c>
      <c r="BE656" s="695">
        <v>0</v>
      </c>
      <c r="BF656" s="695">
        <v>0</v>
      </c>
      <c r="BG656" s="695">
        <v>0</v>
      </c>
      <c r="BH656" s="695">
        <v>0</v>
      </c>
      <c r="BI656" s="695">
        <v>0</v>
      </c>
      <c r="BJ656" s="695">
        <v>0</v>
      </c>
      <c r="BK656" s="695">
        <v>0</v>
      </c>
      <c r="BL656" s="695">
        <v>0</v>
      </c>
      <c r="BM656" s="695">
        <v>0</v>
      </c>
      <c r="BN656" s="695">
        <v>0</v>
      </c>
      <c r="BO656" s="695">
        <v>0</v>
      </c>
      <c r="BP656" s="695">
        <v>0</v>
      </c>
      <c r="BQ656" s="695">
        <v>0</v>
      </c>
      <c r="BR656" s="695">
        <v>0</v>
      </c>
      <c r="BS656" s="695">
        <v>0</v>
      </c>
      <c r="BT656" s="696">
        <v>0</v>
      </c>
    </row>
    <row r="657" spans="2:72" ht="18" customHeight="1">
      <c r="B657" s="815" t="s">
        <v>208</v>
      </c>
      <c r="C657" s="815" t="s">
        <v>840</v>
      </c>
      <c r="D657" s="815" t="s">
        <v>121</v>
      </c>
      <c r="E657" s="815"/>
      <c r="F657" s="815"/>
      <c r="G657" s="815"/>
      <c r="H657" s="815">
        <v>2016</v>
      </c>
      <c r="I657" s="816"/>
      <c r="J657" s="634" t="s">
        <v>588</v>
      </c>
      <c r="K657" s="632"/>
      <c r="L657" s="694"/>
      <c r="M657" s="695"/>
      <c r="N657" s="695"/>
      <c r="O657" s="695"/>
      <c r="P657" s="695">
        <v>0</v>
      </c>
      <c r="Q657" s="695">
        <v>0</v>
      </c>
      <c r="R657" s="695">
        <v>0</v>
      </c>
      <c r="S657" s="695">
        <v>0</v>
      </c>
      <c r="T657" s="695">
        <v>0</v>
      </c>
      <c r="U657" s="695">
        <v>0</v>
      </c>
      <c r="V657" s="695">
        <v>0</v>
      </c>
      <c r="W657" s="695">
        <v>0</v>
      </c>
      <c r="X657" s="695">
        <v>0</v>
      </c>
      <c r="Y657" s="695">
        <v>0</v>
      </c>
      <c r="Z657" s="695">
        <v>0</v>
      </c>
      <c r="AA657" s="695">
        <v>0</v>
      </c>
      <c r="AB657" s="695">
        <v>0</v>
      </c>
      <c r="AC657" s="695">
        <v>0</v>
      </c>
      <c r="AD657" s="695">
        <v>0</v>
      </c>
      <c r="AE657" s="695">
        <v>0</v>
      </c>
      <c r="AF657" s="695">
        <v>0</v>
      </c>
      <c r="AG657" s="695">
        <v>0</v>
      </c>
      <c r="AH657" s="695">
        <v>0</v>
      </c>
      <c r="AI657" s="695">
        <v>0</v>
      </c>
      <c r="AJ657" s="695">
        <v>0</v>
      </c>
      <c r="AK657" s="695">
        <v>0</v>
      </c>
      <c r="AL657" s="695">
        <v>0</v>
      </c>
      <c r="AM657" s="695">
        <v>0</v>
      </c>
      <c r="AN657" s="695">
        <v>0</v>
      </c>
      <c r="AO657" s="696">
        <v>0</v>
      </c>
      <c r="AP657" s="632"/>
      <c r="AQ657" s="694"/>
      <c r="AR657" s="695"/>
      <c r="AS657" s="695"/>
      <c r="AT657" s="695"/>
      <c r="AU657" s="695">
        <v>0</v>
      </c>
      <c r="AV657" s="695">
        <v>94764</v>
      </c>
      <c r="AW657" s="695">
        <v>94764</v>
      </c>
      <c r="AX657" s="695">
        <v>94764</v>
      </c>
      <c r="AY657" s="695">
        <v>94764</v>
      </c>
      <c r="AZ657" s="695">
        <v>94764</v>
      </c>
      <c r="BA657" s="695">
        <v>0</v>
      </c>
      <c r="BB657" s="695">
        <v>0</v>
      </c>
      <c r="BC657" s="695">
        <v>0</v>
      </c>
      <c r="BD657" s="695">
        <v>0</v>
      </c>
      <c r="BE657" s="695">
        <v>0</v>
      </c>
      <c r="BF657" s="695">
        <v>0</v>
      </c>
      <c r="BG657" s="695">
        <v>0</v>
      </c>
      <c r="BH657" s="695">
        <v>0</v>
      </c>
      <c r="BI657" s="695">
        <v>0</v>
      </c>
      <c r="BJ657" s="695">
        <v>0</v>
      </c>
      <c r="BK657" s="695">
        <v>0</v>
      </c>
      <c r="BL657" s="695">
        <v>0</v>
      </c>
      <c r="BM657" s="695">
        <v>0</v>
      </c>
      <c r="BN657" s="695">
        <v>0</v>
      </c>
      <c r="BO657" s="695">
        <v>0</v>
      </c>
      <c r="BP657" s="695">
        <v>0</v>
      </c>
      <c r="BQ657" s="695">
        <v>0</v>
      </c>
      <c r="BR657" s="695">
        <v>0</v>
      </c>
      <c r="BS657" s="695">
        <v>0</v>
      </c>
      <c r="BT657" s="696">
        <v>0</v>
      </c>
    </row>
    <row r="658" spans="2:72" ht="18" customHeight="1">
      <c r="B658" s="815" t="s">
        <v>208</v>
      </c>
      <c r="C658" s="815" t="s">
        <v>840</v>
      </c>
      <c r="D658" s="815" t="s">
        <v>120</v>
      </c>
      <c r="E658" s="815"/>
      <c r="F658" s="815"/>
      <c r="G658" s="815"/>
      <c r="H658" s="815">
        <v>2016</v>
      </c>
      <c r="I658" s="816"/>
      <c r="J658" s="634" t="s">
        <v>588</v>
      </c>
      <c r="K658" s="632"/>
      <c r="L658" s="694"/>
      <c r="M658" s="695"/>
      <c r="N658" s="695"/>
      <c r="O658" s="695"/>
      <c r="P658" s="695">
        <v>0</v>
      </c>
      <c r="Q658" s="695">
        <v>11.13</v>
      </c>
      <c r="R658" s="695">
        <v>11.13</v>
      </c>
      <c r="S658" s="695">
        <v>11.13</v>
      </c>
      <c r="T658" s="695">
        <v>11.13</v>
      </c>
      <c r="U658" s="695">
        <v>11.13</v>
      </c>
      <c r="V658" s="695">
        <v>11.13</v>
      </c>
      <c r="W658" s="695">
        <v>11.13</v>
      </c>
      <c r="X658" s="695">
        <v>11.13</v>
      </c>
      <c r="Y658" s="695">
        <v>11.13</v>
      </c>
      <c r="Z658" s="695">
        <v>11.13</v>
      </c>
      <c r="AA658" s="695">
        <v>11.13</v>
      </c>
      <c r="AB658" s="695">
        <v>11.13</v>
      </c>
      <c r="AC658" s="695">
        <v>11.13</v>
      </c>
      <c r="AD658" s="695">
        <v>11.13</v>
      </c>
      <c r="AE658" s="695">
        <v>11.13</v>
      </c>
      <c r="AF658" s="695">
        <v>9.3944394865636589</v>
      </c>
      <c r="AG658" s="695">
        <v>8.4211151871760546</v>
      </c>
      <c r="AH658" s="695">
        <v>4.133235749695416</v>
      </c>
      <c r="AI658" s="695">
        <v>4.1027123946049002</v>
      </c>
      <c r="AJ658" s="695">
        <v>4.1027123946049002</v>
      </c>
      <c r="AK658" s="695">
        <v>4.1027123946049002</v>
      </c>
      <c r="AL658" s="695">
        <v>4.1027123946049002</v>
      </c>
      <c r="AM658" s="695">
        <v>4.1027123946049002</v>
      </c>
      <c r="AN658" s="695">
        <v>4.1027123946049002</v>
      </c>
      <c r="AO658" s="696">
        <v>4.1027123946049002</v>
      </c>
      <c r="AP658" s="632"/>
      <c r="AQ658" s="694"/>
      <c r="AR658" s="695"/>
      <c r="AS658" s="695"/>
      <c r="AT658" s="695"/>
      <c r="AU658" s="695">
        <v>0</v>
      </c>
      <c r="AV658" s="695">
        <v>0</v>
      </c>
      <c r="AW658" s="695">
        <v>0</v>
      </c>
      <c r="AX658" s="695">
        <v>0</v>
      </c>
      <c r="AY658" s="695">
        <v>0</v>
      </c>
      <c r="AZ658" s="695">
        <v>0</v>
      </c>
      <c r="BA658" s="695">
        <v>0</v>
      </c>
      <c r="BB658" s="695">
        <v>0</v>
      </c>
      <c r="BC658" s="695">
        <v>0</v>
      </c>
      <c r="BD658" s="695">
        <v>0</v>
      </c>
      <c r="BE658" s="695">
        <v>0</v>
      </c>
      <c r="BF658" s="695">
        <v>0</v>
      </c>
      <c r="BG658" s="695">
        <v>0</v>
      </c>
      <c r="BH658" s="695">
        <v>0</v>
      </c>
      <c r="BI658" s="695">
        <v>0</v>
      </c>
      <c r="BJ658" s="695">
        <v>0</v>
      </c>
      <c r="BK658" s="695">
        <v>0</v>
      </c>
      <c r="BL658" s="695">
        <v>0</v>
      </c>
      <c r="BM658" s="695">
        <v>0</v>
      </c>
      <c r="BN658" s="695">
        <v>0</v>
      </c>
      <c r="BO658" s="695">
        <v>0</v>
      </c>
      <c r="BP658" s="695">
        <v>0</v>
      </c>
      <c r="BQ658" s="695">
        <v>0</v>
      </c>
      <c r="BR658" s="695">
        <v>0</v>
      </c>
      <c r="BS658" s="695">
        <v>0</v>
      </c>
      <c r="BT658" s="696">
        <v>0</v>
      </c>
    </row>
    <row r="659" spans="2:72" ht="18" customHeight="1">
      <c r="B659" s="815" t="s">
        <v>208</v>
      </c>
      <c r="C659" s="815" t="s">
        <v>840</v>
      </c>
      <c r="D659" s="815" t="s">
        <v>121</v>
      </c>
      <c r="E659" s="815"/>
      <c r="F659" s="815"/>
      <c r="G659" s="815"/>
      <c r="H659" s="815">
        <v>2015</v>
      </c>
      <c r="I659" s="816"/>
      <c r="J659" s="634" t="s">
        <v>588</v>
      </c>
      <c r="K659" s="632"/>
      <c r="L659" s="694"/>
      <c r="M659" s="695"/>
      <c r="N659" s="695"/>
      <c r="O659" s="695"/>
      <c r="P659" s="695">
        <v>41.3</v>
      </c>
      <c r="Q659" s="695">
        <v>41.3</v>
      </c>
      <c r="R659" s="695">
        <v>41.3</v>
      </c>
      <c r="S659" s="695">
        <v>41.3</v>
      </c>
      <c r="T659" s="695">
        <v>41.3</v>
      </c>
      <c r="U659" s="695">
        <v>41.3</v>
      </c>
      <c r="V659" s="695">
        <v>41.3</v>
      </c>
      <c r="W659" s="695">
        <v>41.3</v>
      </c>
      <c r="X659" s="695">
        <v>41.3</v>
      </c>
      <c r="Y659" s="695">
        <v>41.3</v>
      </c>
      <c r="Z659" s="695">
        <v>41.3</v>
      </c>
      <c r="AA659" s="695">
        <v>41.3</v>
      </c>
      <c r="AB659" s="695">
        <v>41.3</v>
      </c>
      <c r="AC659" s="695">
        <v>41.3</v>
      </c>
      <c r="AD659" s="695">
        <v>41.3</v>
      </c>
      <c r="AE659" s="695">
        <v>41.3</v>
      </c>
      <c r="AF659" s="695">
        <v>41.3</v>
      </c>
      <c r="AG659" s="695">
        <v>41.3</v>
      </c>
      <c r="AH659" s="695">
        <v>41.3</v>
      </c>
      <c r="AI659" s="695">
        <v>41.3</v>
      </c>
      <c r="AJ659" s="695">
        <v>41.3</v>
      </c>
      <c r="AK659" s="695">
        <v>41.3</v>
      </c>
      <c r="AL659" s="695">
        <v>41.3</v>
      </c>
      <c r="AM659" s="695">
        <v>41.3</v>
      </c>
      <c r="AN659" s="695">
        <v>41.3</v>
      </c>
      <c r="AO659" s="696">
        <v>41.3</v>
      </c>
      <c r="AP659" s="632"/>
      <c r="AQ659" s="694"/>
      <c r="AR659" s="695"/>
      <c r="AS659" s="695"/>
      <c r="AT659" s="695"/>
      <c r="AU659" s="695">
        <v>193232</v>
      </c>
      <c r="AV659" s="695">
        <v>193232</v>
      </c>
      <c r="AW659" s="695">
        <v>193232</v>
      </c>
      <c r="AX659" s="695">
        <v>193232</v>
      </c>
      <c r="AY659" s="695">
        <v>193232</v>
      </c>
      <c r="AZ659" s="695">
        <v>193232</v>
      </c>
      <c r="BA659" s="695">
        <v>193232</v>
      </c>
      <c r="BB659" s="695">
        <v>193232</v>
      </c>
      <c r="BC659" s="695">
        <v>193232</v>
      </c>
      <c r="BD659" s="695">
        <v>193232</v>
      </c>
      <c r="BE659" s="695">
        <v>193232</v>
      </c>
      <c r="BF659" s="695">
        <v>193232</v>
      </c>
      <c r="BG659" s="695">
        <v>193232</v>
      </c>
      <c r="BH659" s="695">
        <v>193232</v>
      </c>
      <c r="BI659" s="695">
        <v>193232</v>
      </c>
      <c r="BJ659" s="695">
        <v>193232</v>
      </c>
      <c r="BK659" s="695">
        <v>193232</v>
      </c>
      <c r="BL659" s="695">
        <v>193232</v>
      </c>
      <c r="BM659" s="695">
        <v>193232</v>
      </c>
      <c r="BN659" s="695">
        <v>193232</v>
      </c>
      <c r="BO659" s="695">
        <v>193232</v>
      </c>
      <c r="BP659" s="695">
        <v>193232</v>
      </c>
      <c r="BQ659" s="695">
        <v>193232</v>
      </c>
      <c r="BR659" s="695">
        <v>193232</v>
      </c>
      <c r="BS659" s="695">
        <v>193232</v>
      </c>
      <c r="BT659" s="696">
        <v>193232</v>
      </c>
    </row>
    <row r="660" spans="2:72" ht="18" customHeight="1"/>
    <row r="661" spans="2:72" ht="18" customHeight="1"/>
    <row r="662" spans="2:72" ht="18" customHeight="1"/>
    <row r="663" spans="2:72" ht="18" customHeight="1"/>
    <row r="664" spans="2:72" ht="18" customHeight="1"/>
    <row r="665" spans="2:72" ht="18" customHeight="1"/>
    <row r="666" spans="2:72" ht="18" customHeight="1"/>
    <row r="667" spans="2:72" ht="18" customHeight="1"/>
    <row r="668" spans="2:72" ht="18" customHeight="1"/>
    <row r="669" spans="2:72" ht="18" customHeight="1"/>
    <row r="670" spans="2:72" ht="18" customHeight="1"/>
    <row r="671" spans="2:72" ht="18" customHeight="1"/>
    <row r="672" spans="2:72" ht="18" customHeight="1"/>
    <row r="673" ht="18" customHeight="1"/>
    <row r="674" ht="18" customHeight="1"/>
    <row r="675" ht="18" customHeight="1"/>
    <row r="676" ht="18" customHeight="1"/>
    <row r="677" ht="18" customHeight="1"/>
    <row r="678" ht="18" customHeight="1"/>
    <row r="679" ht="18" customHeight="1"/>
    <row r="680" ht="18" customHeight="1"/>
    <row r="681" ht="18" customHeight="1"/>
  </sheetData>
  <autoFilter ref="C26:BT659" xr:uid="{00000000-0009-0000-0000-00000C000000}">
    <sortState ref="C26:BT42">
      <sortCondition ref="H25"/>
    </sortState>
  </autoFilter>
  <mergeCells count="1">
    <mergeCell ref="C24:G24"/>
  </mergeCells>
  <conditionalFormatting sqref="L110:AO121 AQ108:BT121">
    <cfRule type="cellIs" dxfId="11" priority="9" operator="equal">
      <formula>0</formula>
    </cfRule>
  </conditionalFormatting>
  <conditionalFormatting sqref="L33:AO43 AQ41:BT43">
    <cfRule type="cellIs" dxfId="10" priority="7" operator="equal">
      <formula>0</formula>
    </cfRule>
  </conditionalFormatting>
  <conditionalFormatting sqref="L70:AO73">
    <cfRule type="cellIs" dxfId="9" priority="6" operator="equal">
      <formula>0</formula>
    </cfRule>
  </conditionalFormatting>
  <conditionalFormatting sqref="L87:AO90">
    <cfRule type="cellIs" dxfId="8" priority="5" operator="equal">
      <formula>0</formula>
    </cfRule>
  </conditionalFormatting>
  <conditionalFormatting sqref="L91:AO105 AQ89:BT107">
    <cfRule type="cellIs" dxfId="7" priority="10" operator="equal">
      <formula>0</formula>
    </cfRule>
  </conditionalFormatting>
  <conditionalFormatting sqref="L27:AO69 AQ37:BT71">
    <cfRule type="cellIs" dxfId="6" priority="12" operator="equal">
      <formula>0</formula>
    </cfRule>
  </conditionalFormatting>
  <conditionalFormatting sqref="L74:AO86 AQ72:BT88">
    <cfRule type="cellIs" dxfId="5" priority="11" operator="equal">
      <formula>0</formula>
    </cfRule>
  </conditionalFormatting>
  <conditionalFormatting sqref="L27:AO32">
    <cfRule type="cellIs" dxfId="4" priority="8" operator="equal">
      <formula>0</formula>
    </cfRule>
  </conditionalFormatting>
  <conditionalFormatting sqref="L106:AO109">
    <cfRule type="cellIs" dxfId="3" priority="4" operator="equal">
      <formula>0</formula>
    </cfRule>
  </conditionalFormatting>
  <conditionalFormatting sqref="AQ29:BT40">
    <cfRule type="cellIs" dxfId="2" priority="2" operator="equal">
      <formula>0</formula>
    </cfRule>
  </conditionalFormatting>
  <conditionalFormatting sqref="AQ27:BT28">
    <cfRule type="cellIs" dxfId="1" priority="3" operator="equal">
      <formula>0</formula>
    </cfRule>
  </conditionalFormatting>
  <conditionalFormatting sqref="L122:AO659 AQ122:BT659">
    <cfRule type="cellIs" dxfId="0" priority="1" operator="equal">
      <formula>0</formula>
    </cfRule>
  </conditionalFormatting>
  <pageMargins left="0.70866141732283472" right="0.70866141732283472" top="1.3385826771653544" bottom="0.55118110236220474" header="0.31496062992125984" footer="0.31496062992125984"/>
  <pageSetup paperSize="17" scale="28" fitToWidth="2" fitToHeight="4" pageOrder="overThenDown" orientation="landscape" r:id="rId1"/>
  <headerFooter scaleWithDoc="0">
    <oddHeader xml:space="preserve">&amp;R&amp;7Toronto Hydro-Electric System Limited 
EB-2020-0057
Tab 4
Schedule 1
ORIGINAL
Page &amp;P of &amp;N
</oddHeader>
    <oddFooter>&amp;C&amp;7&amp;A</oddFooter>
  </headerFooter>
  <colBreaks count="1" manualBreakCount="1">
    <brk id="42" max="658"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1000000}">
          <x14:formula1>
            <xm:f>DropDownList!$H$2:$H$3</xm:f>
          </x14:formula1>
          <xm:sqref>J27:J1048576</xm:sqref>
        </x14:dataValidation>
        <x14:dataValidation type="list" allowBlank="1" showInputMessage="1" showErrorMessage="1" xr:uid="{00000000-0002-0000-0C00-000000000000}">
          <x14:formula1>
            <xm:f>DropDownList!$G$2:$G$11</xm:f>
          </x14:formula1>
          <xm:sqref>I27:I1048576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zoomScale="55" zoomScaleNormal="55" workbookViewId="0">
      <selection activeCell="B33" sqref="B33"/>
    </sheetView>
  </sheetViews>
  <sheetFormatPr defaultColWidth="9.1796875" defaultRowHeight="14.5"/>
  <cols>
    <col min="1" max="1" width="9.1796875" style="12"/>
    <col min="2" max="2" width="10.1796875" style="12" customWidth="1"/>
    <col min="3" max="3" width="11.453125" style="12" customWidth="1"/>
    <col min="4" max="4" width="13.453125" style="12" customWidth="1"/>
    <col min="5" max="5" width="12.81640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81640625" style="12" customWidth="1"/>
    <col min="17" max="16384" width="9.1796875" style="12"/>
  </cols>
  <sheetData>
    <row r="12" spans="1:17" ht="24" customHeight="1" thickBot="1"/>
    <row r="13" spans="1:17" s="9" customFormat="1" ht="23.5" customHeight="1" thickBot="1">
      <c r="A13" s="587"/>
      <c r="B13" s="587" t="s">
        <v>171</v>
      </c>
      <c r="D13" s="126" t="s">
        <v>175</v>
      </c>
      <c r="E13" s="744"/>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5">
      <c r="B15" s="587" t="s">
        <v>505</v>
      </c>
    </row>
    <row r="16" spans="1:17" ht="15.5">
      <c r="B16" s="587"/>
    </row>
    <row r="17" spans="2:21" s="667" customFormat="1" ht="20.5" customHeight="1">
      <c r="B17" s="665" t="s">
        <v>670</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927" t="s">
        <v>723</v>
      </c>
      <c r="C18" s="927"/>
      <c r="D18" s="927"/>
      <c r="E18" s="927"/>
      <c r="F18" s="927"/>
      <c r="G18" s="927"/>
      <c r="H18" s="927"/>
      <c r="I18" s="927"/>
      <c r="J18" s="927"/>
      <c r="K18" s="927"/>
      <c r="L18" s="927"/>
      <c r="M18" s="927"/>
      <c r="N18" s="927"/>
      <c r="O18" s="927"/>
      <c r="P18" s="927"/>
      <c r="Q18" s="927"/>
      <c r="R18" s="927"/>
      <c r="S18" s="927"/>
      <c r="T18" s="927"/>
      <c r="U18" s="927"/>
    </row>
    <row r="21" spans="2:21" ht="21">
      <c r="B21" s="742" t="s">
        <v>707</v>
      </c>
    </row>
    <row r="23" spans="2:21" ht="21">
      <c r="B23" s="742" t="s">
        <v>708</v>
      </c>
      <c r="C23" s="743"/>
      <c r="E23" s="743"/>
      <c r="F23" s="743"/>
      <c r="H23" s="742" t="s">
        <v>709</v>
      </c>
    </row>
    <row r="24" spans="2:21" ht="18.75" customHeight="1">
      <c r="B24" s="926" t="s">
        <v>686</v>
      </c>
      <c r="C24" s="926"/>
      <c r="D24" s="926"/>
      <c r="E24" s="926"/>
      <c r="F24" s="926"/>
      <c r="H24" s="12" t="s">
        <v>694</v>
      </c>
      <c r="M24" s="12" t="s">
        <v>695</v>
      </c>
    </row>
    <row r="25" spans="2:21" ht="43.5">
      <c r="B25" s="739" t="s">
        <v>62</v>
      </c>
      <c r="C25" s="739" t="s">
        <v>687</v>
      </c>
      <c r="D25" s="739" t="s">
        <v>688</v>
      </c>
      <c r="E25" s="739" t="s">
        <v>690</v>
      </c>
      <c r="F25" s="739" t="s">
        <v>689</v>
      </c>
      <c r="H25" s="739" t="s">
        <v>691</v>
      </c>
      <c r="I25" s="739" t="s">
        <v>692</v>
      </c>
      <c r="J25" s="739" t="s">
        <v>693</v>
      </c>
      <c r="K25" s="739" t="s">
        <v>687</v>
      </c>
      <c r="M25" s="739" t="s">
        <v>691</v>
      </c>
      <c r="N25" s="739" t="s">
        <v>692</v>
      </c>
      <c r="O25" s="739" t="s">
        <v>693</v>
      </c>
      <c r="P25" s="739" t="s">
        <v>687</v>
      </c>
    </row>
    <row r="26" spans="2:21" ht="16.5">
      <c r="B26" s="746"/>
      <c r="C26" s="746" t="s">
        <v>697</v>
      </c>
      <c r="D26" s="746" t="s">
        <v>698</v>
      </c>
      <c r="E26" s="746" t="s">
        <v>699</v>
      </c>
      <c r="F26" s="746" t="s">
        <v>700</v>
      </c>
      <c r="H26" s="746"/>
      <c r="I26" s="746" t="s">
        <v>701</v>
      </c>
      <c r="J26" s="746" t="s">
        <v>702</v>
      </c>
      <c r="K26" s="746" t="s">
        <v>703</v>
      </c>
      <c r="M26" s="746"/>
      <c r="N26" s="746" t="s">
        <v>704</v>
      </c>
      <c r="O26" s="746" t="s">
        <v>705</v>
      </c>
      <c r="P26" s="746" t="s">
        <v>706</v>
      </c>
    </row>
    <row r="27" spans="2:21" ht="15.75" customHeight="1">
      <c r="B27" s="741" t="s">
        <v>711</v>
      </c>
      <c r="C27" s="749">
        <f>K49</f>
        <v>0</v>
      </c>
      <c r="D27" s="747"/>
      <c r="E27" s="740"/>
      <c r="F27" s="740"/>
      <c r="H27" s="740"/>
      <c r="I27" s="740"/>
      <c r="J27" s="740"/>
      <c r="K27" s="740">
        <f>I27*J27</f>
        <v>0</v>
      </c>
      <c r="M27" s="740"/>
      <c r="N27" s="740"/>
      <c r="O27" s="740"/>
      <c r="P27" s="740">
        <f>N27*O27</f>
        <v>0</v>
      </c>
    </row>
    <row r="28" spans="2:21" ht="15.75" customHeight="1">
      <c r="B28" s="741" t="s">
        <v>712</v>
      </c>
      <c r="C28" s="750">
        <f>P49</f>
        <v>0</v>
      </c>
      <c r="D28" s="751">
        <f>C28-C27</f>
        <v>0</v>
      </c>
      <c r="E28" s="740"/>
      <c r="F28" s="748">
        <f>D28*E28</f>
        <v>0</v>
      </c>
      <c r="H28" s="740"/>
      <c r="I28" s="740"/>
      <c r="J28" s="740"/>
      <c r="K28" s="740"/>
      <c r="M28" s="740"/>
      <c r="N28" s="740"/>
      <c r="O28" s="740"/>
      <c r="P28" s="740"/>
    </row>
    <row r="29" spans="2:21" ht="15.75" customHeight="1">
      <c r="B29" s="741" t="s">
        <v>713</v>
      </c>
      <c r="C29" s="740"/>
      <c r="D29" s="740"/>
      <c r="E29" s="740"/>
      <c r="F29" s="740"/>
      <c r="H29" s="740"/>
      <c r="I29" s="740"/>
      <c r="J29" s="740"/>
      <c r="K29" s="740"/>
      <c r="M29" s="740"/>
      <c r="N29" s="740"/>
      <c r="O29" s="740"/>
      <c r="P29" s="740"/>
    </row>
    <row r="30" spans="2:21" ht="15.75" customHeight="1">
      <c r="B30" s="741" t="s">
        <v>714</v>
      </c>
      <c r="C30" s="740"/>
      <c r="D30" s="740"/>
      <c r="E30" s="740"/>
      <c r="F30" s="740"/>
      <c r="H30" s="740"/>
      <c r="I30" s="740"/>
      <c r="J30" s="740"/>
      <c r="K30" s="740"/>
      <c r="M30" s="740"/>
      <c r="N30" s="740"/>
      <c r="O30" s="740"/>
      <c r="P30" s="740"/>
    </row>
    <row r="31" spans="2:21" ht="15.75" customHeight="1">
      <c r="B31" s="741" t="s">
        <v>715</v>
      </c>
      <c r="C31" s="740"/>
      <c r="D31" s="740"/>
      <c r="E31" s="740"/>
      <c r="F31" s="740"/>
      <c r="H31" s="740"/>
      <c r="I31" s="740"/>
      <c r="J31" s="740"/>
      <c r="K31" s="740"/>
      <c r="M31" s="740"/>
      <c r="N31" s="740"/>
      <c r="O31" s="740"/>
      <c r="P31" s="740"/>
    </row>
    <row r="32" spans="2:21" ht="15.75" customHeight="1">
      <c r="B32" s="741" t="s">
        <v>716</v>
      </c>
      <c r="C32" s="740"/>
      <c r="D32" s="740"/>
      <c r="E32" s="740"/>
      <c r="F32" s="740"/>
      <c r="H32" s="740"/>
      <c r="I32" s="740"/>
      <c r="J32" s="740"/>
      <c r="K32" s="740"/>
      <c r="M32" s="740"/>
      <c r="N32" s="740"/>
      <c r="O32" s="740"/>
      <c r="P32" s="740"/>
    </row>
    <row r="33" spans="2:16" ht="15.75" customHeight="1">
      <c r="B33" s="741" t="s">
        <v>717</v>
      </c>
      <c r="C33" s="740"/>
      <c r="D33" s="740"/>
      <c r="E33" s="740"/>
      <c r="F33" s="740"/>
      <c r="H33" s="740"/>
      <c r="I33" s="740"/>
      <c r="J33" s="740"/>
      <c r="K33" s="740"/>
      <c r="M33" s="740"/>
      <c r="N33" s="740"/>
      <c r="O33" s="740"/>
      <c r="P33" s="740"/>
    </row>
    <row r="34" spans="2:16" ht="15.75" customHeight="1">
      <c r="B34" s="741" t="s">
        <v>718</v>
      </c>
      <c r="C34" s="740"/>
      <c r="D34" s="740"/>
      <c r="E34" s="740"/>
      <c r="F34" s="740"/>
      <c r="H34" s="740"/>
      <c r="I34" s="740"/>
      <c r="J34" s="740"/>
      <c r="K34" s="740"/>
      <c r="M34" s="740"/>
      <c r="N34" s="740"/>
      <c r="O34" s="740"/>
      <c r="P34" s="740"/>
    </row>
    <row r="35" spans="2:16" ht="15.75" customHeight="1">
      <c r="B35" s="741" t="s">
        <v>719</v>
      </c>
      <c r="C35" s="740"/>
      <c r="D35" s="740"/>
      <c r="E35" s="740"/>
      <c r="F35" s="740"/>
      <c r="H35" s="740"/>
      <c r="I35" s="740"/>
      <c r="J35" s="740"/>
      <c r="K35" s="740"/>
      <c r="M35" s="740"/>
      <c r="N35" s="740"/>
      <c r="O35" s="740"/>
      <c r="P35" s="740"/>
    </row>
    <row r="36" spans="2:16" ht="15.75" customHeight="1">
      <c r="B36" s="741" t="s">
        <v>720</v>
      </c>
      <c r="C36" s="740"/>
      <c r="D36" s="740"/>
      <c r="E36" s="740"/>
      <c r="F36" s="740"/>
      <c r="H36" s="740"/>
      <c r="I36" s="740"/>
      <c r="J36" s="740"/>
      <c r="K36" s="740"/>
      <c r="M36" s="740"/>
      <c r="N36" s="740"/>
      <c r="O36" s="740"/>
      <c r="P36" s="740"/>
    </row>
    <row r="37" spans="2:16" ht="15.75" customHeight="1">
      <c r="B37" s="741" t="s">
        <v>721</v>
      </c>
      <c r="C37" s="740"/>
      <c r="D37" s="740"/>
      <c r="E37" s="740"/>
      <c r="F37" s="740"/>
      <c r="H37" s="740"/>
      <c r="I37" s="740"/>
      <c r="J37" s="740"/>
      <c r="K37" s="740"/>
      <c r="M37" s="740"/>
      <c r="N37" s="740"/>
      <c r="O37" s="740"/>
      <c r="P37" s="740"/>
    </row>
    <row r="38" spans="2:16" ht="15.75" customHeight="1">
      <c r="B38" s="741" t="s">
        <v>722</v>
      </c>
      <c r="C38" s="740"/>
      <c r="D38" s="740"/>
      <c r="E38" s="740"/>
      <c r="F38" s="740"/>
      <c r="H38" s="740"/>
      <c r="I38" s="740"/>
      <c r="J38" s="740"/>
      <c r="K38" s="740"/>
      <c r="M38" s="740"/>
      <c r="N38" s="740"/>
      <c r="O38" s="740"/>
      <c r="P38" s="740"/>
    </row>
    <row r="39" spans="2:16" ht="16.399999999999999" customHeight="1">
      <c r="B39" s="752" t="s">
        <v>26</v>
      </c>
      <c r="C39" s="753"/>
      <c r="D39" s="753"/>
      <c r="E39" s="753"/>
      <c r="F39" s="754">
        <f>SUM(F28:F38)</f>
        <v>0</v>
      </c>
      <c r="H39" s="740"/>
      <c r="I39" s="740"/>
      <c r="J39" s="740"/>
      <c r="K39" s="740"/>
      <c r="M39" s="740"/>
      <c r="N39" s="740"/>
      <c r="O39" s="740"/>
      <c r="P39" s="740"/>
    </row>
    <row r="40" spans="2:16">
      <c r="B40" s="741" t="s">
        <v>710</v>
      </c>
      <c r="C40" s="740"/>
      <c r="D40" s="740"/>
      <c r="E40" s="740"/>
      <c r="F40" s="740"/>
      <c r="H40" s="740"/>
      <c r="I40" s="740"/>
      <c r="J40" s="740"/>
      <c r="K40" s="740"/>
      <c r="M40" s="740"/>
      <c r="N40" s="740"/>
      <c r="O40" s="740"/>
      <c r="P40" s="740"/>
    </row>
    <row r="41" spans="2:16">
      <c r="B41" s="741" t="s">
        <v>710</v>
      </c>
      <c r="C41" s="740"/>
      <c r="D41" s="740"/>
      <c r="E41" s="740"/>
      <c r="F41" s="740"/>
      <c r="H41" s="740"/>
      <c r="I41" s="740"/>
      <c r="J41" s="740"/>
      <c r="K41" s="740"/>
      <c r="M41" s="740"/>
      <c r="N41" s="740"/>
      <c r="O41" s="740"/>
      <c r="P41" s="740"/>
    </row>
    <row r="42" spans="2:16">
      <c r="B42" s="741" t="s">
        <v>710</v>
      </c>
      <c r="C42" s="740"/>
      <c r="D42" s="740"/>
      <c r="E42" s="740"/>
      <c r="F42" s="740"/>
      <c r="H42" s="740"/>
      <c r="I42" s="740"/>
      <c r="J42" s="740"/>
      <c r="K42" s="740"/>
      <c r="M42" s="740"/>
      <c r="N42" s="740"/>
      <c r="O42" s="740"/>
      <c r="P42" s="740"/>
    </row>
    <row r="43" spans="2:16">
      <c r="B43" s="741" t="s">
        <v>710</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51181102362204722" right="0.51181102362204722" top="1.3385826771653544" bottom="0.74803149606299213" header="0.51181102362204722" footer="0.51181102362204722"/>
  <pageSetup scale="50" orientation="landscape" r:id="rId1"/>
  <headerFooter scaleWithDoc="0">
    <oddHeader xml:space="preserve">&amp;R&amp;7Toronto Hydro-Electric System Limited 
EB-2020-0057
Tab 4
Schedule 1
ORIGINAL
Page &amp;P of &amp;N
</oddHeader>
    <oddFooter>&amp;C&amp;7&amp;A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55" zoomScaleNormal="55" workbookViewId="0">
      <pane ySplit="16" topLeftCell="A17" activePane="bottomLeft" state="frozen"/>
      <selection activeCell="B33" sqref="B33"/>
      <selection pane="bottomLeft" activeCell="B33" sqref="B33"/>
    </sheetView>
  </sheetViews>
  <sheetFormatPr defaultColWidth="9.1796875" defaultRowHeight="14.5"/>
  <cols>
    <col min="1" max="1" width="9.1796875" style="12"/>
    <col min="2" max="2" width="36.81640625" style="702" customWidth="1"/>
    <col min="3" max="3" width="9.1796875" style="10"/>
    <col min="4" max="16384" width="9.1796875" style="12"/>
  </cols>
  <sheetData>
    <row r="16" spans="2:21" ht="26.25" customHeight="1">
      <c r="B16" s="703" t="s">
        <v>561</v>
      </c>
      <c r="C16" s="849" t="s">
        <v>505</v>
      </c>
      <c r="D16" s="850"/>
      <c r="E16" s="850"/>
      <c r="F16" s="850"/>
      <c r="G16" s="850"/>
      <c r="H16" s="850"/>
      <c r="I16" s="850"/>
      <c r="J16" s="850"/>
      <c r="K16" s="850"/>
      <c r="L16" s="850"/>
      <c r="M16" s="850"/>
      <c r="N16" s="850"/>
      <c r="O16" s="850"/>
      <c r="P16" s="850"/>
      <c r="Q16" s="850"/>
      <c r="R16" s="850"/>
      <c r="S16" s="850"/>
      <c r="T16" s="850"/>
      <c r="U16" s="850"/>
    </row>
    <row r="17" spans="2:21" ht="55.5" customHeight="1">
      <c r="B17" s="704" t="s">
        <v>640</v>
      </c>
      <c r="C17" s="851" t="s">
        <v>746</v>
      </c>
      <c r="D17" s="851"/>
      <c r="E17" s="851"/>
      <c r="F17" s="851"/>
      <c r="G17" s="851"/>
      <c r="H17" s="851"/>
      <c r="I17" s="851"/>
      <c r="J17" s="851"/>
      <c r="K17" s="851"/>
      <c r="L17" s="851"/>
      <c r="M17" s="851"/>
      <c r="N17" s="851"/>
      <c r="O17" s="851"/>
      <c r="P17" s="851"/>
      <c r="Q17" s="851"/>
      <c r="R17" s="851"/>
      <c r="S17" s="851"/>
      <c r="T17" s="851"/>
      <c r="U17" s="852"/>
    </row>
    <row r="18" spans="2:21" ht="15.5">
      <c r="B18" s="705"/>
      <c r="C18" s="706"/>
      <c r="D18" s="707"/>
      <c r="E18" s="707"/>
      <c r="F18" s="707"/>
      <c r="G18" s="707"/>
      <c r="H18" s="707"/>
      <c r="I18" s="707"/>
      <c r="J18" s="707"/>
      <c r="K18" s="707"/>
      <c r="L18" s="707"/>
      <c r="M18" s="707"/>
      <c r="N18" s="707"/>
      <c r="O18" s="707"/>
      <c r="P18" s="707"/>
      <c r="Q18" s="707"/>
      <c r="R18" s="707"/>
      <c r="S18" s="707"/>
      <c r="T18" s="707"/>
      <c r="U18" s="708"/>
    </row>
    <row r="19" spans="2:21" ht="15.5">
      <c r="B19" s="705"/>
      <c r="C19" s="706" t="s">
        <v>644</v>
      </c>
      <c r="D19" s="707"/>
      <c r="E19" s="707"/>
      <c r="F19" s="707"/>
      <c r="G19" s="707"/>
      <c r="H19" s="707"/>
      <c r="I19" s="707"/>
      <c r="J19" s="707"/>
      <c r="K19" s="707"/>
      <c r="L19" s="707"/>
      <c r="M19" s="707"/>
      <c r="N19" s="707"/>
      <c r="O19" s="707"/>
      <c r="P19" s="707"/>
      <c r="Q19" s="707"/>
      <c r="R19" s="707"/>
      <c r="S19" s="707"/>
      <c r="T19" s="707"/>
      <c r="U19" s="708"/>
    </row>
    <row r="20" spans="2:21" ht="15.5">
      <c r="B20" s="705"/>
      <c r="C20" s="706"/>
      <c r="D20" s="707"/>
      <c r="E20" s="707"/>
      <c r="F20" s="707"/>
      <c r="G20" s="707"/>
      <c r="H20" s="707"/>
      <c r="I20" s="707"/>
      <c r="J20" s="707"/>
      <c r="K20" s="707"/>
      <c r="L20" s="707"/>
      <c r="M20" s="707"/>
      <c r="N20" s="707"/>
      <c r="O20" s="707"/>
      <c r="P20" s="707"/>
      <c r="Q20" s="707"/>
      <c r="R20" s="707"/>
      <c r="S20" s="707"/>
      <c r="T20" s="707"/>
      <c r="U20" s="708"/>
    </row>
    <row r="21" spans="2:21" ht="15.5">
      <c r="B21" s="705"/>
      <c r="C21" s="706" t="s">
        <v>641</v>
      </c>
      <c r="D21" s="707"/>
      <c r="E21" s="707"/>
      <c r="F21" s="707"/>
      <c r="G21" s="707"/>
      <c r="H21" s="707"/>
      <c r="I21" s="707"/>
      <c r="J21" s="707"/>
      <c r="K21" s="707"/>
      <c r="L21" s="707"/>
      <c r="M21" s="707"/>
      <c r="N21" s="707"/>
      <c r="O21" s="707"/>
      <c r="P21" s="707"/>
      <c r="Q21" s="707"/>
      <c r="R21" s="707"/>
      <c r="S21" s="707"/>
      <c r="T21" s="707"/>
      <c r="U21" s="708"/>
    </row>
    <row r="22" spans="2:21" ht="15.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48" t="s">
        <v>642</v>
      </c>
      <c r="D23" s="848"/>
      <c r="E23" s="848"/>
      <c r="F23" s="848"/>
      <c r="G23" s="848"/>
      <c r="H23" s="848"/>
      <c r="I23" s="848"/>
      <c r="J23" s="848"/>
      <c r="K23" s="848"/>
      <c r="L23" s="848"/>
      <c r="M23" s="848"/>
      <c r="N23" s="848"/>
      <c r="O23" s="848"/>
      <c r="P23" s="848"/>
      <c r="Q23" s="848"/>
      <c r="R23" s="848"/>
      <c r="S23" s="848"/>
      <c r="T23" s="707"/>
      <c r="U23" s="708"/>
    </row>
    <row r="24" spans="2:21" ht="15.5">
      <c r="B24" s="705"/>
      <c r="C24" s="706"/>
      <c r="D24" s="707"/>
      <c r="E24" s="707"/>
      <c r="F24" s="707"/>
      <c r="G24" s="707"/>
      <c r="H24" s="707"/>
      <c r="I24" s="707"/>
      <c r="J24" s="707"/>
      <c r="K24" s="707"/>
      <c r="L24" s="707"/>
      <c r="M24" s="707"/>
      <c r="N24" s="707"/>
      <c r="O24" s="707"/>
      <c r="P24" s="707"/>
      <c r="Q24" s="707"/>
      <c r="R24" s="707"/>
      <c r="S24" s="707"/>
      <c r="T24" s="707"/>
      <c r="U24" s="708"/>
    </row>
    <row r="25" spans="2:21" ht="15.5">
      <c r="B25" s="705"/>
      <c r="C25" s="706" t="s">
        <v>645</v>
      </c>
      <c r="D25" s="707"/>
      <c r="E25" s="707"/>
      <c r="F25" s="707"/>
      <c r="G25" s="707"/>
      <c r="H25" s="707"/>
      <c r="I25" s="707"/>
      <c r="J25" s="707"/>
      <c r="K25" s="707"/>
      <c r="L25" s="707"/>
      <c r="M25" s="707"/>
      <c r="N25" s="707"/>
      <c r="O25" s="707"/>
      <c r="P25" s="707"/>
      <c r="Q25" s="707"/>
      <c r="R25" s="707"/>
      <c r="S25" s="707"/>
      <c r="T25" s="707"/>
      <c r="U25" s="708"/>
    </row>
    <row r="26" spans="2:21" ht="15.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48" t="s">
        <v>643</v>
      </c>
      <c r="D27" s="848"/>
      <c r="E27" s="848"/>
      <c r="F27" s="848"/>
      <c r="G27" s="848"/>
      <c r="H27" s="848"/>
      <c r="I27" s="848"/>
      <c r="J27" s="848"/>
      <c r="K27" s="848"/>
      <c r="L27" s="848"/>
      <c r="M27" s="848"/>
      <c r="N27" s="848"/>
      <c r="O27" s="848"/>
      <c r="P27" s="848"/>
      <c r="Q27" s="848"/>
      <c r="R27" s="848"/>
      <c r="S27" s="848"/>
      <c r="T27" s="848"/>
      <c r="U27" s="853"/>
    </row>
    <row r="28" spans="2:21" ht="15.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48" t="s">
        <v>646</v>
      </c>
      <c r="D29" s="848"/>
      <c r="E29" s="848"/>
      <c r="F29" s="848"/>
      <c r="G29" s="848"/>
      <c r="H29" s="848"/>
      <c r="I29" s="848"/>
      <c r="J29" s="848"/>
      <c r="K29" s="848"/>
      <c r="L29" s="848"/>
      <c r="M29" s="848"/>
      <c r="N29" s="848"/>
      <c r="O29" s="848"/>
      <c r="P29" s="848"/>
      <c r="Q29" s="848"/>
      <c r="R29" s="848"/>
      <c r="S29" s="848"/>
      <c r="T29" s="848"/>
      <c r="U29" s="853"/>
    </row>
    <row r="30" spans="2:21" ht="15.5">
      <c r="B30" s="705"/>
      <c r="C30" s="706"/>
      <c r="D30" s="707"/>
      <c r="E30" s="707"/>
      <c r="F30" s="707"/>
      <c r="G30" s="707"/>
      <c r="H30" s="707"/>
      <c r="I30" s="707"/>
      <c r="J30" s="707"/>
      <c r="K30" s="707"/>
      <c r="L30" s="707"/>
      <c r="M30" s="707"/>
      <c r="N30" s="707"/>
      <c r="O30" s="707"/>
      <c r="P30" s="707"/>
      <c r="Q30" s="707"/>
      <c r="R30" s="707"/>
      <c r="S30" s="707"/>
      <c r="T30" s="707"/>
      <c r="U30" s="708"/>
    </row>
    <row r="31" spans="2:21" ht="15.5">
      <c r="B31" s="705"/>
      <c r="C31" s="706" t="s">
        <v>647</v>
      </c>
      <c r="D31" s="707"/>
      <c r="E31" s="707"/>
      <c r="F31" s="707"/>
      <c r="G31" s="707"/>
      <c r="H31" s="707"/>
      <c r="I31" s="707"/>
      <c r="J31" s="707"/>
      <c r="K31" s="707"/>
      <c r="L31" s="707"/>
      <c r="M31" s="707"/>
      <c r="N31" s="707"/>
      <c r="O31" s="707"/>
      <c r="P31" s="707"/>
      <c r="Q31" s="707"/>
      <c r="R31" s="707"/>
      <c r="S31" s="707"/>
      <c r="T31" s="707"/>
      <c r="U31" s="708"/>
    </row>
    <row r="32" spans="2:21" ht="15.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648</v>
      </c>
      <c r="C33" s="854" t="s">
        <v>649</v>
      </c>
      <c r="D33" s="854"/>
      <c r="E33" s="854"/>
      <c r="F33" s="854"/>
      <c r="G33" s="854"/>
      <c r="H33" s="854"/>
      <c r="I33" s="854"/>
      <c r="J33" s="854"/>
      <c r="K33" s="854"/>
      <c r="L33" s="854"/>
      <c r="M33" s="854"/>
      <c r="N33" s="854"/>
      <c r="O33" s="854"/>
      <c r="P33" s="854"/>
      <c r="Q33" s="854"/>
      <c r="R33" s="854"/>
      <c r="S33" s="854"/>
      <c r="T33" s="854"/>
      <c r="U33" s="855"/>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5">
      <c r="B35" s="717" t="s">
        <v>650</v>
      </c>
      <c r="C35" s="718" t="s">
        <v>651</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652</v>
      </c>
      <c r="C37" s="856" t="s">
        <v>653</v>
      </c>
      <c r="D37" s="856"/>
      <c r="E37" s="856"/>
      <c r="F37" s="856"/>
      <c r="G37" s="856"/>
      <c r="H37" s="856"/>
      <c r="I37" s="856"/>
      <c r="J37" s="856"/>
      <c r="K37" s="856"/>
      <c r="L37" s="856"/>
      <c r="M37" s="856"/>
      <c r="N37" s="856"/>
      <c r="O37" s="856"/>
      <c r="P37" s="856"/>
      <c r="Q37" s="856"/>
      <c r="R37" s="856"/>
      <c r="S37" s="856"/>
      <c r="T37" s="856"/>
      <c r="U37" s="857"/>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5">
      <c r="B39" s="704" t="s">
        <v>654</v>
      </c>
      <c r="C39" s="720" t="s">
        <v>655</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656</v>
      </c>
      <c r="C41" s="858" t="s">
        <v>657</v>
      </c>
      <c r="D41" s="858"/>
      <c r="E41" s="858"/>
      <c r="F41" s="858"/>
      <c r="G41" s="858"/>
      <c r="H41" s="858"/>
      <c r="I41" s="858"/>
      <c r="J41" s="858"/>
      <c r="K41" s="858"/>
      <c r="L41" s="858"/>
      <c r="M41" s="858"/>
      <c r="N41" s="858"/>
      <c r="O41" s="858"/>
      <c r="P41" s="858"/>
      <c r="Q41" s="858"/>
      <c r="R41" s="858"/>
      <c r="S41" s="858"/>
      <c r="T41" s="858"/>
      <c r="U41" s="859"/>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5">
      <c r="B43" s="717" t="s">
        <v>658</v>
      </c>
      <c r="C43" s="718" t="s">
        <v>659</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46" t="s">
        <v>675</v>
      </c>
      <c r="D45" s="846"/>
      <c r="E45" s="846"/>
      <c r="F45" s="846"/>
      <c r="G45" s="846"/>
      <c r="H45" s="846"/>
      <c r="I45" s="846"/>
      <c r="J45" s="846"/>
      <c r="K45" s="846"/>
      <c r="L45" s="846"/>
      <c r="M45" s="846"/>
      <c r="N45" s="846"/>
      <c r="O45" s="846"/>
      <c r="P45" s="846"/>
      <c r="Q45" s="846"/>
      <c r="R45" s="846"/>
      <c r="S45" s="846"/>
      <c r="T45" s="846"/>
      <c r="U45" s="847"/>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46" t="s">
        <v>660</v>
      </c>
      <c r="D47" s="846"/>
      <c r="E47" s="846"/>
      <c r="F47" s="846"/>
      <c r="G47" s="846"/>
      <c r="H47" s="846"/>
      <c r="I47" s="846"/>
      <c r="J47" s="846"/>
      <c r="K47" s="846"/>
      <c r="L47" s="846"/>
      <c r="M47" s="846"/>
      <c r="N47" s="846"/>
      <c r="O47" s="846"/>
      <c r="P47" s="846"/>
      <c r="Q47" s="846"/>
      <c r="R47" s="846"/>
      <c r="S47" s="846"/>
      <c r="T47" s="846"/>
      <c r="U47" s="847"/>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46" t="s">
        <v>661</v>
      </c>
      <c r="D49" s="846"/>
      <c r="E49" s="846"/>
      <c r="F49" s="846"/>
      <c r="G49" s="846"/>
      <c r="H49" s="846"/>
      <c r="I49" s="846"/>
      <c r="J49" s="846"/>
      <c r="K49" s="846"/>
      <c r="L49" s="846"/>
      <c r="M49" s="846"/>
      <c r="N49" s="846"/>
      <c r="O49" s="846"/>
      <c r="P49" s="846"/>
      <c r="Q49" s="846"/>
      <c r="R49" s="846"/>
      <c r="S49" s="846"/>
      <c r="T49" s="846"/>
      <c r="U49" s="847"/>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46" t="s">
        <v>662</v>
      </c>
      <c r="D51" s="846"/>
      <c r="E51" s="846"/>
      <c r="F51" s="846"/>
      <c r="G51" s="846"/>
      <c r="H51" s="846"/>
      <c r="I51" s="846"/>
      <c r="J51" s="846"/>
      <c r="K51" s="846"/>
      <c r="L51" s="846"/>
      <c r="M51" s="846"/>
      <c r="N51" s="846"/>
      <c r="O51" s="846"/>
      <c r="P51" s="846"/>
      <c r="Q51" s="846"/>
      <c r="R51" s="846"/>
      <c r="S51" s="846"/>
      <c r="T51" s="846"/>
      <c r="U51" s="847"/>
    </row>
    <row r="52" spans="2:21" ht="15.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48" t="s">
        <v>674</v>
      </c>
      <c r="D53" s="848"/>
      <c r="E53" s="848"/>
      <c r="F53" s="848"/>
      <c r="G53" s="848"/>
      <c r="H53" s="848"/>
      <c r="I53" s="848"/>
      <c r="J53" s="848"/>
      <c r="K53" s="848"/>
      <c r="L53" s="848"/>
      <c r="M53" s="848"/>
      <c r="N53" s="848"/>
      <c r="O53" s="848"/>
      <c r="P53" s="848"/>
      <c r="Q53" s="848"/>
      <c r="R53" s="848"/>
      <c r="S53" s="848"/>
      <c r="T53" s="848"/>
      <c r="U53" s="853"/>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663</v>
      </c>
      <c r="C55" s="856" t="s">
        <v>664</v>
      </c>
      <c r="D55" s="856"/>
      <c r="E55" s="856"/>
      <c r="F55" s="856"/>
      <c r="G55" s="856"/>
      <c r="H55" s="856"/>
      <c r="I55" s="856"/>
      <c r="J55" s="856"/>
      <c r="K55" s="856"/>
      <c r="L55" s="856"/>
      <c r="M55" s="856"/>
      <c r="N55" s="856"/>
      <c r="O55" s="856"/>
      <c r="P55" s="856"/>
      <c r="Q55" s="856"/>
      <c r="R55" s="856"/>
      <c r="S55" s="856"/>
      <c r="T55" s="856"/>
      <c r="U55" s="857"/>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665</v>
      </c>
      <c r="C57" s="856" t="s">
        <v>666</v>
      </c>
      <c r="D57" s="856"/>
      <c r="E57" s="856"/>
      <c r="F57" s="856"/>
      <c r="G57" s="856"/>
      <c r="H57" s="856"/>
      <c r="I57" s="856"/>
      <c r="J57" s="856"/>
      <c r="K57" s="856"/>
      <c r="L57" s="856"/>
      <c r="M57" s="856"/>
      <c r="N57" s="856"/>
      <c r="O57" s="856"/>
      <c r="P57" s="856"/>
      <c r="Q57" s="856"/>
      <c r="R57" s="856"/>
      <c r="S57" s="856"/>
      <c r="T57" s="856"/>
      <c r="U57" s="857"/>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667</v>
      </c>
      <c r="C59" s="725" t="s">
        <v>668</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1.3385826771653544" bottom="0.74803149606299213" header="0.31496062992125984" footer="0.31496062992125984"/>
  <pageSetup scale="39" orientation="portrait" r:id="rId1"/>
  <headerFooter scaleWithDoc="0">
    <oddHeader xml:space="preserve">&amp;R&amp;7Toronto Hydro-Electric System Limited 
EB-2020-0057
Tab 4
Schedule 1
ORIGINAL
Page &amp;P of &amp;N
</oddHeader>
    <oddFooter>&amp;C&amp;7&amp;A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40" zoomScaleNormal="40" workbookViewId="0">
      <selection activeCell="B33" sqref="B33"/>
    </sheetView>
  </sheetViews>
  <sheetFormatPr defaultColWidth="9.1796875" defaultRowHeight="15.5"/>
  <cols>
    <col min="1" max="1" width="3.1796875" style="12" customWidth="1"/>
    <col min="2" max="2" width="61.54296875" style="10" customWidth="1"/>
    <col min="3" max="3" width="58.54296875" style="12" customWidth="1"/>
    <col min="4" max="4" width="62.54296875" style="12" customWidth="1"/>
    <col min="5" max="5" width="42" style="12" customWidth="1"/>
    <col min="6" max="6" width="44.1796875" style="12" customWidth="1"/>
    <col min="7" max="7" width="9.1796875" style="16"/>
    <col min="8" max="10" width="9.1796875" style="12"/>
    <col min="11" max="11" width="26.1796875" style="12" customWidth="1"/>
    <col min="12" max="12" width="59.81640625" style="17" customWidth="1"/>
    <col min="13" max="13" width="14.54296875" style="25" customWidth="1"/>
    <col min="14" max="14" width="29.54296875" style="17" customWidth="1"/>
    <col min="15" max="16384" width="9.1796875" style="12"/>
  </cols>
  <sheetData>
    <row r="1" spans="2:20" ht="146.25" customHeight="1"/>
    <row r="3" spans="2:20" ht="25.5" customHeight="1">
      <c r="B3" s="861" t="s">
        <v>741</v>
      </c>
      <c r="C3" s="862"/>
      <c r="D3" s="862"/>
      <c r="E3" s="862"/>
      <c r="F3" s="863"/>
      <c r="G3" s="122"/>
    </row>
    <row r="4" spans="2:20" ht="16.5" customHeight="1">
      <c r="B4" s="864"/>
      <c r="C4" s="865"/>
      <c r="D4" s="865"/>
      <c r="E4" s="865"/>
      <c r="F4" s="866"/>
      <c r="G4" s="122"/>
    </row>
    <row r="5" spans="2:20" ht="71.25" customHeight="1">
      <c r="B5" s="864"/>
      <c r="C5" s="865"/>
      <c r="D5" s="865"/>
      <c r="E5" s="865"/>
      <c r="F5" s="866"/>
      <c r="G5" s="122"/>
    </row>
    <row r="6" spans="2:20" ht="21.75" customHeight="1">
      <c r="B6" s="867"/>
      <c r="C6" s="868"/>
      <c r="D6" s="868"/>
      <c r="E6" s="868"/>
      <c r="F6" s="869"/>
      <c r="G6" s="122"/>
    </row>
    <row r="8" spans="2:20" ht="20">
      <c r="B8" s="860" t="s">
        <v>481</v>
      </c>
      <c r="C8" s="860"/>
      <c r="D8" s="860"/>
      <c r="E8" s="860"/>
      <c r="F8" s="860"/>
      <c r="G8" s="86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9" customFormat="1" ht="26.25" customHeight="1" thickBot="1">
      <c r="B19" s="102"/>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593</v>
      </c>
      <c r="F22" s="655" t="s">
        <v>448</v>
      </c>
      <c r="G22" s="174"/>
      <c r="M22" s="644"/>
      <c r="T22" s="644"/>
    </row>
    <row r="23" spans="2:20" s="103" customFormat="1" ht="35.25" customHeight="1">
      <c r="B23" s="647" t="s">
        <v>458</v>
      </c>
      <c r="C23" s="653" t="s">
        <v>438</v>
      </c>
      <c r="D23" s="656" t="s">
        <v>444</v>
      </c>
      <c r="E23" s="660" t="s">
        <v>593</v>
      </c>
      <c r="F23" s="656" t="s">
        <v>448</v>
      </c>
      <c r="G23" s="174"/>
      <c r="M23" s="644"/>
      <c r="T23" s="644"/>
    </row>
    <row r="24" spans="2:20" s="103" customFormat="1" ht="34.5" customHeight="1">
      <c r="B24" s="647" t="s">
        <v>455</v>
      </c>
      <c r="C24" s="653" t="s">
        <v>438</v>
      </c>
      <c r="D24" s="656" t="s">
        <v>445</v>
      </c>
      <c r="E24" s="660" t="s">
        <v>593</v>
      </c>
      <c r="F24" s="656" t="s">
        <v>448</v>
      </c>
      <c r="G24" s="174"/>
      <c r="M24" s="644"/>
      <c r="T24" s="644"/>
    </row>
    <row r="25" spans="2:20" s="103" customFormat="1" ht="32.25" customHeight="1">
      <c r="B25" s="648" t="s">
        <v>456</v>
      </c>
      <c r="C25" s="653" t="s">
        <v>437</v>
      </c>
      <c r="D25" s="656" t="s">
        <v>446</v>
      </c>
      <c r="E25" s="661" t="s">
        <v>612</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rintOptions horizontalCentered="1"/>
  <pageMargins left="0.51181102362204722" right="0.51181102362204722" top="1.3385826771653544" bottom="0.74803149606299213" header="0.51181102362204722" footer="0.51181102362204722"/>
  <pageSetup scale="46" orientation="landscape" r:id="rId1"/>
  <headerFooter scaleWithDoc="0">
    <oddHeader xml:space="preserve">&amp;R&amp;7Toronto Hydro-Electric System Limited 
EB-2020-0057
Tab 4
Schedule 1
ORIGINAL
Page &amp;P of &amp;N
</oddHeader>
    <oddFooter>&amp;C&amp;7&amp;A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108"/>
  <sheetViews>
    <sheetView zoomScale="40" zoomScaleNormal="40" zoomScaleSheetLayoutView="40" workbookViewId="0">
      <selection activeCell="B33" sqref="B33"/>
    </sheetView>
  </sheetViews>
  <sheetFormatPr defaultColWidth="9.1796875" defaultRowHeight="15.5" outlineLevelRow="1"/>
  <cols>
    <col min="1" max="1" width="2.54296875" style="9" customWidth="1"/>
    <col min="2" max="2" width="30.08984375" style="9" customWidth="1"/>
    <col min="3" max="3" width="23.36328125" style="9" customWidth="1"/>
    <col min="4" max="4" width="29.54296875" style="9" customWidth="1"/>
    <col min="5" max="5" width="19.6328125" style="17" customWidth="1"/>
    <col min="6" max="6" width="27.81640625" style="9" customWidth="1"/>
    <col min="7" max="7" width="19.81640625" style="9" customWidth="1"/>
    <col min="8" max="8" width="23.6328125" style="9" customWidth="1"/>
    <col min="9" max="9" width="18.6328125" style="9" customWidth="1"/>
    <col min="10" max="10" width="18.54296875" style="9" customWidth="1"/>
    <col min="11" max="11" width="19.54296875" style="9" customWidth="1"/>
    <col min="12" max="12" width="18.81640625" style="9" customWidth="1"/>
    <col min="13" max="13" width="20.1796875" style="9" customWidth="1"/>
    <col min="14" max="14" width="21.453125" style="9" customWidth="1"/>
    <col min="15" max="15" width="18.7265625" style="9" customWidth="1"/>
    <col min="16" max="16" width="20.08984375" style="9" customWidth="1"/>
    <col min="17" max="17" width="16.453125" style="9" customWidth="1"/>
    <col min="18" max="18" width="16.7265625" style="9" bestFit="1" customWidth="1"/>
    <col min="19" max="19" width="17.1796875" style="9" customWidth="1"/>
    <col min="20" max="21" width="16.81640625" style="8" bestFit="1" customWidth="1"/>
    <col min="22" max="22" width="13.54296875" style="9" customWidth="1"/>
    <col min="23" max="23" width="15.453125" style="9" customWidth="1"/>
    <col min="24" max="16384" width="9.1796875" style="9"/>
  </cols>
  <sheetData>
    <row r="1" spans="2:22" ht="144" customHeight="1"/>
    <row r="2" spans="2:22" ht="23" customHeight="1">
      <c r="E2" s="9"/>
      <c r="F2" s="17"/>
      <c r="H2" s="61"/>
      <c r="I2" s="32"/>
      <c r="K2" s="36"/>
      <c r="L2" s="36"/>
      <c r="T2" s="9"/>
      <c r="V2" s="8"/>
    </row>
    <row r="3" spans="2:22" ht="3"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11" customHeight="1">
      <c r="B7" s="536"/>
      <c r="C7" s="17"/>
      <c r="D7" s="17"/>
      <c r="E7" s="9"/>
      <c r="T7" s="9"/>
      <c r="V7" s="8"/>
    </row>
    <row r="8" spans="2:22" ht="24.75" customHeight="1">
      <c r="B8" s="117" t="s">
        <v>239</v>
      </c>
      <c r="C8" s="189" t="s">
        <v>849</v>
      </c>
      <c r="D8" s="600"/>
      <c r="E8" s="9"/>
      <c r="T8" s="9"/>
      <c r="V8" s="8"/>
    </row>
    <row r="9" spans="2:22" ht="31"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1"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847</v>
      </c>
      <c r="E14" s="130"/>
      <c r="F14" s="124" t="s">
        <v>548</v>
      </c>
      <c r="H14" s="541" t="s">
        <v>850</v>
      </c>
      <c r="J14" s="124" t="s">
        <v>515</v>
      </c>
      <c r="L14" s="835">
        <f>R85</f>
        <v>33098809.819017056</v>
      </c>
      <c r="N14" s="103"/>
      <c r="Q14" s="99"/>
      <c r="R14" s="96"/>
    </row>
    <row r="15" spans="2:22" ht="26.25" customHeight="1" thickBot="1">
      <c r="B15" s="124" t="s">
        <v>424</v>
      </c>
      <c r="C15" s="106"/>
      <c r="D15" s="541" t="s">
        <v>848</v>
      </c>
      <c r="F15" s="124" t="s">
        <v>414</v>
      </c>
      <c r="G15" s="127"/>
      <c r="H15" s="541" t="s">
        <v>851</v>
      </c>
      <c r="I15" s="17"/>
      <c r="J15" s="124" t="s">
        <v>516</v>
      </c>
      <c r="L15" s="132"/>
      <c r="M15" s="103"/>
      <c r="Q15" s="108"/>
      <c r="R15" s="96"/>
    </row>
    <row r="16" spans="2:22" ht="28.5" customHeight="1" thickBot="1">
      <c r="B16" s="124" t="s">
        <v>454</v>
      </c>
      <c r="C16" s="106"/>
      <c r="D16" s="542">
        <v>2017</v>
      </c>
      <c r="E16" s="103"/>
      <c r="F16" s="124" t="s">
        <v>434</v>
      </c>
      <c r="G16" s="125"/>
      <c r="H16" s="542" t="s">
        <v>852</v>
      </c>
      <c r="I16" s="103"/>
      <c r="K16" s="195"/>
      <c r="L16" s="195"/>
      <c r="M16" s="195"/>
      <c r="N16" s="195"/>
      <c r="Q16" s="115"/>
      <c r="R16" s="96"/>
    </row>
    <row r="17" spans="1:21" ht="29.25" customHeight="1">
      <c r="B17" s="124" t="s">
        <v>421</v>
      </c>
      <c r="C17" s="106"/>
      <c r="D17" s="731">
        <v>12334962.614608625</v>
      </c>
      <c r="E17" s="121"/>
      <c r="F17" s="738" t="s">
        <v>678</v>
      </c>
      <c r="G17" s="195"/>
      <c r="H17" s="732">
        <v>2</v>
      </c>
      <c r="I17" s="17"/>
      <c r="M17" s="195"/>
      <c r="N17" s="195"/>
      <c r="P17" s="99"/>
      <c r="Q17" s="99"/>
      <c r="R17" s="96"/>
    </row>
    <row r="18" spans="1:21" s="28" customFormat="1" ht="7.5" customHeight="1">
      <c r="B18" s="124"/>
      <c r="C18" s="733"/>
      <c r="D18" s="730"/>
      <c r="E18" s="734"/>
      <c r="F18" s="729"/>
      <c r="G18" s="735"/>
      <c r="H18" s="736"/>
      <c r="I18" s="163"/>
      <c r="M18" s="735"/>
      <c r="N18" s="735"/>
      <c r="P18" s="735"/>
      <c r="Q18" s="735"/>
      <c r="R18" s="737"/>
      <c r="T18" s="37"/>
      <c r="U18" s="37"/>
    </row>
    <row r="19" spans="1:21" ht="27.75" customHeight="1" thickBot="1">
      <c r="E19" s="9"/>
      <c r="F19" s="124" t="s">
        <v>435</v>
      </c>
      <c r="G19" s="602" t="s">
        <v>363</v>
      </c>
      <c r="H19" s="242">
        <f>SUM(R54,R57,R60,R63,R66,R69,R72,R75,R78)</f>
        <v>38867603.924635127</v>
      </c>
      <c r="I19" s="17"/>
      <c r="J19" s="115"/>
      <c r="K19" s="115"/>
      <c r="L19" s="115"/>
      <c r="M19" s="115"/>
      <c r="N19" s="115"/>
      <c r="P19" s="115"/>
      <c r="Q19" s="115"/>
      <c r="R19" s="96"/>
    </row>
    <row r="20" spans="1:21" ht="27.75" customHeight="1" thickBot="1">
      <c r="E20" s="9"/>
      <c r="F20" s="124" t="s">
        <v>436</v>
      </c>
      <c r="G20" s="602" t="s">
        <v>364</v>
      </c>
      <c r="H20" s="131">
        <f>-SUM(R55,R58,R61,R64,R67,R70,R73,R76,R79)</f>
        <v>6865862.2976320153</v>
      </c>
      <c r="I20" s="17"/>
      <c r="J20" s="115"/>
      <c r="P20" s="115"/>
      <c r="Q20" s="115"/>
      <c r="R20" s="96"/>
    </row>
    <row r="21" spans="1:21" ht="27.75" customHeight="1" thickBot="1">
      <c r="C21" s="32"/>
      <c r="D21" s="32"/>
      <c r="E21" s="32"/>
      <c r="F21" s="124" t="s">
        <v>408</v>
      </c>
      <c r="G21" s="602" t="s">
        <v>365</v>
      </c>
      <c r="H21" s="188">
        <f>R84</f>
        <v>1097068.1920139494</v>
      </c>
      <c r="I21" s="103"/>
      <c r="P21" s="115"/>
      <c r="Q21" s="115"/>
      <c r="R21" s="96"/>
    </row>
    <row r="22" spans="1:21" ht="27.5" customHeight="1">
      <c r="C22" s="32"/>
      <c r="D22" s="32"/>
      <c r="E22" s="32"/>
      <c r="F22" s="124" t="s">
        <v>510</v>
      </c>
      <c r="G22" s="602" t="s">
        <v>449</v>
      </c>
      <c r="H22" s="188">
        <f>H19-H20+H21</f>
        <v>33098809.81901706</v>
      </c>
      <c r="I22" s="103"/>
      <c r="P22" s="195"/>
      <c r="Q22" s="195"/>
      <c r="R22" s="96"/>
    </row>
    <row r="23" spans="1:21" ht="3.5" customHeight="1">
      <c r="A23" s="28"/>
      <c r="E23" s="9"/>
    </row>
    <row r="24" spans="1:21" ht="13.5" customHeight="1">
      <c r="A24" s="28"/>
      <c r="B24" s="118" t="s">
        <v>419</v>
      </c>
      <c r="C24" s="35"/>
      <c r="E24" s="9"/>
    </row>
    <row r="25" spans="1:21" ht="7.5" customHeight="1">
      <c r="A25" s="28"/>
      <c r="B25" s="118"/>
      <c r="C25" s="35"/>
      <c r="E25" s="9"/>
    </row>
    <row r="26" spans="1:21" ht="108" customHeight="1">
      <c r="A26" s="28"/>
      <c r="B26" s="872" t="s">
        <v>685</v>
      </c>
      <c r="C26" s="872"/>
      <c r="D26" s="872"/>
      <c r="E26" s="872"/>
      <c r="F26" s="872"/>
      <c r="G26" s="872"/>
    </row>
    <row r="27" spans="1:21" ht="4" customHeight="1">
      <c r="A27" s="28"/>
      <c r="B27" s="547"/>
      <c r="C27" s="547"/>
      <c r="D27" s="537"/>
      <c r="E27" s="537"/>
      <c r="F27" s="537"/>
      <c r="G27" s="547"/>
    </row>
    <row r="28" spans="1:21" s="17" customFormat="1" ht="27" customHeight="1">
      <c r="B28" s="873" t="s">
        <v>507</v>
      </c>
      <c r="C28" s="874"/>
      <c r="D28" s="133" t="s">
        <v>41</v>
      </c>
      <c r="E28" s="134" t="s">
        <v>676</v>
      </c>
      <c r="F28" s="134" t="s">
        <v>408</v>
      </c>
      <c r="G28" s="135" t="s">
        <v>409</v>
      </c>
      <c r="T28" s="136"/>
      <c r="U28" s="136"/>
    </row>
    <row r="29" spans="1:21" ht="20.25" customHeight="1">
      <c r="B29" s="870" t="s">
        <v>29</v>
      </c>
      <c r="C29" s="871"/>
      <c r="D29" s="637" t="s">
        <v>27</v>
      </c>
      <c r="E29" s="138">
        <f>SUM(D54:D80)</f>
        <v>4470734.5318651721</v>
      </c>
      <c r="F29" s="139">
        <f>D84</f>
        <v>170430.71706137632</v>
      </c>
      <c r="G29" s="138">
        <f>E29+F29</f>
        <v>4641165.2489265483</v>
      </c>
    </row>
    <row r="30" spans="1:21" ht="20.25" customHeight="1">
      <c r="B30" s="870" t="s">
        <v>843</v>
      </c>
      <c r="C30" s="871"/>
      <c r="D30" s="637" t="s">
        <v>27</v>
      </c>
      <c r="E30" s="140">
        <f>SUM(E54:E80)</f>
        <v>326662.23418210889</v>
      </c>
      <c r="F30" s="141">
        <f>E84</f>
        <v>12191.790714085939</v>
      </c>
      <c r="G30" s="140">
        <f>E30+F30</f>
        <v>338854.02489619481</v>
      </c>
    </row>
    <row r="31" spans="1:21" ht="20.25" customHeight="1">
      <c r="B31" s="870" t="s">
        <v>844</v>
      </c>
      <c r="C31" s="871"/>
      <c r="D31" s="637" t="s">
        <v>27</v>
      </c>
      <c r="E31" s="140">
        <f>SUM(F54:F80)</f>
        <v>4218351.4101351956</v>
      </c>
      <c r="F31" s="141">
        <f>F84</f>
        <v>140112.2468084475</v>
      </c>
      <c r="G31" s="140">
        <f t="shared" ref="G31:G34" si="0">E31+F31</f>
        <v>4358463.6569436435</v>
      </c>
    </row>
    <row r="32" spans="1:21" ht="20.25" customHeight="1">
      <c r="B32" s="870" t="s">
        <v>845</v>
      </c>
      <c r="C32" s="871"/>
      <c r="D32" s="637" t="s">
        <v>28</v>
      </c>
      <c r="E32" s="140">
        <f>SUM(G54:G80)</f>
        <v>15734681.173344025</v>
      </c>
      <c r="F32" s="141">
        <f>G84</f>
        <v>528577.01468971639</v>
      </c>
      <c r="G32" s="140">
        <f t="shared" si="0"/>
        <v>16263258.188033741</v>
      </c>
    </row>
    <row r="33" spans="2:22" ht="20.25" customHeight="1">
      <c r="B33" s="870" t="s">
        <v>766</v>
      </c>
      <c r="C33" s="871"/>
      <c r="D33" s="637" t="s">
        <v>28</v>
      </c>
      <c r="E33" s="140">
        <f>SUM(H54:H80)</f>
        <v>4260421.6454785606</v>
      </c>
      <c r="F33" s="141">
        <f>H84</f>
        <v>144451.02068020136</v>
      </c>
      <c r="G33" s="140">
        <f>E33+F33</f>
        <v>4404872.6661587618</v>
      </c>
    </row>
    <row r="34" spans="2:22" ht="20.25" customHeight="1">
      <c r="B34" s="870" t="s">
        <v>396</v>
      </c>
      <c r="C34" s="871"/>
      <c r="D34" s="637" t="s">
        <v>28</v>
      </c>
      <c r="E34" s="140">
        <f>SUM(I54:I80)</f>
        <v>2990890.6319980496</v>
      </c>
      <c r="F34" s="141">
        <f>I84</f>
        <v>101305.40206012191</v>
      </c>
      <c r="G34" s="140">
        <f t="shared" si="0"/>
        <v>3092196.0340581713</v>
      </c>
    </row>
    <row r="35" spans="2:22" ht="20.25" hidden="1" customHeight="1" outlineLevel="1">
      <c r="B35" s="870"/>
      <c r="C35" s="871"/>
      <c r="D35" s="637"/>
      <c r="E35" s="140">
        <f>SUM(J54:J80)</f>
        <v>0</v>
      </c>
      <c r="F35" s="141">
        <f>J84</f>
        <v>0</v>
      </c>
      <c r="G35" s="140">
        <f>E35+F35</f>
        <v>0</v>
      </c>
    </row>
    <row r="36" spans="2:22" ht="20.25" hidden="1" customHeight="1" outlineLevel="1">
      <c r="B36" s="870"/>
      <c r="C36" s="871"/>
      <c r="D36" s="637"/>
      <c r="E36" s="140">
        <f>SUM(K54:K80)</f>
        <v>0</v>
      </c>
      <c r="F36" s="141">
        <f>K84</f>
        <v>0</v>
      </c>
      <c r="G36" s="140">
        <f t="shared" ref="G36:G42" si="1">E36+F36</f>
        <v>0</v>
      </c>
    </row>
    <row r="37" spans="2:22" ht="20.25" hidden="1" customHeight="1" outlineLevel="1">
      <c r="B37" s="870"/>
      <c r="C37" s="871"/>
      <c r="D37" s="637"/>
      <c r="E37" s="140">
        <f>SUM(L54:L80)</f>
        <v>0</v>
      </c>
      <c r="F37" s="141">
        <f>L84</f>
        <v>0</v>
      </c>
      <c r="G37" s="140">
        <f t="shared" si="1"/>
        <v>0</v>
      </c>
    </row>
    <row r="38" spans="2:22" ht="20.25" hidden="1" customHeight="1" outlineLevel="1">
      <c r="B38" s="870"/>
      <c r="C38" s="871"/>
      <c r="D38" s="637"/>
      <c r="E38" s="140">
        <f>SUM(M54:M80)</f>
        <v>0</v>
      </c>
      <c r="F38" s="141">
        <f>M84</f>
        <v>0</v>
      </c>
      <c r="G38" s="140">
        <f t="shared" si="1"/>
        <v>0</v>
      </c>
    </row>
    <row r="39" spans="2:22" ht="20.25" hidden="1" customHeight="1" outlineLevel="1">
      <c r="B39" s="870"/>
      <c r="C39" s="871"/>
      <c r="D39" s="637"/>
      <c r="E39" s="140">
        <f>SUM(N54:N80)</f>
        <v>0</v>
      </c>
      <c r="F39" s="141">
        <f>N84</f>
        <v>0</v>
      </c>
      <c r="G39" s="140">
        <f t="shared" si="1"/>
        <v>0</v>
      </c>
    </row>
    <row r="40" spans="2:22" ht="20.25" hidden="1" customHeight="1" outlineLevel="1">
      <c r="B40" s="870"/>
      <c r="C40" s="871"/>
      <c r="D40" s="637"/>
      <c r="E40" s="140">
        <f>SUM(O54:O80)</f>
        <v>0</v>
      </c>
      <c r="F40" s="141">
        <f>O84</f>
        <v>0</v>
      </c>
      <c r="G40" s="140">
        <f t="shared" si="1"/>
        <v>0</v>
      </c>
    </row>
    <row r="41" spans="2:22" ht="20.25" hidden="1" customHeight="1" outlineLevel="1">
      <c r="B41" s="870"/>
      <c r="C41" s="871"/>
      <c r="D41" s="637"/>
      <c r="E41" s="140">
        <f>SUM(P54:P80)</f>
        <v>0</v>
      </c>
      <c r="F41" s="141">
        <f>P84</f>
        <v>0</v>
      </c>
      <c r="G41" s="140">
        <f t="shared" si="1"/>
        <v>0</v>
      </c>
    </row>
    <row r="42" spans="2:22" ht="20.25" hidden="1" customHeight="1" outlineLevel="1">
      <c r="B42" s="870"/>
      <c r="C42" s="871"/>
      <c r="D42" s="638"/>
      <c r="E42" s="142">
        <f>SUM(Q54:Q80)</f>
        <v>0</v>
      </c>
      <c r="F42" s="143">
        <f>Q84</f>
        <v>0</v>
      </c>
      <c r="G42" s="142">
        <f t="shared" si="1"/>
        <v>0</v>
      </c>
    </row>
    <row r="43" spans="2:22" s="8" customFormat="1" ht="21" customHeight="1" collapsed="1">
      <c r="B43" s="875" t="s">
        <v>26</v>
      </c>
      <c r="C43" s="876"/>
      <c r="D43" s="137"/>
      <c r="E43" s="144">
        <f>SUM(E29:E42)</f>
        <v>32001741.627003115</v>
      </c>
      <c r="F43" s="144">
        <f>SUM(F29:F42)</f>
        <v>1097068.1920139494</v>
      </c>
      <c r="G43" s="144">
        <f>SUM(G29:G42)</f>
        <v>33098809.81901706</v>
      </c>
      <c r="H43" s="200"/>
    </row>
    <row r="44" spans="2:22" ht="8" customHeight="1">
      <c r="D44" s="94"/>
      <c r="E44" s="9"/>
      <c r="F44" s="17"/>
    </row>
    <row r="45" spans="2:22" s="28" customFormat="1" ht="13.5" customHeight="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2" t="s">
        <v>615</v>
      </c>
      <c r="C48" s="872"/>
      <c r="D48" s="872"/>
      <c r="E48" s="872"/>
      <c r="F48" s="872"/>
      <c r="G48" s="872"/>
      <c r="H48" s="872"/>
      <c r="I48" s="872"/>
      <c r="J48" s="872"/>
      <c r="K48" s="872"/>
      <c r="L48" s="872"/>
      <c r="M48" s="616"/>
      <c r="N48" s="105"/>
      <c r="O48" s="105"/>
      <c r="P48" s="105"/>
      <c r="Q48" s="105"/>
      <c r="R48" s="105"/>
      <c r="T48" s="37"/>
      <c r="U48" s="19"/>
      <c r="V48" s="38"/>
    </row>
    <row r="49" spans="2:22" s="28" customFormat="1" ht="41.15" customHeight="1">
      <c r="B49" s="872" t="s">
        <v>562</v>
      </c>
      <c r="C49" s="872"/>
      <c r="D49" s="872"/>
      <c r="E49" s="872"/>
      <c r="F49" s="872"/>
      <c r="G49" s="872"/>
      <c r="H49" s="872"/>
      <c r="I49" s="872"/>
      <c r="J49" s="872"/>
      <c r="K49" s="872"/>
      <c r="L49" s="872"/>
      <c r="M49" s="616"/>
      <c r="N49" s="105"/>
      <c r="O49" s="105"/>
      <c r="P49" s="105"/>
      <c r="Q49" s="105"/>
      <c r="R49" s="105"/>
      <c r="T49" s="37"/>
      <c r="U49" s="19"/>
      <c r="V49" s="38"/>
    </row>
    <row r="50" spans="2:22" s="28" customFormat="1" ht="18" customHeight="1">
      <c r="B50" s="872" t="s">
        <v>684</v>
      </c>
      <c r="C50" s="872"/>
      <c r="D50" s="872"/>
      <c r="E50" s="872"/>
      <c r="F50" s="872"/>
      <c r="G50" s="872"/>
      <c r="H50" s="872"/>
      <c r="I50" s="872"/>
      <c r="J50" s="872"/>
      <c r="K50" s="872"/>
      <c r="L50" s="872"/>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51.5" customHeight="1">
      <c r="B52" s="243" t="s">
        <v>34</v>
      </c>
      <c r="C52" s="243" t="s">
        <v>517</v>
      </c>
      <c r="D52" s="135" t="str">
        <f>IF($B29&lt;&gt;"",$B29,"")</f>
        <v>Residential</v>
      </c>
      <c r="E52" s="135" t="str">
        <f>IF($B30&lt;&gt;"",$B30,"")</f>
        <v>Competitive Sector Multi-Unit Residential Service</v>
      </c>
      <c r="F52" s="135" t="str">
        <f>IF($B31&lt;&gt;"",$B31,"")</f>
        <v>GS &lt;50kW</v>
      </c>
      <c r="G52" s="135" t="str">
        <f>IF($B32&lt;&gt;"",$B32,"")</f>
        <v>GS 50-999kW</v>
      </c>
      <c r="H52" s="135" t="str">
        <f>IF($B33&lt;&gt;"",$B33,"")</f>
        <v>GS 1000-4999kW</v>
      </c>
      <c r="I52" s="135" t="str">
        <f>IF($B34&lt;&gt;"",$B34,"")</f>
        <v>Large Use</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kWh</v>
      </c>
      <c r="G53" s="575" t="str">
        <f>D32</f>
        <v>kW</v>
      </c>
      <c r="H53" s="575" t="str">
        <f>D33</f>
        <v>kW</v>
      </c>
      <c r="I53" s="575" t="str">
        <f>D34</f>
        <v>kW</v>
      </c>
      <c r="J53" s="575">
        <f>D35</f>
        <v>0</v>
      </c>
      <c r="K53" s="575">
        <f>D36</f>
        <v>0</v>
      </c>
      <c r="L53" s="575">
        <f>D37</f>
        <v>0</v>
      </c>
      <c r="M53" s="575">
        <f>D38</f>
        <v>0</v>
      </c>
      <c r="N53" s="575">
        <f>D39</f>
        <v>0</v>
      </c>
      <c r="O53" s="575">
        <f>D40</f>
        <v>0</v>
      </c>
      <c r="P53" s="575">
        <f>D41</f>
        <v>0</v>
      </c>
      <c r="Q53" s="575">
        <f>D42</f>
        <v>0</v>
      </c>
      <c r="R53" s="576"/>
      <c r="U53" s="147"/>
    </row>
    <row r="54" spans="2:22" s="17" customFormat="1" hidden="1" outlineLevel="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outlineLevel="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outlineLevel="1">
      <c r="B56" s="624" t="s">
        <v>67</v>
      </c>
      <c r="C56" s="620"/>
      <c r="D56" s="160"/>
      <c r="E56" s="160"/>
      <c r="F56" s="160"/>
      <c r="G56" s="160"/>
      <c r="H56" s="160"/>
      <c r="I56" s="160"/>
      <c r="J56" s="160"/>
      <c r="K56" s="161"/>
      <c r="L56" s="161"/>
      <c r="M56" s="161"/>
      <c r="N56" s="161"/>
      <c r="O56" s="161"/>
      <c r="P56" s="161"/>
      <c r="Q56" s="161"/>
      <c r="R56" s="162"/>
      <c r="U56" s="159"/>
      <c r="V56" s="153"/>
    </row>
    <row r="57" spans="2:22" s="17" customFormat="1" hidden="1" outlineLevel="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outlineLevel="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outlineLevel="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hidden="1" outlineLevel="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outlineLevel="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outlineLevel="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hidden="1" outlineLevel="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outlineLevel="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outlineLevel="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hidden="1" outlineLevel="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outlineLevel="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outlineLevel="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hidden="1" outlineLevel="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outlineLevel="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outlineLevel="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hidden="1" outlineLevel="1">
      <c r="B72" s="154" t="s">
        <v>227</v>
      </c>
      <c r="C72" s="534"/>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8"/>
    </row>
    <row r="73" spans="2:22" s="163" customFormat="1" hidden="1" outlineLevel="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36"/>
    </row>
    <row r="74" spans="2:22" s="136" customFormat="1" hidden="1" outlineLevel="1">
      <c r="B74" s="624" t="s">
        <v>67</v>
      </c>
      <c r="C74" s="620"/>
      <c r="D74" s="160"/>
      <c r="E74" s="160"/>
      <c r="F74" s="160"/>
      <c r="G74" s="160"/>
      <c r="H74" s="160"/>
      <c r="I74" s="160"/>
      <c r="J74" s="160"/>
      <c r="K74" s="161"/>
      <c r="L74" s="161"/>
      <c r="M74" s="161"/>
      <c r="N74" s="161"/>
      <c r="O74" s="161"/>
      <c r="P74" s="161"/>
      <c r="Q74" s="161"/>
      <c r="R74" s="162"/>
      <c r="U74" s="159"/>
      <c r="V74" s="830"/>
    </row>
    <row r="75" spans="2:22" s="163" customFormat="1" collapsed="1">
      <c r="B75" s="154" t="s">
        <v>229</v>
      </c>
      <c r="C75" s="534"/>
      <c r="D75" s="156">
        <f>'5.  2015-2020 LRAM'!Y756</f>
        <v>3153328.7136558555</v>
      </c>
      <c r="E75" s="156">
        <f>'5.  2015-2020 LRAM'!Z756</f>
        <v>210460.44790606762</v>
      </c>
      <c r="F75" s="156">
        <f>'5.  2015-2020 LRAM'!AA756</f>
        <v>3103887.0193720073</v>
      </c>
      <c r="G75" s="156">
        <f>'5.  2015-2020 LRAM'!AB756</f>
        <v>8510164.0373842418</v>
      </c>
      <c r="H75" s="156">
        <f>'5.  2015-2020 LRAM'!AC756</f>
        <v>2284463.5744395358</v>
      </c>
      <c r="I75" s="156">
        <f>'5.  2015-2020 LRAM'!AD756</f>
        <v>1694282.7602719145</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18956586.553029623</v>
      </c>
      <c r="S75" s="830"/>
      <c r="T75" s="831"/>
      <c r="U75" s="152"/>
      <c r="V75" s="158"/>
    </row>
    <row r="76" spans="2:22" s="163" customFormat="1" ht="16.5" customHeight="1">
      <c r="B76" s="154" t="s">
        <v>228</v>
      </c>
      <c r="C76" s="155"/>
      <c r="D76" s="156">
        <f>-'5.  2015-2020 LRAM'!Y757</f>
        <v>-187529.44387924398</v>
      </c>
      <c r="E76" s="156">
        <f>-'5.  2015-2020 LRAM'!Z757</f>
        <v>-5848.6337706928953</v>
      </c>
      <c r="F76" s="156">
        <f>-'5.  2015-2020 LRAM'!AA757</f>
        <v>-1264090.5788007549</v>
      </c>
      <c r="G76" s="156">
        <f>-'5.  2015-2020 LRAM'!AB757</f>
        <v>-1372022.0065124619</v>
      </c>
      <c r="H76" s="156">
        <f>-'5.  2015-2020 LRAM'!AC757</f>
        <v>-290089.44570593751</v>
      </c>
      <c r="I76" s="156">
        <f>-'5.  2015-2020 LRAM'!AD757</f>
        <v>-298909.41990672721</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-3418489.5285758185</v>
      </c>
      <c r="S76" s="158"/>
      <c r="T76" s="831"/>
      <c r="U76" s="152"/>
      <c r="V76" s="136"/>
    </row>
    <row r="77" spans="2:22" s="136" customFormat="1">
      <c r="B77" s="624" t="s">
        <v>67</v>
      </c>
      <c r="C77" s="620"/>
      <c r="D77" s="160"/>
      <c r="E77" s="160"/>
      <c r="F77" s="160"/>
      <c r="G77" s="160"/>
      <c r="H77" s="160"/>
      <c r="I77" s="160"/>
      <c r="J77" s="160"/>
      <c r="K77" s="161"/>
      <c r="L77" s="161"/>
      <c r="M77" s="161"/>
      <c r="N77" s="161"/>
      <c r="O77" s="161"/>
      <c r="P77" s="161"/>
      <c r="Q77" s="161"/>
      <c r="R77" s="162"/>
      <c r="T77" s="832"/>
      <c r="U77" s="159"/>
      <c r="V77" s="830"/>
    </row>
    <row r="78" spans="2:22" s="163" customFormat="1">
      <c r="B78" s="154" t="s">
        <v>231</v>
      </c>
      <c r="C78" s="155"/>
      <c r="D78" s="156">
        <f>'5.  2015-2020 LRAM'!Y940</f>
        <v>1602492.9125732472</v>
      </c>
      <c r="E78" s="156">
        <f>'5.  2015-2020 LRAM'!Z940</f>
        <v>125091.56581809625</v>
      </c>
      <c r="F78" s="156">
        <f>'5.  2015-2020 LRAM'!AA940</f>
        <v>3690011.0526662846</v>
      </c>
      <c r="G78" s="156">
        <f>'5.  2015-2020 LRAM'!AB940</f>
        <v>10020525.899679309</v>
      </c>
      <c r="H78" s="156">
        <f>'5.  2015-2020 LRAM'!AC940</f>
        <v>2567140.1349006672</v>
      </c>
      <c r="I78" s="156">
        <f>'5.  2015-2020 LRAM'!AD940</f>
        <v>1905755.8059678988</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19911017.371605501</v>
      </c>
      <c r="S78" s="830"/>
      <c r="T78" s="831"/>
      <c r="U78" s="152"/>
      <c r="V78" s="158"/>
    </row>
    <row r="79" spans="2:22" s="163" customFormat="1">
      <c r="B79" s="154" t="s">
        <v>230</v>
      </c>
      <c r="C79" s="155"/>
      <c r="D79" s="156">
        <f>-'5.  2015-2020 LRAM'!Y941</f>
        <v>-97557.650484686659</v>
      </c>
      <c r="E79" s="156">
        <f>-'5.  2015-2020 LRAM'!Z941</f>
        <v>-3041.1457713621326</v>
      </c>
      <c r="F79" s="156">
        <f>-'5.  2015-2020 LRAM'!AA941</f>
        <v>-1311456.083102342</v>
      </c>
      <c r="G79" s="156">
        <f>-'5.  2015-2020 LRAM'!AB941</f>
        <v>-1423986.7572070644</v>
      </c>
      <c r="H79" s="156">
        <f>-'5.  2015-2020 LRAM'!AC941</f>
        <v>-301092.61815570493</v>
      </c>
      <c r="I79" s="156">
        <f>-'5.  2015-2020 LRAM'!AD941</f>
        <v>-310238.51433503686</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-3447372.7690561968</v>
      </c>
      <c r="S79" s="158"/>
      <c r="U79" s="152"/>
      <c r="V79" s="136"/>
    </row>
    <row r="80" spans="2:22" s="136" customFormat="1">
      <c r="B80" s="624" t="s">
        <v>67</v>
      </c>
      <c r="C80" s="620"/>
      <c r="D80" s="160"/>
      <c r="E80" s="160"/>
      <c r="F80" s="160"/>
      <c r="G80" s="160"/>
      <c r="H80" s="160"/>
      <c r="I80" s="160"/>
      <c r="J80" s="160"/>
      <c r="K80" s="161"/>
      <c r="L80" s="161"/>
      <c r="M80" s="161"/>
      <c r="N80" s="161"/>
      <c r="O80" s="161"/>
      <c r="P80" s="161"/>
      <c r="Q80" s="161"/>
      <c r="R80" s="162"/>
      <c r="T80" s="844"/>
      <c r="U80" s="159"/>
      <c r="V80" s="163"/>
    </row>
    <row r="81" spans="2:22" s="163" customFormat="1" hidden="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8"/>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36"/>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7"/>
    </row>
    <row r="84" spans="2:22" s="17" customFormat="1" ht="20.25" customHeight="1">
      <c r="B84" s="621" t="s">
        <v>43</v>
      </c>
      <c r="C84" s="620"/>
      <c r="D84" s="678">
        <f>'6.  Carrying Charges'!I237</f>
        <v>170430.71706137632</v>
      </c>
      <c r="E84" s="678">
        <f>'6.  Carrying Charges'!J237</f>
        <v>12191.790714085939</v>
      </c>
      <c r="F84" s="678">
        <f>'6.  Carrying Charges'!K237</f>
        <v>140112.2468084475</v>
      </c>
      <c r="G84" s="678">
        <f>'6.  Carrying Charges'!L237</f>
        <v>528577.01468971639</v>
      </c>
      <c r="H84" s="678">
        <f>'6.  Carrying Charges'!M237</f>
        <v>144451.02068020136</v>
      </c>
      <c r="I84" s="678">
        <f>'6.  Carrying Charges'!N237</f>
        <v>101305.40206012191</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1097068.1920139494</v>
      </c>
      <c r="T84" s="833"/>
      <c r="U84" s="152"/>
      <c r="V84" s="163"/>
    </row>
    <row r="85" spans="2:22" s="163" customFormat="1" ht="21.75" customHeight="1">
      <c r="B85" s="622" t="s">
        <v>240</v>
      </c>
      <c r="C85" s="623"/>
      <c r="D85" s="622">
        <f>SUM(D54:D80)+D84</f>
        <v>4641165.2489265483</v>
      </c>
      <c r="E85" s="622">
        <f t="shared" ref="E85:Q85" si="2">SUM(E54:E80)+E84</f>
        <v>338854.02489619481</v>
      </c>
      <c r="F85" s="622">
        <f t="shared" si="2"/>
        <v>4358463.6569436435</v>
      </c>
      <c r="G85" s="622">
        <f t="shared" si="2"/>
        <v>16263258.188033741</v>
      </c>
      <c r="H85" s="622">
        <f t="shared" si="2"/>
        <v>4404872.6661587618</v>
      </c>
      <c r="I85" s="622">
        <f t="shared" si="2"/>
        <v>3092196.0340581713</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33098809.819017056</v>
      </c>
      <c r="T85" s="834"/>
      <c r="U85" s="152"/>
      <c r="V85" s="158"/>
    </row>
    <row r="86" spans="2:22" ht="20.25" customHeight="1">
      <c r="B86" s="453" t="s">
        <v>536</v>
      </c>
      <c r="C86" s="601"/>
      <c r="D86" s="600"/>
      <c r="E86" s="600"/>
      <c r="F86" s="600"/>
      <c r="G86" s="600"/>
      <c r="H86" s="600"/>
      <c r="I86" s="600"/>
      <c r="J86" s="600"/>
      <c r="K86" s="600"/>
      <c r="L86" s="600"/>
      <c r="M86" s="600"/>
      <c r="N86" s="600"/>
      <c r="O86" s="600"/>
      <c r="P86" s="600"/>
      <c r="Q86" s="600"/>
      <c r="R86" s="600"/>
      <c r="V86" s="136"/>
    </row>
    <row r="87" spans="2:22" ht="20.25" customHeight="1">
      <c r="B87" s="619"/>
      <c r="C87" s="66"/>
      <c r="E87" s="9"/>
      <c r="V87" s="830"/>
    </row>
    <row r="88" spans="2:22">
      <c r="E88" s="9"/>
      <c r="V88" s="158"/>
    </row>
    <row r="89" spans="2:22" ht="21" hidden="1" customHeight="1">
      <c r="B89" s="118" t="s">
        <v>537</v>
      </c>
      <c r="F89" s="588"/>
      <c r="V89" s="136"/>
    </row>
    <row r="90" spans="2:22" s="548" customFormat="1" ht="27.75" hidden="1" customHeight="1">
      <c r="B90" s="569" t="s">
        <v>557</v>
      </c>
      <c r="C90" s="565"/>
      <c r="D90" s="565"/>
      <c r="E90" s="572"/>
      <c r="F90" s="565"/>
      <c r="G90" s="565"/>
      <c r="H90" s="565"/>
      <c r="I90" s="565"/>
      <c r="J90" s="565"/>
      <c r="T90" s="549"/>
      <c r="U90" s="549"/>
      <c r="V90" s="830"/>
    </row>
    <row r="91" spans="2:22" ht="11.25" hidden="1" customHeight="1">
      <c r="B91" s="110"/>
      <c r="V91" s="158"/>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c r="V92" s="136"/>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c r="V93" s="163"/>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c r="V94" s="158"/>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c r="V95" s="136"/>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7"/>
      <c r="U96" s="197"/>
      <c r="V96" s="17"/>
    </row>
    <row r="97" spans="2:22"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4627419.3632754451</v>
      </c>
      <c r="K97" s="555">
        <f>SUM('5.  2015-2020 LRAM'!Y935:AL935)</f>
        <v>4632395.2965477686</v>
      </c>
      <c r="L97" s="555">
        <f>SUM('5.  2015-2020 LRAM'!Y1118:AL1118)</f>
        <v>0</v>
      </c>
      <c r="M97" s="555">
        <f>SUM(G97:L97)</f>
        <v>9259814.6598232128</v>
      </c>
      <c r="T97" s="197"/>
      <c r="U97" s="197"/>
      <c r="V97" s="163"/>
    </row>
    <row r="98" spans="2:22" s="90" customFormat="1" ht="23.25" hidden="1" customHeight="1">
      <c r="B98" s="198">
        <v>2016</v>
      </c>
      <c r="C98" s="558"/>
      <c r="D98" s="558"/>
      <c r="E98" s="558"/>
      <c r="F98" s="558"/>
      <c r="G98" s="558"/>
      <c r="H98" s="555">
        <f>SUM('5.  2015-2020 LRAM'!Y387:AL387)</f>
        <v>0</v>
      </c>
      <c r="I98" s="556">
        <f>SUM('5.  2015-2020 LRAM'!Y570:AL570)</f>
        <v>0</v>
      </c>
      <c r="J98" s="555">
        <f>SUM('5.  2015-2020 LRAM'!Y753:AL753)</f>
        <v>4951364.6565318005</v>
      </c>
      <c r="K98" s="555">
        <f>SUM('5.  2015-2020 LRAM'!Y936:AL936)</f>
        <v>4574606.5095336493</v>
      </c>
      <c r="L98" s="555">
        <f>SUM('5.  2015-2020 LRAM'!Y1119:AL1119)</f>
        <v>0</v>
      </c>
      <c r="M98" s="555">
        <f>SUM(H98:L98)</f>
        <v>9525971.1660654508</v>
      </c>
      <c r="T98" s="197"/>
      <c r="U98" s="197"/>
    </row>
    <row r="99" spans="2:22" s="90" customFormat="1" ht="23.25" hidden="1" customHeight="1">
      <c r="B99" s="198">
        <v>2017</v>
      </c>
      <c r="C99" s="558"/>
      <c r="D99" s="558"/>
      <c r="E99" s="558"/>
      <c r="F99" s="558"/>
      <c r="G99" s="558"/>
      <c r="H99" s="558"/>
      <c r="I99" s="555">
        <f>SUM('5.  2015-2020 LRAM'!Y571:AL571)</f>
        <v>0</v>
      </c>
      <c r="J99" s="555">
        <f>SUM('5.  2015-2020 LRAM'!Y754:AL754)</f>
        <v>5308745.082145351</v>
      </c>
      <c r="K99" s="555">
        <f>SUM('5.  2015-2020 LRAM'!Y937:AL937)</f>
        <v>4705123.3279569615</v>
      </c>
      <c r="L99" s="555">
        <f>SUM('5.  2015-2020 LRAM'!Y1120:AL1120)</f>
        <v>0</v>
      </c>
      <c r="M99" s="555">
        <f>SUM(I99:L99)</f>
        <v>10013868.410102312</v>
      </c>
      <c r="T99" s="197"/>
      <c r="U99" s="197"/>
    </row>
    <row r="100" spans="2:22" s="90" customFormat="1" ht="23.25" hidden="1" customHeight="1">
      <c r="B100" s="198">
        <v>2018</v>
      </c>
      <c r="C100" s="558"/>
      <c r="D100" s="558"/>
      <c r="E100" s="558"/>
      <c r="F100" s="558"/>
      <c r="G100" s="558"/>
      <c r="H100" s="558"/>
      <c r="I100" s="558"/>
      <c r="J100" s="555">
        <f>SUM('5.  2015-2020 LRAM'!Y755:AL755)</f>
        <v>4069057.4510770268</v>
      </c>
      <c r="K100" s="555">
        <f>SUM('5.  2015-2020 LRAM'!Y938:AL938)</f>
        <v>3980663.5838491363</v>
      </c>
      <c r="L100" s="555">
        <f>SUM('5.  2015-2020 LRAM'!Y1121:AL1121)</f>
        <v>0</v>
      </c>
      <c r="M100" s="555">
        <f>SUM(J100:L100)</f>
        <v>8049721.034926163</v>
      </c>
      <c r="T100" s="197"/>
      <c r="U100" s="197"/>
    </row>
    <row r="101" spans="2:22" s="90" customFormat="1" ht="23.25" hidden="1" customHeight="1">
      <c r="B101" s="198">
        <v>2019</v>
      </c>
      <c r="C101" s="558"/>
      <c r="D101" s="558"/>
      <c r="E101" s="558"/>
      <c r="F101" s="558"/>
      <c r="G101" s="558"/>
      <c r="H101" s="558"/>
      <c r="I101" s="558"/>
      <c r="J101" s="558"/>
      <c r="K101" s="555">
        <f>SUM('5.  2015-2020 LRAM'!Y939:AL939)</f>
        <v>2018228.6537179872</v>
      </c>
      <c r="L101" s="555">
        <f>SUM('5.  2015-2020 LRAM'!Y1122:AL1122)</f>
        <v>0</v>
      </c>
      <c r="M101" s="555">
        <f>SUM(K101:L101)</f>
        <v>2018228.6537179872</v>
      </c>
      <c r="T101" s="197"/>
      <c r="U101" s="197"/>
    </row>
    <row r="102" spans="2:22"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2"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18956586.553029623</v>
      </c>
      <c r="K103" s="555">
        <f>K93+K94+K95+K96+K97+K98+K99+K100+K101</f>
        <v>19911017.371605504</v>
      </c>
      <c r="L103" s="555">
        <f>SUM(L93:L102)</f>
        <v>0</v>
      </c>
      <c r="M103" s="555">
        <f>SUM(M93:M102)</f>
        <v>38867603.924635127</v>
      </c>
      <c r="T103" s="199"/>
      <c r="U103" s="199"/>
    </row>
    <row r="104" spans="2:22"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3418489.5285758185</v>
      </c>
      <c r="K104" s="553">
        <f>'5.  2015-2020 LRAM'!AM941</f>
        <v>3447372.7690561968</v>
      </c>
      <c r="L104" s="553">
        <f>'5.  2015-2020 LRAM'!AM1125</f>
        <v>0</v>
      </c>
      <c r="M104" s="555">
        <f>SUM(C104:L104)</f>
        <v>6865862.2976320153</v>
      </c>
      <c r="T104" s="89"/>
      <c r="U104" s="89"/>
    </row>
    <row r="105" spans="2:22"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142400.1850220256</v>
      </c>
      <c r="K105" s="553">
        <f>'6.  Carrying Charges'!W147</f>
        <v>657044.24464265676</v>
      </c>
      <c r="L105" s="553">
        <f>'6.  Carrying Charges'!W162</f>
        <v>1097068.1920139503</v>
      </c>
      <c r="M105" s="555">
        <f>SUM(C105:L105)</f>
        <v>1896512.6216786327</v>
      </c>
    </row>
    <row r="106" spans="2:22"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15680497.20947583</v>
      </c>
      <c r="K106" s="553">
        <f>K103-K104+K105</f>
        <v>17120688.847191963</v>
      </c>
      <c r="L106" s="553">
        <f>L103-L104+L105</f>
        <v>1097068.1920139503</v>
      </c>
      <c r="M106" s="553">
        <f>M103-M104+M105</f>
        <v>33898254.248681746</v>
      </c>
    </row>
    <row r="107" spans="2:22" hidden="1"/>
    <row r="108" spans="2:22">
      <c r="B108" s="58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rintOptions horizontalCentered="1"/>
  <pageMargins left="0.51181102362204722" right="0.51181102362204722" top="1.3385826771653544" bottom="0.74803149606299213" header="0.51181102362204722" footer="0.51181102362204722"/>
  <pageSetup scale="35" orientation="landscape" r:id="rId1"/>
  <headerFooter scaleWithDoc="0">
    <oddHeader xml:space="preserve">&amp;R&amp;7Toronto Hydro-Electric System Limited 
EB-2020-0057
Tab 4
Schedule 1
ORIGINAL
Page &amp;P of &amp;N
</oddHeader>
    <oddFooter>&amp;C&amp;7&amp;A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75</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75</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75</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75</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75</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75</xdr:row>
                    <xdr:rowOff>146050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75</xdr:row>
                    <xdr:rowOff>146050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31750</xdr:rowOff>
                  </from>
                  <to>
                    <xdr:col>2</xdr:col>
                    <xdr:colOff>1371600</xdr:colOff>
                    <xdr:row>75</xdr:row>
                    <xdr:rowOff>165100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55" zoomScaleNormal="55" workbookViewId="0">
      <selection activeCell="B33" sqref="B33"/>
    </sheetView>
  </sheetViews>
  <sheetFormatPr defaultColWidth="9.1796875" defaultRowHeight="14.5"/>
  <cols>
    <col min="1" max="1" width="5.453125" style="12" customWidth="1"/>
    <col min="2" max="2" width="27" style="12" customWidth="1"/>
    <col min="3" max="3" width="24.453125" style="12" customWidth="1"/>
    <col min="4" max="4" width="23.453125" style="12" customWidth="1"/>
    <col min="5" max="5" width="28.54296875" style="12" customWidth="1"/>
    <col min="6" max="6" width="43.81640625" style="12" customWidth="1"/>
    <col min="7" max="7" width="72.54296875" style="12" customWidth="1"/>
    <col min="8" max="16384" width="9.1796875" style="12"/>
  </cols>
  <sheetData>
    <row r="13" spans="2:3" ht="15" thickBot="1"/>
    <row r="14" spans="2:3" ht="26.25" customHeight="1" thickBot="1">
      <c r="B14" s="536" t="s">
        <v>171</v>
      </c>
      <c r="C14" s="126" t="s">
        <v>175</v>
      </c>
    </row>
    <row r="15" spans="2:3" ht="26.25" customHeight="1" thickBot="1">
      <c r="C15" s="128" t="s">
        <v>406</v>
      </c>
    </row>
    <row r="16" spans="2:3" ht="27" customHeight="1" thickBot="1">
      <c r="C16" s="568" t="s">
        <v>551</v>
      </c>
    </row>
    <row r="19" spans="2:8" ht="15.5">
      <c r="B19" s="536" t="s">
        <v>620</v>
      </c>
    </row>
    <row r="20" spans="2:8" ht="13.5" customHeight="1"/>
    <row r="21" spans="2:8" ht="41.15" customHeight="1">
      <c r="B21" s="872" t="s">
        <v>683</v>
      </c>
      <c r="C21" s="872"/>
      <c r="D21" s="872"/>
      <c r="E21" s="872"/>
      <c r="F21" s="872"/>
      <c r="G21" s="872"/>
      <c r="H21" s="872"/>
    </row>
    <row r="23" spans="2:8" s="608" customFormat="1" ht="15.5">
      <c r="B23" s="618" t="s">
        <v>546</v>
      </c>
      <c r="C23" s="618" t="s">
        <v>561</v>
      </c>
      <c r="D23" s="618" t="s">
        <v>545</v>
      </c>
      <c r="E23" s="877" t="s">
        <v>34</v>
      </c>
      <c r="F23" s="878"/>
      <c r="G23" s="877" t="s">
        <v>544</v>
      </c>
      <c r="H23" s="878"/>
    </row>
    <row r="24" spans="2:8" ht="14.5" customHeight="1">
      <c r="B24" s="607">
        <v>1</v>
      </c>
      <c r="C24" s="836" t="s">
        <v>169</v>
      </c>
      <c r="D24" s="839" t="s">
        <v>860</v>
      </c>
      <c r="E24" s="879" t="s">
        <v>853</v>
      </c>
      <c r="F24" s="880"/>
      <c r="G24" s="879" t="s">
        <v>854</v>
      </c>
      <c r="H24" s="880"/>
    </row>
    <row r="25" spans="2:8" ht="14.5" customHeight="1">
      <c r="B25" s="607">
        <v>2</v>
      </c>
      <c r="C25" s="838" t="s">
        <v>369</v>
      </c>
      <c r="D25" s="839" t="s">
        <v>855</v>
      </c>
      <c r="E25" s="879" t="s">
        <v>856</v>
      </c>
      <c r="F25" s="880"/>
      <c r="G25" s="883" t="s">
        <v>857</v>
      </c>
      <c r="H25" s="884"/>
    </row>
    <row r="26" spans="2:8" ht="29.15" customHeight="1">
      <c r="B26" s="607">
        <v>3</v>
      </c>
      <c r="C26" s="838" t="s">
        <v>369</v>
      </c>
      <c r="D26" s="837" t="s">
        <v>861</v>
      </c>
      <c r="E26" s="879" t="s">
        <v>858</v>
      </c>
      <c r="F26" s="880"/>
      <c r="G26" s="879" t="s">
        <v>859</v>
      </c>
      <c r="H26" s="880"/>
    </row>
    <row r="27" spans="2:8">
      <c r="B27" s="607">
        <v>4</v>
      </c>
      <c r="C27" s="838"/>
      <c r="D27" s="840"/>
      <c r="E27" s="879"/>
      <c r="F27" s="880"/>
      <c r="G27" s="841"/>
      <c r="H27" s="842"/>
    </row>
    <row r="28" spans="2:8">
      <c r="B28" s="607">
        <v>5</v>
      </c>
      <c r="C28" s="838"/>
      <c r="D28" s="606"/>
      <c r="E28" s="881"/>
      <c r="F28" s="882"/>
      <c r="G28" s="885"/>
      <c r="H28" s="886"/>
    </row>
    <row r="29" spans="2:8">
      <c r="B29" s="607">
        <v>6</v>
      </c>
      <c r="C29" s="838"/>
      <c r="D29" s="606"/>
      <c r="E29" s="881"/>
      <c r="F29" s="882"/>
      <c r="G29" s="885"/>
      <c r="H29" s="886"/>
    </row>
    <row r="30" spans="2:8">
      <c r="B30" s="607">
        <v>7</v>
      </c>
      <c r="C30" s="838"/>
      <c r="D30" s="606"/>
      <c r="E30" s="881"/>
      <c r="F30" s="882"/>
      <c r="G30" s="885"/>
      <c r="H30" s="886"/>
    </row>
    <row r="31" spans="2:8">
      <c r="B31" s="607">
        <v>8</v>
      </c>
      <c r="C31" s="838"/>
      <c r="D31" s="606"/>
      <c r="E31" s="881"/>
      <c r="F31" s="882"/>
      <c r="G31" s="885"/>
      <c r="H31" s="886"/>
    </row>
    <row r="32" spans="2:8">
      <c r="B32" s="607">
        <v>9</v>
      </c>
      <c r="C32" s="838"/>
      <c r="D32" s="606"/>
      <c r="E32" s="881"/>
      <c r="F32" s="882"/>
      <c r="G32" s="885"/>
      <c r="H32" s="886"/>
    </row>
    <row r="33" spans="2:8">
      <c r="B33" s="607">
        <v>10</v>
      </c>
      <c r="C33" s="838"/>
      <c r="D33" s="606"/>
      <c r="E33" s="881"/>
      <c r="F33" s="882"/>
      <c r="G33" s="885"/>
      <c r="H33" s="886"/>
    </row>
    <row r="34" spans="2:8">
      <c r="B34" s="607" t="s">
        <v>480</v>
      </c>
      <c r="C34" s="838"/>
      <c r="D34" s="606"/>
      <c r="E34" s="881"/>
      <c r="F34" s="882"/>
      <c r="G34" s="885"/>
      <c r="H34" s="886"/>
    </row>
    <row r="36" spans="2:8" ht="30.75" customHeight="1">
      <c r="B36" s="536" t="s">
        <v>616</v>
      </c>
    </row>
    <row r="37" spans="2:8" ht="23.25" customHeight="1">
      <c r="B37" s="567" t="s">
        <v>621</v>
      </c>
      <c r="C37" s="604"/>
      <c r="D37" s="604"/>
      <c r="E37" s="604"/>
      <c r="F37" s="604"/>
      <c r="G37" s="604"/>
      <c r="H37" s="604"/>
    </row>
    <row r="39" spans="2:8" s="90" customFormat="1" ht="15.5">
      <c r="B39" s="618" t="s">
        <v>546</v>
      </c>
      <c r="C39" s="618" t="s">
        <v>561</v>
      </c>
      <c r="D39" s="618" t="s">
        <v>545</v>
      </c>
      <c r="E39" s="877" t="s">
        <v>34</v>
      </c>
      <c r="F39" s="878"/>
      <c r="G39" s="877" t="s">
        <v>544</v>
      </c>
      <c r="H39" s="878"/>
    </row>
    <row r="40" spans="2:8">
      <c r="B40" s="607">
        <v>1</v>
      </c>
      <c r="C40" s="643"/>
      <c r="D40" s="606"/>
      <c r="E40" s="881"/>
      <c r="F40" s="882"/>
      <c r="G40" s="885"/>
      <c r="H40" s="886"/>
    </row>
    <row r="41" spans="2:8">
      <c r="B41" s="607">
        <v>2</v>
      </c>
      <c r="C41" s="643"/>
      <c r="D41" s="606"/>
      <c r="E41" s="881"/>
      <c r="F41" s="882"/>
      <c r="G41" s="885"/>
      <c r="H41" s="886"/>
    </row>
    <row r="42" spans="2:8">
      <c r="B42" s="607">
        <v>3</v>
      </c>
      <c r="C42" s="643"/>
      <c r="D42" s="606"/>
      <c r="E42" s="881"/>
      <c r="F42" s="882"/>
      <c r="G42" s="885"/>
      <c r="H42" s="886"/>
    </row>
    <row r="43" spans="2:8">
      <c r="B43" s="607">
        <v>4</v>
      </c>
      <c r="C43" s="643"/>
      <c r="D43" s="606"/>
      <c r="E43" s="881"/>
      <c r="F43" s="882"/>
      <c r="G43" s="885"/>
      <c r="H43" s="886"/>
    </row>
    <row r="44" spans="2:8">
      <c r="B44" s="607">
        <v>5</v>
      </c>
      <c r="C44" s="643"/>
      <c r="D44" s="606"/>
      <c r="E44" s="881"/>
      <c r="F44" s="882"/>
      <c r="G44" s="885"/>
      <c r="H44" s="886"/>
    </row>
    <row r="45" spans="2:8">
      <c r="B45" s="607">
        <v>6</v>
      </c>
      <c r="C45" s="643"/>
      <c r="D45" s="606"/>
      <c r="E45" s="881"/>
      <c r="F45" s="882"/>
      <c r="G45" s="885"/>
      <c r="H45" s="886"/>
    </row>
    <row r="46" spans="2:8">
      <c r="B46" s="607">
        <v>7</v>
      </c>
      <c r="C46" s="643"/>
      <c r="D46" s="606"/>
      <c r="E46" s="881"/>
      <c r="F46" s="882"/>
      <c r="G46" s="885"/>
      <c r="H46" s="886"/>
    </row>
    <row r="47" spans="2:8">
      <c r="B47" s="607">
        <v>8</v>
      </c>
      <c r="C47" s="643"/>
      <c r="D47" s="606"/>
      <c r="E47" s="881"/>
      <c r="F47" s="882"/>
      <c r="G47" s="885"/>
      <c r="H47" s="886"/>
    </row>
    <row r="48" spans="2:8">
      <c r="B48" s="607">
        <v>9</v>
      </c>
      <c r="C48" s="643"/>
      <c r="D48" s="606"/>
      <c r="E48" s="881"/>
      <c r="F48" s="882"/>
      <c r="G48" s="885"/>
      <c r="H48" s="886"/>
    </row>
    <row r="49" spans="2:8">
      <c r="B49" s="607">
        <v>10</v>
      </c>
      <c r="C49" s="643"/>
      <c r="D49" s="606"/>
      <c r="E49" s="881"/>
      <c r="F49" s="882"/>
      <c r="G49" s="885"/>
      <c r="H49" s="886"/>
    </row>
    <row r="50" spans="2:8">
      <c r="B50" s="607" t="s">
        <v>480</v>
      </c>
      <c r="C50" s="643"/>
      <c r="D50" s="606"/>
      <c r="E50" s="881"/>
      <c r="F50" s="882"/>
      <c r="G50" s="885"/>
      <c r="H50" s="886"/>
    </row>
  </sheetData>
  <mergeCells count="48">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E39:F39"/>
    <mergeCell ref="G39:H39"/>
    <mergeCell ref="E34:F34"/>
    <mergeCell ref="E33:F33"/>
    <mergeCell ref="E32:F32"/>
    <mergeCell ref="G32:H32"/>
    <mergeCell ref="G33:H33"/>
    <mergeCell ref="G34:H34"/>
    <mergeCell ref="E31:F31"/>
    <mergeCell ref="G24:H24"/>
    <mergeCell ref="G25:H25"/>
    <mergeCell ref="E26:F26"/>
    <mergeCell ref="E27:F27"/>
    <mergeCell ref="E28:F28"/>
    <mergeCell ref="E29:F29"/>
    <mergeCell ref="E30:F30"/>
    <mergeCell ref="G26:H26"/>
    <mergeCell ref="G28:H28"/>
    <mergeCell ref="G29:H29"/>
    <mergeCell ref="G30:H30"/>
    <mergeCell ref="G31:H31"/>
    <mergeCell ref="B21:H21"/>
    <mergeCell ref="G23:H23"/>
    <mergeCell ref="E23:F23"/>
    <mergeCell ref="E24:F24"/>
    <mergeCell ref="E25:F25"/>
  </mergeCells>
  <printOptions horizontalCentered="1"/>
  <pageMargins left="0.51181102362204722" right="0.51181102362204722" top="1.3385826771653544" bottom="0.74803149606299213" header="0.51181102362204722" footer="0.51181102362204722"/>
  <pageSetup scale="53" orientation="landscape" r:id="rId1"/>
  <headerFooter scaleWithDoc="0">
    <oddHeader xml:space="preserve">&amp;R&amp;7Toronto Hydro-Electric System Limited 
EB-2020-0057
Tab 4
Schedule 1
ORIGINAL
Page &amp;P of &amp;N
</oddHeader>
    <oddFooter>&amp;C&amp;7&amp;A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40"/>
  <sheetViews>
    <sheetView zoomScale="120" zoomScaleNormal="120" workbookViewId="0">
      <selection activeCell="B33" sqref="B33"/>
    </sheetView>
  </sheetViews>
  <sheetFormatPr defaultColWidth="9.1796875" defaultRowHeight="14.5"/>
  <cols>
    <col min="1" max="1" width="61.1796875" style="12" bestFit="1" customWidth="1"/>
    <col min="2" max="2" width="13.54296875" style="12" customWidth="1"/>
    <col min="3" max="3" width="9.1796875" style="10"/>
    <col min="4" max="4" width="15" style="12" customWidth="1"/>
    <col min="5" max="5" width="11.54296875" style="10" customWidth="1"/>
    <col min="6" max="6" width="24.1796875" style="12" customWidth="1"/>
    <col min="7" max="7" width="32" style="12" customWidth="1"/>
    <col min="8" max="8" width="14.54296875" style="12" customWidth="1"/>
    <col min="9" max="16384" width="9.1796875"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2015</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0866141732283472" right="0.70866141732283472" top="1.3385826771653544" bottom="0.74803149606299213" header="0.31496062992125984" footer="0.31496062992125984"/>
  <pageSetup scale="47" orientation="portrait" r:id="rId1"/>
  <headerFooter scaleWithDoc="0">
    <oddHeader xml:space="preserve">&amp;R&amp;7Toronto Hydro-Electric System Limited 
EB-2020-0057
Tab 4
Schedule 1
ORIGINAL
Page &amp;P of &amp;N
</oddHeader>
    <oddFooter>&amp;C&amp;7&amp;A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40" zoomScaleNormal="40" workbookViewId="0">
      <selection activeCell="B33" sqref="B33"/>
    </sheetView>
  </sheetViews>
  <sheetFormatPr defaultColWidth="9.1796875" defaultRowHeight="14.5" outlineLevelRow="1"/>
  <cols>
    <col min="1" max="1" width="5.453125" style="12" customWidth="1"/>
    <col min="2" max="2" width="27.453125" style="10" customWidth="1"/>
    <col min="3" max="3" width="23" style="10" customWidth="1"/>
    <col min="4" max="4" width="32.453125" style="12" customWidth="1"/>
    <col min="5" max="5" width="26.4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4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2015</v>
      </c>
    </row>
    <row r="10" spans="2:17" s="17" customFormat="1" ht="16.5" customHeight="1"/>
    <row r="11" spans="2:17" s="17" customFormat="1" ht="36.75" customHeight="1">
      <c r="B11" s="887" t="s">
        <v>761</v>
      </c>
      <c r="C11" s="887"/>
      <c r="D11" s="887"/>
      <c r="E11" s="887"/>
      <c r="F11" s="887"/>
      <c r="G11" s="887"/>
      <c r="H11" s="887"/>
      <c r="I11" s="887"/>
      <c r="J11" s="887"/>
      <c r="K11" s="887"/>
      <c r="L11" s="887"/>
      <c r="M11" s="887"/>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Competitive Sector Multi-Unit Residential Service</v>
      </c>
      <c r="F13" s="243" t="str">
        <f>'1.  LRAMVA Summary'!F52</f>
        <v>GS &lt;50kW</v>
      </c>
      <c r="G13" s="243" t="str">
        <f>'1.  LRAMVA Summary'!G52</f>
        <v>GS 50-999kW</v>
      </c>
      <c r="H13" s="243" t="str">
        <f>'1.  LRAMVA Summary'!H52</f>
        <v>GS 1000-4999kW</v>
      </c>
      <c r="I13" s="243" t="str">
        <f>'1.  LRAMVA Summary'!I52</f>
        <v>Large Use</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kWh</v>
      </c>
      <c r="G14" s="578" t="str">
        <f>'1.  LRAMVA Summary'!G53</f>
        <v>kW</v>
      </c>
      <c r="H14" s="578" t="str">
        <f>'1.  LRAMVA Summary'!H53</f>
        <v>kW</v>
      </c>
      <c r="I14" s="578" t="str">
        <f>'1.  LRAMVA Summary'!I53</f>
        <v>kW</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55893405.053282365</v>
      </c>
      <c r="D15" s="451">
        <v>17641528.116579864</v>
      </c>
      <c r="E15" s="451">
        <v>359473.49543287617</v>
      </c>
      <c r="F15" s="451">
        <v>37892403.441269629</v>
      </c>
      <c r="G15" s="451"/>
      <c r="H15" s="451"/>
      <c r="I15" s="451"/>
      <c r="J15" s="451"/>
      <c r="K15" s="451"/>
      <c r="L15" s="451"/>
      <c r="M15" s="451"/>
      <c r="N15" s="451"/>
      <c r="O15" s="451"/>
      <c r="P15" s="452"/>
      <c r="Q15" s="452"/>
    </row>
    <row r="16" spans="2:17" s="456" customFormat="1" ht="15.75" customHeight="1">
      <c r="B16" s="461" t="s">
        <v>28</v>
      </c>
      <c r="C16" s="625">
        <f>SUM(D16:Q16)</f>
        <v>238029.22238318415</v>
      </c>
      <c r="D16" s="450"/>
      <c r="E16" s="450"/>
      <c r="F16" s="450"/>
      <c r="G16" s="450">
        <v>155436.48755892806</v>
      </c>
      <c r="H16" s="450">
        <v>42036.591221405048</v>
      </c>
      <c r="I16" s="450">
        <v>40556.143602851043</v>
      </c>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17641528.116579864</v>
      </c>
      <c r="E18" s="192">
        <f t="shared" si="0"/>
        <v>359473.49543287617</v>
      </c>
      <c r="F18" s="192">
        <f>IF(F14="kw",HLOOKUP(F14,F14:F16,3,FALSE),HLOOKUP(F14,F14:F16,2,FALSE))</f>
        <v>37892403.441269629</v>
      </c>
      <c r="G18" s="192">
        <f t="shared" ref="G18:Q18" si="1">IF(G14="kw",HLOOKUP(G14,G14:G16,3,FALSE),HLOOKUP(G14,G14:G16,2,FALSE))</f>
        <v>155436.48755892806</v>
      </c>
      <c r="H18" s="192">
        <f t="shared" si="1"/>
        <v>42036.591221405048</v>
      </c>
      <c r="I18" s="192">
        <f t="shared" si="1"/>
        <v>40556.143602851043</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6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v>2015</v>
      </c>
      <c r="D20" s="454"/>
    </row>
    <row r="21" spans="2:17" s="438" customFormat="1" ht="21" customHeight="1">
      <c r="B21" s="460" t="s">
        <v>366</v>
      </c>
      <c r="C21" s="453" t="s">
        <v>863</v>
      </c>
      <c r="D21" s="454"/>
    </row>
    <row r="22" spans="2:17" s="17" customFormat="1" ht="15.75" customHeight="1">
      <c r="B22" s="166"/>
      <c r="C22" s="167"/>
      <c r="D22" s="163"/>
    </row>
    <row r="23" spans="2:17" s="17" customFormat="1" ht="23.25" customHeight="1">
      <c r="B23" s="168"/>
      <c r="C23" s="168"/>
      <c r="D23" s="163"/>
    </row>
    <row r="24" spans="2:17" s="17" customFormat="1" ht="22.5" hidden="1" customHeight="1" outlineLevel="1">
      <c r="B24" s="118" t="s">
        <v>412</v>
      </c>
      <c r="C24" s="118"/>
      <c r="D24" s="455"/>
    </row>
    <row r="25" spans="2:17" s="2" customFormat="1" ht="15.75" hidden="1" customHeight="1" outlineLevel="1">
      <c r="D25" s="20"/>
    </row>
    <row r="26" spans="2:17" s="2" customFormat="1" ht="42" hidden="1" customHeight="1" outlineLevel="1">
      <c r="B26" s="887" t="s">
        <v>761</v>
      </c>
      <c r="C26" s="887"/>
      <c r="D26" s="887"/>
      <c r="E26" s="887"/>
      <c r="F26" s="887"/>
      <c r="G26" s="887"/>
      <c r="H26" s="887"/>
      <c r="I26" s="887"/>
      <c r="J26" s="887"/>
      <c r="K26" s="887"/>
      <c r="L26" s="887"/>
      <c r="M26" s="887"/>
      <c r="N26" s="613"/>
      <c r="O26" s="613"/>
      <c r="P26" s="613"/>
      <c r="Q26" s="613"/>
    </row>
    <row r="27" spans="2:17" s="2" customFormat="1" ht="15.75" hidden="1" customHeight="1" outlineLevel="1">
      <c r="D27" s="20"/>
    </row>
    <row r="28" spans="2:17" s="17" customFormat="1" ht="44.25" hidden="1" customHeight="1" outlineLevel="1">
      <c r="C28" s="243" t="str">
        <f>'1.  LRAMVA Summary'!R52</f>
        <v>Total</v>
      </c>
      <c r="D28" s="243" t="str">
        <f>'1.  LRAMVA Summary'!D52</f>
        <v>Residential</v>
      </c>
      <c r="E28" s="243" t="str">
        <f>'1.  LRAMVA Summary'!E52</f>
        <v>Competitive Sector Multi-Unit Residential Service</v>
      </c>
      <c r="F28" s="243" t="str">
        <f>'1.  LRAMVA Summary'!F52</f>
        <v>GS &lt;50kW</v>
      </c>
      <c r="G28" s="243" t="str">
        <f>'1.  LRAMVA Summary'!G52</f>
        <v>GS 50-999kW</v>
      </c>
      <c r="H28" s="243" t="str">
        <f>'1.  LRAMVA Summary'!H52</f>
        <v>GS 1000-4999kW</v>
      </c>
      <c r="I28" s="243" t="str">
        <f>'1.  LRAMVA Summary'!I52</f>
        <v>Large Use</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hidden="1" customHeight="1" outlineLevel="1">
      <c r="B29" s="82"/>
      <c r="C29" s="577"/>
      <c r="D29" s="578" t="str">
        <f>'1.  LRAMVA Summary'!D53</f>
        <v>kWh</v>
      </c>
      <c r="E29" s="578" t="str">
        <f>'1.  LRAMVA Summary'!E53</f>
        <v>kWh</v>
      </c>
      <c r="F29" s="578" t="str">
        <f>'1.  LRAMVA Summary'!F53</f>
        <v>kWh</v>
      </c>
      <c r="G29" s="578" t="str">
        <f>'1.  LRAMVA Summary'!G53</f>
        <v>kW</v>
      </c>
      <c r="H29" s="578" t="str">
        <f>'1.  LRAMVA Summary'!H53</f>
        <v>kW</v>
      </c>
      <c r="I29" s="578" t="str">
        <f>'1.  LRAMVA Summary'!I53</f>
        <v>kW</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hidden="1" customHeight="1" outlineLevel="1">
      <c r="B30" s="461" t="s">
        <v>27</v>
      </c>
      <c r="C30" s="625">
        <f>SUM(D30:Q30)</f>
        <v>0</v>
      </c>
      <c r="D30" s="462"/>
      <c r="E30" s="462"/>
      <c r="F30" s="462"/>
      <c r="G30" s="462"/>
      <c r="H30" s="462"/>
      <c r="I30" s="462"/>
      <c r="J30" s="462"/>
      <c r="K30" s="462"/>
      <c r="L30" s="462"/>
      <c r="M30" s="462"/>
      <c r="N30" s="462"/>
      <c r="O30" s="462"/>
      <c r="P30" s="462"/>
      <c r="Q30" s="452"/>
    </row>
    <row r="31" spans="2:17" s="463" customFormat="1" ht="15" hidden="1" customHeight="1" outlineLevel="1">
      <c r="B31" s="461" t="s">
        <v>28</v>
      </c>
      <c r="C31" s="625">
        <f>SUM(D31:Q31)</f>
        <v>0</v>
      </c>
      <c r="D31" s="450"/>
      <c r="E31" s="450"/>
      <c r="F31" s="450"/>
      <c r="G31" s="450"/>
      <c r="H31" s="450"/>
      <c r="I31" s="450"/>
      <c r="J31" s="450"/>
      <c r="K31" s="452"/>
      <c r="L31" s="452"/>
      <c r="M31" s="452"/>
      <c r="N31" s="452"/>
      <c r="O31" s="452"/>
      <c r="P31" s="452"/>
      <c r="Q31" s="452"/>
    </row>
    <row r="32" spans="2:17" s="17" customFormat="1" ht="15.75" hidden="1" customHeight="1" outlineLevel="1"/>
    <row r="33" spans="2:32" s="25" customFormat="1" ht="15.75" hidden="1" customHeight="1" outlineLevel="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outlineLevel="1">
      <c r="B34" s="93"/>
      <c r="C34" s="93"/>
      <c r="D34" s="93"/>
      <c r="E34" s="93"/>
      <c r="F34" s="93"/>
      <c r="G34" s="93"/>
      <c r="H34" s="93"/>
      <c r="I34" s="93"/>
      <c r="J34" s="93"/>
      <c r="K34" s="93"/>
      <c r="L34" s="93"/>
      <c r="M34" s="93"/>
      <c r="N34" s="93"/>
      <c r="O34" s="93"/>
      <c r="P34" s="93"/>
      <c r="Q34" s="93"/>
    </row>
    <row r="35" spans="2:32" s="20" customFormat="1" ht="15.75" hidden="1" customHeight="1" outlineLevel="1">
      <c r="B35" s="460" t="s">
        <v>677</v>
      </c>
      <c r="C35" s="453"/>
      <c r="D35" s="454"/>
      <c r="E35" s="93"/>
      <c r="F35" s="93"/>
      <c r="G35" s="93"/>
      <c r="H35" s="93"/>
      <c r="I35" s="93"/>
      <c r="J35" s="93"/>
      <c r="K35" s="93"/>
      <c r="L35" s="93"/>
      <c r="M35" s="93"/>
      <c r="N35" s="93"/>
      <c r="O35" s="93"/>
      <c r="P35" s="93"/>
      <c r="Q35" s="93"/>
    </row>
    <row r="36" spans="2:32" s="438" customFormat="1" ht="21" hidden="1" customHeight="1" outlineLevel="1">
      <c r="B36" s="460" t="s">
        <v>366</v>
      </c>
      <c r="C36" s="453" t="s">
        <v>413</v>
      </c>
      <c r="D36" s="454"/>
    </row>
    <row r="37" spans="2:32" s="17" customFormat="1" ht="15.75" hidden="1" customHeight="1" outlineLevel="1">
      <c r="B37" s="166"/>
      <c r="C37" s="167"/>
      <c r="D37" s="163"/>
      <c r="R37" s="163"/>
    </row>
    <row r="38" spans="2:32" s="17" customFormat="1" ht="15.75" hidden="1" customHeight="1" outlineLevel="1">
      <c r="B38" s="166"/>
      <c r="C38" s="166"/>
      <c r="D38" s="163"/>
      <c r="R38" s="163"/>
    </row>
    <row r="39" spans="2:32" s="20" customFormat="1" ht="15.5" collapsed="1">
      <c r="B39" s="118" t="s">
        <v>453</v>
      </c>
      <c r="C39" s="35"/>
      <c r="D39" s="34"/>
      <c r="E39" s="39"/>
      <c r="F39" s="40"/>
    </row>
    <row r="40" spans="2:32" s="70" customFormat="1" ht="39" customHeight="1">
      <c r="B40" s="887" t="s">
        <v>614</v>
      </c>
      <c r="C40" s="887"/>
      <c r="D40" s="887"/>
      <c r="E40" s="887"/>
      <c r="F40" s="887"/>
      <c r="G40" s="887"/>
      <c r="H40" s="887"/>
      <c r="I40" s="887"/>
      <c r="J40" s="887"/>
      <c r="K40" s="887"/>
      <c r="L40" s="887"/>
      <c r="M40" s="887"/>
      <c r="N40" s="613"/>
      <c r="O40" s="613"/>
      <c r="P40" s="613"/>
      <c r="Q40" s="613"/>
    </row>
    <row r="41" spans="2:32" s="2" customFormat="1" ht="16.5" customHeight="1">
      <c r="B41" s="10"/>
      <c r="C41" s="10"/>
      <c r="D41" s="22"/>
      <c r="E41" s="20"/>
      <c r="F41" s="20"/>
      <c r="G41" s="20"/>
      <c r="R41" s="20"/>
    </row>
    <row r="42" spans="2:32" s="17" customFormat="1" ht="56.15" customHeight="1">
      <c r="B42" s="243" t="s">
        <v>234</v>
      </c>
      <c r="C42" s="243" t="s">
        <v>611</v>
      </c>
      <c r="D42" s="243" t="str">
        <f>'1.  LRAMVA Summary'!D52</f>
        <v>Residential</v>
      </c>
      <c r="E42" s="243" t="str">
        <f>'1.  LRAMVA Summary'!E52</f>
        <v>Competitive Sector Multi-Unit Residential Service</v>
      </c>
      <c r="F42" s="243" t="str">
        <f>'1.  LRAMVA Summary'!F52</f>
        <v>GS &lt;50kW</v>
      </c>
      <c r="G42" s="243" t="str">
        <f>'1.  LRAMVA Summary'!G52</f>
        <v>GS 50-999kW</v>
      </c>
      <c r="H42" s="243" t="str">
        <f>'1.  LRAMVA Summary'!H52</f>
        <v>GS 1000-4999kW</v>
      </c>
      <c r="I42" s="243" t="str">
        <f>'1.  LRAMVA Summary'!I52</f>
        <v>Large Use</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hidden="1" customHeight="1" outlineLevel="1">
      <c r="B43" s="580"/>
      <c r="C43" s="581"/>
      <c r="D43" s="582" t="str">
        <f>'1.  LRAMVA Summary'!D53</f>
        <v>kWh</v>
      </c>
      <c r="E43" s="582" t="str">
        <f>'1.  LRAMVA Summary'!E53</f>
        <v>kWh</v>
      </c>
      <c r="F43" s="582" t="str">
        <f>'1.  LRAMVA Summary'!F53</f>
        <v>kWh</v>
      </c>
      <c r="G43" s="582" t="str">
        <f>'1.  LRAMVA Summary'!G53</f>
        <v>kW</v>
      </c>
      <c r="H43" s="582" t="str">
        <f>'1.  LRAMVA Summary'!H53</f>
        <v>kW</v>
      </c>
      <c r="I43" s="582" t="str">
        <f>'1.  LRAMVA Summary'!I53</f>
        <v>kW</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5" hidden="1" outlineLevel="1">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hidden="1" outlineLevel="1">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hidden="1" outlineLevel="1">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hidden="1" outlineLevel="1">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hidden="1" outlineLevel="1">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hidden="1" outlineLevel="1">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hidden="1" outlineLevel="1">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ollapsed="1">
      <c r="B51" s="171">
        <v>2018</v>
      </c>
      <c r="C51" s="533">
        <v>2015</v>
      </c>
      <c r="D51" s="190">
        <f t="shared" ref="D51:Q51" si="11">IF(ISBLANK($C$51),0,IF($C$51=$D$9,HLOOKUP(D43,D14:D18,5,FALSE),HLOOKUP(D43,D29:D33,5,FALSE)))</f>
        <v>17641528.116579864</v>
      </c>
      <c r="E51" s="190">
        <f t="shared" si="11"/>
        <v>359473.49543287617</v>
      </c>
      <c r="F51" s="190">
        <f t="shared" si="11"/>
        <v>37892403.441269629</v>
      </c>
      <c r="G51" s="190">
        <f t="shared" si="11"/>
        <v>155436.48755892806</v>
      </c>
      <c r="H51" s="190">
        <f t="shared" si="11"/>
        <v>42036.591221405048</v>
      </c>
      <c r="I51" s="190">
        <f t="shared" si="11"/>
        <v>40556.143602851043</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3">
        <v>2015</v>
      </c>
      <c r="D52" s="190">
        <f t="shared" ref="D52:Q52" si="12">IF(ISBLANK($C$52),0,IF($C$52=$D$9,HLOOKUP(D43,D14:D18,5,FALSE),HLOOKUP(D43,D29:D33,5,FALSE)))</f>
        <v>17641528.116579864</v>
      </c>
      <c r="E52" s="190">
        <f t="shared" si="12"/>
        <v>359473.49543287617</v>
      </c>
      <c r="F52" s="190">
        <f t="shared" si="12"/>
        <v>37892403.441269629</v>
      </c>
      <c r="G52" s="190">
        <f t="shared" si="12"/>
        <v>155436.48755892806</v>
      </c>
      <c r="H52" s="190">
        <f t="shared" si="12"/>
        <v>42036.591221405048</v>
      </c>
      <c r="I52" s="190">
        <f t="shared" si="12"/>
        <v>40556.143602851043</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51181102362204722" right="0.51181102362204722" top="1.3385826771653544" bottom="0.74803149606299213" header="0.51181102362204722" footer="0.51181102362204722"/>
  <pageSetup scale="33" orientation="landscape" r:id="rId1"/>
  <headerFooter scaleWithDoc="0">
    <oddHeader xml:space="preserve">&amp;R&amp;7Toronto Hydro-Electric System Limited 
EB-2020-0057
Tab 4
Schedule 1
ORIGINAL
Page &amp;P of &amp;N
</oddHeader>
    <oddFooter>&amp;C&amp;7&amp;A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Z136"/>
  <sheetViews>
    <sheetView zoomScale="55" zoomScaleNormal="55" workbookViewId="0">
      <pane ySplit="14" topLeftCell="A64" activePane="bottomLeft" state="frozen"/>
      <selection activeCell="B33" sqref="B33"/>
      <selection pane="bottomLeft" activeCell="B33" sqref="B33"/>
    </sheetView>
  </sheetViews>
  <sheetFormatPr defaultColWidth="9.1796875" defaultRowHeight="14.5" outlineLevelRow="1"/>
  <cols>
    <col min="1" max="1" width="6.54296875" style="4" customWidth="1"/>
    <col min="2" max="2" width="37.7265625" style="5" customWidth="1"/>
    <col min="3" max="3" width="14.453125" style="78" customWidth="1"/>
    <col min="4" max="4" width="17.08984375" style="5" customWidth="1"/>
    <col min="5" max="5" width="15.1796875" style="5" customWidth="1"/>
    <col min="6" max="6" width="15.26953125" style="5" customWidth="1"/>
    <col min="7" max="8" width="14.7265625" style="5" customWidth="1"/>
    <col min="9" max="9" width="16.7265625" style="5" customWidth="1"/>
    <col min="10" max="10" width="14.81640625" style="5" customWidth="1"/>
    <col min="11" max="11" width="15.36328125" style="5" customWidth="1"/>
    <col min="12" max="12" width="15.08984375" style="5" customWidth="1"/>
    <col min="13" max="13" width="15.1796875" style="5" customWidth="1"/>
    <col min="14" max="14" width="15.6328125" style="5" customWidth="1"/>
    <col min="15" max="15" width="14.81640625" style="5" customWidth="1"/>
    <col min="16" max="16" width="15.8164062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8" t="s">
        <v>171</v>
      </c>
      <c r="C4" s="85" t="s">
        <v>175</v>
      </c>
      <c r="D4" s="85"/>
      <c r="E4" s="49"/>
    </row>
    <row r="5" spans="1:26" s="18" customFormat="1" ht="26.25" hidden="1" customHeight="1" outlineLevel="1" thickBot="1">
      <c r="A5" s="4"/>
      <c r="B5" s="888"/>
      <c r="C5" s="86" t="s">
        <v>172</v>
      </c>
      <c r="D5" s="86"/>
      <c r="E5" s="49"/>
    </row>
    <row r="6" spans="1:26" ht="26.25" hidden="1" customHeight="1" outlineLevel="1" thickBot="1">
      <c r="B6" s="888"/>
      <c r="C6" s="894" t="s">
        <v>551</v>
      </c>
      <c r="D6" s="89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96" t="s">
        <v>622</v>
      </c>
      <c r="C12" s="896"/>
      <c r="D12" s="896"/>
      <c r="E12" s="896"/>
      <c r="F12" s="896"/>
      <c r="G12" s="896"/>
      <c r="H12" s="896"/>
      <c r="I12" s="896"/>
      <c r="J12" s="896"/>
      <c r="K12" s="896"/>
      <c r="L12" s="896"/>
      <c r="M12" s="896"/>
      <c r="N12" s="896"/>
      <c r="O12" s="89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563</v>
      </c>
      <c r="E14" s="472" t="s">
        <v>564</v>
      </c>
      <c r="F14" s="472" t="s">
        <v>565</v>
      </c>
      <c r="G14" s="472" t="s">
        <v>566</v>
      </c>
      <c r="H14" s="472" t="s">
        <v>567</v>
      </c>
      <c r="I14" s="472" t="s">
        <v>568</v>
      </c>
      <c r="J14" s="472" t="s">
        <v>569</v>
      </c>
      <c r="K14" s="472" t="s">
        <v>570</v>
      </c>
      <c r="L14" s="472" t="s">
        <v>864</v>
      </c>
      <c r="M14" s="472" t="s">
        <v>847</v>
      </c>
      <c r="N14" s="472" t="s">
        <v>571</v>
      </c>
      <c r="O14" s="472" t="s">
        <v>572</v>
      </c>
      <c r="P14" s="7"/>
    </row>
    <row r="15" spans="1:26" s="7" customFormat="1" ht="18.75" customHeight="1">
      <c r="B15" s="473" t="s">
        <v>188</v>
      </c>
      <c r="C15" s="88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90"/>
      <c r="D16" s="477"/>
      <c r="E16" s="477"/>
      <c r="F16" s="477"/>
      <c r="G16" s="477"/>
      <c r="H16" s="477"/>
      <c r="I16" s="477"/>
      <c r="J16" s="477"/>
      <c r="K16" s="477"/>
      <c r="L16" s="477"/>
      <c r="M16" s="477"/>
      <c r="N16" s="477"/>
      <c r="O16" s="478"/>
    </row>
    <row r="17" spans="1:15" s="111" customFormat="1" ht="17.25" customHeight="1">
      <c r="B17" s="479" t="s">
        <v>560</v>
      </c>
      <c r="C17" s="89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92" t="str">
        <f>'2. LRAMVA Threshold'!D43</f>
        <v>kWh</v>
      </c>
      <c r="D18" s="46"/>
      <c r="E18" s="46"/>
      <c r="F18" s="46"/>
      <c r="G18" s="46"/>
      <c r="H18" s="46"/>
      <c r="I18" s="46"/>
      <c r="J18" s="46"/>
      <c r="K18" s="46"/>
      <c r="L18" s="820">
        <v>1.0630000000000001E-2</v>
      </c>
      <c r="M18" s="820">
        <v>5.5300000000000002E-3</v>
      </c>
      <c r="N18" s="46"/>
      <c r="O18" s="69"/>
    </row>
    <row r="19" spans="1:15" s="7" customFormat="1" ht="15" customHeight="1" outlineLevel="1">
      <c r="B19" s="535" t="s">
        <v>511</v>
      </c>
      <c r="C19" s="890"/>
      <c r="D19" s="46"/>
      <c r="E19" s="46"/>
      <c r="F19" s="46"/>
      <c r="G19" s="46"/>
      <c r="H19" s="46"/>
      <c r="I19" s="46"/>
      <c r="J19" s="46"/>
      <c r="K19" s="46"/>
      <c r="L19" s="820"/>
      <c r="M19" s="820"/>
      <c r="N19" s="46"/>
      <c r="O19" s="69"/>
    </row>
    <row r="20" spans="1:15" s="7" customFormat="1" ht="15" customHeight="1" outlineLevel="1">
      <c r="B20" s="535" t="s">
        <v>512</v>
      </c>
      <c r="C20" s="890"/>
      <c r="D20" s="46"/>
      <c r="E20" s="46"/>
      <c r="F20" s="46"/>
      <c r="G20" s="46"/>
      <c r="H20" s="46"/>
      <c r="I20" s="46"/>
      <c r="J20" s="46"/>
      <c r="K20" s="46"/>
      <c r="L20" s="820"/>
      <c r="M20" s="820"/>
      <c r="N20" s="46"/>
      <c r="O20" s="69"/>
    </row>
    <row r="21" spans="1:15" s="7" customFormat="1" ht="15" customHeight="1" outlineLevel="1">
      <c r="B21" s="535" t="s">
        <v>490</v>
      </c>
      <c r="C21" s="890"/>
      <c r="D21" s="46"/>
      <c r="E21" s="46"/>
      <c r="F21" s="46"/>
      <c r="G21" s="46"/>
      <c r="H21" s="46"/>
      <c r="I21" s="46"/>
      <c r="J21" s="46"/>
      <c r="K21" s="46"/>
      <c r="L21" s="820"/>
      <c r="M21" s="820"/>
      <c r="N21" s="46"/>
      <c r="O21" s="69"/>
    </row>
    <row r="22" spans="1:15" s="7" customFormat="1" ht="14.25" customHeight="1">
      <c r="B22" s="535" t="s">
        <v>513</v>
      </c>
      <c r="C22" s="893"/>
      <c r="D22" s="65">
        <f>SUM(D18:D21)</f>
        <v>0</v>
      </c>
      <c r="E22" s="65">
        <f>SUM(E18:E21)</f>
        <v>0</v>
      </c>
      <c r="F22" s="65">
        <f>SUM(F18:F21)</f>
        <v>0</v>
      </c>
      <c r="G22" s="65">
        <f t="shared" ref="G22:N22" si="2">SUM(G18:G21)</f>
        <v>0</v>
      </c>
      <c r="H22" s="65">
        <f t="shared" si="2"/>
        <v>0</v>
      </c>
      <c r="I22" s="65">
        <f t="shared" si="2"/>
        <v>0</v>
      </c>
      <c r="J22" s="65">
        <f t="shared" si="2"/>
        <v>0</v>
      </c>
      <c r="K22" s="65">
        <f t="shared" si="2"/>
        <v>0</v>
      </c>
      <c r="L22" s="821">
        <f t="shared" si="2"/>
        <v>1.0630000000000001E-2</v>
      </c>
      <c r="M22" s="821">
        <f t="shared" si="2"/>
        <v>5.5300000000000002E-3</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822">
        <f>ROUND(SUM(K22*L16+L22*L17)/12,5)</f>
        <v>1.0630000000000001E-2</v>
      </c>
      <c r="M23" s="822">
        <f>ROUND(SUM(L22*M16+M22*M17)/12,5)</f>
        <v>5.5300000000000002E-3</v>
      </c>
      <c r="N23" s="484">
        <f t="shared" si="3"/>
        <v>0</v>
      </c>
      <c r="O23" s="485"/>
    </row>
    <row r="24" spans="1:15" s="63" customFormat="1">
      <c r="A24" s="62"/>
      <c r="B24" s="481"/>
      <c r="C24" s="486"/>
      <c r="D24" s="483"/>
      <c r="E24" s="484"/>
      <c r="F24" s="484"/>
      <c r="G24" s="484"/>
      <c r="H24" s="484"/>
      <c r="I24" s="484"/>
      <c r="J24" s="484"/>
      <c r="K24" s="484"/>
      <c r="L24" s="823"/>
      <c r="M24" s="823"/>
      <c r="N24" s="487"/>
      <c r="O24" s="485"/>
    </row>
    <row r="25" spans="1:15" s="63" customFormat="1" ht="34.5" customHeight="1">
      <c r="A25" s="62"/>
      <c r="B25" s="603" t="str">
        <f>'1.  LRAMVA Summary'!B30</f>
        <v>Competitive Sector Multi-Unit Residential Service</v>
      </c>
      <c r="C25" s="892" t="str">
        <f>'2. LRAMVA Threshold'!E43</f>
        <v>kWh</v>
      </c>
      <c r="D25" s="46"/>
      <c r="E25" s="46"/>
      <c r="F25" s="46"/>
      <c r="G25" s="46"/>
      <c r="H25" s="46"/>
      <c r="I25" s="46"/>
      <c r="J25" s="46"/>
      <c r="K25" s="46"/>
      <c r="L25" s="820">
        <v>1.627E-2</v>
      </c>
      <c r="M25" s="820">
        <v>8.4600000000000005E-3</v>
      </c>
      <c r="N25" s="46"/>
      <c r="O25" s="69"/>
    </row>
    <row r="26" spans="1:15" s="18" customFormat="1" outlineLevel="1">
      <c r="A26" s="4"/>
      <c r="B26" s="535" t="s">
        <v>511</v>
      </c>
      <c r="C26" s="890"/>
      <c r="D26" s="46"/>
      <c r="E26" s="46"/>
      <c r="F26" s="46"/>
      <c r="G26" s="46"/>
      <c r="H26" s="46"/>
      <c r="I26" s="46"/>
      <c r="J26" s="46"/>
      <c r="K26" s="46"/>
      <c r="L26" s="820"/>
      <c r="M26" s="820"/>
      <c r="N26" s="46"/>
      <c r="O26" s="69"/>
    </row>
    <row r="27" spans="1:15" s="18" customFormat="1" outlineLevel="1">
      <c r="A27" s="4"/>
      <c r="B27" s="535" t="s">
        <v>512</v>
      </c>
      <c r="C27" s="890"/>
      <c r="D27" s="46"/>
      <c r="E27" s="46"/>
      <c r="F27" s="46"/>
      <c r="G27" s="46"/>
      <c r="H27" s="46"/>
      <c r="I27" s="46"/>
      <c r="J27" s="46"/>
      <c r="K27" s="46"/>
      <c r="L27" s="820"/>
      <c r="M27" s="820"/>
      <c r="N27" s="46"/>
      <c r="O27" s="69"/>
    </row>
    <row r="28" spans="1:15" s="18" customFormat="1" outlineLevel="1">
      <c r="A28" s="4"/>
      <c r="B28" s="535" t="s">
        <v>490</v>
      </c>
      <c r="C28" s="890"/>
      <c r="D28" s="46"/>
      <c r="E28" s="46"/>
      <c r="F28" s="46"/>
      <c r="G28" s="46"/>
      <c r="H28" s="46"/>
      <c r="I28" s="46"/>
      <c r="J28" s="46"/>
      <c r="K28" s="46"/>
      <c r="L28" s="820"/>
      <c r="M28" s="820"/>
      <c r="N28" s="46"/>
      <c r="O28" s="69"/>
    </row>
    <row r="29" spans="1:15" s="18" customFormat="1">
      <c r="A29" s="4"/>
      <c r="B29" s="535" t="s">
        <v>513</v>
      </c>
      <c r="C29" s="893"/>
      <c r="D29" s="65">
        <f>SUM(D25:D28)</f>
        <v>0</v>
      </c>
      <c r="E29" s="65">
        <f t="shared" ref="E29:N29" si="4">SUM(E25:E28)</f>
        <v>0</v>
      </c>
      <c r="F29" s="65">
        <f t="shared" si="4"/>
        <v>0</v>
      </c>
      <c r="G29" s="65">
        <f t="shared" si="4"/>
        <v>0</v>
      </c>
      <c r="H29" s="65">
        <f t="shared" si="4"/>
        <v>0</v>
      </c>
      <c r="I29" s="65">
        <f t="shared" si="4"/>
        <v>0</v>
      </c>
      <c r="J29" s="65">
        <f t="shared" si="4"/>
        <v>0</v>
      </c>
      <c r="K29" s="65">
        <f t="shared" si="4"/>
        <v>0</v>
      </c>
      <c r="L29" s="821">
        <f t="shared" ref="L29:M29" si="5">SUM(L25:L28)</f>
        <v>1.627E-2</v>
      </c>
      <c r="M29" s="821">
        <f t="shared" si="5"/>
        <v>8.4600000000000005E-3</v>
      </c>
      <c r="N29" s="65">
        <f t="shared" si="4"/>
        <v>0</v>
      </c>
      <c r="O29" s="76"/>
    </row>
    <row r="30" spans="1:15" s="18" customFormat="1">
      <c r="A30" s="4"/>
      <c r="B30" s="492" t="s">
        <v>514</v>
      </c>
      <c r="C30" s="488"/>
      <c r="D30" s="71"/>
      <c r="E30" s="484">
        <f>ROUND(SUM(D29*E16+E29*E17)/12,4)</f>
        <v>0</v>
      </c>
      <c r="F30" s="484">
        <f t="shared" ref="F30:N30" si="6">ROUND(SUM(E29*F16+F29*F17)/12,4)</f>
        <v>0</v>
      </c>
      <c r="G30" s="484">
        <f t="shared" si="6"/>
        <v>0</v>
      </c>
      <c r="H30" s="484">
        <f t="shared" si="6"/>
        <v>0</v>
      </c>
      <c r="I30" s="484">
        <f t="shared" si="6"/>
        <v>0</v>
      </c>
      <c r="J30" s="484">
        <f>ROUND(SUM(I29*J16+J29*J17)/12,4)</f>
        <v>0</v>
      </c>
      <c r="K30" s="484">
        <f t="shared" si="6"/>
        <v>0</v>
      </c>
      <c r="L30" s="822">
        <f>ROUND(SUM(K29*L16+L29*L17)/12,5)</f>
        <v>1.627E-2</v>
      </c>
      <c r="M30" s="822">
        <f>ROUND(SUM(L29*M16+M29*M17)/12,5)</f>
        <v>8.4600000000000005E-3</v>
      </c>
      <c r="N30" s="484">
        <f t="shared" si="6"/>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3" t="str">
        <f>'1.  LRAMVA Summary'!B31</f>
        <v>GS &lt;50kW</v>
      </c>
      <c r="C32" s="892" t="str">
        <f>'2. LRAMVA Threshold'!F43</f>
        <v>kWh</v>
      </c>
      <c r="D32" s="46"/>
      <c r="E32" s="46"/>
      <c r="F32" s="46"/>
      <c r="G32" s="46"/>
      <c r="H32" s="46"/>
      <c r="I32" s="46"/>
      <c r="J32" s="46"/>
      <c r="K32" s="46"/>
      <c r="L32" s="820">
        <v>3.1870000000000002E-2</v>
      </c>
      <c r="M32" s="820">
        <v>3.3119999999999997E-2</v>
      </c>
      <c r="N32" s="46"/>
      <c r="O32" s="69"/>
    </row>
    <row r="33" spans="1:15" s="18" customFormat="1" outlineLevel="1">
      <c r="A33" s="4"/>
      <c r="B33" s="535" t="s">
        <v>511</v>
      </c>
      <c r="C33" s="890"/>
      <c r="D33" s="46"/>
      <c r="E33" s="46"/>
      <c r="F33" s="46"/>
      <c r="G33" s="46"/>
      <c r="H33" s="46"/>
      <c r="I33" s="46"/>
      <c r="J33" s="46"/>
      <c r="K33" s="46"/>
      <c r="L33" s="820">
        <v>7.6000000000000004E-4</v>
      </c>
      <c r="M33" s="820">
        <v>7.6000000000000004E-4</v>
      </c>
      <c r="N33" s="46"/>
      <c r="O33" s="69"/>
    </row>
    <row r="34" spans="1:15" s="18" customFormat="1" outlineLevel="1">
      <c r="A34" s="4"/>
      <c r="B34" s="535" t="s">
        <v>512</v>
      </c>
      <c r="C34" s="890"/>
      <c r="D34" s="46"/>
      <c r="E34" s="46"/>
      <c r="F34" s="46"/>
      <c r="G34" s="46"/>
      <c r="H34" s="46"/>
      <c r="I34" s="46"/>
      <c r="J34" s="46"/>
      <c r="K34" s="46"/>
      <c r="L34" s="820">
        <v>2.4000000000000001E-4</v>
      </c>
      <c r="M34" s="820">
        <v>2.4000000000000001E-4</v>
      </c>
      <c r="N34" s="46"/>
      <c r="O34" s="69"/>
    </row>
    <row r="35" spans="1:15" s="18" customFormat="1" ht="28" outlineLevel="1">
      <c r="A35" s="4"/>
      <c r="B35" s="824" t="s">
        <v>846</v>
      </c>
      <c r="C35" s="890"/>
      <c r="D35" s="46"/>
      <c r="E35" s="46"/>
      <c r="F35" s="46"/>
      <c r="G35" s="46"/>
      <c r="H35" s="46"/>
      <c r="I35" s="46"/>
      <c r="J35" s="46"/>
      <c r="K35" s="46"/>
      <c r="L35" s="820">
        <v>4.8999999999999998E-4</v>
      </c>
      <c r="M35" s="820">
        <v>4.8999999999999998E-4</v>
      </c>
      <c r="N35" s="46"/>
      <c r="O35" s="69"/>
    </row>
    <row r="36" spans="1:15" s="18" customFormat="1">
      <c r="A36" s="4"/>
      <c r="B36" s="535" t="s">
        <v>513</v>
      </c>
      <c r="C36" s="893"/>
      <c r="D36" s="65">
        <f>SUM(D32:D35)</f>
        <v>0</v>
      </c>
      <c r="E36" s="65">
        <f>SUM(E32:E35)</f>
        <v>0</v>
      </c>
      <c r="F36" s="65">
        <f t="shared" ref="F36:K36" si="7">SUM(F32:F35)</f>
        <v>0</v>
      </c>
      <c r="G36" s="65">
        <f t="shared" si="7"/>
        <v>0</v>
      </c>
      <c r="H36" s="65">
        <f t="shared" si="7"/>
        <v>0</v>
      </c>
      <c r="I36" s="65">
        <f t="shared" si="7"/>
        <v>0</v>
      </c>
      <c r="J36" s="65">
        <f t="shared" si="7"/>
        <v>0</v>
      </c>
      <c r="K36" s="65">
        <f t="shared" si="7"/>
        <v>0</v>
      </c>
      <c r="L36" s="821">
        <f>SUM(L32:L35)</f>
        <v>3.3359999999999994E-2</v>
      </c>
      <c r="M36" s="821">
        <f t="shared" ref="M36" si="8">SUM(M32:M35)</f>
        <v>3.4609999999999988E-2</v>
      </c>
      <c r="N36" s="65">
        <f>SUM(N32:N35)</f>
        <v>0</v>
      </c>
      <c r="O36" s="76"/>
    </row>
    <row r="37" spans="1:15" s="18" customFormat="1">
      <c r="A37" s="4"/>
      <c r="B37" s="492" t="s">
        <v>514</v>
      </c>
      <c r="C37" s="488"/>
      <c r="D37" s="71"/>
      <c r="E37" s="484">
        <f t="shared" ref="E37:N37" si="9">ROUND(SUM(D36*E16+E36*E17)/12,4)</f>
        <v>0</v>
      </c>
      <c r="F37" s="484">
        <f t="shared" si="9"/>
        <v>0</v>
      </c>
      <c r="G37" s="484">
        <f t="shared" si="9"/>
        <v>0</v>
      </c>
      <c r="H37" s="484">
        <f t="shared" si="9"/>
        <v>0</v>
      </c>
      <c r="I37" s="484">
        <f t="shared" si="9"/>
        <v>0</v>
      </c>
      <c r="J37" s="484">
        <f t="shared" si="9"/>
        <v>0</v>
      </c>
      <c r="K37" s="484">
        <f t="shared" si="9"/>
        <v>0</v>
      </c>
      <c r="L37" s="822">
        <f>ROUND(SUM(K36*L16+L36*L17)/12,5)</f>
        <v>3.3360000000000001E-2</v>
      </c>
      <c r="M37" s="822">
        <f>ROUND(SUM(L36*M16+M36*M17)/12,5)</f>
        <v>3.4610000000000002E-2</v>
      </c>
      <c r="N37" s="484">
        <f t="shared" si="9"/>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3" t="str">
        <f>'1.  LRAMVA Summary'!B32</f>
        <v>GS 50-999kW</v>
      </c>
      <c r="C39" s="892" t="str">
        <f>'2. LRAMVA Threshold'!G43</f>
        <v>kW</v>
      </c>
      <c r="D39" s="46"/>
      <c r="E39" s="46"/>
      <c r="F39" s="46"/>
      <c r="G39" s="46"/>
      <c r="H39" s="46"/>
      <c r="I39" s="46"/>
      <c r="J39" s="46"/>
      <c r="K39" s="46"/>
      <c r="L39" s="46">
        <v>7.7987000000000002</v>
      </c>
      <c r="M39" s="46">
        <v>8.1052</v>
      </c>
      <c r="N39" s="46"/>
      <c r="O39" s="69"/>
    </row>
    <row r="40" spans="1:15" s="18" customFormat="1" outlineLevel="1">
      <c r="A40" s="4"/>
      <c r="B40" s="535" t="s">
        <v>511</v>
      </c>
      <c r="C40" s="890"/>
      <c r="D40" s="46"/>
      <c r="E40" s="46"/>
      <c r="F40" s="46"/>
      <c r="G40" s="46"/>
      <c r="H40" s="46"/>
      <c r="I40" s="46"/>
      <c r="J40" s="46"/>
      <c r="K40" s="46"/>
      <c r="L40" s="46">
        <v>0.16589999999999999</v>
      </c>
      <c r="M40" s="46">
        <v>0.16589999999999999</v>
      </c>
      <c r="N40" s="46"/>
      <c r="O40" s="69"/>
    </row>
    <row r="41" spans="1:15" s="18" customFormat="1" outlineLevel="1">
      <c r="A41" s="4"/>
      <c r="B41" s="535" t="s">
        <v>512</v>
      </c>
      <c r="C41" s="890"/>
      <c r="D41" s="46"/>
      <c r="E41" s="46"/>
      <c r="F41" s="46"/>
      <c r="G41" s="46"/>
      <c r="H41" s="46"/>
      <c r="I41" s="46"/>
      <c r="J41" s="46"/>
      <c r="K41" s="46"/>
      <c r="L41" s="46">
        <v>4.9799999999999997E-2</v>
      </c>
      <c r="M41" s="46">
        <v>4.9799999999999997E-2</v>
      </c>
      <c r="N41" s="46"/>
      <c r="O41" s="69"/>
    </row>
    <row r="42" spans="1:15" s="18" customFormat="1" ht="28" outlineLevel="1">
      <c r="A42" s="4"/>
      <c r="B42" s="824" t="s">
        <v>846</v>
      </c>
      <c r="C42" s="890"/>
      <c r="D42" s="46"/>
      <c r="E42" s="46"/>
      <c r="F42" s="46"/>
      <c r="G42" s="46"/>
      <c r="H42" s="46"/>
      <c r="I42" s="46"/>
      <c r="J42" s="46"/>
      <c r="K42" s="46"/>
      <c r="L42" s="46">
        <v>7.8100000000000003E-2</v>
      </c>
      <c r="M42" s="46">
        <v>7.8100000000000003E-2</v>
      </c>
      <c r="N42" s="46"/>
      <c r="O42" s="69"/>
    </row>
    <row r="43" spans="1:15" s="18" customFormat="1">
      <c r="A43" s="4"/>
      <c r="B43" s="535" t="s">
        <v>513</v>
      </c>
      <c r="C43" s="893"/>
      <c r="D43" s="65">
        <f>SUM(D39:D42)</f>
        <v>0</v>
      </c>
      <c r="E43" s="65">
        <f t="shared" ref="E43:N43" si="10">SUM(E39:E42)</f>
        <v>0</v>
      </c>
      <c r="F43" s="65">
        <f t="shared" si="10"/>
        <v>0</v>
      </c>
      <c r="G43" s="65">
        <f t="shared" si="10"/>
        <v>0</v>
      </c>
      <c r="H43" s="65">
        <f t="shared" si="10"/>
        <v>0</v>
      </c>
      <c r="I43" s="65">
        <f t="shared" si="10"/>
        <v>0</v>
      </c>
      <c r="J43" s="65">
        <f t="shared" si="10"/>
        <v>0</v>
      </c>
      <c r="K43" s="65">
        <f t="shared" si="10"/>
        <v>0</v>
      </c>
      <c r="L43" s="65">
        <f t="shared" ref="L43:M43" si="11">SUM(L39:L42)</f>
        <v>8.0924999999999994</v>
      </c>
      <c r="M43" s="65">
        <f t="shared" si="11"/>
        <v>8.3989999999999991</v>
      </c>
      <c r="N43" s="65">
        <f t="shared" si="10"/>
        <v>0</v>
      </c>
      <c r="O43" s="76"/>
    </row>
    <row r="44" spans="1:15" s="14" customFormat="1">
      <c r="A44" s="72"/>
      <c r="B44" s="492" t="s">
        <v>514</v>
      </c>
      <c r="C44" s="488"/>
      <c r="D44" s="71"/>
      <c r="E44" s="484">
        <f t="shared" ref="E44:N44" si="12">ROUND(SUM(D43*E16+E43*E17)/12,4)</f>
        <v>0</v>
      </c>
      <c r="F44" s="484">
        <f t="shared" si="12"/>
        <v>0</v>
      </c>
      <c r="G44" s="484">
        <f t="shared" si="12"/>
        <v>0</v>
      </c>
      <c r="H44" s="484">
        <f t="shared" si="12"/>
        <v>0</v>
      </c>
      <c r="I44" s="484">
        <f t="shared" si="12"/>
        <v>0</v>
      </c>
      <c r="J44" s="484">
        <f t="shared" si="12"/>
        <v>0</v>
      </c>
      <c r="K44" s="484">
        <f t="shared" si="12"/>
        <v>0</v>
      </c>
      <c r="L44" s="484">
        <f t="shared" si="12"/>
        <v>8.0924999999999994</v>
      </c>
      <c r="M44" s="484">
        <f t="shared" si="12"/>
        <v>8.3989999999999991</v>
      </c>
      <c r="N44" s="484">
        <f t="shared" si="12"/>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3" t="str">
        <f>'1.  LRAMVA Summary'!B33</f>
        <v>GS 1000-4999kW</v>
      </c>
      <c r="C46" s="892" t="str">
        <f>'2. LRAMVA Threshold'!H43</f>
        <v>kW</v>
      </c>
      <c r="D46" s="46"/>
      <c r="E46" s="46"/>
      <c r="F46" s="46"/>
      <c r="G46" s="46"/>
      <c r="H46" s="46"/>
      <c r="I46" s="46"/>
      <c r="J46" s="46"/>
      <c r="K46" s="46"/>
      <c r="L46" s="46">
        <v>6.1355000000000004</v>
      </c>
      <c r="M46" s="843">
        <v>6.3765999999999998</v>
      </c>
      <c r="N46" s="46"/>
      <c r="O46" s="69"/>
    </row>
    <row r="47" spans="1:15" s="18" customFormat="1" outlineLevel="1">
      <c r="A47" s="4"/>
      <c r="B47" s="535" t="s">
        <v>511</v>
      </c>
      <c r="C47" s="890"/>
      <c r="D47" s="46"/>
      <c r="E47" s="46"/>
      <c r="F47" s="46"/>
      <c r="G47" s="46"/>
      <c r="H47" s="46"/>
      <c r="I47" s="46"/>
      <c r="J47" s="46"/>
      <c r="K47" s="46"/>
      <c r="L47" s="46">
        <v>0.1226</v>
      </c>
      <c r="M47" s="46">
        <v>0.1226</v>
      </c>
      <c r="N47" s="46"/>
      <c r="O47" s="69"/>
    </row>
    <row r="48" spans="1:15" s="18" customFormat="1" outlineLevel="1">
      <c r="A48" s="4"/>
      <c r="B48" s="535" t="s">
        <v>512</v>
      </c>
      <c r="C48" s="890"/>
      <c r="D48" s="46"/>
      <c r="E48" s="46"/>
      <c r="F48" s="46"/>
      <c r="G48" s="46"/>
      <c r="H48" s="46"/>
      <c r="I48" s="46"/>
      <c r="J48" s="46"/>
      <c r="K48" s="46"/>
      <c r="L48" s="46">
        <v>3.56E-2</v>
      </c>
      <c r="M48" s="46">
        <v>3.56E-2</v>
      </c>
      <c r="N48" s="46"/>
      <c r="O48" s="69"/>
    </row>
    <row r="49" spans="1:15" s="18" customFormat="1" ht="28" outlineLevel="1">
      <c r="A49" s="4"/>
      <c r="B49" s="824" t="s">
        <v>846</v>
      </c>
      <c r="C49" s="890"/>
      <c r="D49" s="46"/>
      <c r="E49" s="46"/>
      <c r="F49" s="46"/>
      <c r="G49" s="46"/>
      <c r="H49" s="46"/>
      <c r="I49" s="46"/>
      <c r="J49" s="46"/>
      <c r="K49" s="46"/>
      <c r="L49" s="46">
        <v>6.2700000000000006E-2</v>
      </c>
      <c r="M49" s="46">
        <v>6.2700000000000006E-2</v>
      </c>
      <c r="N49" s="46"/>
      <c r="O49" s="69"/>
    </row>
    <row r="50" spans="1:15" s="18" customFormat="1">
      <c r="A50" s="4"/>
      <c r="B50" s="535" t="s">
        <v>513</v>
      </c>
      <c r="C50" s="893"/>
      <c r="D50" s="65">
        <f>SUM(D46:D49)</f>
        <v>0</v>
      </c>
      <c r="E50" s="65">
        <f t="shared" ref="E50:N50" si="13">SUM(E46:E49)</f>
        <v>0</v>
      </c>
      <c r="F50" s="65">
        <f t="shared" si="13"/>
        <v>0</v>
      </c>
      <c r="G50" s="65">
        <f t="shared" si="13"/>
        <v>0</v>
      </c>
      <c r="H50" s="65">
        <f t="shared" si="13"/>
        <v>0</v>
      </c>
      <c r="I50" s="65">
        <f t="shared" si="13"/>
        <v>0</v>
      </c>
      <c r="J50" s="65">
        <f t="shared" si="13"/>
        <v>0</v>
      </c>
      <c r="K50" s="65">
        <f t="shared" si="13"/>
        <v>0</v>
      </c>
      <c r="L50" s="65">
        <f t="shared" si="13"/>
        <v>6.3564000000000007</v>
      </c>
      <c r="M50" s="65">
        <f t="shared" si="13"/>
        <v>6.5975000000000001</v>
      </c>
      <c r="N50" s="65">
        <f t="shared" si="13"/>
        <v>0</v>
      </c>
      <c r="O50" s="76"/>
    </row>
    <row r="51" spans="1:15" s="14" customFormat="1">
      <c r="A51" s="72"/>
      <c r="B51" s="492" t="s">
        <v>514</v>
      </c>
      <c r="C51" s="488"/>
      <c r="D51" s="71"/>
      <c r="E51" s="484">
        <f t="shared" ref="E51:N51" si="14">ROUND(SUM(D50*E16+E50*E17)/12,4)</f>
        <v>0</v>
      </c>
      <c r="F51" s="484">
        <f t="shared" si="14"/>
        <v>0</v>
      </c>
      <c r="G51" s="484">
        <f t="shared" si="14"/>
        <v>0</v>
      </c>
      <c r="H51" s="484">
        <f t="shared" si="14"/>
        <v>0</v>
      </c>
      <c r="I51" s="484">
        <f t="shared" si="14"/>
        <v>0</v>
      </c>
      <c r="J51" s="484">
        <f t="shared" si="14"/>
        <v>0</v>
      </c>
      <c r="K51" s="484">
        <f t="shared" si="14"/>
        <v>0</v>
      </c>
      <c r="L51" s="484">
        <f t="shared" si="14"/>
        <v>6.3563999999999998</v>
      </c>
      <c r="M51" s="484">
        <f t="shared" si="14"/>
        <v>6.5975000000000001</v>
      </c>
      <c r="N51" s="484">
        <f t="shared" si="14"/>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3" t="str">
        <f>'1.  LRAMVA Summary'!B34</f>
        <v>Large Use</v>
      </c>
      <c r="C53" s="892" t="str">
        <f>'2. LRAMVA Threshold'!I43</f>
        <v>kW</v>
      </c>
      <c r="D53" s="46"/>
      <c r="E53" s="46"/>
      <c r="F53" s="46"/>
      <c r="G53" s="46"/>
      <c r="H53" s="46"/>
      <c r="I53" s="46"/>
      <c r="J53" s="46"/>
      <c r="K53" s="46"/>
      <c r="L53" s="46">
        <v>6.5819999999999999</v>
      </c>
      <c r="M53" s="46">
        <v>6.8407</v>
      </c>
      <c r="N53" s="46"/>
      <c r="O53" s="69"/>
    </row>
    <row r="54" spans="1:15" s="18" customFormat="1" outlineLevel="1">
      <c r="A54" s="4"/>
      <c r="B54" s="535" t="s">
        <v>511</v>
      </c>
      <c r="C54" s="890"/>
      <c r="D54" s="46"/>
      <c r="E54" s="46"/>
      <c r="F54" s="46"/>
      <c r="G54" s="46"/>
      <c r="H54" s="46"/>
      <c r="I54" s="46"/>
      <c r="J54" s="46"/>
      <c r="K54" s="46"/>
      <c r="L54" s="46">
        <v>0.13819999999999999</v>
      </c>
      <c r="M54" s="46">
        <v>0.13819999999999999</v>
      </c>
      <c r="N54" s="46"/>
      <c r="O54" s="69"/>
    </row>
    <row r="55" spans="1:15" s="18" customFormat="1" outlineLevel="1">
      <c r="A55" s="4"/>
      <c r="B55" s="535" t="s">
        <v>512</v>
      </c>
      <c r="C55" s="890"/>
      <c r="D55" s="46"/>
      <c r="E55" s="46"/>
      <c r="F55" s="46"/>
      <c r="G55" s="46"/>
      <c r="H55" s="46"/>
      <c r="I55" s="46"/>
      <c r="J55" s="46"/>
      <c r="K55" s="46"/>
      <c r="L55" s="46">
        <v>4.0599999999999997E-2</v>
      </c>
      <c r="M55" s="46">
        <v>4.0599999999999997E-2</v>
      </c>
      <c r="N55" s="46"/>
      <c r="O55" s="69"/>
    </row>
    <row r="56" spans="1:15" s="18" customFormat="1" ht="28" outlineLevel="1">
      <c r="A56" s="4"/>
      <c r="B56" s="824" t="s">
        <v>846</v>
      </c>
      <c r="C56" s="890"/>
      <c r="D56" s="46"/>
      <c r="E56" s="46"/>
      <c r="F56" s="46"/>
      <c r="G56" s="46"/>
      <c r="H56" s="46"/>
      <c r="I56" s="46"/>
      <c r="J56" s="46"/>
      <c r="K56" s="46"/>
      <c r="L56" s="46">
        <v>6.4799999999999996E-2</v>
      </c>
      <c r="M56" s="46">
        <v>6.4799999999999996E-2</v>
      </c>
      <c r="N56" s="46"/>
      <c r="O56" s="69"/>
    </row>
    <row r="57" spans="1:15" s="18" customFormat="1">
      <c r="A57" s="4"/>
      <c r="B57" s="535" t="s">
        <v>513</v>
      </c>
      <c r="C57" s="893"/>
      <c r="D57" s="65">
        <f>SUM(D53:D56)</f>
        <v>0</v>
      </c>
      <c r="E57" s="65">
        <f t="shared" ref="E57:N57" si="15">SUM(E53:E56)</f>
        <v>0</v>
      </c>
      <c r="F57" s="65">
        <f t="shared" si="15"/>
        <v>0</v>
      </c>
      <c r="G57" s="65">
        <f t="shared" si="15"/>
        <v>0</v>
      </c>
      <c r="H57" s="65">
        <f t="shared" si="15"/>
        <v>0</v>
      </c>
      <c r="I57" s="65">
        <f t="shared" si="15"/>
        <v>0</v>
      </c>
      <c r="J57" s="65">
        <f t="shared" si="15"/>
        <v>0</v>
      </c>
      <c r="K57" s="65">
        <f t="shared" si="15"/>
        <v>0</v>
      </c>
      <c r="L57" s="65">
        <f t="shared" si="15"/>
        <v>6.8256000000000006</v>
      </c>
      <c r="M57" s="65">
        <f t="shared" si="15"/>
        <v>7.0843000000000007</v>
      </c>
      <c r="N57" s="65">
        <f t="shared" si="15"/>
        <v>0</v>
      </c>
      <c r="O57" s="77"/>
    </row>
    <row r="58" spans="1:15" s="14" customFormat="1">
      <c r="A58" s="72"/>
      <c r="B58" s="492" t="s">
        <v>514</v>
      </c>
      <c r="C58" s="488"/>
      <c r="D58" s="71"/>
      <c r="E58" s="484">
        <f t="shared" ref="E58:N58" si="16">ROUND(SUM(D57*E16+E57*E17)/12,4)</f>
        <v>0</v>
      </c>
      <c r="F58" s="484">
        <f t="shared" si="16"/>
        <v>0</v>
      </c>
      <c r="G58" s="484">
        <f t="shared" si="16"/>
        <v>0</v>
      </c>
      <c r="H58" s="484">
        <f t="shared" si="16"/>
        <v>0</v>
      </c>
      <c r="I58" s="484">
        <f t="shared" si="16"/>
        <v>0</v>
      </c>
      <c r="J58" s="484">
        <f t="shared" si="16"/>
        <v>0</v>
      </c>
      <c r="K58" s="484">
        <f t="shared" si="16"/>
        <v>0</v>
      </c>
      <c r="L58" s="484">
        <f t="shared" si="16"/>
        <v>6.8255999999999997</v>
      </c>
      <c r="M58" s="484">
        <f t="shared" si="16"/>
        <v>7.0842999999999998</v>
      </c>
      <c r="N58" s="484">
        <f t="shared" si="16"/>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3">
        <f>'1.  LRAMVA Summary'!B35</f>
        <v>0</v>
      </c>
      <c r="C60" s="892">
        <f>'2. LRAMVA Threshold'!J43</f>
        <v>0</v>
      </c>
      <c r="D60" s="46"/>
      <c r="E60" s="46"/>
      <c r="F60" s="46"/>
      <c r="G60" s="46"/>
      <c r="H60" s="46"/>
      <c r="I60" s="46"/>
      <c r="J60" s="46"/>
      <c r="K60" s="46"/>
      <c r="L60" s="46"/>
      <c r="M60" s="46"/>
      <c r="N60" s="46"/>
      <c r="O60" s="69"/>
    </row>
    <row r="61" spans="1:15" s="18" customFormat="1" hidden="1" outlineLevel="1">
      <c r="A61" s="4"/>
      <c r="B61" s="535" t="s">
        <v>511</v>
      </c>
      <c r="C61" s="890"/>
      <c r="D61" s="46"/>
      <c r="E61" s="46"/>
      <c r="F61" s="46"/>
      <c r="G61" s="46"/>
      <c r="H61" s="46"/>
      <c r="I61" s="46"/>
      <c r="J61" s="46"/>
      <c r="K61" s="46"/>
      <c r="L61" s="46"/>
      <c r="M61" s="46"/>
      <c r="N61" s="46"/>
      <c r="O61" s="69"/>
    </row>
    <row r="62" spans="1:15" s="18" customFormat="1" hidden="1" outlineLevel="1">
      <c r="A62" s="4"/>
      <c r="B62" s="535" t="s">
        <v>512</v>
      </c>
      <c r="C62" s="890"/>
      <c r="D62" s="46"/>
      <c r="E62" s="46"/>
      <c r="F62" s="46"/>
      <c r="G62" s="46"/>
      <c r="H62" s="46"/>
      <c r="I62" s="46"/>
      <c r="J62" s="46"/>
      <c r="K62" s="46"/>
      <c r="L62" s="46"/>
      <c r="M62" s="46"/>
      <c r="N62" s="46"/>
      <c r="O62" s="69"/>
    </row>
    <row r="63" spans="1:15" s="18" customFormat="1" hidden="1" outlineLevel="1">
      <c r="A63" s="4"/>
      <c r="B63" s="535" t="s">
        <v>490</v>
      </c>
      <c r="C63" s="890"/>
      <c r="D63" s="46"/>
      <c r="E63" s="46"/>
      <c r="F63" s="46"/>
      <c r="G63" s="46"/>
      <c r="H63" s="46"/>
      <c r="I63" s="46"/>
      <c r="J63" s="46"/>
      <c r="K63" s="46"/>
      <c r="L63" s="46"/>
      <c r="M63" s="46"/>
      <c r="N63" s="46"/>
      <c r="O63" s="69"/>
    </row>
    <row r="64" spans="1:15" s="18" customFormat="1" collapsed="1">
      <c r="A64" s="4"/>
      <c r="B64" s="535" t="s">
        <v>513</v>
      </c>
      <c r="C64" s="893"/>
      <c r="D64" s="65">
        <f>SUM(D60:D63)</f>
        <v>0</v>
      </c>
      <c r="E64" s="65">
        <f t="shared" ref="E64:N64" si="17">SUM(E60:E63)</f>
        <v>0</v>
      </c>
      <c r="F64" s="65">
        <f t="shared" si="17"/>
        <v>0</v>
      </c>
      <c r="G64" s="65">
        <f t="shared" si="17"/>
        <v>0</v>
      </c>
      <c r="H64" s="65">
        <f t="shared" si="17"/>
        <v>0</v>
      </c>
      <c r="I64" s="65">
        <f t="shared" si="17"/>
        <v>0</v>
      </c>
      <c r="J64" s="65">
        <f t="shared" si="17"/>
        <v>0</v>
      </c>
      <c r="K64" s="65">
        <f t="shared" si="17"/>
        <v>0</v>
      </c>
      <c r="L64" s="65">
        <f t="shared" si="17"/>
        <v>0</v>
      </c>
      <c r="M64" s="65">
        <f t="shared" si="17"/>
        <v>0</v>
      </c>
      <c r="N64" s="65">
        <f t="shared" si="17"/>
        <v>0</v>
      </c>
      <c r="O64" s="77"/>
    </row>
    <row r="65" spans="1:15" s="14" customFormat="1">
      <c r="A65" s="72"/>
      <c r="B65" s="492" t="s">
        <v>514</v>
      </c>
      <c r="C65" s="488"/>
      <c r="D65" s="71"/>
      <c r="E65" s="484">
        <f t="shared" ref="E65:N65" si="18">ROUND(SUM(D64*E16+E64*E17)/12,4)</f>
        <v>0</v>
      </c>
      <c r="F65" s="484">
        <f t="shared" si="18"/>
        <v>0</v>
      </c>
      <c r="G65" s="484">
        <f t="shared" si="18"/>
        <v>0</v>
      </c>
      <c r="H65" s="484">
        <f t="shared" si="18"/>
        <v>0</v>
      </c>
      <c r="I65" s="484">
        <f>ROUND(SUM(H64*I16+I64*I17)/12,4)</f>
        <v>0</v>
      </c>
      <c r="J65" s="484">
        <f t="shared" si="18"/>
        <v>0</v>
      </c>
      <c r="K65" s="484">
        <f t="shared" si="18"/>
        <v>0</v>
      </c>
      <c r="L65" s="484">
        <f t="shared" si="18"/>
        <v>0</v>
      </c>
      <c r="M65" s="484">
        <f t="shared" si="18"/>
        <v>0</v>
      </c>
      <c r="N65" s="484">
        <f t="shared" si="18"/>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3">
        <f>'1.  LRAMVA Summary'!B36</f>
        <v>0</v>
      </c>
      <c r="C67" s="892">
        <f>'2. LRAMVA Threshold'!K43</f>
        <v>0</v>
      </c>
      <c r="D67" s="46"/>
      <c r="E67" s="46"/>
      <c r="F67" s="46"/>
      <c r="G67" s="46"/>
      <c r="H67" s="46"/>
      <c r="I67" s="46"/>
      <c r="J67" s="46"/>
      <c r="K67" s="46"/>
      <c r="L67" s="46"/>
      <c r="M67" s="46"/>
      <c r="N67" s="46"/>
      <c r="O67" s="69"/>
    </row>
    <row r="68" spans="1:15" s="18" customFormat="1" hidden="1" outlineLevel="1">
      <c r="A68" s="4"/>
      <c r="B68" s="535" t="s">
        <v>511</v>
      </c>
      <c r="C68" s="890"/>
      <c r="D68" s="46"/>
      <c r="E68" s="46"/>
      <c r="F68" s="46"/>
      <c r="G68" s="46"/>
      <c r="H68" s="46"/>
      <c r="I68" s="46"/>
      <c r="J68" s="46"/>
      <c r="K68" s="46"/>
      <c r="L68" s="46"/>
      <c r="M68" s="46"/>
      <c r="N68" s="46"/>
      <c r="O68" s="69"/>
    </row>
    <row r="69" spans="1:15" s="18" customFormat="1" hidden="1" outlineLevel="1">
      <c r="A69" s="4"/>
      <c r="B69" s="535" t="s">
        <v>512</v>
      </c>
      <c r="C69" s="890"/>
      <c r="D69" s="46"/>
      <c r="E69" s="46"/>
      <c r="F69" s="46"/>
      <c r="G69" s="46"/>
      <c r="H69" s="46"/>
      <c r="I69" s="46"/>
      <c r="J69" s="46"/>
      <c r="K69" s="46"/>
      <c r="L69" s="46"/>
      <c r="M69" s="46"/>
      <c r="N69" s="46"/>
      <c r="O69" s="69"/>
    </row>
    <row r="70" spans="1:15" s="18" customFormat="1" hidden="1" outlineLevel="1">
      <c r="A70" s="4"/>
      <c r="B70" s="535" t="s">
        <v>490</v>
      </c>
      <c r="C70" s="890"/>
      <c r="D70" s="46"/>
      <c r="E70" s="46"/>
      <c r="F70" s="46"/>
      <c r="G70" s="46"/>
      <c r="H70" s="46"/>
      <c r="I70" s="46"/>
      <c r="J70" s="46"/>
      <c r="K70" s="46"/>
      <c r="L70" s="46"/>
      <c r="M70" s="46"/>
      <c r="N70" s="46"/>
      <c r="O70" s="69"/>
    </row>
    <row r="71" spans="1:15" s="18" customFormat="1" collapsed="1">
      <c r="A71" s="4"/>
      <c r="B71" s="535" t="s">
        <v>513</v>
      </c>
      <c r="C71" s="893"/>
      <c r="D71" s="65">
        <f>SUM(D67:D70)</f>
        <v>0</v>
      </c>
      <c r="E71" s="65">
        <f t="shared" ref="E71:N71" si="19">SUM(E67:E70)</f>
        <v>0</v>
      </c>
      <c r="F71" s="65">
        <f>SUM(F67:F70)</f>
        <v>0</v>
      </c>
      <c r="G71" s="65">
        <f t="shared" si="19"/>
        <v>0</v>
      </c>
      <c r="H71" s="65">
        <f t="shared" si="19"/>
        <v>0</v>
      </c>
      <c r="I71" s="65">
        <f t="shared" si="19"/>
        <v>0</v>
      </c>
      <c r="J71" s="65">
        <f t="shared" si="19"/>
        <v>0</v>
      </c>
      <c r="K71" s="65">
        <f t="shared" si="19"/>
        <v>0</v>
      </c>
      <c r="L71" s="65">
        <f t="shared" si="19"/>
        <v>0</v>
      </c>
      <c r="M71" s="65">
        <f t="shared" si="19"/>
        <v>0</v>
      </c>
      <c r="N71" s="65">
        <f t="shared" si="19"/>
        <v>0</v>
      </c>
      <c r="O71" s="77"/>
    </row>
    <row r="72" spans="1:15" s="14" customFormat="1">
      <c r="A72" s="72"/>
      <c r="B72" s="492" t="s">
        <v>514</v>
      </c>
      <c r="C72" s="488"/>
      <c r="D72" s="71"/>
      <c r="E72" s="484">
        <f t="shared" ref="E72:N72" si="20">ROUND(SUM(D71*E16+E71*E17)/12,4)</f>
        <v>0</v>
      </c>
      <c r="F72" s="484">
        <f t="shared" si="20"/>
        <v>0</v>
      </c>
      <c r="G72" s="484">
        <f t="shared" si="20"/>
        <v>0</v>
      </c>
      <c r="H72" s="484">
        <f t="shared" si="20"/>
        <v>0</v>
      </c>
      <c r="I72" s="484">
        <f t="shared" si="20"/>
        <v>0</v>
      </c>
      <c r="J72" s="484">
        <f t="shared" si="20"/>
        <v>0</v>
      </c>
      <c r="K72" s="484">
        <f t="shared" si="20"/>
        <v>0</v>
      </c>
      <c r="L72" s="484">
        <f t="shared" si="20"/>
        <v>0</v>
      </c>
      <c r="M72" s="484">
        <f t="shared" si="20"/>
        <v>0</v>
      </c>
      <c r="N72" s="484">
        <f t="shared" si="20"/>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3">
        <f>'1.  LRAMVA Summary'!B37</f>
        <v>0</v>
      </c>
      <c r="C74" s="892">
        <f>'2. LRAMVA Threshold'!L43</f>
        <v>0</v>
      </c>
      <c r="D74" s="46"/>
      <c r="E74" s="46"/>
      <c r="F74" s="46"/>
      <c r="G74" s="46"/>
      <c r="H74" s="46"/>
      <c r="I74" s="46"/>
      <c r="J74" s="46"/>
      <c r="K74" s="46"/>
      <c r="L74" s="46"/>
      <c r="M74" s="46"/>
      <c r="N74" s="46"/>
      <c r="O74" s="69"/>
    </row>
    <row r="75" spans="1:15" s="18" customFormat="1" hidden="1" outlineLevel="1">
      <c r="A75" s="4"/>
      <c r="B75" s="535" t="s">
        <v>511</v>
      </c>
      <c r="C75" s="890"/>
      <c r="D75" s="46"/>
      <c r="E75" s="46"/>
      <c r="F75" s="46"/>
      <c r="G75" s="46"/>
      <c r="H75" s="46"/>
      <c r="I75" s="46"/>
      <c r="J75" s="46"/>
      <c r="K75" s="46"/>
      <c r="L75" s="46"/>
      <c r="M75" s="46"/>
      <c r="N75" s="46"/>
      <c r="O75" s="69"/>
    </row>
    <row r="76" spans="1:15" s="18" customFormat="1" hidden="1" outlineLevel="1">
      <c r="A76" s="4"/>
      <c r="B76" s="535" t="s">
        <v>512</v>
      </c>
      <c r="C76" s="890"/>
      <c r="D76" s="46"/>
      <c r="E76" s="46"/>
      <c r="F76" s="46"/>
      <c r="G76" s="46"/>
      <c r="H76" s="46"/>
      <c r="I76" s="46"/>
      <c r="J76" s="46"/>
      <c r="K76" s="46"/>
      <c r="L76" s="46"/>
      <c r="M76" s="46"/>
      <c r="N76" s="46"/>
      <c r="O76" s="69"/>
    </row>
    <row r="77" spans="1:15" s="18" customFormat="1" hidden="1" outlineLevel="1">
      <c r="A77" s="4"/>
      <c r="B77" s="535" t="s">
        <v>490</v>
      </c>
      <c r="C77" s="890"/>
      <c r="D77" s="46"/>
      <c r="E77" s="46"/>
      <c r="F77" s="46"/>
      <c r="G77" s="46"/>
      <c r="H77" s="46"/>
      <c r="I77" s="46"/>
      <c r="J77" s="46"/>
      <c r="K77" s="46"/>
      <c r="L77" s="46"/>
      <c r="M77" s="46"/>
      <c r="N77" s="46"/>
      <c r="O77" s="69"/>
    </row>
    <row r="78" spans="1:15" s="18" customFormat="1" collapsed="1">
      <c r="A78" s="4"/>
      <c r="B78" s="535" t="s">
        <v>513</v>
      </c>
      <c r="C78" s="893"/>
      <c r="D78" s="65">
        <f>SUM(D74:D77)</f>
        <v>0</v>
      </c>
      <c r="E78" s="65">
        <f>SUM(E74:E77)</f>
        <v>0</v>
      </c>
      <c r="F78" s="65">
        <f t="shared" ref="F78:N78" si="21">SUM(F74:F77)</f>
        <v>0</v>
      </c>
      <c r="G78" s="65">
        <f t="shared" si="21"/>
        <v>0</v>
      </c>
      <c r="H78" s="65">
        <f t="shared" si="21"/>
        <v>0</v>
      </c>
      <c r="I78" s="65">
        <f t="shared" si="21"/>
        <v>0</v>
      </c>
      <c r="J78" s="65">
        <f t="shared" si="21"/>
        <v>0</v>
      </c>
      <c r="K78" s="65">
        <f t="shared" si="21"/>
        <v>0</v>
      </c>
      <c r="L78" s="65">
        <f t="shared" si="21"/>
        <v>0</v>
      </c>
      <c r="M78" s="65">
        <f t="shared" si="21"/>
        <v>0</v>
      </c>
      <c r="N78" s="65">
        <f t="shared" si="21"/>
        <v>0</v>
      </c>
      <c r="O78" s="77"/>
    </row>
    <row r="79" spans="1:15" s="14" customFormat="1">
      <c r="A79" s="72"/>
      <c r="B79" s="492" t="s">
        <v>514</v>
      </c>
      <c r="C79" s="488"/>
      <c r="D79" s="71"/>
      <c r="E79" s="484">
        <f t="shared" ref="E79:N79" si="22">ROUND(SUM(D78*E16+E78*E17)/12,4)</f>
        <v>0</v>
      </c>
      <c r="F79" s="484">
        <f t="shared" si="22"/>
        <v>0</v>
      </c>
      <c r="G79" s="484">
        <f t="shared" si="22"/>
        <v>0</v>
      </c>
      <c r="H79" s="484">
        <f t="shared" si="22"/>
        <v>0</v>
      </c>
      <c r="I79" s="484">
        <f t="shared" si="22"/>
        <v>0</v>
      </c>
      <c r="J79" s="484">
        <f t="shared" si="22"/>
        <v>0</v>
      </c>
      <c r="K79" s="484">
        <f t="shared" si="22"/>
        <v>0</v>
      </c>
      <c r="L79" s="484">
        <f t="shared" si="22"/>
        <v>0</v>
      </c>
      <c r="M79" s="484">
        <f t="shared" si="22"/>
        <v>0</v>
      </c>
      <c r="N79" s="484">
        <f t="shared" si="22"/>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3">
        <f>'1.  LRAMVA Summary'!B38</f>
        <v>0</v>
      </c>
      <c r="C81" s="892">
        <f>'2. LRAMVA Threshold'!M43</f>
        <v>0</v>
      </c>
      <c r="D81" s="46"/>
      <c r="E81" s="46"/>
      <c r="F81" s="46"/>
      <c r="G81" s="46"/>
      <c r="H81" s="46"/>
      <c r="I81" s="46"/>
      <c r="J81" s="46"/>
      <c r="K81" s="46"/>
      <c r="L81" s="46"/>
      <c r="M81" s="46"/>
      <c r="N81" s="46"/>
      <c r="O81" s="69"/>
    </row>
    <row r="82" spans="1:15" s="18" customFormat="1" hidden="1" outlineLevel="1">
      <c r="A82" s="4"/>
      <c r="B82" s="535" t="s">
        <v>511</v>
      </c>
      <c r="C82" s="890"/>
      <c r="D82" s="46"/>
      <c r="E82" s="46"/>
      <c r="F82" s="46"/>
      <c r="G82" s="46"/>
      <c r="H82" s="46"/>
      <c r="I82" s="46"/>
      <c r="J82" s="46"/>
      <c r="K82" s="46"/>
      <c r="L82" s="46"/>
      <c r="M82" s="46"/>
      <c r="N82" s="46"/>
      <c r="O82" s="69"/>
    </row>
    <row r="83" spans="1:15" s="18" customFormat="1" hidden="1" outlineLevel="1">
      <c r="A83" s="4"/>
      <c r="B83" s="535" t="s">
        <v>512</v>
      </c>
      <c r="C83" s="890"/>
      <c r="D83" s="46"/>
      <c r="E83" s="46"/>
      <c r="F83" s="46"/>
      <c r="G83" s="46"/>
      <c r="H83" s="46"/>
      <c r="I83" s="46"/>
      <c r="J83" s="46"/>
      <c r="K83" s="46"/>
      <c r="L83" s="46"/>
      <c r="M83" s="46"/>
      <c r="N83" s="46"/>
      <c r="O83" s="69"/>
    </row>
    <row r="84" spans="1:15" s="18" customFormat="1" hidden="1" outlineLevel="1">
      <c r="A84" s="4"/>
      <c r="B84" s="535" t="s">
        <v>490</v>
      </c>
      <c r="C84" s="890"/>
      <c r="D84" s="46"/>
      <c r="E84" s="46"/>
      <c r="F84" s="46"/>
      <c r="G84" s="46"/>
      <c r="H84" s="46"/>
      <c r="I84" s="46"/>
      <c r="J84" s="46"/>
      <c r="K84" s="46"/>
      <c r="L84" s="46"/>
      <c r="M84" s="46"/>
      <c r="N84" s="46"/>
      <c r="O84" s="69"/>
    </row>
    <row r="85" spans="1:15" s="18" customFormat="1" collapsed="1">
      <c r="A85" s="4"/>
      <c r="B85" s="535" t="s">
        <v>513</v>
      </c>
      <c r="C85" s="893"/>
      <c r="D85" s="65">
        <f>SUM(D81:D84)</f>
        <v>0</v>
      </c>
      <c r="E85" s="65">
        <f>SUM(E81:E84)</f>
        <v>0</v>
      </c>
      <c r="F85" s="65">
        <f t="shared" ref="F85:N85" si="23">SUM(F81:F84)</f>
        <v>0</v>
      </c>
      <c r="G85" s="65">
        <f t="shared" si="23"/>
        <v>0</v>
      </c>
      <c r="H85" s="65">
        <f t="shared" si="23"/>
        <v>0</v>
      </c>
      <c r="I85" s="65">
        <f t="shared" si="23"/>
        <v>0</v>
      </c>
      <c r="J85" s="65">
        <f t="shared" si="23"/>
        <v>0</v>
      </c>
      <c r="K85" s="65">
        <f t="shared" si="23"/>
        <v>0</v>
      </c>
      <c r="L85" s="65">
        <f t="shared" si="23"/>
        <v>0</v>
      </c>
      <c r="M85" s="65">
        <f t="shared" si="23"/>
        <v>0</v>
      </c>
      <c r="N85" s="65">
        <f t="shared" si="23"/>
        <v>0</v>
      </c>
      <c r="O85" s="77"/>
    </row>
    <row r="86" spans="1:15" s="14" customFormat="1">
      <c r="A86" s="72"/>
      <c r="B86" s="492" t="s">
        <v>514</v>
      </c>
      <c r="C86" s="488"/>
      <c r="D86" s="71"/>
      <c r="E86" s="484">
        <f t="shared" ref="E86:N86" si="24">ROUND(SUM(D85*E16+E85*E17)/12,4)</f>
        <v>0</v>
      </c>
      <c r="F86" s="484">
        <f t="shared" si="24"/>
        <v>0</v>
      </c>
      <c r="G86" s="484">
        <f t="shared" si="24"/>
        <v>0</v>
      </c>
      <c r="H86" s="484">
        <f t="shared" si="24"/>
        <v>0</v>
      </c>
      <c r="I86" s="484">
        <f t="shared" si="24"/>
        <v>0</v>
      </c>
      <c r="J86" s="484">
        <f t="shared" si="24"/>
        <v>0</v>
      </c>
      <c r="K86" s="484">
        <f t="shared" si="24"/>
        <v>0</v>
      </c>
      <c r="L86" s="484">
        <f t="shared" si="24"/>
        <v>0</v>
      </c>
      <c r="M86" s="484">
        <f t="shared" si="24"/>
        <v>0</v>
      </c>
      <c r="N86" s="484">
        <f t="shared" si="24"/>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3">
        <f>'1.  LRAMVA Summary'!B39</f>
        <v>0</v>
      </c>
      <c r="C88" s="892">
        <f>'2. LRAMVA Threshold'!N43</f>
        <v>0</v>
      </c>
      <c r="D88" s="46"/>
      <c r="E88" s="46"/>
      <c r="F88" s="46"/>
      <c r="G88" s="46"/>
      <c r="H88" s="46"/>
      <c r="I88" s="46"/>
      <c r="J88" s="46"/>
      <c r="K88" s="46"/>
      <c r="L88" s="46"/>
      <c r="M88" s="46"/>
      <c r="N88" s="46"/>
      <c r="O88" s="69"/>
    </row>
    <row r="89" spans="1:15" s="18" customFormat="1" hidden="1" outlineLevel="1">
      <c r="A89" s="4"/>
      <c r="B89" s="535" t="s">
        <v>511</v>
      </c>
      <c r="C89" s="890"/>
      <c r="D89" s="46"/>
      <c r="E89" s="46"/>
      <c r="F89" s="46"/>
      <c r="G89" s="46"/>
      <c r="H89" s="46"/>
      <c r="I89" s="46"/>
      <c r="J89" s="46"/>
      <c r="K89" s="46"/>
      <c r="L89" s="46"/>
      <c r="M89" s="46"/>
      <c r="N89" s="46"/>
      <c r="O89" s="69"/>
    </row>
    <row r="90" spans="1:15" s="18" customFormat="1" hidden="1" outlineLevel="1">
      <c r="A90" s="4"/>
      <c r="B90" s="535" t="s">
        <v>512</v>
      </c>
      <c r="C90" s="890"/>
      <c r="D90" s="46"/>
      <c r="E90" s="46"/>
      <c r="F90" s="46"/>
      <c r="G90" s="46"/>
      <c r="H90" s="46"/>
      <c r="I90" s="46"/>
      <c r="J90" s="46"/>
      <c r="K90" s="46"/>
      <c r="L90" s="46"/>
      <c r="M90" s="46"/>
      <c r="N90" s="46"/>
      <c r="O90" s="69"/>
    </row>
    <row r="91" spans="1:15" s="18" customFormat="1" hidden="1" outlineLevel="1">
      <c r="A91" s="4"/>
      <c r="B91" s="535" t="s">
        <v>490</v>
      </c>
      <c r="C91" s="890"/>
      <c r="D91" s="46"/>
      <c r="E91" s="46"/>
      <c r="F91" s="46"/>
      <c r="G91" s="46"/>
      <c r="H91" s="46"/>
      <c r="I91" s="46"/>
      <c r="J91" s="46"/>
      <c r="K91" s="46"/>
      <c r="L91" s="46"/>
      <c r="M91" s="46"/>
      <c r="N91" s="46"/>
      <c r="O91" s="69"/>
    </row>
    <row r="92" spans="1:15" s="18" customFormat="1" collapsed="1">
      <c r="A92" s="4"/>
      <c r="B92" s="535" t="s">
        <v>513</v>
      </c>
      <c r="C92" s="893"/>
      <c r="D92" s="65">
        <f>SUM(D88:D91)</f>
        <v>0</v>
      </c>
      <c r="E92" s="65">
        <f>SUM(E88:E91)</f>
        <v>0</v>
      </c>
      <c r="F92" s="65">
        <f t="shared" ref="F92:N92" si="25">SUM(F88:F91)</f>
        <v>0</v>
      </c>
      <c r="G92" s="65">
        <f t="shared" si="25"/>
        <v>0</v>
      </c>
      <c r="H92" s="65">
        <f t="shared" si="25"/>
        <v>0</v>
      </c>
      <c r="I92" s="65">
        <f t="shared" si="25"/>
        <v>0</v>
      </c>
      <c r="J92" s="65">
        <f t="shared" si="25"/>
        <v>0</v>
      </c>
      <c r="K92" s="65">
        <f t="shared" si="25"/>
        <v>0</v>
      </c>
      <c r="L92" s="65">
        <f t="shared" si="25"/>
        <v>0</v>
      </c>
      <c r="M92" s="65">
        <f t="shared" si="25"/>
        <v>0</v>
      </c>
      <c r="N92" s="65">
        <f t="shared" si="25"/>
        <v>0</v>
      </c>
      <c r="O92" s="77"/>
    </row>
    <row r="93" spans="1:15" s="14" customFormat="1">
      <c r="A93" s="72"/>
      <c r="B93" s="492" t="s">
        <v>514</v>
      </c>
      <c r="C93" s="488"/>
      <c r="D93" s="71"/>
      <c r="E93" s="484">
        <f t="shared" ref="E93:N93" si="26">ROUND(SUM(D92*E16+E92*E17)/12,4)</f>
        <v>0</v>
      </c>
      <c r="F93" s="484">
        <f t="shared" si="26"/>
        <v>0</v>
      </c>
      <c r="G93" s="484">
        <f t="shared" si="26"/>
        <v>0</v>
      </c>
      <c r="H93" s="484">
        <f t="shared" si="26"/>
        <v>0</v>
      </c>
      <c r="I93" s="484">
        <f t="shared" si="26"/>
        <v>0</v>
      </c>
      <c r="J93" s="484">
        <f t="shared" si="26"/>
        <v>0</v>
      </c>
      <c r="K93" s="484">
        <f t="shared" si="26"/>
        <v>0</v>
      </c>
      <c r="L93" s="484">
        <f t="shared" si="26"/>
        <v>0</v>
      </c>
      <c r="M93" s="484">
        <f t="shared" si="26"/>
        <v>0</v>
      </c>
      <c r="N93" s="484">
        <f t="shared" si="26"/>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3">
        <f>'1.  LRAMVA Summary'!B40</f>
        <v>0</v>
      </c>
      <c r="C95" s="892">
        <f>'2. LRAMVA Threshold'!O43</f>
        <v>0</v>
      </c>
      <c r="D95" s="46"/>
      <c r="E95" s="46"/>
      <c r="F95" s="46"/>
      <c r="G95" s="46"/>
      <c r="H95" s="46"/>
      <c r="I95" s="46"/>
      <c r="J95" s="46"/>
      <c r="K95" s="46"/>
      <c r="L95" s="46"/>
      <c r="M95" s="46"/>
      <c r="N95" s="46"/>
      <c r="O95" s="69"/>
    </row>
    <row r="96" spans="1:15" s="18" customFormat="1" hidden="1" outlineLevel="1">
      <c r="A96" s="4"/>
      <c r="B96" s="535" t="s">
        <v>511</v>
      </c>
      <c r="C96" s="890"/>
      <c r="D96" s="46"/>
      <c r="E96" s="46"/>
      <c r="F96" s="46"/>
      <c r="G96" s="46"/>
      <c r="H96" s="46"/>
      <c r="I96" s="46"/>
      <c r="J96" s="46"/>
      <c r="K96" s="46"/>
      <c r="L96" s="46"/>
      <c r="M96" s="46"/>
      <c r="N96" s="46"/>
      <c r="O96" s="69"/>
    </row>
    <row r="97" spans="1:15" s="18" customFormat="1" hidden="1" outlineLevel="1">
      <c r="A97" s="4"/>
      <c r="B97" s="535" t="s">
        <v>512</v>
      </c>
      <c r="C97" s="890"/>
      <c r="D97" s="46"/>
      <c r="E97" s="46"/>
      <c r="F97" s="46"/>
      <c r="G97" s="46"/>
      <c r="H97" s="46"/>
      <c r="I97" s="46"/>
      <c r="J97" s="46"/>
      <c r="K97" s="46"/>
      <c r="L97" s="46"/>
      <c r="M97" s="46"/>
      <c r="N97" s="46"/>
      <c r="O97" s="69"/>
    </row>
    <row r="98" spans="1:15" s="18" customFormat="1" hidden="1" outlineLevel="1">
      <c r="A98" s="4"/>
      <c r="B98" s="535" t="s">
        <v>490</v>
      </c>
      <c r="C98" s="890"/>
      <c r="D98" s="46"/>
      <c r="E98" s="46"/>
      <c r="F98" s="46"/>
      <c r="G98" s="46"/>
      <c r="H98" s="46"/>
      <c r="I98" s="46"/>
      <c r="J98" s="46"/>
      <c r="K98" s="46"/>
      <c r="L98" s="46"/>
      <c r="M98" s="46"/>
      <c r="N98" s="46"/>
      <c r="O98" s="69"/>
    </row>
    <row r="99" spans="1:15" s="18" customFormat="1" collapsed="1">
      <c r="A99" s="4"/>
      <c r="B99" s="535" t="s">
        <v>513</v>
      </c>
      <c r="C99" s="893"/>
      <c r="D99" s="65">
        <f>SUM(D95:D98)</f>
        <v>0</v>
      </c>
      <c r="E99" s="65">
        <f>SUM(E95:E98)</f>
        <v>0</v>
      </c>
      <c r="F99" s="65">
        <f t="shared" ref="F99:N99" si="27">SUM(F95:F98)</f>
        <v>0</v>
      </c>
      <c r="G99" s="65">
        <f t="shared" si="27"/>
        <v>0</v>
      </c>
      <c r="H99" s="65">
        <f t="shared" si="27"/>
        <v>0</v>
      </c>
      <c r="I99" s="65">
        <f t="shared" si="27"/>
        <v>0</v>
      </c>
      <c r="J99" s="65">
        <f t="shared" si="27"/>
        <v>0</v>
      </c>
      <c r="K99" s="65">
        <f t="shared" si="27"/>
        <v>0</v>
      </c>
      <c r="L99" s="65">
        <f t="shared" si="27"/>
        <v>0</v>
      </c>
      <c r="M99" s="65">
        <f t="shared" si="27"/>
        <v>0</v>
      </c>
      <c r="N99" s="65">
        <f t="shared" si="27"/>
        <v>0</v>
      </c>
      <c r="O99" s="77"/>
    </row>
    <row r="100" spans="1:15" s="14" customFormat="1">
      <c r="A100" s="72"/>
      <c r="B100" s="492" t="s">
        <v>514</v>
      </c>
      <c r="C100" s="488"/>
      <c r="D100" s="71"/>
      <c r="E100" s="484">
        <f t="shared" ref="E100:N100" si="28">ROUND(SUM(D99*E16+E99*E17)/12,4)</f>
        <v>0</v>
      </c>
      <c r="F100" s="484">
        <f t="shared" si="28"/>
        <v>0</v>
      </c>
      <c r="G100" s="484">
        <f t="shared" si="28"/>
        <v>0</v>
      </c>
      <c r="H100" s="484">
        <f t="shared" si="28"/>
        <v>0</v>
      </c>
      <c r="I100" s="484">
        <f t="shared" si="28"/>
        <v>0</v>
      </c>
      <c r="J100" s="484">
        <f t="shared" si="28"/>
        <v>0</v>
      </c>
      <c r="K100" s="484">
        <f t="shared" si="28"/>
        <v>0</v>
      </c>
      <c r="L100" s="484">
        <f t="shared" si="28"/>
        <v>0</v>
      </c>
      <c r="M100" s="484">
        <f t="shared" si="28"/>
        <v>0</v>
      </c>
      <c r="N100" s="484">
        <f t="shared" si="28"/>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3">
        <f>'1.  LRAMVA Summary'!B41</f>
        <v>0</v>
      </c>
      <c r="C102" s="892">
        <f>'2. LRAMVA Threshold'!P43</f>
        <v>0</v>
      </c>
      <c r="D102" s="46"/>
      <c r="E102" s="46"/>
      <c r="F102" s="46"/>
      <c r="G102" s="46"/>
      <c r="H102" s="46"/>
      <c r="I102" s="46"/>
      <c r="J102" s="46"/>
      <c r="K102" s="46"/>
      <c r="L102" s="46"/>
      <c r="M102" s="46"/>
      <c r="N102" s="46"/>
      <c r="O102" s="69"/>
    </row>
    <row r="103" spans="1:15" s="18" customFormat="1" outlineLevel="1">
      <c r="A103" s="4"/>
      <c r="B103" s="535" t="s">
        <v>511</v>
      </c>
      <c r="C103" s="890"/>
      <c r="D103" s="46"/>
      <c r="E103" s="46"/>
      <c r="F103" s="46"/>
      <c r="G103" s="46"/>
      <c r="H103" s="46"/>
      <c r="I103" s="46"/>
      <c r="J103" s="46"/>
      <c r="K103" s="46"/>
      <c r="L103" s="46"/>
      <c r="M103" s="46"/>
      <c r="N103" s="46"/>
      <c r="O103" s="69"/>
    </row>
    <row r="104" spans="1:15" s="18" customFormat="1" outlineLevel="1">
      <c r="A104" s="4"/>
      <c r="B104" s="535" t="s">
        <v>512</v>
      </c>
      <c r="C104" s="890"/>
      <c r="D104" s="46"/>
      <c r="E104" s="46"/>
      <c r="F104" s="46"/>
      <c r="G104" s="46"/>
      <c r="H104" s="46"/>
      <c r="I104" s="46"/>
      <c r="J104" s="46"/>
      <c r="K104" s="46"/>
      <c r="L104" s="46"/>
      <c r="M104" s="46"/>
      <c r="N104" s="46"/>
      <c r="O104" s="69"/>
    </row>
    <row r="105" spans="1:15" s="18" customFormat="1" outlineLevel="1">
      <c r="A105" s="4"/>
      <c r="B105" s="535" t="s">
        <v>490</v>
      </c>
      <c r="C105" s="890"/>
      <c r="D105" s="46"/>
      <c r="E105" s="46"/>
      <c r="F105" s="46"/>
      <c r="G105" s="46"/>
      <c r="H105" s="46"/>
      <c r="I105" s="46"/>
      <c r="J105" s="46"/>
      <c r="K105" s="46"/>
      <c r="L105" s="46"/>
      <c r="M105" s="46"/>
      <c r="N105" s="46"/>
      <c r="O105" s="69"/>
    </row>
    <row r="106" spans="1:15" s="18" customFormat="1">
      <c r="A106" s="4"/>
      <c r="B106" s="535" t="s">
        <v>513</v>
      </c>
      <c r="C106" s="893"/>
      <c r="D106" s="65">
        <f>SUM(D102:D105)</f>
        <v>0</v>
      </c>
      <c r="E106" s="65">
        <f>SUM(E102:E105)</f>
        <v>0</v>
      </c>
      <c r="F106" s="65">
        <f>SUM(F102:F105)</f>
        <v>0</v>
      </c>
      <c r="G106" s="65">
        <f t="shared" ref="G106:N106" si="29">SUM(G102:G105)</f>
        <v>0</v>
      </c>
      <c r="H106" s="65">
        <f t="shared" si="29"/>
        <v>0</v>
      </c>
      <c r="I106" s="65">
        <f t="shared" si="29"/>
        <v>0</v>
      </c>
      <c r="J106" s="65">
        <f t="shared" si="29"/>
        <v>0</v>
      </c>
      <c r="K106" s="65">
        <f t="shared" si="29"/>
        <v>0</v>
      </c>
      <c r="L106" s="65">
        <f t="shared" si="29"/>
        <v>0</v>
      </c>
      <c r="M106" s="65">
        <f t="shared" si="29"/>
        <v>0</v>
      </c>
      <c r="N106" s="65">
        <f t="shared" si="29"/>
        <v>0</v>
      </c>
      <c r="O106" s="77"/>
    </row>
    <row r="107" spans="1:15" s="14" customFormat="1">
      <c r="A107" s="72"/>
      <c r="B107" s="492" t="s">
        <v>514</v>
      </c>
      <c r="C107" s="488"/>
      <c r="D107" s="71"/>
      <c r="E107" s="484">
        <f t="shared" ref="E107:N107" si="30">ROUND(SUM(D106*E16+E106*E17)/12,4)</f>
        <v>0</v>
      </c>
      <c r="F107" s="484">
        <f t="shared" si="30"/>
        <v>0</v>
      </c>
      <c r="G107" s="484">
        <f t="shared" si="30"/>
        <v>0</v>
      </c>
      <c r="H107" s="484">
        <f t="shared" si="30"/>
        <v>0</v>
      </c>
      <c r="I107" s="484">
        <f t="shared" si="30"/>
        <v>0</v>
      </c>
      <c r="J107" s="484">
        <f t="shared" si="30"/>
        <v>0</v>
      </c>
      <c r="K107" s="484">
        <f t="shared" si="30"/>
        <v>0</v>
      </c>
      <c r="L107" s="484">
        <f t="shared" si="30"/>
        <v>0</v>
      </c>
      <c r="M107" s="484">
        <f t="shared" si="30"/>
        <v>0</v>
      </c>
      <c r="N107" s="484">
        <f t="shared" si="30"/>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3">
        <f>'1.  LRAMVA Summary'!B42</f>
        <v>0</v>
      </c>
      <c r="C109" s="892">
        <f>'2. LRAMVA Threshold'!Q43</f>
        <v>0</v>
      </c>
      <c r="D109" s="46"/>
      <c r="E109" s="46"/>
      <c r="F109" s="46"/>
      <c r="G109" s="46"/>
      <c r="H109" s="46"/>
      <c r="I109" s="46"/>
      <c r="J109" s="46"/>
      <c r="K109" s="46"/>
      <c r="L109" s="46"/>
      <c r="M109" s="46"/>
      <c r="N109" s="46"/>
      <c r="O109" s="69"/>
    </row>
    <row r="110" spans="1:15" s="18" customFormat="1" outlineLevel="1">
      <c r="A110" s="4"/>
      <c r="B110" s="535" t="s">
        <v>511</v>
      </c>
      <c r="C110" s="890"/>
      <c r="D110" s="46"/>
      <c r="E110" s="46"/>
      <c r="F110" s="46"/>
      <c r="G110" s="46"/>
      <c r="H110" s="46"/>
      <c r="I110" s="46"/>
      <c r="J110" s="46"/>
      <c r="K110" s="46"/>
      <c r="L110" s="46"/>
      <c r="M110" s="46"/>
      <c r="N110" s="46"/>
      <c r="O110" s="69"/>
    </row>
    <row r="111" spans="1:15" s="18" customFormat="1" outlineLevel="1">
      <c r="A111" s="4"/>
      <c r="B111" s="535" t="s">
        <v>512</v>
      </c>
      <c r="C111" s="890"/>
      <c r="D111" s="46"/>
      <c r="E111" s="46"/>
      <c r="F111" s="46"/>
      <c r="G111" s="46"/>
      <c r="H111" s="46"/>
      <c r="I111" s="46"/>
      <c r="J111" s="46"/>
      <c r="K111" s="46"/>
      <c r="L111" s="46"/>
      <c r="M111" s="46"/>
      <c r="N111" s="46"/>
      <c r="O111" s="69"/>
    </row>
    <row r="112" spans="1:15" s="18" customFormat="1" outlineLevel="1">
      <c r="A112" s="4"/>
      <c r="B112" s="535" t="s">
        <v>490</v>
      </c>
      <c r="C112" s="890"/>
      <c r="D112" s="46"/>
      <c r="E112" s="46"/>
      <c r="F112" s="46"/>
      <c r="G112" s="46"/>
      <c r="H112" s="46"/>
      <c r="I112" s="46"/>
      <c r="J112" s="46"/>
      <c r="K112" s="46"/>
      <c r="L112" s="46"/>
      <c r="M112" s="46"/>
      <c r="N112" s="46"/>
      <c r="O112" s="69"/>
    </row>
    <row r="113" spans="1:17" s="18" customFormat="1">
      <c r="A113" s="4"/>
      <c r="B113" s="535" t="s">
        <v>513</v>
      </c>
      <c r="C113" s="893"/>
      <c r="D113" s="65">
        <f>SUM(D109:D112)</f>
        <v>0</v>
      </c>
      <c r="E113" s="65">
        <f>SUM(E109:E112)</f>
        <v>0</v>
      </c>
      <c r="F113" s="65">
        <f>SUM(F109:F112)</f>
        <v>0</v>
      </c>
      <c r="G113" s="65">
        <f>SUM(G109:G112)</f>
        <v>0</v>
      </c>
      <c r="H113" s="65">
        <f t="shared" ref="H113:N113" si="31">SUM(H109:H112)</f>
        <v>0</v>
      </c>
      <c r="I113" s="65">
        <f t="shared" si="31"/>
        <v>0</v>
      </c>
      <c r="J113" s="65">
        <f t="shared" si="31"/>
        <v>0</v>
      </c>
      <c r="K113" s="65">
        <f t="shared" si="31"/>
        <v>0</v>
      </c>
      <c r="L113" s="65">
        <f t="shared" si="31"/>
        <v>0</v>
      </c>
      <c r="M113" s="65">
        <f t="shared" si="31"/>
        <v>0</v>
      </c>
      <c r="N113" s="65">
        <f t="shared" si="31"/>
        <v>0</v>
      </c>
      <c r="O113" s="77"/>
    </row>
    <row r="114" spans="1:17" s="14" customFormat="1">
      <c r="A114" s="72"/>
      <c r="B114" s="492" t="s">
        <v>514</v>
      </c>
      <c r="C114" s="488"/>
      <c r="D114" s="71"/>
      <c r="E114" s="484">
        <f t="shared" ref="E114:N114" si="32">ROUND(SUM(D113*E16+E113*E17)/12,4)</f>
        <v>0</v>
      </c>
      <c r="F114" s="484">
        <f t="shared" si="32"/>
        <v>0</v>
      </c>
      <c r="G114" s="484">
        <f t="shared" si="32"/>
        <v>0</v>
      </c>
      <c r="H114" s="484">
        <f t="shared" si="32"/>
        <v>0</v>
      </c>
      <c r="I114" s="484">
        <f t="shared" si="32"/>
        <v>0</v>
      </c>
      <c r="J114" s="484">
        <f t="shared" si="32"/>
        <v>0</v>
      </c>
      <c r="K114" s="484">
        <f t="shared" si="32"/>
        <v>0</v>
      </c>
      <c r="L114" s="484">
        <f t="shared" si="32"/>
        <v>0</v>
      </c>
      <c r="M114" s="484">
        <f t="shared" si="32"/>
        <v>0</v>
      </c>
      <c r="N114" s="484">
        <f t="shared" si="32"/>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618</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75" customHeight="1">
      <c r="A120" s="72"/>
      <c r="B120" s="897" t="s">
        <v>679</v>
      </c>
      <c r="C120" s="897"/>
      <c r="D120" s="897"/>
      <c r="E120" s="897"/>
      <c r="F120" s="897"/>
      <c r="G120" s="897"/>
      <c r="H120" s="897"/>
      <c r="I120" s="897"/>
      <c r="J120" s="897"/>
      <c r="K120" s="897"/>
      <c r="L120" s="897"/>
      <c r="M120" s="897"/>
      <c r="N120" s="897"/>
      <c r="O120" s="897"/>
      <c r="P120" s="897"/>
    </row>
    <row r="121" spans="1:17" s="18" customFormat="1" ht="9" customHeight="1">
      <c r="A121" s="4"/>
      <c r="B121" s="118"/>
      <c r="C121" s="78"/>
    </row>
    <row r="122" spans="1:17" ht="63.75" customHeight="1">
      <c r="B122" s="244" t="s">
        <v>234</v>
      </c>
      <c r="C122" s="244" t="str">
        <f>'1.  LRAMVA Summary'!D52</f>
        <v>Residential</v>
      </c>
      <c r="D122" s="244" t="str">
        <f>'1.  LRAMVA Summary'!E52</f>
        <v>Competitive Sector Multi-Unit Residential Service</v>
      </c>
      <c r="E122" s="244" t="str">
        <f>'1.  LRAMVA Summary'!F52</f>
        <v>GS &lt;50kW</v>
      </c>
      <c r="F122" s="244" t="str">
        <f>'1.  LRAMVA Summary'!G52</f>
        <v>GS 50-999kW</v>
      </c>
      <c r="G122" s="244" t="str">
        <f>'1.  LRAMVA Summary'!H52</f>
        <v>GS 1000-4999kW</v>
      </c>
      <c r="H122" s="244" t="str">
        <f>'1.  LRAMVA Summary'!I52</f>
        <v>Large Use</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kWh</v>
      </c>
      <c r="F123" s="585" t="str">
        <f>'1.  LRAMVA Summary'!G53</f>
        <v>kW</v>
      </c>
      <c r="G123" s="585" t="str">
        <f>'1.  LRAMVA Summary'!H53</f>
        <v>kW</v>
      </c>
      <c r="H123" s="585" t="str">
        <f>'1.  LRAMVA Summary'!I53</f>
        <v>kW</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3">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3"/>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4">HLOOKUP(B125,$E$15:$O$114,100,FALSE)</f>
        <v>0</v>
      </c>
    </row>
    <row r="126" spans="1:17">
      <c r="B126" s="501">
        <v>2013</v>
      </c>
      <c r="C126" s="683">
        <f t="shared" si="33"/>
        <v>0</v>
      </c>
      <c r="D126" s="684">
        <f t="shared" ref="D126:D133" si="35">HLOOKUP(B126,$E$15:$O$114,16,FALSE)</f>
        <v>0</v>
      </c>
      <c r="E126" s="685">
        <f t="shared" ref="E126:E133" si="36">HLOOKUP(B126,$E$15:$O$114,23,FALSE)</f>
        <v>0</v>
      </c>
      <c r="F126" s="684">
        <f t="shared" ref="F126:F133" si="37">HLOOKUP(B126,$E$15:$O$114,30,FALSE)</f>
        <v>0</v>
      </c>
      <c r="G126" s="685">
        <f t="shared" ref="G126:G132" si="38">HLOOKUP(B126,$E$15:$O$114,37,FALSE)</f>
        <v>0</v>
      </c>
      <c r="H126" s="684">
        <f t="shared" ref="H126:H133" si="39">HLOOKUP(B126,$E$15:$O$114,44,FALSE)</f>
        <v>0</v>
      </c>
      <c r="I126" s="685">
        <f t="shared" ref="I126:I133" si="40">HLOOKUP(B126,$E$15:$O$114,51,FALSE)</f>
        <v>0</v>
      </c>
      <c r="J126" s="685">
        <f t="shared" ref="J126:J133" si="41">HLOOKUP(B126,$E$15:$O$114,58,FALSE)</f>
        <v>0</v>
      </c>
      <c r="K126" s="685">
        <f t="shared" ref="K126:K133" si="42">HLOOKUP(B126,$E$15:$O$114,65,FALSE)</f>
        <v>0</v>
      </c>
      <c r="L126" s="685">
        <f>HLOOKUP(B126,$E$15:$O$114,72,FALSE)</f>
        <v>0</v>
      </c>
      <c r="M126" s="685">
        <f t="shared" ref="M126:M133" si="43">HLOOKUP(B126,$E$15:$O$114,79,FALSE)</f>
        <v>0</v>
      </c>
      <c r="N126" s="685">
        <f t="shared" ref="N126:N133" si="44">HLOOKUP(B126,$E$15:$O$114,86,FALSE)</f>
        <v>0</v>
      </c>
      <c r="O126" s="685">
        <f t="shared" ref="O126:O133" si="45">HLOOKUP(B126,$E$15:$O$114,93,FALSE)</f>
        <v>0</v>
      </c>
      <c r="P126" s="685">
        <f t="shared" si="34"/>
        <v>0</v>
      </c>
    </row>
    <row r="127" spans="1:17">
      <c r="B127" s="501">
        <v>2014</v>
      </c>
      <c r="C127" s="683">
        <f t="shared" si="33"/>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3"/>
        <v>0</v>
      </c>
      <c r="D128" s="684">
        <f t="shared" si="35"/>
        <v>0</v>
      </c>
      <c r="E128" s="685">
        <f t="shared" si="36"/>
        <v>0</v>
      </c>
      <c r="F128" s="684">
        <f t="shared" si="37"/>
        <v>0</v>
      </c>
      <c r="G128" s="685">
        <f t="shared" si="38"/>
        <v>0</v>
      </c>
      <c r="H128" s="684">
        <f t="shared" si="39"/>
        <v>0</v>
      </c>
      <c r="I128" s="685">
        <f t="shared" si="40"/>
        <v>0</v>
      </c>
      <c r="J128" s="685">
        <f t="shared" si="41"/>
        <v>0</v>
      </c>
      <c r="K128" s="685">
        <f t="shared" si="42"/>
        <v>0</v>
      </c>
      <c r="L128" s="685">
        <f t="shared" ref="L128:L133" si="46">HLOOKUP(B128,$E$15:$O$114,72,FALSE)</f>
        <v>0</v>
      </c>
      <c r="M128" s="685">
        <f t="shared" si="43"/>
        <v>0</v>
      </c>
      <c r="N128" s="685">
        <f t="shared" si="44"/>
        <v>0</v>
      </c>
      <c r="O128" s="685">
        <f t="shared" si="45"/>
        <v>0</v>
      </c>
      <c r="P128" s="685">
        <f t="shared" si="34"/>
        <v>0</v>
      </c>
    </row>
    <row r="129" spans="2:16">
      <c r="B129" s="501">
        <v>2016</v>
      </c>
      <c r="C129" s="683">
        <f t="shared" si="33"/>
        <v>0</v>
      </c>
      <c r="D129" s="684">
        <f t="shared" si="35"/>
        <v>0</v>
      </c>
      <c r="E129" s="685">
        <f t="shared" si="36"/>
        <v>0</v>
      </c>
      <c r="F129" s="684">
        <f t="shared" si="37"/>
        <v>0</v>
      </c>
      <c r="G129" s="685">
        <f t="shared" si="38"/>
        <v>0</v>
      </c>
      <c r="H129" s="684">
        <f t="shared" si="39"/>
        <v>0</v>
      </c>
      <c r="I129" s="685">
        <f t="shared" si="40"/>
        <v>0</v>
      </c>
      <c r="J129" s="685">
        <f t="shared" si="41"/>
        <v>0</v>
      </c>
      <c r="K129" s="685">
        <f t="shared" si="42"/>
        <v>0</v>
      </c>
      <c r="L129" s="685">
        <f t="shared" si="46"/>
        <v>0</v>
      </c>
      <c r="M129" s="685">
        <f t="shared" si="43"/>
        <v>0</v>
      </c>
      <c r="N129" s="685">
        <f t="shared" si="44"/>
        <v>0</v>
      </c>
      <c r="O129" s="685">
        <f t="shared" si="45"/>
        <v>0</v>
      </c>
      <c r="P129" s="685">
        <f t="shared" si="34"/>
        <v>0</v>
      </c>
    </row>
    <row r="130" spans="2:16">
      <c r="B130" s="501">
        <v>2017</v>
      </c>
      <c r="C130" s="683">
        <f>HLOOKUP(B130,$E$15:$O$114,9,FALSE)</f>
        <v>0</v>
      </c>
      <c r="D130" s="684">
        <f t="shared" si="35"/>
        <v>0</v>
      </c>
      <c r="E130" s="685">
        <f t="shared" si="36"/>
        <v>0</v>
      </c>
      <c r="F130" s="684">
        <f t="shared" si="37"/>
        <v>0</v>
      </c>
      <c r="G130" s="685">
        <f t="shared" si="38"/>
        <v>0</v>
      </c>
      <c r="H130" s="684">
        <f t="shared" si="39"/>
        <v>0</v>
      </c>
      <c r="I130" s="685">
        <f t="shared" si="40"/>
        <v>0</v>
      </c>
      <c r="J130" s="685">
        <f t="shared" si="41"/>
        <v>0</v>
      </c>
      <c r="K130" s="685">
        <f t="shared" si="42"/>
        <v>0</v>
      </c>
      <c r="L130" s="685">
        <f t="shared" si="46"/>
        <v>0</v>
      </c>
      <c r="M130" s="685">
        <f t="shared" si="43"/>
        <v>0</v>
      </c>
      <c r="N130" s="685">
        <f t="shared" si="44"/>
        <v>0</v>
      </c>
      <c r="O130" s="685">
        <f t="shared" si="45"/>
        <v>0</v>
      </c>
      <c r="P130" s="685">
        <f t="shared" si="34"/>
        <v>0</v>
      </c>
    </row>
    <row r="131" spans="2:16">
      <c r="B131" s="501">
        <v>2018</v>
      </c>
      <c r="C131" s="683">
        <f t="shared" ref="C131:C133" si="47">HLOOKUP(B131,$E$15:$O$114,9,FALSE)</f>
        <v>1.0630000000000001E-2</v>
      </c>
      <c r="D131" s="684">
        <f t="shared" si="35"/>
        <v>1.627E-2</v>
      </c>
      <c r="E131" s="685">
        <f t="shared" si="36"/>
        <v>3.3360000000000001E-2</v>
      </c>
      <c r="F131" s="684">
        <f t="shared" si="37"/>
        <v>8.0924999999999994</v>
      </c>
      <c r="G131" s="685">
        <f t="shared" si="38"/>
        <v>6.3563999999999998</v>
      </c>
      <c r="H131" s="684">
        <f t="shared" si="39"/>
        <v>6.8255999999999997</v>
      </c>
      <c r="I131" s="685">
        <f t="shared" si="40"/>
        <v>0</v>
      </c>
      <c r="J131" s="685">
        <f t="shared" si="41"/>
        <v>0</v>
      </c>
      <c r="K131" s="685">
        <f t="shared" si="42"/>
        <v>0</v>
      </c>
      <c r="L131" s="685">
        <f t="shared" si="46"/>
        <v>0</v>
      </c>
      <c r="M131" s="685">
        <f t="shared" si="43"/>
        <v>0</v>
      </c>
      <c r="N131" s="685">
        <f t="shared" si="44"/>
        <v>0</v>
      </c>
      <c r="O131" s="685">
        <f t="shared" si="45"/>
        <v>0</v>
      </c>
      <c r="P131" s="685">
        <f t="shared" si="34"/>
        <v>0</v>
      </c>
    </row>
    <row r="132" spans="2:16">
      <c r="B132" s="501">
        <v>2019</v>
      </c>
      <c r="C132" s="683">
        <f t="shared" si="47"/>
        <v>5.5300000000000002E-3</v>
      </c>
      <c r="D132" s="684">
        <f t="shared" si="35"/>
        <v>8.4600000000000005E-3</v>
      </c>
      <c r="E132" s="685">
        <f t="shared" si="36"/>
        <v>3.4610000000000002E-2</v>
      </c>
      <c r="F132" s="684">
        <f t="shared" si="37"/>
        <v>8.3989999999999991</v>
      </c>
      <c r="G132" s="685">
        <f t="shared" si="38"/>
        <v>6.5975000000000001</v>
      </c>
      <c r="H132" s="684">
        <f t="shared" si="39"/>
        <v>7.0842999999999998</v>
      </c>
      <c r="I132" s="685">
        <f t="shared" si="40"/>
        <v>0</v>
      </c>
      <c r="J132" s="685">
        <f t="shared" si="41"/>
        <v>0</v>
      </c>
      <c r="K132" s="685">
        <f t="shared" si="42"/>
        <v>0</v>
      </c>
      <c r="L132" s="685">
        <f t="shared" si="46"/>
        <v>0</v>
      </c>
      <c r="M132" s="685">
        <f t="shared" si="43"/>
        <v>0</v>
      </c>
      <c r="N132" s="685">
        <f t="shared" si="44"/>
        <v>0</v>
      </c>
      <c r="O132" s="685">
        <f t="shared" si="45"/>
        <v>0</v>
      </c>
      <c r="P132" s="685">
        <f t="shared" si="34"/>
        <v>0</v>
      </c>
    </row>
    <row r="133" spans="2:16" hidden="1">
      <c r="B133" s="502">
        <v>2020</v>
      </c>
      <c r="C133" s="686">
        <f t="shared" si="47"/>
        <v>0</v>
      </c>
      <c r="D133" s="687">
        <f t="shared" si="35"/>
        <v>0</v>
      </c>
      <c r="E133" s="688">
        <f t="shared" si="36"/>
        <v>0</v>
      </c>
      <c r="F133" s="687">
        <f t="shared" si="37"/>
        <v>0</v>
      </c>
      <c r="G133" s="688">
        <f>HLOOKUP(B133,$E$15:$O$114,37,FALSE)</f>
        <v>0</v>
      </c>
      <c r="H133" s="687">
        <f t="shared" si="39"/>
        <v>0</v>
      </c>
      <c r="I133" s="688">
        <f t="shared" si="40"/>
        <v>0</v>
      </c>
      <c r="J133" s="688">
        <f t="shared" si="41"/>
        <v>0</v>
      </c>
      <c r="K133" s="688">
        <f t="shared" si="42"/>
        <v>0</v>
      </c>
      <c r="L133" s="688">
        <f t="shared" si="46"/>
        <v>0</v>
      </c>
      <c r="M133" s="688">
        <f t="shared" si="43"/>
        <v>0</v>
      </c>
      <c r="N133" s="688">
        <f t="shared" si="44"/>
        <v>0</v>
      </c>
      <c r="O133" s="688">
        <f t="shared" si="45"/>
        <v>0</v>
      </c>
      <c r="P133" s="688">
        <f t="shared" si="34"/>
        <v>0</v>
      </c>
    </row>
    <row r="134" spans="2:16" ht="18.75" customHeight="1">
      <c r="B134" s="498" t="s">
        <v>635</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rintOptions horizontalCentered="1"/>
  <pageMargins left="0.51181102362204722" right="0.51181102362204722" top="1.3385826771653544" bottom="0.74803149606299213" header="0.51181102362204722" footer="0.51181102362204722"/>
  <pageSetup scale="38" fitToHeight="2" orientation="landscape" r:id="rId1"/>
  <headerFooter scaleWithDoc="0">
    <oddHeader xml:space="preserve">&amp;R&amp;7Toronto Hydro-Electric System Limited 
EB-2020-0057
Tab 4
Schedule 1
ORIGINAL
Page &amp;P of &amp;N
</oddHeader>
    <oddFooter>&amp;C&amp;7&amp;A</oddFooter>
  </headerFooter>
  <rowBreaks count="1" manualBreakCount="1">
    <brk id="73" min="1"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BK74"/>
  <sheetViews>
    <sheetView zoomScale="40" zoomScaleNormal="40" workbookViewId="0">
      <selection activeCell="B33" sqref="B33"/>
    </sheetView>
  </sheetViews>
  <sheetFormatPr defaultColWidth="9.1796875" defaultRowHeight="14.5"/>
  <cols>
    <col min="1" max="1" width="9.1796875" style="12"/>
    <col min="2" max="2" width="87" style="12" customWidth="1"/>
    <col min="3" max="3" width="14.81640625" style="12" bestFit="1" customWidth="1"/>
    <col min="4" max="16384" width="9.1796875" style="12"/>
  </cols>
  <sheetData>
    <row r="14" spans="2:24" ht="15.5">
      <c r="B14" s="587" t="s">
        <v>505</v>
      </c>
    </row>
    <row r="15" spans="2:24" ht="15.5">
      <c r="B15" s="587"/>
    </row>
    <row r="16" spans="2:24" s="667" customFormat="1" ht="28.5" customHeight="1" thickBot="1">
      <c r="B16" s="906" t="s">
        <v>638</v>
      </c>
      <c r="C16" s="906"/>
      <c r="D16" s="906"/>
      <c r="E16" s="906"/>
      <c r="F16" s="906"/>
      <c r="G16" s="906"/>
      <c r="H16" s="906"/>
      <c r="I16" s="906"/>
      <c r="J16" s="906"/>
      <c r="K16" s="906"/>
      <c r="L16" s="906"/>
      <c r="M16" s="906"/>
      <c r="N16" s="906"/>
      <c r="O16" s="906"/>
      <c r="P16" s="906"/>
      <c r="Q16" s="906"/>
      <c r="R16" s="906"/>
      <c r="S16" s="906"/>
      <c r="T16" s="906"/>
      <c r="U16" s="906"/>
      <c r="V16" s="906"/>
      <c r="W16" s="906"/>
      <c r="X16" s="906"/>
    </row>
    <row r="17" spans="2:63" s="755" customFormat="1">
      <c r="D17" s="902">
        <v>2015</v>
      </c>
      <c r="E17" s="903"/>
      <c r="F17" s="903"/>
      <c r="G17" s="903"/>
      <c r="H17" s="903"/>
      <c r="I17" s="903"/>
      <c r="J17" s="903"/>
      <c r="K17" s="903"/>
      <c r="L17" s="903"/>
      <c r="M17" s="903"/>
      <c r="N17" s="903"/>
      <c r="O17" s="907"/>
      <c r="P17" s="902">
        <v>2016</v>
      </c>
      <c r="Q17" s="903"/>
      <c r="R17" s="903"/>
      <c r="S17" s="903"/>
      <c r="T17" s="903"/>
      <c r="U17" s="903"/>
      <c r="V17" s="903"/>
      <c r="W17" s="903"/>
      <c r="X17" s="903"/>
      <c r="Y17" s="903"/>
      <c r="Z17" s="903"/>
      <c r="AA17" s="904"/>
      <c r="AB17" s="908">
        <v>2017</v>
      </c>
      <c r="AC17" s="903"/>
      <c r="AD17" s="903"/>
      <c r="AE17" s="903"/>
      <c r="AF17" s="903"/>
      <c r="AG17" s="903"/>
      <c r="AH17" s="903"/>
      <c r="AI17" s="903"/>
      <c r="AJ17" s="903"/>
      <c r="AK17" s="903"/>
      <c r="AL17" s="903"/>
      <c r="AM17" s="904"/>
      <c r="AN17" s="908">
        <v>2018</v>
      </c>
      <c r="AO17" s="903"/>
      <c r="AP17" s="903"/>
      <c r="AQ17" s="903"/>
      <c r="AR17" s="903"/>
      <c r="AS17" s="903"/>
      <c r="AT17" s="903"/>
      <c r="AU17" s="903"/>
      <c r="AV17" s="903"/>
      <c r="AW17" s="903"/>
      <c r="AX17" s="903"/>
      <c r="AY17" s="904"/>
      <c r="AZ17" s="902">
        <v>2019</v>
      </c>
      <c r="BA17" s="903"/>
      <c r="BB17" s="903"/>
      <c r="BC17" s="903"/>
      <c r="BD17" s="903"/>
      <c r="BE17" s="903"/>
      <c r="BF17" s="903"/>
      <c r="BG17" s="903"/>
      <c r="BH17" s="903"/>
      <c r="BI17" s="903"/>
      <c r="BJ17" s="903"/>
      <c r="BK17" s="904"/>
    </row>
    <row r="18" spans="2:63" s="755" customFormat="1">
      <c r="D18" s="900" t="s">
        <v>762</v>
      </c>
      <c r="E18" s="898"/>
      <c r="F18" s="898" t="s">
        <v>763</v>
      </c>
      <c r="G18" s="898"/>
      <c r="H18" s="898" t="s">
        <v>764</v>
      </c>
      <c r="I18" s="898"/>
      <c r="J18" s="898" t="s">
        <v>765</v>
      </c>
      <c r="K18" s="898"/>
      <c r="L18" s="898" t="s">
        <v>766</v>
      </c>
      <c r="M18" s="898"/>
      <c r="N18" s="898" t="s">
        <v>767</v>
      </c>
      <c r="O18" s="905"/>
      <c r="P18" s="900" t="s">
        <v>762</v>
      </c>
      <c r="Q18" s="898"/>
      <c r="R18" s="898" t="s">
        <v>763</v>
      </c>
      <c r="S18" s="898"/>
      <c r="T18" s="898" t="s">
        <v>764</v>
      </c>
      <c r="U18" s="898"/>
      <c r="V18" s="898" t="s">
        <v>765</v>
      </c>
      <c r="W18" s="898"/>
      <c r="X18" s="898" t="s">
        <v>766</v>
      </c>
      <c r="Y18" s="898"/>
      <c r="Z18" s="898" t="s">
        <v>767</v>
      </c>
      <c r="AA18" s="899"/>
      <c r="AB18" s="901" t="s">
        <v>762</v>
      </c>
      <c r="AC18" s="898"/>
      <c r="AD18" s="898" t="s">
        <v>763</v>
      </c>
      <c r="AE18" s="898"/>
      <c r="AF18" s="898" t="s">
        <v>764</v>
      </c>
      <c r="AG18" s="898"/>
      <c r="AH18" s="898" t="s">
        <v>765</v>
      </c>
      <c r="AI18" s="898"/>
      <c r="AJ18" s="898" t="s">
        <v>766</v>
      </c>
      <c r="AK18" s="898"/>
      <c r="AL18" s="898" t="s">
        <v>767</v>
      </c>
      <c r="AM18" s="899"/>
      <c r="AN18" s="901" t="s">
        <v>762</v>
      </c>
      <c r="AO18" s="898"/>
      <c r="AP18" s="898" t="s">
        <v>763</v>
      </c>
      <c r="AQ18" s="898"/>
      <c r="AR18" s="898" t="s">
        <v>764</v>
      </c>
      <c r="AS18" s="898"/>
      <c r="AT18" s="898" t="s">
        <v>765</v>
      </c>
      <c r="AU18" s="898"/>
      <c r="AV18" s="898" t="s">
        <v>766</v>
      </c>
      <c r="AW18" s="898"/>
      <c r="AX18" s="898" t="s">
        <v>767</v>
      </c>
      <c r="AY18" s="899"/>
      <c r="AZ18" s="900" t="s">
        <v>762</v>
      </c>
      <c r="BA18" s="898"/>
      <c r="BB18" s="898" t="s">
        <v>763</v>
      </c>
      <c r="BC18" s="898"/>
      <c r="BD18" s="898" t="s">
        <v>764</v>
      </c>
      <c r="BE18" s="898"/>
      <c r="BF18" s="898" t="s">
        <v>765</v>
      </c>
      <c r="BG18" s="898"/>
      <c r="BH18" s="898" t="s">
        <v>766</v>
      </c>
      <c r="BI18" s="898"/>
      <c r="BJ18" s="898" t="s">
        <v>767</v>
      </c>
      <c r="BK18" s="899"/>
    </row>
    <row r="19" spans="2:63" s="755" customFormat="1">
      <c r="B19" s="756" t="s">
        <v>211</v>
      </c>
      <c r="C19" s="757" t="s">
        <v>768</v>
      </c>
      <c r="D19" s="758" t="s">
        <v>28</v>
      </c>
      <c r="E19" s="759" t="s">
        <v>27</v>
      </c>
      <c r="F19" s="759" t="s">
        <v>28</v>
      </c>
      <c r="G19" s="759" t="s">
        <v>27</v>
      </c>
      <c r="H19" s="759" t="s">
        <v>28</v>
      </c>
      <c r="I19" s="759" t="s">
        <v>27</v>
      </c>
      <c r="J19" s="759" t="s">
        <v>28</v>
      </c>
      <c r="K19" s="759" t="s">
        <v>27</v>
      </c>
      <c r="L19" s="759" t="s">
        <v>28</v>
      </c>
      <c r="M19" s="759" t="s">
        <v>27</v>
      </c>
      <c r="N19" s="759" t="s">
        <v>28</v>
      </c>
      <c r="O19" s="760" t="s">
        <v>27</v>
      </c>
      <c r="P19" s="758" t="s">
        <v>28</v>
      </c>
      <c r="Q19" s="759" t="s">
        <v>27</v>
      </c>
      <c r="R19" s="759" t="s">
        <v>28</v>
      </c>
      <c r="S19" s="759" t="s">
        <v>27</v>
      </c>
      <c r="T19" s="759" t="s">
        <v>28</v>
      </c>
      <c r="U19" s="759" t="s">
        <v>27</v>
      </c>
      <c r="V19" s="759" t="s">
        <v>28</v>
      </c>
      <c r="W19" s="759" t="s">
        <v>27</v>
      </c>
      <c r="X19" s="759" t="s">
        <v>28</v>
      </c>
      <c r="Y19" s="759" t="s">
        <v>27</v>
      </c>
      <c r="Z19" s="759" t="s">
        <v>28</v>
      </c>
      <c r="AA19" s="761" t="s">
        <v>27</v>
      </c>
      <c r="AB19" s="727" t="s">
        <v>28</v>
      </c>
      <c r="AC19" s="759" t="s">
        <v>27</v>
      </c>
      <c r="AD19" s="759" t="s">
        <v>28</v>
      </c>
      <c r="AE19" s="759" t="s">
        <v>27</v>
      </c>
      <c r="AF19" s="759" t="s">
        <v>28</v>
      </c>
      <c r="AG19" s="759" t="s">
        <v>27</v>
      </c>
      <c r="AH19" s="759" t="s">
        <v>28</v>
      </c>
      <c r="AI19" s="759" t="s">
        <v>27</v>
      </c>
      <c r="AJ19" s="759" t="s">
        <v>28</v>
      </c>
      <c r="AK19" s="759" t="s">
        <v>27</v>
      </c>
      <c r="AL19" s="759" t="s">
        <v>28</v>
      </c>
      <c r="AM19" s="761" t="s">
        <v>27</v>
      </c>
      <c r="AN19" s="727" t="s">
        <v>28</v>
      </c>
      <c r="AO19" s="759" t="s">
        <v>27</v>
      </c>
      <c r="AP19" s="759" t="s">
        <v>28</v>
      </c>
      <c r="AQ19" s="759" t="s">
        <v>27</v>
      </c>
      <c r="AR19" s="759" t="s">
        <v>28</v>
      </c>
      <c r="AS19" s="759" t="s">
        <v>27</v>
      </c>
      <c r="AT19" s="759" t="s">
        <v>28</v>
      </c>
      <c r="AU19" s="759" t="s">
        <v>27</v>
      </c>
      <c r="AV19" s="759" t="s">
        <v>28</v>
      </c>
      <c r="AW19" s="759" t="s">
        <v>27</v>
      </c>
      <c r="AX19" s="759" t="s">
        <v>28</v>
      </c>
      <c r="AY19" s="761" t="s">
        <v>27</v>
      </c>
      <c r="AZ19" s="727" t="s">
        <v>28</v>
      </c>
      <c r="BA19" s="759" t="s">
        <v>27</v>
      </c>
      <c r="BB19" s="759" t="s">
        <v>28</v>
      </c>
      <c r="BC19" s="759" t="s">
        <v>27</v>
      </c>
      <c r="BD19" s="759" t="s">
        <v>28</v>
      </c>
      <c r="BE19" s="759" t="s">
        <v>27</v>
      </c>
      <c r="BF19" s="759" t="s">
        <v>28</v>
      </c>
      <c r="BG19" s="759" t="s">
        <v>27</v>
      </c>
      <c r="BH19" s="759" t="s">
        <v>28</v>
      </c>
      <c r="BI19" s="759" t="s">
        <v>27</v>
      </c>
      <c r="BJ19" s="759" t="s">
        <v>28</v>
      </c>
      <c r="BK19" s="761" t="s">
        <v>27</v>
      </c>
    </row>
    <row r="20" spans="2:63" s="755" customFormat="1">
      <c r="B20" s="759" t="s">
        <v>113</v>
      </c>
      <c r="C20" s="760" t="s">
        <v>769</v>
      </c>
      <c r="D20" s="762">
        <v>0.95</v>
      </c>
      <c r="E20" s="763">
        <v>0.95</v>
      </c>
      <c r="F20" s="763">
        <v>0.05</v>
      </c>
      <c r="G20" s="763">
        <v>0.05</v>
      </c>
      <c r="H20" s="763">
        <v>0</v>
      </c>
      <c r="I20" s="763">
        <v>0</v>
      </c>
      <c r="J20" s="763">
        <v>0</v>
      </c>
      <c r="K20" s="763">
        <v>0</v>
      </c>
      <c r="L20" s="763">
        <v>0</v>
      </c>
      <c r="M20" s="763">
        <v>0</v>
      </c>
      <c r="N20" s="763">
        <v>0</v>
      </c>
      <c r="O20" s="764">
        <v>0</v>
      </c>
      <c r="P20" s="762">
        <v>0.95</v>
      </c>
      <c r="Q20" s="763">
        <v>0.95</v>
      </c>
      <c r="R20" s="763">
        <v>0.05</v>
      </c>
      <c r="S20" s="763">
        <v>0.05</v>
      </c>
      <c r="T20" s="763">
        <v>0</v>
      </c>
      <c r="U20" s="763">
        <v>0</v>
      </c>
      <c r="V20" s="763">
        <v>0</v>
      </c>
      <c r="W20" s="763">
        <v>0</v>
      </c>
      <c r="X20" s="763">
        <v>0</v>
      </c>
      <c r="Y20" s="763">
        <v>0</v>
      </c>
      <c r="Z20" s="763">
        <v>0</v>
      </c>
      <c r="AA20" s="765">
        <v>0</v>
      </c>
      <c r="AB20" s="766">
        <v>0.95</v>
      </c>
      <c r="AC20" s="767">
        <v>0.95</v>
      </c>
      <c r="AD20" s="767">
        <v>0.05</v>
      </c>
      <c r="AE20" s="767">
        <v>0.05</v>
      </c>
      <c r="AF20" s="767">
        <v>0</v>
      </c>
      <c r="AG20" s="767">
        <v>0</v>
      </c>
      <c r="AH20" s="767">
        <v>0</v>
      </c>
      <c r="AI20" s="767">
        <v>0</v>
      </c>
      <c r="AJ20" s="767">
        <v>0</v>
      </c>
      <c r="AK20" s="767">
        <v>0</v>
      </c>
      <c r="AL20" s="767">
        <v>0</v>
      </c>
      <c r="AM20" s="768">
        <v>0</v>
      </c>
      <c r="AN20" s="769"/>
      <c r="AO20" s="770"/>
      <c r="AP20" s="770"/>
      <c r="AQ20" s="770"/>
      <c r="AR20" s="770"/>
      <c r="AS20" s="770"/>
      <c r="AT20" s="770"/>
      <c r="AU20" s="770"/>
      <c r="AV20" s="770"/>
      <c r="AW20" s="770"/>
      <c r="AX20" s="770"/>
      <c r="AY20" s="771"/>
      <c r="AZ20" s="772"/>
      <c r="BA20" s="770"/>
      <c r="BB20" s="770"/>
      <c r="BC20" s="770"/>
      <c r="BD20" s="770"/>
      <c r="BE20" s="770"/>
      <c r="BF20" s="770"/>
      <c r="BG20" s="770"/>
      <c r="BH20" s="770"/>
      <c r="BI20" s="770"/>
      <c r="BJ20" s="770"/>
      <c r="BK20" s="771"/>
    </row>
    <row r="21" spans="2:63" s="755" customFormat="1">
      <c r="B21" s="759" t="s">
        <v>770</v>
      </c>
      <c r="C21" s="760" t="s">
        <v>769</v>
      </c>
      <c r="D21" s="773"/>
      <c r="E21" s="774"/>
      <c r="F21" s="774"/>
      <c r="G21" s="774"/>
      <c r="H21" s="774"/>
      <c r="I21" s="774"/>
      <c r="J21" s="774"/>
      <c r="K21" s="774"/>
      <c r="L21" s="774"/>
      <c r="M21" s="774"/>
      <c r="N21" s="774"/>
      <c r="O21" s="775"/>
      <c r="P21" s="773"/>
      <c r="Q21" s="774"/>
      <c r="R21" s="774"/>
      <c r="S21" s="774"/>
      <c r="T21" s="774"/>
      <c r="U21" s="774"/>
      <c r="V21" s="774"/>
      <c r="W21" s="774"/>
      <c r="X21" s="774"/>
      <c r="Y21" s="774"/>
      <c r="Z21" s="774"/>
      <c r="AA21" s="776"/>
      <c r="AB21" s="766">
        <v>0.95</v>
      </c>
      <c r="AC21" s="767">
        <v>0.95</v>
      </c>
      <c r="AD21" s="767">
        <v>0.05</v>
      </c>
      <c r="AE21" s="767">
        <v>0.05</v>
      </c>
      <c r="AF21" s="767">
        <v>0</v>
      </c>
      <c r="AG21" s="767">
        <v>0</v>
      </c>
      <c r="AH21" s="767">
        <v>0</v>
      </c>
      <c r="AI21" s="767">
        <v>0</v>
      </c>
      <c r="AJ21" s="767">
        <v>0</v>
      </c>
      <c r="AK21" s="767">
        <v>0</v>
      </c>
      <c r="AL21" s="767">
        <v>0</v>
      </c>
      <c r="AM21" s="768">
        <v>0</v>
      </c>
      <c r="AN21" s="777">
        <v>0.95</v>
      </c>
      <c r="AO21" s="778">
        <v>0.95</v>
      </c>
      <c r="AP21" s="778">
        <v>0.05</v>
      </c>
      <c r="AQ21" s="778">
        <v>0.05</v>
      </c>
      <c r="AR21" s="778">
        <v>0</v>
      </c>
      <c r="AS21" s="778">
        <v>0</v>
      </c>
      <c r="AT21" s="778">
        <v>0</v>
      </c>
      <c r="AU21" s="778">
        <v>0</v>
      </c>
      <c r="AV21" s="778">
        <v>0</v>
      </c>
      <c r="AW21" s="778">
        <v>0</v>
      </c>
      <c r="AX21" s="778">
        <v>0</v>
      </c>
      <c r="AY21" s="779">
        <v>0</v>
      </c>
      <c r="AZ21" s="780">
        <v>0.95</v>
      </c>
      <c r="BA21" s="778">
        <v>0.95</v>
      </c>
      <c r="BB21" s="778">
        <v>0.05</v>
      </c>
      <c r="BC21" s="778">
        <v>0.05</v>
      </c>
      <c r="BD21" s="778">
        <v>0</v>
      </c>
      <c r="BE21" s="778">
        <v>0</v>
      </c>
      <c r="BF21" s="778">
        <v>0</v>
      </c>
      <c r="BG21" s="778">
        <v>0</v>
      </c>
      <c r="BH21" s="778">
        <v>0</v>
      </c>
      <c r="BI21" s="778">
        <v>0</v>
      </c>
      <c r="BJ21" s="778">
        <v>0</v>
      </c>
      <c r="BK21" s="779">
        <v>0</v>
      </c>
    </row>
    <row r="22" spans="2:63" s="755" customFormat="1">
      <c r="B22" s="759" t="s">
        <v>771</v>
      </c>
      <c r="C22" s="760" t="s">
        <v>769</v>
      </c>
      <c r="D22" s="762">
        <v>1</v>
      </c>
      <c r="E22" s="763">
        <v>1</v>
      </c>
      <c r="F22" s="763">
        <v>0</v>
      </c>
      <c r="G22" s="763">
        <v>0</v>
      </c>
      <c r="H22" s="763">
        <v>0</v>
      </c>
      <c r="I22" s="763">
        <v>0</v>
      </c>
      <c r="J22" s="763">
        <v>0</v>
      </c>
      <c r="K22" s="763">
        <v>0</v>
      </c>
      <c r="L22" s="763">
        <v>0</v>
      </c>
      <c r="M22" s="763">
        <v>0</v>
      </c>
      <c r="N22" s="763">
        <v>0</v>
      </c>
      <c r="O22" s="764">
        <v>0</v>
      </c>
      <c r="P22" s="762">
        <v>1</v>
      </c>
      <c r="Q22" s="763">
        <v>1</v>
      </c>
      <c r="R22" s="763">
        <v>0</v>
      </c>
      <c r="S22" s="763">
        <v>0</v>
      </c>
      <c r="T22" s="763">
        <v>0</v>
      </c>
      <c r="U22" s="763">
        <v>0</v>
      </c>
      <c r="V22" s="763">
        <v>0</v>
      </c>
      <c r="W22" s="763">
        <v>0</v>
      </c>
      <c r="X22" s="763">
        <v>0</v>
      </c>
      <c r="Y22" s="763">
        <v>0</v>
      </c>
      <c r="Z22" s="763">
        <v>0</v>
      </c>
      <c r="AA22" s="765">
        <v>0</v>
      </c>
      <c r="AB22" s="766">
        <v>1</v>
      </c>
      <c r="AC22" s="767">
        <v>1</v>
      </c>
      <c r="AD22" s="767">
        <v>0</v>
      </c>
      <c r="AE22" s="767">
        <v>0</v>
      </c>
      <c r="AF22" s="767">
        <v>0</v>
      </c>
      <c r="AG22" s="767">
        <v>0</v>
      </c>
      <c r="AH22" s="767">
        <v>0</v>
      </c>
      <c r="AI22" s="767">
        <v>0</v>
      </c>
      <c r="AJ22" s="767">
        <v>0</v>
      </c>
      <c r="AK22" s="767">
        <v>0</v>
      </c>
      <c r="AL22" s="767">
        <v>0</v>
      </c>
      <c r="AM22" s="768">
        <v>0</v>
      </c>
      <c r="AN22" s="781">
        <v>1</v>
      </c>
      <c r="AO22" s="782">
        <v>1</v>
      </c>
      <c r="AP22" s="782">
        <v>0</v>
      </c>
      <c r="AQ22" s="782">
        <v>0</v>
      </c>
      <c r="AR22" s="782">
        <v>0</v>
      </c>
      <c r="AS22" s="782">
        <v>0</v>
      </c>
      <c r="AT22" s="782">
        <v>0</v>
      </c>
      <c r="AU22" s="782">
        <v>0</v>
      </c>
      <c r="AV22" s="782">
        <v>0</v>
      </c>
      <c r="AW22" s="782">
        <v>0</v>
      </c>
      <c r="AX22" s="782">
        <v>0</v>
      </c>
      <c r="AY22" s="783">
        <v>0</v>
      </c>
      <c r="AZ22" s="784">
        <v>1</v>
      </c>
      <c r="BA22" s="782">
        <v>1</v>
      </c>
      <c r="BB22" s="782">
        <v>0</v>
      </c>
      <c r="BC22" s="782">
        <v>0</v>
      </c>
      <c r="BD22" s="782">
        <v>0</v>
      </c>
      <c r="BE22" s="782">
        <v>0</v>
      </c>
      <c r="BF22" s="782">
        <v>0</v>
      </c>
      <c r="BG22" s="782">
        <v>0</v>
      </c>
      <c r="BH22" s="782">
        <v>0</v>
      </c>
      <c r="BI22" s="782">
        <v>0</v>
      </c>
      <c r="BJ22" s="782">
        <v>0</v>
      </c>
      <c r="BK22" s="783">
        <v>0</v>
      </c>
    </row>
    <row r="23" spans="2:63" s="755" customFormat="1">
      <c r="B23" s="759" t="s">
        <v>115</v>
      </c>
      <c r="C23" s="760" t="s">
        <v>769</v>
      </c>
      <c r="D23" s="762">
        <v>1</v>
      </c>
      <c r="E23" s="763">
        <v>1</v>
      </c>
      <c r="F23" s="763">
        <v>0</v>
      </c>
      <c r="G23" s="763">
        <v>0</v>
      </c>
      <c r="H23" s="763">
        <v>0</v>
      </c>
      <c r="I23" s="763">
        <v>0</v>
      </c>
      <c r="J23" s="763">
        <v>0</v>
      </c>
      <c r="K23" s="763">
        <v>0</v>
      </c>
      <c r="L23" s="763">
        <v>0</v>
      </c>
      <c r="M23" s="763">
        <v>0</v>
      </c>
      <c r="N23" s="763">
        <v>0</v>
      </c>
      <c r="O23" s="764">
        <v>0</v>
      </c>
      <c r="P23" s="762">
        <v>1</v>
      </c>
      <c r="Q23" s="763">
        <v>1</v>
      </c>
      <c r="R23" s="763">
        <v>0</v>
      </c>
      <c r="S23" s="763">
        <v>0</v>
      </c>
      <c r="T23" s="763">
        <v>0</v>
      </c>
      <c r="U23" s="763">
        <v>0</v>
      </c>
      <c r="V23" s="763">
        <v>0</v>
      </c>
      <c r="W23" s="763">
        <v>0</v>
      </c>
      <c r="X23" s="763">
        <v>0</v>
      </c>
      <c r="Y23" s="763">
        <v>0</v>
      </c>
      <c r="Z23" s="763">
        <v>0</v>
      </c>
      <c r="AA23" s="765">
        <v>0</v>
      </c>
      <c r="AB23" s="766">
        <v>1</v>
      </c>
      <c r="AC23" s="767">
        <v>1</v>
      </c>
      <c r="AD23" s="767">
        <v>0</v>
      </c>
      <c r="AE23" s="767">
        <v>0</v>
      </c>
      <c r="AF23" s="767">
        <v>0</v>
      </c>
      <c r="AG23" s="767">
        <v>0</v>
      </c>
      <c r="AH23" s="767">
        <v>0</v>
      </c>
      <c r="AI23" s="767">
        <v>0</v>
      </c>
      <c r="AJ23" s="767">
        <v>0</v>
      </c>
      <c r="AK23" s="767">
        <v>0</v>
      </c>
      <c r="AL23" s="767">
        <v>0</v>
      </c>
      <c r="AM23" s="768">
        <v>0</v>
      </c>
      <c r="AN23" s="781">
        <v>1</v>
      </c>
      <c r="AO23" s="782">
        <v>1</v>
      </c>
      <c r="AP23" s="782">
        <v>0</v>
      </c>
      <c r="AQ23" s="782">
        <v>0</v>
      </c>
      <c r="AR23" s="782">
        <v>0</v>
      </c>
      <c r="AS23" s="782">
        <v>0</v>
      </c>
      <c r="AT23" s="782">
        <v>0</v>
      </c>
      <c r="AU23" s="782">
        <v>0</v>
      </c>
      <c r="AV23" s="782">
        <v>0</v>
      </c>
      <c r="AW23" s="782">
        <v>0</v>
      </c>
      <c r="AX23" s="782">
        <v>0</v>
      </c>
      <c r="AY23" s="783">
        <v>0</v>
      </c>
      <c r="AZ23" s="784">
        <v>1</v>
      </c>
      <c r="BA23" s="782">
        <v>1</v>
      </c>
      <c r="BB23" s="782">
        <v>0</v>
      </c>
      <c r="BC23" s="782">
        <v>0</v>
      </c>
      <c r="BD23" s="782">
        <v>0</v>
      </c>
      <c r="BE23" s="782">
        <v>0</v>
      </c>
      <c r="BF23" s="782">
        <v>0</v>
      </c>
      <c r="BG23" s="782">
        <v>0</v>
      </c>
      <c r="BH23" s="782">
        <v>0</v>
      </c>
      <c r="BI23" s="782">
        <v>0</v>
      </c>
      <c r="BJ23" s="782">
        <v>0</v>
      </c>
      <c r="BK23" s="783">
        <v>0</v>
      </c>
    </row>
    <row r="24" spans="2:63" s="755" customFormat="1">
      <c r="B24" s="759" t="s">
        <v>116</v>
      </c>
      <c r="C24" s="760" t="s">
        <v>769</v>
      </c>
      <c r="D24" s="762">
        <v>0.6</v>
      </c>
      <c r="E24" s="763">
        <v>0.6</v>
      </c>
      <c r="F24" s="763">
        <v>0</v>
      </c>
      <c r="G24" s="763">
        <v>0</v>
      </c>
      <c r="H24" s="763">
        <v>0.26</v>
      </c>
      <c r="I24" s="763">
        <v>0.26</v>
      </c>
      <c r="J24" s="763">
        <v>0.14000000000000001</v>
      </c>
      <c r="K24" s="763">
        <v>0.14000000000000001</v>
      </c>
      <c r="L24" s="763">
        <v>0</v>
      </c>
      <c r="M24" s="763">
        <v>0</v>
      </c>
      <c r="N24" s="763">
        <v>0</v>
      </c>
      <c r="O24" s="764">
        <v>0</v>
      </c>
      <c r="P24" s="762">
        <v>0.79</v>
      </c>
      <c r="Q24" s="763">
        <v>0.79</v>
      </c>
      <c r="R24" s="763">
        <v>0</v>
      </c>
      <c r="S24" s="763">
        <v>0</v>
      </c>
      <c r="T24" s="763">
        <v>0.11</v>
      </c>
      <c r="U24" s="763">
        <v>0.11</v>
      </c>
      <c r="V24" s="763">
        <v>0.1</v>
      </c>
      <c r="W24" s="763">
        <v>0.1</v>
      </c>
      <c r="X24" s="763">
        <v>0</v>
      </c>
      <c r="Y24" s="763">
        <v>0</v>
      </c>
      <c r="Z24" s="763">
        <v>0</v>
      </c>
      <c r="AA24" s="765">
        <v>0</v>
      </c>
      <c r="AB24" s="766">
        <v>0.7</v>
      </c>
      <c r="AC24" s="767">
        <v>0.7</v>
      </c>
      <c r="AD24" s="767">
        <v>0</v>
      </c>
      <c r="AE24" s="767">
        <v>0</v>
      </c>
      <c r="AF24" s="767">
        <v>0.22</v>
      </c>
      <c r="AG24" s="767">
        <v>0.22</v>
      </c>
      <c r="AH24" s="767">
        <v>0.08</v>
      </c>
      <c r="AI24" s="767">
        <v>0.08</v>
      </c>
      <c r="AJ24" s="767">
        <v>0</v>
      </c>
      <c r="AK24" s="767">
        <v>0</v>
      </c>
      <c r="AL24" s="767">
        <v>0</v>
      </c>
      <c r="AM24" s="768">
        <v>0</v>
      </c>
      <c r="AN24" s="781">
        <v>0.69666666666666666</v>
      </c>
      <c r="AO24" s="782">
        <v>0.69666666666666666</v>
      </c>
      <c r="AP24" s="782">
        <v>0</v>
      </c>
      <c r="AQ24" s="782">
        <v>0</v>
      </c>
      <c r="AR24" s="782">
        <v>0.19666666666666666</v>
      </c>
      <c r="AS24" s="782">
        <v>0.19666666666666666</v>
      </c>
      <c r="AT24" s="782">
        <v>0.10666666666666667</v>
      </c>
      <c r="AU24" s="782">
        <v>0.10666666666666667</v>
      </c>
      <c r="AV24" s="782">
        <v>0</v>
      </c>
      <c r="AW24" s="782">
        <v>0</v>
      </c>
      <c r="AX24" s="782">
        <v>0</v>
      </c>
      <c r="AY24" s="783">
        <v>0</v>
      </c>
      <c r="AZ24" s="784">
        <v>0.69666666666666666</v>
      </c>
      <c r="BA24" s="782">
        <v>0.69666666666666666</v>
      </c>
      <c r="BB24" s="782">
        <v>0</v>
      </c>
      <c r="BC24" s="782">
        <v>0</v>
      </c>
      <c r="BD24" s="782">
        <v>0.19666666666666666</v>
      </c>
      <c r="BE24" s="782">
        <v>0.19666666666666666</v>
      </c>
      <c r="BF24" s="782">
        <v>0.10666666666666667</v>
      </c>
      <c r="BG24" s="782">
        <v>0.10666666666666667</v>
      </c>
      <c r="BH24" s="782">
        <v>0</v>
      </c>
      <c r="BI24" s="782">
        <v>0</v>
      </c>
      <c r="BJ24" s="782">
        <v>0</v>
      </c>
      <c r="BK24" s="783">
        <v>0</v>
      </c>
    </row>
    <row r="25" spans="2:63" s="755" customFormat="1">
      <c r="B25" s="759" t="s">
        <v>117</v>
      </c>
      <c r="C25" s="760" t="s">
        <v>769</v>
      </c>
      <c r="D25" s="762">
        <v>0</v>
      </c>
      <c r="E25" s="763">
        <v>0</v>
      </c>
      <c r="F25" s="763">
        <v>0</v>
      </c>
      <c r="G25" s="763">
        <v>0</v>
      </c>
      <c r="H25" s="763">
        <v>3.875968992248062E-2</v>
      </c>
      <c r="I25" s="763">
        <v>3.875968992248062E-2</v>
      </c>
      <c r="J25" s="763">
        <v>0.65891472868217049</v>
      </c>
      <c r="K25" s="763">
        <v>0.65891472868217049</v>
      </c>
      <c r="L25" s="763">
        <v>0.24806201550387597</v>
      </c>
      <c r="M25" s="763">
        <v>0.24806201550387597</v>
      </c>
      <c r="N25" s="763">
        <v>5.4263565891472867E-2</v>
      </c>
      <c r="O25" s="764">
        <v>5.4263565891472867E-2</v>
      </c>
      <c r="P25" s="762">
        <v>0</v>
      </c>
      <c r="Q25" s="763">
        <v>0</v>
      </c>
      <c r="R25" s="763">
        <v>0</v>
      </c>
      <c r="S25" s="763">
        <v>0</v>
      </c>
      <c r="T25" s="763">
        <v>7.8787878787878782E-2</v>
      </c>
      <c r="U25" s="763">
        <v>7.8787878787878782E-2</v>
      </c>
      <c r="V25" s="763">
        <v>0.72727272727272729</v>
      </c>
      <c r="W25" s="763">
        <v>0.72727272727272729</v>
      </c>
      <c r="X25" s="763">
        <v>0.12121212121212122</v>
      </c>
      <c r="Y25" s="763">
        <v>0.12121212121212122</v>
      </c>
      <c r="Z25" s="763">
        <v>7.2727272727272724E-2</v>
      </c>
      <c r="AA25" s="765">
        <v>7.2727272727272724E-2</v>
      </c>
      <c r="AB25" s="766">
        <v>0</v>
      </c>
      <c r="AC25" s="767">
        <v>0</v>
      </c>
      <c r="AD25" s="767">
        <v>0</v>
      </c>
      <c r="AE25" s="767">
        <v>0</v>
      </c>
      <c r="AF25" s="767">
        <v>7.18232044198895E-2</v>
      </c>
      <c r="AG25" s="767">
        <v>7.18232044198895E-2</v>
      </c>
      <c r="AH25" s="767">
        <v>0.65193370165745856</v>
      </c>
      <c r="AI25" s="767">
        <v>0.65193370165745856</v>
      </c>
      <c r="AJ25" s="767">
        <v>0.20994475138121546</v>
      </c>
      <c r="AK25" s="767">
        <v>0.20994475138121546</v>
      </c>
      <c r="AL25" s="767">
        <v>6.6298342541436461E-2</v>
      </c>
      <c r="AM25" s="768">
        <v>6.6298342541436461E-2</v>
      </c>
      <c r="AN25" s="781">
        <v>0</v>
      </c>
      <c r="AO25" s="782">
        <v>0</v>
      </c>
      <c r="AP25" s="782">
        <v>0</v>
      </c>
      <c r="AQ25" s="782">
        <v>0</v>
      </c>
      <c r="AR25" s="782">
        <v>0.14705882352941177</v>
      </c>
      <c r="AS25" s="782">
        <v>0.14705882352941177</v>
      </c>
      <c r="AT25" s="782">
        <v>0.70588235294117652</v>
      </c>
      <c r="AU25" s="782">
        <v>0.70588235294117652</v>
      </c>
      <c r="AV25" s="782">
        <v>0.13235294117647059</v>
      </c>
      <c r="AW25" s="782">
        <v>0.13235294117647059</v>
      </c>
      <c r="AX25" s="782">
        <v>1.4705882352941176E-2</v>
      </c>
      <c r="AY25" s="783">
        <v>1.4705882352941176E-2</v>
      </c>
      <c r="AZ25" s="784">
        <v>0</v>
      </c>
      <c r="BA25" s="782">
        <v>0</v>
      </c>
      <c r="BB25" s="782">
        <v>0</v>
      </c>
      <c r="BC25" s="782">
        <v>0</v>
      </c>
      <c r="BD25" s="782">
        <v>9.2457420924574207E-2</v>
      </c>
      <c r="BE25" s="782">
        <v>9.2457420924574207E-2</v>
      </c>
      <c r="BF25" s="782">
        <v>0.68978102189781021</v>
      </c>
      <c r="BG25" s="782">
        <v>0.68978102189781021</v>
      </c>
      <c r="BH25" s="782">
        <v>0.17274939172749393</v>
      </c>
      <c r="BI25" s="782">
        <v>0.17274939172749393</v>
      </c>
      <c r="BJ25" s="782">
        <v>4.5012165450121655E-2</v>
      </c>
      <c r="BK25" s="783">
        <v>4.5012165450121655E-2</v>
      </c>
    </row>
    <row r="26" spans="2:63" s="755" customFormat="1">
      <c r="B26" s="759" t="s">
        <v>118</v>
      </c>
      <c r="C26" s="760" t="s">
        <v>769</v>
      </c>
      <c r="D26" s="762">
        <v>0</v>
      </c>
      <c r="E26" s="763">
        <v>0</v>
      </c>
      <c r="F26" s="763">
        <v>0</v>
      </c>
      <c r="G26" s="763">
        <v>0</v>
      </c>
      <c r="H26" s="763">
        <v>0.10085317028376235</v>
      </c>
      <c r="I26" s="763">
        <v>7.3887169443275252E-2</v>
      </c>
      <c r="J26" s="763">
        <v>0.48036989918612599</v>
      </c>
      <c r="K26" s="763">
        <v>0.47883356636260332</v>
      </c>
      <c r="L26" s="763">
        <v>0.25013229455288782</v>
      </c>
      <c r="M26" s="763">
        <v>0.25058334625995815</v>
      </c>
      <c r="N26" s="763">
        <v>0.16864463597722332</v>
      </c>
      <c r="O26" s="764">
        <v>0.19669591793416477</v>
      </c>
      <c r="P26" s="762">
        <v>0</v>
      </c>
      <c r="Q26" s="763">
        <v>0</v>
      </c>
      <c r="R26" s="763">
        <v>0</v>
      </c>
      <c r="S26" s="763">
        <v>0</v>
      </c>
      <c r="T26" s="763">
        <v>7.9948152928055224E-2</v>
      </c>
      <c r="U26" s="763">
        <v>6.1909022536952303E-2</v>
      </c>
      <c r="V26" s="763">
        <v>0.53474215311532114</v>
      </c>
      <c r="W26" s="763">
        <v>0.49563268219894269</v>
      </c>
      <c r="X26" s="763">
        <v>0.2340213998549375</v>
      </c>
      <c r="Y26" s="763">
        <v>0.30550237622386817</v>
      </c>
      <c r="Z26" s="763">
        <v>0.15128829410168881</v>
      </c>
      <c r="AA26" s="765">
        <v>0.13695591904023802</v>
      </c>
      <c r="AB26" s="766">
        <v>0</v>
      </c>
      <c r="AC26" s="767">
        <v>0</v>
      </c>
      <c r="AD26" s="767">
        <v>0</v>
      </c>
      <c r="AE26" s="767">
        <v>0</v>
      </c>
      <c r="AF26" s="767">
        <v>3.003947161185138E-2</v>
      </c>
      <c r="AG26" s="767">
        <v>4.790441940651298E-2</v>
      </c>
      <c r="AH26" s="767">
        <v>0.85902185016801258</v>
      </c>
      <c r="AI26" s="767">
        <v>0.70362930243486344</v>
      </c>
      <c r="AJ26" s="767">
        <v>7.6461289928051984E-2</v>
      </c>
      <c r="AK26" s="767">
        <v>0.16445254072982982</v>
      </c>
      <c r="AL26" s="767">
        <v>3.4477388292082946E-2</v>
      </c>
      <c r="AM26" s="768">
        <v>8.4013737428793492E-2</v>
      </c>
      <c r="AN26" s="781">
        <v>0</v>
      </c>
      <c r="AO26" s="782">
        <v>0</v>
      </c>
      <c r="AP26" s="782">
        <v>0</v>
      </c>
      <c r="AQ26" s="782">
        <v>0</v>
      </c>
      <c r="AR26" s="782">
        <v>0.17277626731446774</v>
      </c>
      <c r="AS26" s="782">
        <v>0.1168804074878496</v>
      </c>
      <c r="AT26" s="782">
        <v>0.53989929052912711</v>
      </c>
      <c r="AU26" s="782">
        <v>0.54825430618211746</v>
      </c>
      <c r="AV26" s="782">
        <v>0.24163194388584117</v>
      </c>
      <c r="AW26" s="782">
        <v>0.30488804867888186</v>
      </c>
      <c r="AX26" s="782">
        <v>4.5692498270564201E-2</v>
      </c>
      <c r="AY26" s="783">
        <v>2.9977237651151286E-2</v>
      </c>
      <c r="AZ26" s="784">
        <v>0</v>
      </c>
      <c r="BA26" s="782">
        <v>0</v>
      </c>
      <c r="BB26" s="782">
        <v>0</v>
      </c>
      <c r="BC26" s="782">
        <v>0</v>
      </c>
      <c r="BD26" s="782">
        <v>8.0739709358106732E-2</v>
      </c>
      <c r="BE26" s="782">
        <v>7.4338353884478583E-2</v>
      </c>
      <c r="BF26" s="782">
        <v>0.61816437481961117</v>
      </c>
      <c r="BG26" s="782">
        <v>0.55860323304597603</v>
      </c>
      <c r="BH26" s="782">
        <v>0.18309772550877837</v>
      </c>
      <c r="BI26" s="782">
        <v>0.2381145747301853</v>
      </c>
      <c r="BJ26" s="782">
        <v>0.11799819031349645</v>
      </c>
      <c r="BK26" s="783">
        <v>0.12894383833936027</v>
      </c>
    </row>
    <row r="27" spans="2:63" s="755" customFormat="1">
      <c r="B27" s="759" t="s">
        <v>119</v>
      </c>
      <c r="C27" s="760" t="s">
        <v>769</v>
      </c>
      <c r="D27" s="773"/>
      <c r="E27" s="774"/>
      <c r="F27" s="774"/>
      <c r="G27" s="774"/>
      <c r="H27" s="774"/>
      <c r="I27" s="774"/>
      <c r="J27" s="774"/>
      <c r="K27" s="774"/>
      <c r="L27" s="774"/>
      <c r="M27" s="774"/>
      <c r="N27" s="774"/>
      <c r="O27" s="775"/>
      <c r="P27" s="762">
        <v>0</v>
      </c>
      <c r="Q27" s="763">
        <v>0</v>
      </c>
      <c r="R27" s="763">
        <v>0</v>
      </c>
      <c r="S27" s="763">
        <v>0</v>
      </c>
      <c r="T27" s="763">
        <v>1</v>
      </c>
      <c r="U27" s="763">
        <v>1</v>
      </c>
      <c r="V27" s="763">
        <v>0</v>
      </c>
      <c r="W27" s="763">
        <v>0</v>
      </c>
      <c r="X27" s="763">
        <v>0</v>
      </c>
      <c r="Y27" s="763">
        <v>0</v>
      </c>
      <c r="Z27" s="763">
        <v>0</v>
      </c>
      <c r="AA27" s="765">
        <v>0</v>
      </c>
      <c r="AB27" s="766">
        <v>0</v>
      </c>
      <c r="AC27" s="767">
        <v>0</v>
      </c>
      <c r="AD27" s="767">
        <v>0</v>
      </c>
      <c r="AE27" s="767">
        <v>0</v>
      </c>
      <c r="AF27" s="767">
        <v>0.90738639602463433</v>
      </c>
      <c r="AG27" s="767">
        <v>0.89376679629547695</v>
      </c>
      <c r="AH27" s="767">
        <v>7.3535819175433961E-2</v>
      </c>
      <c r="AI27" s="767">
        <v>8.8869407455125018E-2</v>
      </c>
      <c r="AJ27" s="767">
        <v>8.884592983630115E-3</v>
      </c>
      <c r="AK27" s="767">
        <v>1.0100818716249233E-2</v>
      </c>
      <c r="AL27" s="767">
        <v>1.0193191816300476E-2</v>
      </c>
      <c r="AM27" s="768">
        <v>7.262977533148798E-3</v>
      </c>
      <c r="AN27" s="781">
        <v>0</v>
      </c>
      <c r="AO27" s="782">
        <v>0</v>
      </c>
      <c r="AP27" s="782">
        <v>0</v>
      </c>
      <c r="AQ27" s="782">
        <v>0</v>
      </c>
      <c r="AR27" s="782">
        <v>0.98595561684600164</v>
      </c>
      <c r="AS27" s="782">
        <v>0.98837966144208245</v>
      </c>
      <c r="AT27" s="782">
        <v>1.4044383153998296E-2</v>
      </c>
      <c r="AU27" s="782">
        <v>1.1620338557917467E-2</v>
      </c>
      <c r="AV27" s="782">
        <v>0</v>
      </c>
      <c r="AW27" s="782">
        <v>0</v>
      </c>
      <c r="AX27" s="782">
        <v>0</v>
      </c>
      <c r="AY27" s="783">
        <v>0</v>
      </c>
      <c r="AZ27" s="784">
        <v>0</v>
      </c>
      <c r="BA27" s="782">
        <v>0</v>
      </c>
      <c r="BB27" s="782">
        <v>0</v>
      </c>
      <c r="BC27" s="782">
        <v>0</v>
      </c>
      <c r="BD27" s="782">
        <v>0.92562686232568725</v>
      </c>
      <c r="BE27" s="782">
        <v>0.92021658990420974</v>
      </c>
      <c r="BF27" s="782">
        <v>6.6147970517793669E-2</v>
      </c>
      <c r="BG27" s="782">
        <v>7.2962240505019288E-2</v>
      </c>
      <c r="BH27" s="782">
        <v>3.8304899218835689E-3</v>
      </c>
      <c r="BI27" s="782">
        <v>3.9679915889107966E-3</v>
      </c>
      <c r="BJ27" s="782">
        <v>4.3946772346358911E-3</v>
      </c>
      <c r="BK27" s="783">
        <v>2.8531780018604385E-3</v>
      </c>
    </row>
    <row r="28" spans="2:63" s="755" customFormat="1">
      <c r="B28" s="759" t="s">
        <v>120</v>
      </c>
      <c r="C28" s="760" t="s">
        <v>769</v>
      </c>
      <c r="D28" s="762">
        <v>0</v>
      </c>
      <c r="E28" s="763">
        <v>0</v>
      </c>
      <c r="F28" s="763">
        <v>0</v>
      </c>
      <c r="G28" s="763">
        <v>0</v>
      </c>
      <c r="H28" s="763">
        <v>5.1417171948289668E-3</v>
      </c>
      <c r="I28" s="763">
        <v>2.8167959637823508E-3</v>
      </c>
      <c r="J28" s="763">
        <v>0.45132922434504064</v>
      </c>
      <c r="K28" s="763">
        <v>0.45308303360677715</v>
      </c>
      <c r="L28" s="763">
        <v>5.993164397666171E-2</v>
      </c>
      <c r="M28" s="763">
        <v>2.3483968714046847E-2</v>
      </c>
      <c r="N28" s="763">
        <v>0.48359741448346871</v>
      </c>
      <c r="O28" s="764">
        <v>0.52061620171539369</v>
      </c>
      <c r="P28" s="762">
        <v>0</v>
      </c>
      <c r="Q28" s="763">
        <v>0</v>
      </c>
      <c r="R28" s="763">
        <v>0</v>
      </c>
      <c r="S28" s="763">
        <v>0</v>
      </c>
      <c r="T28" s="763">
        <v>1.0293413234679627E-3</v>
      </c>
      <c r="U28" s="763">
        <v>5.2162420546977319E-4</v>
      </c>
      <c r="V28" s="763">
        <v>0.95191311408023405</v>
      </c>
      <c r="W28" s="763">
        <v>0.93265359271329806</v>
      </c>
      <c r="X28" s="763">
        <v>4.2294717746455893E-3</v>
      </c>
      <c r="Y28" s="763">
        <v>1.6739615234532296E-2</v>
      </c>
      <c r="Z28" s="763">
        <v>4.2828072821652165E-2</v>
      </c>
      <c r="AA28" s="765">
        <v>5.0085167846699863E-2</v>
      </c>
      <c r="AB28" s="766">
        <v>0</v>
      </c>
      <c r="AC28" s="767">
        <v>0</v>
      </c>
      <c r="AD28" s="767">
        <v>0</v>
      </c>
      <c r="AE28" s="767">
        <v>0</v>
      </c>
      <c r="AF28" s="767">
        <v>4.7801469195310357E-2</v>
      </c>
      <c r="AG28" s="767">
        <v>9.277217694979624E-2</v>
      </c>
      <c r="AH28" s="767">
        <v>8.7120335094403145E-2</v>
      </c>
      <c r="AI28" s="767">
        <v>0.15339426712485751</v>
      </c>
      <c r="AJ28" s="767">
        <v>0.86507819571028644</v>
      </c>
      <c r="AK28" s="767">
        <v>0.75383355592534607</v>
      </c>
      <c r="AL28" s="767">
        <v>0</v>
      </c>
      <c r="AM28" s="768">
        <v>0</v>
      </c>
      <c r="AN28" s="781">
        <v>0</v>
      </c>
      <c r="AO28" s="782">
        <v>0</v>
      </c>
      <c r="AP28" s="782">
        <v>0</v>
      </c>
      <c r="AQ28" s="782">
        <v>0</v>
      </c>
      <c r="AR28" s="782">
        <v>9.5300211592862002E-3</v>
      </c>
      <c r="AS28" s="782">
        <v>8.9297173379666115E-3</v>
      </c>
      <c r="AT28" s="782">
        <v>0.47861243619982291</v>
      </c>
      <c r="AU28" s="782">
        <v>0.47939696190761721</v>
      </c>
      <c r="AV28" s="782">
        <v>0.15893379443892505</v>
      </c>
      <c r="AW28" s="782">
        <v>8.4555596254157636E-2</v>
      </c>
      <c r="AX28" s="782">
        <v>0.35292374820196643</v>
      </c>
      <c r="AY28" s="783">
        <v>0.42711772450025859</v>
      </c>
      <c r="AZ28" s="784">
        <v>0</v>
      </c>
      <c r="BA28" s="782">
        <v>0</v>
      </c>
      <c r="BB28" s="782">
        <v>0</v>
      </c>
      <c r="BC28" s="782">
        <v>0</v>
      </c>
      <c r="BD28" s="782">
        <v>9.5300211592862002E-3</v>
      </c>
      <c r="BE28" s="782">
        <v>8.9297173379666115E-3</v>
      </c>
      <c r="BF28" s="782">
        <v>0.47861243619982291</v>
      </c>
      <c r="BG28" s="782">
        <v>0.47939696190761721</v>
      </c>
      <c r="BH28" s="782">
        <v>0.15893379443892505</v>
      </c>
      <c r="BI28" s="782">
        <v>8.4555596254157636E-2</v>
      </c>
      <c r="BJ28" s="782">
        <v>0.35292374820196643</v>
      </c>
      <c r="BK28" s="783">
        <v>0.42711772450025859</v>
      </c>
    </row>
    <row r="29" spans="2:63" s="755" customFormat="1">
      <c r="B29" s="759" t="s">
        <v>121</v>
      </c>
      <c r="C29" s="760" t="s">
        <v>769</v>
      </c>
      <c r="D29" s="773"/>
      <c r="E29" s="774"/>
      <c r="F29" s="774"/>
      <c r="G29" s="774"/>
      <c r="H29" s="774"/>
      <c r="I29" s="774"/>
      <c r="J29" s="774"/>
      <c r="K29" s="774"/>
      <c r="L29" s="774"/>
      <c r="M29" s="774"/>
      <c r="N29" s="774"/>
      <c r="O29" s="775"/>
      <c r="P29" s="762">
        <v>0</v>
      </c>
      <c r="Q29" s="763">
        <v>0</v>
      </c>
      <c r="R29" s="763">
        <v>0</v>
      </c>
      <c r="S29" s="763">
        <v>0</v>
      </c>
      <c r="T29" s="763">
        <v>0</v>
      </c>
      <c r="U29" s="763">
        <v>0</v>
      </c>
      <c r="V29" s="767">
        <v>0.28002421307506031</v>
      </c>
      <c r="W29" s="767">
        <v>0.64987888726808696</v>
      </c>
      <c r="X29" s="767">
        <v>0.7199757869249398</v>
      </c>
      <c r="Y29" s="767">
        <v>0.35012111273191299</v>
      </c>
      <c r="Z29" s="763">
        <v>0</v>
      </c>
      <c r="AA29" s="765">
        <v>0</v>
      </c>
      <c r="AB29" s="766">
        <v>0</v>
      </c>
      <c r="AC29" s="767">
        <v>0</v>
      </c>
      <c r="AD29" s="767">
        <v>0</v>
      </c>
      <c r="AE29" s="767">
        <v>0</v>
      </c>
      <c r="AF29" s="767">
        <v>0</v>
      </c>
      <c r="AG29" s="767">
        <v>0</v>
      </c>
      <c r="AH29" s="767">
        <v>1.946902654867257E-2</v>
      </c>
      <c r="AI29" s="767">
        <v>8.0739277078990812E-2</v>
      </c>
      <c r="AJ29" s="767">
        <v>0.98053097345132745</v>
      </c>
      <c r="AK29" s="767">
        <v>0.91926072292100913</v>
      </c>
      <c r="AL29" s="767">
        <v>0</v>
      </c>
      <c r="AM29" s="768">
        <v>0</v>
      </c>
      <c r="AN29" s="781">
        <v>0</v>
      </c>
      <c r="AO29" s="782">
        <v>0</v>
      </c>
      <c r="AP29" s="782">
        <v>0</v>
      </c>
      <c r="AQ29" s="782">
        <v>0</v>
      </c>
      <c r="AR29" s="782">
        <v>0</v>
      </c>
      <c r="AS29" s="782">
        <v>0</v>
      </c>
      <c r="AT29" s="782">
        <v>0.16826917605120376</v>
      </c>
      <c r="AU29" s="782">
        <v>0.35444761509708306</v>
      </c>
      <c r="AV29" s="782">
        <v>0.83173082394879627</v>
      </c>
      <c r="AW29" s="782">
        <v>0.645552384902917</v>
      </c>
      <c r="AX29" s="782">
        <v>0</v>
      </c>
      <c r="AY29" s="783">
        <v>0</v>
      </c>
      <c r="AZ29" s="784">
        <v>0</v>
      </c>
      <c r="BA29" s="782">
        <v>0</v>
      </c>
      <c r="BB29" s="782">
        <v>0</v>
      </c>
      <c r="BC29" s="782">
        <v>0</v>
      </c>
      <c r="BD29" s="782">
        <v>0</v>
      </c>
      <c r="BE29" s="782">
        <v>0</v>
      </c>
      <c r="BF29" s="782">
        <v>0.16826917605120376</v>
      </c>
      <c r="BG29" s="782">
        <v>0.35444761509708306</v>
      </c>
      <c r="BH29" s="782">
        <v>0.83173082394879627</v>
      </c>
      <c r="BI29" s="782">
        <v>0.645552384902917</v>
      </c>
      <c r="BJ29" s="782">
        <v>0</v>
      </c>
      <c r="BK29" s="783">
        <v>0</v>
      </c>
    </row>
    <row r="30" spans="2:63" s="755" customFormat="1">
      <c r="B30" s="759" t="s">
        <v>122</v>
      </c>
      <c r="C30" s="760" t="s">
        <v>769</v>
      </c>
      <c r="D30" s="773"/>
      <c r="E30" s="774"/>
      <c r="F30" s="774"/>
      <c r="G30" s="774"/>
      <c r="H30" s="774"/>
      <c r="I30" s="774"/>
      <c r="J30" s="774"/>
      <c r="K30" s="774"/>
      <c r="L30" s="774"/>
      <c r="M30" s="774"/>
      <c r="N30" s="774"/>
      <c r="O30" s="775"/>
      <c r="P30" s="785">
        <v>0</v>
      </c>
      <c r="Q30" s="767">
        <v>0</v>
      </c>
      <c r="R30" s="767">
        <v>0</v>
      </c>
      <c r="S30" s="767">
        <v>0</v>
      </c>
      <c r="T30" s="767">
        <v>0</v>
      </c>
      <c r="U30" s="767">
        <v>0</v>
      </c>
      <c r="V30" s="767">
        <v>0</v>
      </c>
      <c r="W30" s="767">
        <v>0</v>
      </c>
      <c r="X30" s="767">
        <v>1</v>
      </c>
      <c r="Y30" s="767">
        <v>1</v>
      </c>
      <c r="Z30" s="767">
        <v>0</v>
      </c>
      <c r="AA30" s="768">
        <v>0</v>
      </c>
      <c r="AB30" s="766">
        <v>0</v>
      </c>
      <c r="AC30" s="767">
        <v>0</v>
      </c>
      <c r="AD30" s="767">
        <v>0</v>
      </c>
      <c r="AE30" s="767">
        <v>0</v>
      </c>
      <c r="AF30" s="767">
        <v>0</v>
      </c>
      <c r="AG30" s="767">
        <v>0</v>
      </c>
      <c r="AH30" s="767">
        <v>0</v>
      </c>
      <c r="AI30" s="767">
        <v>0</v>
      </c>
      <c r="AJ30" s="767">
        <v>0.65487681027354872</v>
      </c>
      <c r="AK30" s="767">
        <v>0.26677782445307585</v>
      </c>
      <c r="AL30" s="767">
        <v>0.34512318972645123</v>
      </c>
      <c r="AM30" s="768">
        <v>0.73322217554692415</v>
      </c>
      <c r="AN30" s="781">
        <v>0</v>
      </c>
      <c r="AO30" s="782">
        <v>0</v>
      </c>
      <c r="AP30" s="782">
        <v>0</v>
      </c>
      <c r="AQ30" s="782">
        <v>0</v>
      </c>
      <c r="AR30" s="782">
        <v>0</v>
      </c>
      <c r="AS30" s="782">
        <v>0</v>
      </c>
      <c r="AT30" s="782">
        <v>0.13385826771653542</v>
      </c>
      <c r="AU30" s="782">
        <v>0.19214768590743631</v>
      </c>
      <c r="AV30" s="782">
        <v>0.67191601049868765</v>
      </c>
      <c r="AW30" s="782">
        <v>0.57644305772230886</v>
      </c>
      <c r="AX30" s="782">
        <v>0.19422572178477687</v>
      </c>
      <c r="AY30" s="783">
        <v>0.23140925637025481</v>
      </c>
      <c r="AZ30" s="784">
        <v>0</v>
      </c>
      <c r="BA30" s="782">
        <v>0</v>
      </c>
      <c r="BB30" s="782">
        <v>0</v>
      </c>
      <c r="BC30" s="782">
        <v>0</v>
      </c>
      <c r="BD30" s="782">
        <v>0</v>
      </c>
      <c r="BE30" s="782">
        <v>0</v>
      </c>
      <c r="BF30" s="782">
        <v>1</v>
      </c>
      <c r="BG30" s="782">
        <v>1</v>
      </c>
      <c r="BH30" s="782">
        <v>0</v>
      </c>
      <c r="BI30" s="782">
        <v>0</v>
      </c>
      <c r="BJ30" s="782">
        <v>0</v>
      </c>
      <c r="BK30" s="783">
        <v>0</v>
      </c>
    </row>
    <row r="31" spans="2:63" s="755" customFormat="1">
      <c r="B31" s="759" t="s">
        <v>124</v>
      </c>
      <c r="C31" s="760" t="s">
        <v>769</v>
      </c>
      <c r="D31" s="773"/>
      <c r="E31" s="774"/>
      <c r="F31" s="774"/>
      <c r="G31" s="774"/>
      <c r="H31" s="774"/>
      <c r="I31" s="774"/>
      <c r="J31" s="774"/>
      <c r="K31" s="774"/>
      <c r="L31" s="774"/>
      <c r="M31" s="774"/>
      <c r="N31" s="774"/>
      <c r="O31" s="775"/>
      <c r="P31" s="785">
        <v>0</v>
      </c>
      <c r="Q31" s="767">
        <v>0</v>
      </c>
      <c r="R31" s="767">
        <v>0</v>
      </c>
      <c r="S31" s="767">
        <v>0</v>
      </c>
      <c r="T31" s="767">
        <v>0</v>
      </c>
      <c r="U31" s="767">
        <v>0</v>
      </c>
      <c r="V31" s="767">
        <v>0.5714285714285714</v>
      </c>
      <c r="W31" s="767">
        <v>0.2481807763427101</v>
      </c>
      <c r="X31" s="767">
        <v>0</v>
      </c>
      <c r="Y31" s="767">
        <v>1.3583536641097932E-2</v>
      </c>
      <c r="Z31" s="767">
        <v>0.42857142857142855</v>
      </c>
      <c r="AA31" s="768">
        <v>0.73823568701619202</v>
      </c>
      <c r="AB31" s="766">
        <v>0</v>
      </c>
      <c r="AC31" s="767">
        <v>0</v>
      </c>
      <c r="AD31" s="767">
        <v>0</v>
      </c>
      <c r="AE31" s="767">
        <v>0</v>
      </c>
      <c r="AF31" s="767">
        <v>2.3414112308369206E-2</v>
      </c>
      <c r="AG31" s="767">
        <v>3.5311036690968975E-3</v>
      </c>
      <c r="AH31" s="767">
        <v>9.2629817190479066E-2</v>
      </c>
      <c r="AI31" s="767">
        <v>0.21571658164447105</v>
      </c>
      <c r="AJ31" s="767">
        <v>2.9332344085650441E-2</v>
      </c>
      <c r="AK31" s="767">
        <v>0.14049324989233011</v>
      </c>
      <c r="AL31" s="767">
        <v>0.85462372641550122</v>
      </c>
      <c r="AM31" s="768">
        <v>0.64025906479410188</v>
      </c>
      <c r="AN31" s="781">
        <v>0</v>
      </c>
      <c r="AO31" s="782">
        <v>0</v>
      </c>
      <c r="AP31" s="782">
        <v>0</v>
      </c>
      <c r="AQ31" s="782">
        <v>0</v>
      </c>
      <c r="AR31" s="782">
        <v>2.6159846750151528E-2</v>
      </c>
      <c r="AS31" s="782">
        <v>1.0422056016421254E-2</v>
      </c>
      <c r="AT31" s="782">
        <v>0.22321279685040674</v>
      </c>
      <c r="AU31" s="782">
        <v>0.25861235233076946</v>
      </c>
      <c r="AV31" s="782">
        <v>7.8800844338337353E-2</v>
      </c>
      <c r="AW31" s="782">
        <v>0.1759980671165316</v>
      </c>
      <c r="AX31" s="782">
        <v>0.67182651206110544</v>
      </c>
      <c r="AY31" s="783">
        <v>0.55496752453627773</v>
      </c>
      <c r="AZ31" s="784">
        <v>0</v>
      </c>
      <c r="BA31" s="782">
        <v>0</v>
      </c>
      <c r="BB31" s="782">
        <v>0</v>
      </c>
      <c r="BC31" s="782">
        <v>0</v>
      </c>
      <c r="BD31" s="782">
        <v>2.6159846750151528E-2</v>
      </c>
      <c r="BE31" s="782">
        <v>1.0422056016421254E-2</v>
      </c>
      <c r="BF31" s="782">
        <v>0.22321279685040674</v>
      </c>
      <c r="BG31" s="782">
        <v>0.25861235233076946</v>
      </c>
      <c r="BH31" s="782">
        <v>7.8800844338337353E-2</v>
      </c>
      <c r="BI31" s="782">
        <v>0.1759980671165316</v>
      </c>
      <c r="BJ31" s="782">
        <v>0.67182651206110544</v>
      </c>
      <c r="BK31" s="783">
        <v>0.55496752453627773</v>
      </c>
    </row>
    <row r="32" spans="2:63" s="755" customFormat="1">
      <c r="B32" s="759" t="s">
        <v>123</v>
      </c>
      <c r="C32" s="760" t="s">
        <v>769</v>
      </c>
      <c r="D32" s="773"/>
      <c r="E32" s="774"/>
      <c r="F32" s="774"/>
      <c r="G32" s="774"/>
      <c r="H32" s="774"/>
      <c r="I32" s="774"/>
      <c r="J32" s="774"/>
      <c r="K32" s="774"/>
      <c r="L32" s="774"/>
      <c r="M32" s="774"/>
      <c r="N32" s="774"/>
      <c r="O32" s="775"/>
      <c r="P32" s="773"/>
      <c r="Q32" s="774"/>
      <c r="R32" s="774"/>
      <c r="S32" s="774"/>
      <c r="T32" s="774"/>
      <c r="U32" s="774"/>
      <c r="V32" s="774"/>
      <c r="W32" s="774"/>
      <c r="X32" s="774"/>
      <c r="Y32" s="774"/>
      <c r="Z32" s="774"/>
      <c r="AA32" s="776"/>
      <c r="AB32" s="766">
        <v>0</v>
      </c>
      <c r="AC32" s="767">
        <v>0</v>
      </c>
      <c r="AD32" s="767">
        <v>0</v>
      </c>
      <c r="AE32" s="767">
        <v>0</v>
      </c>
      <c r="AF32" s="767">
        <v>0</v>
      </c>
      <c r="AG32" s="767">
        <v>0</v>
      </c>
      <c r="AH32" s="767">
        <v>0</v>
      </c>
      <c r="AI32" s="767">
        <v>0</v>
      </c>
      <c r="AJ32" s="767">
        <v>0</v>
      </c>
      <c r="AK32" s="767">
        <v>0</v>
      </c>
      <c r="AL32" s="767">
        <v>0</v>
      </c>
      <c r="AM32" s="768">
        <v>0</v>
      </c>
      <c r="AN32" s="781">
        <v>0</v>
      </c>
      <c r="AO32" s="782">
        <v>0</v>
      </c>
      <c r="AP32" s="782">
        <v>0</v>
      </c>
      <c r="AQ32" s="782">
        <v>0</v>
      </c>
      <c r="AR32" s="782">
        <v>0</v>
      </c>
      <c r="AS32" s="782">
        <v>0</v>
      </c>
      <c r="AT32" s="782">
        <v>0</v>
      </c>
      <c r="AU32" s="782">
        <v>0</v>
      </c>
      <c r="AV32" s="782">
        <v>0</v>
      </c>
      <c r="AW32" s="782">
        <v>0</v>
      </c>
      <c r="AX32" s="782">
        <v>0</v>
      </c>
      <c r="AY32" s="783">
        <v>0</v>
      </c>
      <c r="AZ32" s="784">
        <v>0</v>
      </c>
      <c r="BA32" s="782">
        <v>0</v>
      </c>
      <c r="BB32" s="782">
        <v>0</v>
      </c>
      <c r="BC32" s="782">
        <v>0</v>
      </c>
      <c r="BD32" s="782">
        <v>0</v>
      </c>
      <c r="BE32" s="782">
        <v>0</v>
      </c>
      <c r="BF32" s="782">
        <v>0</v>
      </c>
      <c r="BG32" s="782">
        <v>0</v>
      </c>
      <c r="BH32" s="782">
        <v>0</v>
      </c>
      <c r="BI32" s="782">
        <v>0</v>
      </c>
      <c r="BJ32" s="782">
        <v>0</v>
      </c>
      <c r="BK32" s="783">
        <v>0</v>
      </c>
    </row>
    <row r="33" spans="2:63" s="755" customFormat="1">
      <c r="B33" s="759" t="s">
        <v>772</v>
      </c>
      <c r="C33" s="760" t="s">
        <v>769</v>
      </c>
      <c r="D33" s="773"/>
      <c r="E33" s="774"/>
      <c r="F33" s="774"/>
      <c r="G33" s="774"/>
      <c r="H33" s="774"/>
      <c r="I33" s="774"/>
      <c r="J33" s="774"/>
      <c r="K33" s="774"/>
      <c r="L33" s="774"/>
      <c r="M33" s="774"/>
      <c r="N33" s="774"/>
      <c r="O33" s="775"/>
      <c r="P33" s="773"/>
      <c r="Q33" s="774"/>
      <c r="R33" s="774"/>
      <c r="S33" s="774"/>
      <c r="T33" s="774"/>
      <c r="U33" s="774"/>
      <c r="V33" s="774"/>
      <c r="W33" s="774"/>
      <c r="X33" s="774"/>
      <c r="Y33" s="774"/>
      <c r="Z33" s="774"/>
      <c r="AA33" s="776"/>
      <c r="AB33" s="766">
        <v>0</v>
      </c>
      <c r="AC33" s="767">
        <v>0</v>
      </c>
      <c r="AD33" s="767">
        <v>0</v>
      </c>
      <c r="AE33" s="767">
        <v>0</v>
      </c>
      <c r="AF33" s="767">
        <v>0</v>
      </c>
      <c r="AG33" s="767">
        <v>0</v>
      </c>
      <c r="AH33" s="767">
        <v>1</v>
      </c>
      <c r="AI33" s="767">
        <v>1</v>
      </c>
      <c r="AJ33" s="767">
        <v>0</v>
      </c>
      <c r="AK33" s="767">
        <v>0</v>
      </c>
      <c r="AL33" s="767">
        <v>0</v>
      </c>
      <c r="AM33" s="768">
        <v>0</v>
      </c>
      <c r="AN33" s="781">
        <v>0</v>
      </c>
      <c r="AO33" s="782">
        <v>0</v>
      </c>
      <c r="AP33" s="782">
        <v>0</v>
      </c>
      <c r="AQ33" s="782">
        <v>0</v>
      </c>
      <c r="AR33" s="782">
        <v>0</v>
      </c>
      <c r="AS33" s="782">
        <v>0</v>
      </c>
      <c r="AT33" s="782">
        <v>0.11612088510294502</v>
      </c>
      <c r="AU33" s="782">
        <v>0.11612088510294502</v>
      </c>
      <c r="AV33" s="782">
        <v>0.68129806427818973</v>
      </c>
      <c r="AW33" s="782">
        <v>0.68129806427818973</v>
      </c>
      <c r="AX33" s="782">
        <v>0.20258105061886528</v>
      </c>
      <c r="AY33" s="783">
        <v>0.20258105061886528</v>
      </c>
      <c r="AZ33" s="784">
        <v>0</v>
      </c>
      <c r="BA33" s="782">
        <v>0</v>
      </c>
      <c r="BB33" s="782">
        <v>0</v>
      </c>
      <c r="BC33" s="782">
        <v>0</v>
      </c>
      <c r="BD33" s="782">
        <v>0</v>
      </c>
      <c r="BE33" s="782">
        <v>0</v>
      </c>
      <c r="BF33" s="782">
        <v>0.11612088510294502</v>
      </c>
      <c r="BG33" s="782">
        <v>0.11612088510294502</v>
      </c>
      <c r="BH33" s="782">
        <v>0.68129806427818973</v>
      </c>
      <c r="BI33" s="782">
        <v>0.68129806427818973</v>
      </c>
      <c r="BJ33" s="782">
        <v>0.20258105061886528</v>
      </c>
      <c r="BK33" s="783">
        <v>0.20258105061886528</v>
      </c>
    </row>
    <row r="34" spans="2:63" s="755" customFormat="1">
      <c r="B34" s="759" t="s">
        <v>773</v>
      </c>
      <c r="C34" s="760" t="s">
        <v>769</v>
      </c>
      <c r="D34" s="773"/>
      <c r="E34" s="774"/>
      <c r="F34" s="774"/>
      <c r="G34" s="774"/>
      <c r="H34" s="774"/>
      <c r="I34" s="774"/>
      <c r="J34" s="774"/>
      <c r="K34" s="774"/>
      <c r="L34" s="774"/>
      <c r="M34" s="774"/>
      <c r="N34" s="774"/>
      <c r="O34" s="775"/>
      <c r="P34" s="773"/>
      <c r="Q34" s="774"/>
      <c r="R34" s="774"/>
      <c r="S34" s="774"/>
      <c r="T34" s="774"/>
      <c r="U34" s="774"/>
      <c r="V34" s="774"/>
      <c r="W34" s="774"/>
      <c r="X34" s="774"/>
      <c r="Y34" s="774"/>
      <c r="Z34" s="774"/>
      <c r="AA34" s="776"/>
      <c r="AB34" s="766">
        <v>1</v>
      </c>
      <c r="AC34" s="767">
        <v>1</v>
      </c>
      <c r="AD34" s="767">
        <v>0</v>
      </c>
      <c r="AE34" s="767">
        <v>0</v>
      </c>
      <c r="AF34" s="767">
        <v>0</v>
      </c>
      <c r="AG34" s="767">
        <v>0</v>
      </c>
      <c r="AH34" s="767">
        <v>0</v>
      </c>
      <c r="AI34" s="767">
        <v>0</v>
      </c>
      <c r="AJ34" s="767">
        <v>0</v>
      </c>
      <c r="AK34" s="767">
        <v>0</v>
      </c>
      <c r="AL34" s="767">
        <v>0</v>
      </c>
      <c r="AM34" s="768">
        <v>0</v>
      </c>
      <c r="AN34" s="777">
        <v>1</v>
      </c>
      <c r="AO34" s="778">
        <v>1</v>
      </c>
      <c r="AP34" s="778">
        <v>0</v>
      </c>
      <c r="AQ34" s="778">
        <v>0</v>
      </c>
      <c r="AR34" s="778">
        <v>0</v>
      </c>
      <c r="AS34" s="778">
        <v>0</v>
      </c>
      <c r="AT34" s="778">
        <v>0</v>
      </c>
      <c r="AU34" s="778">
        <v>0</v>
      </c>
      <c r="AV34" s="778">
        <v>0</v>
      </c>
      <c r="AW34" s="778">
        <v>0</v>
      </c>
      <c r="AX34" s="778">
        <v>0</v>
      </c>
      <c r="AY34" s="779">
        <v>0</v>
      </c>
      <c r="AZ34" s="780">
        <v>1</v>
      </c>
      <c r="BA34" s="778">
        <v>1</v>
      </c>
      <c r="BB34" s="778">
        <v>0</v>
      </c>
      <c r="BC34" s="778">
        <v>0</v>
      </c>
      <c r="BD34" s="778">
        <v>0</v>
      </c>
      <c r="BE34" s="778">
        <v>0</v>
      </c>
      <c r="BF34" s="778">
        <v>0</v>
      </c>
      <c r="BG34" s="778">
        <v>0</v>
      </c>
      <c r="BH34" s="778">
        <v>0</v>
      </c>
      <c r="BI34" s="778">
        <v>0</v>
      </c>
      <c r="BJ34" s="778">
        <v>0</v>
      </c>
      <c r="BK34" s="779">
        <v>0</v>
      </c>
    </row>
    <row r="35" spans="2:63" s="755" customFormat="1">
      <c r="B35" s="759" t="s">
        <v>125</v>
      </c>
      <c r="C35" s="760" t="s">
        <v>769</v>
      </c>
      <c r="D35" s="773"/>
      <c r="E35" s="774"/>
      <c r="F35" s="774"/>
      <c r="G35" s="774"/>
      <c r="H35" s="774"/>
      <c r="I35" s="774"/>
      <c r="J35" s="774"/>
      <c r="K35" s="774"/>
      <c r="L35" s="774"/>
      <c r="M35" s="774"/>
      <c r="N35" s="774"/>
      <c r="O35" s="775"/>
      <c r="P35" s="773"/>
      <c r="Q35" s="774"/>
      <c r="R35" s="774"/>
      <c r="S35" s="774"/>
      <c r="T35" s="774"/>
      <c r="U35" s="774"/>
      <c r="V35" s="774"/>
      <c r="W35" s="774"/>
      <c r="X35" s="774"/>
      <c r="Y35" s="774"/>
      <c r="Z35" s="774"/>
      <c r="AA35" s="776"/>
      <c r="AB35" s="766">
        <v>0</v>
      </c>
      <c r="AC35" s="767">
        <v>0</v>
      </c>
      <c r="AD35" s="767">
        <v>0</v>
      </c>
      <c r="AE35" s="767">
        <v>0</v>
      </c>
      <c r="AF35" s="767">
        <v>0.77183828076685224</v>
      </c>
      <c r="AG35" s="767">
        <v>0.77736449675518293</v>
      </c>
      <c r="AH35" s="767">
        <v>0.17346938775510209</v>
      </c>
      <c r="AI35" s="767">
        <v>0.16984812536203339</v>
      </c>
      <c r="AJ35" s="767">
        <v>4.1763296227581972E-2</v>
      </c>
      <c r="AK35" s="767">
        <v>4.0307056580085945E-2</v>
      </c>
      <c r="AL35" s="767">
        <v>1.2929035250463829E-2</v>
      </c>
      <c r="AM35" s="768">
        <v>1.2480321302697685E-2</v>
      </c>
      <c r="AN35" s="781">
        <v>0</v>
      </c>
      <c r="AO35" s="782">
        <v>0</v>
      </c>
      <c r="AP35" s="782">
        <v>0</v>
      </c>
      <c r="AQ35" s="782">
        <v>0</v>
      </c>
      <c r="AR35" s="782">
        <v>0.68931253236664969</v>
      </c>
      <c r="AS35" s="782">
        <v>0.68027272602188416</v>
      </c>
      <c r="AT35" s="782">
        <v>0.18785603314344901</v>
      </c>
      <c r="AU35" s="782">
        <v>0.19637881690877257</v>
      </c>
      <c r="AV35" s="782">
        <v>7.3116261004660843E-2</v>
      </c>
      <c r="AW35" s="782">
        <v>7.3743262255213909E-2</v>
      </c>
      <c r="AX35" s="782">
        <v>4.9715173485240821E-2</v>
      </c>
      <c r="AY35" s="783">
        <v>4.9605194814129401E-2</v>
      </c>
      <c r="AZ35" s="784">
        <v>0</v>
      </c>
      <c r="BA35" s="782">
        <v>0</v>
      </c>
      <c r="BB35" s="782">
        <v>0</v>
      </c>
      <c r="BC35" s="782">
        <v>0</v>
      </c>
      <c r="BD35" s="782">
        <v>0.74516943945014624</v>
      </c>
      <c r="BE35" s="782">
        <v>0.74449527352864864</v>
      </c>
      <c r="BF35" s="782">
        <v>0.1926022440201185</v>
      </c>
      <c r="BG35" s="782">
        <v>0.19446175834555623</v>
      </c>
      <c r="BH35" s="782">
        <v>4.5551787705682828E-2</v>
      </c>
      <c r="BI35" s="782">
        <v>4.4721316954838247E-2</v>
      </c>
      <c r="BJ35" s="782">
        <v>1.6676528824051507E-2</v>
      </c>
      <c r="BK35" s="783">
        <v>1.6321651170956884E-2</v>
      </c>
    </row>
    <row r="36" spans="2:63" s="755" customFormat="1">
      <c r="B36" s="759" t="s">
        <v>774</v>
      </c>
      <c r="C36" s="760" t="s">
        <v>769</v>
      </c>
      <c r="D36" s="773"/>
      <c r="E36" s="774"/>
      <c r="F36" s="774"/>
      <c r="G36" s="774"/>
      <c r="H36" s="774"/>
      <c r="I36" s="774"/>
      <c r="J36" s="774"/>
      <c r="K36" s="774"/>
      <c r="L36" s="774"/>
      <c r="M36" s="774"/>
      <c r="N36" s="774"/>
      <c r="O36" s="775"/>
      <c r="P36" s="773"/>
      <c r="Q36" s="774"/>
      <c r="R36" s="774"/>
      <c r="S36" s="774"/>
      <c r="T36" s="774"/>
      <c r="U36" s="774"/>
      <c r="V36" s="774"/>
      <c r="W36" s="774"/>
      <c r="X36" s="774"/>
      <c r="Y36" s="774"/>
      <c r="Z36" s="774"/>
      <c r="AA36" s="776"/>
      <c r="AB36" s="766">
        <v>0</v>
      </c>
      <c r="AC36" s="767">
        <v>0</v>
      </c>
      <c r="AD36" s="767">
        <v>0</v>
      </c>
      <c r="AE36" s="767">
        <v>0</v>
      </c>
      <c r="AF36" s="767">
        <v>0</v>
      </c>
      <c r="AG36" s="767">
        <v>0</v>
      </c>
      <c r="AH36" s="767">
        <v>0</v>
      </c>
      <c r="AI36" s="767">
        <v>0</v>
      </c>
      <c r="AJ36" s="767">
        <v>0</v>
      </c>
      <c r="AK36" s="767">
        <v>0</v>
      </c>
      <c r="AL36" s="767">
        <v>0</v>
      </c>
      <c r="AM36" s="768">
        <v>0</v>
      </c>
      <c r="AN36" s="777">
        <v>0</v>
      </c>
      <c r="AO36" s="778">
        <v>0</v>
      </c>
      <c r="AP36" s="778">
        <v>0</v>
      </c>
      <c r="AQ36" s="778">
        <v>0</v>
      </c>
      <c r="AR36" s="778">
        <v>0</v>
      </c>
      <c r="AS36" s="778">
        <v>0</v>
      </c>
      <c r="AT36" s="778">
        <v>0.11612088510294502</v>
      </c>
      <c r="AU36" s="778">
        <v>0.11612088510294502</v>
      </c>
      <c r="AV36" s="778">
        <v>0.68129806427818973</v>
      </c>
      <c r="AW36" s="778">
        <v>0.68129806427818973</v>
      </c>
      <c r="AX36" s="778">
        <v>0.20258105061886528</v>
      </c>
      <c r="AY36" s="779">
        <v>0.20258105061886528</v>
      </c>
      <c r="AZ36" s="780">
        <v>0</v>
      </c>
      <c r="BA36" s="778">
        <v>0</v>
      </c>
      <c r="BB36" s="778">
        <v>0</v>
      </c>
      <c r="BC36" s="778">
        <v>0</v>
      </c>
      <c r="BD36" s="778">
        <v>0</v>
      </c>
      <c r="BE36" s="778">
        <v>0</v>
      </c>
      <c r="BF36" s="778">
        <v>0.11612088510294502</v>
      </c>
      <c r="BG36" s="778">
        <v>0.11612088510294502</v>
      </c>
      <c r="BH36" s="778">
        <v>0.68129806427818973</v>
      </c>
      <c r="BI36" s="778">
        <v>0.68129806427818973</v>
      </c>
      <c r="BJ36" s="778">
        <v>0.20258105061886528</v>
      </c>
      <c r="BK36" s="779">
        <v>0.20258105061886528</v>
      </c>
    </row>
    <row r="37" spans="2:63" s="755" customFormat="1">
      <c r="B37" s="759" t="s">
        <v>775</v>
      </c>
      <c r="C37" s="760" t="s">
        <v>769</v>
      </c>
      <c r="D37" s="773"/>
      <c r="E37" s="774"/>
      <c r="F37" s="774"/>
      <c r="G37" s="774"/>
      <c r="H37" s="774"/>
      <c r="I37" s="774"/>
      <c r="J37" s="774"/>
      <c r="K37" s="774"/>
      <c r="L37" s="774"/>
      <c r="M37" s="774"/>
      <c r="N37" s="774"/>
      <c r="O37" s="775"/>
      <c r="P37" s="762">
        <v>0</v>
      </c>
      <c r="Q37" s="763">
        <v>0</v>
      </c>
      <c r="R37" s="763">
        <v>0</v>
      </c>
      <c r="S37" s="763">
        <v>0</v>
      </c>
      <c r="T37" s="763">
        <v>0</v>
      </c>
      <c r="U37" s="763">
        <v>0</v>
      </c>
      <c r="V37" s="763">
        <v>1</v>
      </c>
      <c r="W37" s="763">
        <v>1</v>
      </c>
      <c r="X37" s="763">
        <v>0</v>
      </c>
      <c r="Y37" s="763">
        <v>0</v>
      </c>
      <c r="Z37" s="763">
        <v>0</v>
      </c>
      <c r="AA37" s="765">
        <v>0</v>
      </c>
      <c r="AB37" s="766">
        <v>0</v>
      </c>
      <c r="AC37" s="767">
        <v>0</v>
      </c>
      <c r="AD37" s="767">
        <v>0</v>
      </c>
      <c r="AE37" s="767">
        <v>0</v>
      </c>
      <c r="AF37" s="767">
        <v>4.92692648361382E-2</v>
      </c>
      <c r="AG37" s="767">
        <v>3.2953896185165199E-2</v>
      </c>
      <c r="AH37" s="767">
        <v>0.77579716563330403</v>
      </c>
      <c r="AI37" s="767">
        <v>0.83005219383795137</v>
      </c>
      <c r="AJ37" s="767">
        <v>0.17493356953055805</v>
      </c>
      <c r="AK37" s="767">
        <v>0.12192363800597875</v>
      </c>
      <c r="AL37" s="767">
        <v>0</v>
      </c>
      <c r="AM37" s="768">
        <v>1.507027197090482E-2</v>
      </c>
      <c r="AN37" s="777">
        <v>0</v>
      </c>
      <c r="AO37" s="778">
        <v>0</v>
      </c>
      <c r="AP37" s="778">
        <v>0</v>
      </c>
      <c r="AQ37" s="778">
        <v>0</v>
      </c>
      <c r="AR37" s="778">
        <v>4.8538394415357795E-2</v>
      </c>
      <c r="AS37" s="778">
        <v>3.2192180791624447E-2</v>
      </c>
      <c r="AT37" s="778">
        <v>0.77137870855148372</v>
      </c>
      <c r="AU37" s="778">
        <v>0.82883166126621965</v>
      </c>
      <c r="AV37" s="778">
        <v>0.18008289703315888</v>
      </c>
      <c r="AW37" s="778">
        <v>0.12425422894352332</v>
      </c>
      <c r="AX37" s="778">
        <v>0</v>
      </c>
      <c r="AY37" s="779">
        <v>1.47219289986328E-2</v>
      </c>
      <c r="AZ37" s="780">
        <v>0</v>
      </c>
      <c r="BA37" s="778">
        <v>0</v>
      </c>
      <c r="BB37" s="778">
        <v>0</v>
      </c>
      <c r="BC37" s="778">
        <v>0</v>
      </c>
      <c r="BD37" s="778">
        <v>4.8538394415357795E-2</v>
      </c>
      <c r="BE37" s="778">
        <v>3.2192180791624447E-2</v>
      </c>
      <c r="BF37" s="778">
        <v>0.77137870855148372</v>
      </c>
      <c r="BG37" s="778">
        <v>0.82883166126621965</v>
      </c>
      <c r="BH37" s="778">
        <v>0.18008289703315888</v>
      </c>
      <c r="BI37" s="778">
        <v>0.12425422894352332</v>
      </c>
      <c r="BJ37" s="778">
        <v>0</v>
      </c>
      <c r="BK37" s="779">
        <v>1.47219289986328E-2</v>
      </c>
    </row>
    <row r="38" spans="2:63" s="755" customFormat="1">
      <c r="B38" s="759" t="s">
        <v>776</v>
      </c>
      <c r="C38" s="760" t="s">
        <v>769</v>
      </c>
      <c r="D38" s="777">
        <v>1</v>
      </c>
      <c r="E38" s="778">
        <v>1</v>
      </c>
      <c r="F38" s="778">
        <v>0</v>
      </c>
      <c r="G38" s="778">
        <v>0</v>
      </c>
      <c r="H38" s="778">
        <v>0</v>
      </c>
      <c r="I38" s="778">
        <v>0</v>
      </c>
      <c r="J38" s="778">
        <v>0</v>
      </c>
      <c r="K38" s="778">
        <v>0</v>
      </c>
      <c r="L38" s="778">
        <v>0</v>
      </c>
      <c r="M38" s="778">
        <v>0</v>
      </c>
      <c r="N38" s="778">
        <v>0</v>
      </c>
      <c r="O38" s="779">
        <v>0</v>
      </c>
      <c r="P38" s="773"/>
      <c r="Q38" s="774"/>
      <c r="R38" s="774"/>
      <c r="S38" s="774"/>
      <c r="T38" s="774"/>
      <c r="U38" s="774"/>
      <c r="V38" s="774"/>
      <c r="W38" s="774"/>
      <c r="X38" s="774"/>
      <c r="Y38" s="774"/>
      <c r="Z38" s="774"/>
      <c r="AA38" s="776"/>
      <c r="AB38" s="766">
        <v>1</v>
      </c>
      <c r="AC38" s="767">
        <v>1</v>
      </c>
      <c r="AD38" s="767">
        <v>0</v>
      </c>
      <c r="AE38" s="767">
        <v>0</v>
      </c>
      <c r="AF38" s="767">
        <v>0</v>
      </c>
      <c r="AG38" s="767">
        <v>0</v>
      </c>
      <c r="AH38" s="767">
        <v>0</v>
      </c>
      <c r="AI38" s="767">
        <v>0</v>
      </c>
      <c r="AJ38" s="767">
        <v>0</v>
      </c>
      <c r="AK38" s="767">
        <v>0</v>
      </c>
      <c r="AL38" s="767">
        <v>0</v>
      </c>
      <c r="AM38" s="768">
        <v>0</v>
      </c>
      <c r="AN38" s="777">
        <v>1</v>
      </c>
      <c r="AO38" s="778">
        <v>1</v>
      </c>
      <c r="AP38" s="778">
        <v>0</v>
      </c>
      <c r="AQ38" s="778">
        <v>0</v>
      </c>
      <c r="AR38" s="778">
        <v>0</v>
      </c>
      <c r="AS38" s="778">
        <v>0</v>
      </c>
      <c r="AT38" s="778">
        <v>0</v>
      </c>
      <c r="AU38" s="778">
        <v>0</v>
      </c>
      <c r="AV38" s="778">
        <v>0</v>
      </c>
      <c r="AW38" s="778">
        <v>0</v>
      </c>
      <c r="AX38" s="778">
        <v>0</v>
      </c>
      <c r="AY38" s="779">
        <v>0</v>
      </c>
      <c r="AZ38" s="780">
        <v>1</v>
      </c>
      <c r="BA38" s="778">
        <v>1</v>
      </c>
      <c r="BB38" s="778">
        <v>0</v>
      </c>
      <c r="BC38" s="778">
        <v>0</v>
      </c>
      <c r="BD38" s="778">
        <v>0</v>
      </c>
      <c r="BE38" s="778">
        <v>0</v>
      </c>
      <c r="BF38" s="778">
        <v>0</v>
      </c>
      <c r="BG38" s="778">
        <v>0</v>
      </c>
      <c r="BH38" s="778">
        <v>0</v>
      </c>
      <c r="BI38" s="778">
        <v>0</v>
      </c>
      <c r="BJ38" s="778">
        <v>0</v>
      </c>
      <c r="BK38" s="779">
        <v>0</v>
      </c>
    </row>
    <row r="39" spans="2:63" s="755" customFormat="1">
      <c r="B39" s="759" t="s">
        <v>777</v>
      </c>
      <c r="C39" s="760" t="s">
        <v>769</v>
      </c>
      <c r="D39" s="773"/>
      <c r="E39" s="774"/>
      <c r="F39" s="774"/>
      <c r="G39" s="774"/>
      <c r="H39" s="774"/>
      <c r="I39" s="774"/>
      <c r="J39" s="774"/>
      <c r="K39" s="774"/>
      <c r="L39" s="774"/>
      <c r="M39" s="774"/>
      <c r="N39" s="774"/>
      <c r="O39" s="775"/>
      <c r="P39" s="773"/>
      <c r="Q39" s="774"/>
      <c r="R39" s="774"/>
      <c r="S39" s="774"/>
      <c r="T39" s="774"/>
      <c r="U39" s="774"/>
      <c r="V39" s="774"/>
      <c r="W39" s="774"/>
      <c r="X39" s="774"/>
      <c r="Y39" s="774"/>
      <c r="Z39" s="774"/>
      <c r="AA39" s="776"/>
      <c r="AB39" s="766">
        <v>0</v>
      </c>
      <c r="AC39" s="767">
        <v>0</v>
      </c>
      <c r="AD39" s="767">
        <v>0</v>
      </c>
      <c r="AE39" s="767">
        <v>0</v>
      </c>
      <c r="AF39" s="767">
        <v>0</v>
      </c>
      <c r="AG39" s="767">
        <v>0</v>
      </c>
      <c r="AH39" s="767">
        <v>0</v>
      </c>
      <c r="AI39" s="767">
        <v>0</v>
      </c>
      <c r="AJ39" s="767">
        <v>0</v>
      </c>
      <c r="AK39" s="767">
        <v>0</v>
      </c>
      <c r="AL39" s="767">
        <v>0</v>
      </c>
      <c r="AM39" s="768">
        <v>0</v>
      </c>
      <c r="AN39" s="777">
        <v>0</v>
      </c>
      <c r="AO39" s="778">
        <v>0</v>
      </c>
      <c r="AP39" s="778">
        <v>0</v>
      </c>
      <c r="AQ39" s="778">
        <v>0</v>
      </c>
      <c r="AR39" s="778">
        <v>0.60193525768339473</v>
      </c>
      <c r="AS39" s="778">
        <v>0.60193525768339473</v>
      </c>
      <c r="AT39" s="778">
        <v>0.35050796380179006</v>
      </c>
      <c r="AU39" s="778">
        <v>0.35050796380179006</v>
      </c>
      <c r="AV39" s="778">
        <v>2.9242096857606394E-2</v>
      </c>
      <c r="AW39" s="778">
        <v>2.9242096857606394E-2</v>
      </c>
      <c r="AX39" s="778">
        <v>3.4352535098200261E-3</v>
      </c>
      <c r="AY39" s="779">
        <v>3.4352535098200261E-3</v>
      </c>
      <c r="AZ39" s="780">
        <v>0</v>
      </c>
      <c r="BA39" s="778">
        <v>0</v>
      </c>
      <c r="BB39" s="778">
        <v>0</v>
      </c>
      <c r="BC39" s="778">
        <v>0</v>
      </c>
      <c r="BD39" s="778">
        <v>0.60193525768339473</v>
      </c>
      <c r="BE39" s="778">
        <v>0.60193525768339473</v>
      </c>
      <c r="BF39" s="778">
        <v>0.35050796380179006</v>
      </c>
      <c r="BG39" s="778">
        <v>0.35050796380179006</v>
      </c>
      <c r="BH39" s="778">
        <v>2.9242096857606394E-2</v>
      </c>
      <c r="BI39" s="778">
        <v>2.9242096857606394E-2</v>
      </c>
      <c r="BJ39" s="778">
        <v>3.4352535098200261E-3</v>
      </c>
      <c r="BK39" s="779">
        <v>3.4352535098200261E-3</v>
      </c>
    </row>
    <row r="40" spans="2:63" s="755" customFormat="1" ht="15.5">
      <c r="B40" s="786" t="s">
        <v>127</v>
      </c>
      <c r="C40" s="760" t="s">
        <v>769</v>
      </c>
      <c r="D40" s="773"/>
      <c r="E40" s="774"/>
      <c r="F40" s="774"/>
      <c r="G40" s="774"/>
      <c r="H40" s="774"/>
      <c r="I40" s="774"/>
      <c r="J40" s="774"/>
      <c r="K40" s="774"/>
      <c r="L40" s="774"/>
      <c r="M40" s="774"/>
      <c r="N40" s="774"/>
      <c r="O40" s="775"/>
      <c r="P40" s="773"/>
      <c r="Q40" s="774"/>
      <c r="R40" s="774"/>
      <c r="S40" s="774"/>
      <c r="T40" s="774"/>
      <c r="U40" s="774"/>
      <c r="V40" s="774"/>
      <c r="W40" s="774"/>
      <c r="X40" s="774"/>
      <c r="Y40" s="774"/>
      <c r="Z40" s="774"/>
      <c r="AA40" s="776"/>
      <c r="AB40" s="766">
        <v>1</v>
      </c>
      <c r="AC40" s="767">
        <v>1</v>
      </c>
      <c r="AD40" s="767">
        <v>0</v>
      </c>
      <c r="AE40" s="767">
        <v>0</v>
      </c>
      <c r="AF40" s="767">
        <v>0</v>
      </c>
      <c r="AG40" s="767">
        <v>0</v>
      </c>
      <c r="AH40" s="767">
        <v>0</v>
      </c>
      <c r="AI40" s="767">
        <v>0</v>
      </c>
      <c r="AJ40" s="767">
        <v>0</v>
      </c>
      <c r="AK40" s="767">
        <v>0</v>
      </c>
      <c r="AL40" s="767">
        <v>0</v>
      </c>
      <c r="AM40" s="768">
        <v>0</v>
      </c>
      <c r="AN40" s="769"/>
      <c r="AO40" s="770"/>
      <c r="AP40" s="770"/>
      <c r="AQ40" s="770"/>
      <c r="AR40" s="770"/>
      <c r="AS40" s="770"/>
      <c r="AT40" s="770"/>
      <c r="AU40" s="770"/>
      <c r="AV40" s="770"/>
      <c r="AW40" s="770"/>
      <c r="AX40" s="770"/>
      <c r="AY40" s="771"/>
      <c r="AZ40" s="772"/>
      <c r="BA40" s="770"/>
      <c r="BB40" s="770"/>
      <c r="BC40" s="770"/>
      <c r="BD40" s="770"/>
      <c r="BE40" s="770"/>
      <c r="BF40" s="770"/>
      <c r="BG40" s="770"/>
      <c r="BH40" s="770"/>
      <c r="BI40" s="770"/>
      <c r="BJ40" s="770"/>
      <c r="BK40" s="771"/>
    </row>
    <row r="41" spans="2:63" s="755" customFormat="1" ht="15.5">
      <c r="B41" s="786" t="s">
        <v>778</v>
      </c>
      <c r="C41" s="760" t="s">
        <v>769</v>
      </c>
      <c r="D41" s="773"/>
      <c r="E41" s="774"/>
      <c r="F41" s="774"/>
      <c r="G41" s="774"/>
      <c r="H41" s="774"/>
      <c r="I41" s="774"/>
      <c r="J41" s="774"/>
      <c r="K41" s="774"/>
      <c r="L41" s="774"/>
      <c r="M41" s="774"/>
      <c r="N41" s="774"/>
      <c r="O41" s="775"/>
      <c r="P41" s="773"/>
      <c r="Q41" s="774"/>
      <c r="R41" s="774"/>
      <c r="S41" s="774"/>
      <c r="T41" s="774"/>
      <c r="U41" s="774"/>
      <c r="V41" s="774"/>
      <c r="W41" s="774"/>
      <c r="X41" s="774"/>
      <c r="Y41" s="774"/>
      <c r="Z41" s="774"/>
      <c r="AA41" s="776"/>
      <c r="AB41" s="766">
        <v>0.82350279879245269</v>
      </c>
      <c r="AC41" s="767">
        <v>0.82607083227977129</v>
      </c>
      <c r="AD41" s="767">
        <v>0</v>
      </c>
      <c r="AE41" s="767">
        <v>0</v>
      </c>
      <c r="AF41" s="767">
        <v>0.15238434868248657</v>
      </c>
      <c r="AG41" s="767">
        <v>0.15364179064598679</v>
      </c>
      <c r="AH41" s="767">
        <v>2.4112852525060742E-2</v>
      </c>
      <c r="AI41" s="767">
        <v>2.0287377074241879E-2</v>
      </c>
      <c r="AJ41" s="767">
        <v>0</v>
      </c>
      <c r="AK41" s="767">
        <v>0</v>
      </c>
      <c r="AL41" s="767">
        <v>0</v>
      </c>
      <c r="AM41" s="768">
        <v>0</v>
      </c>
      <c r="AN41" s="769"/>
      <c r="AO41" s="770"/>
      <c r="AP41" s="770"/>
      <c r="AQ41" s="770"/>
      <c r="AR41" s="770"/>
      <c r="AS41" s="770"/>
      <c r="AT41" s="770"/>
      <c r="AU41" s="770"/>
      <c r="AV41" s="770"/>
      <c r="AW41" s="770"/>
      <c r="AX41" s="770"/>
      <c r="AY41" s="771"/>
      <c r="AZ41" s="772"/>
      <c r="BA41" s="770"/>
      <c r="BB41" s="770"/>
      <c r="BC41" s="770"/>
      <c r="BD41" s="770"/>
      <c r="BE41" s="770"/>
      <c r="BF41" s="770"/>
      <c r="BG41" s="770"/>
      <c r="BH41" s="770"/>
      <c r="BI41" s="770"/>
      <c r="BJ41" s="770"/>
      <c r="BK41" s="771"/>
    </row>
    <row r="42" spans="2:63" s="755" customFormat="1" ht="15.5">
      <c r="B42" s="786" t="s">
        <v>779</v>
      </c>
      <c r="C42" s="760" t="s">
        <v>769</v>
      </c>
      <c r="D42" s="773"/>
      <c r="E42" s="774"/>
      <c r="F42" s="774"/>
      <c r="G42" s="774"/>
      <c r="H42" s="774"/>
      <c r="I42" s="774"/>
      <c r="J42" s="774"/>
      <c r="K42" s="774"/>
      <c r="L42" s="774"/>
      <c r="M42" s="774"/>
      <c r="N42" s="774"/>
      <c r="O42" s="775"/>
      <c r="P42" s="773"/>
      <c r="Q42" s="774"/>
      <c r="R42" s="774"/>
      <c r="S42" s="774"/>
      <c r="T42" s="774"/>
      <c r="U42" s="774"/>
      <c r="V42" s="774"/>
      <c r="W42" s="774"/>
      <c r="X42" s="774"/>
      <c r="Y42" s="774"/>
      <c r="Z42" s="774"/>
      <c r="AA42" s="776"/>
      <c r="AB42" s="766">
        <v>1</v>
      </c>
      <c r="AC42" s="767">
        <v>1</v>
      </c>
      <c r="AD42" s="767">
        <v>0</v>
      </c>
      <c r="AE42" s="767">
        <v>0</v>
      </c>
      <c r="AF42" s="767">
        <v>0</v>
      </c>
      <c r="AG42" s="767">
        <v>0</v>
      </c>
      <c r="AH42" s="767">
        <v>0</v>
      </c>
      <c r="AI42" s="767">
        <v>0</v>
      </c>
      <c r="AJ42" s="767">
        <v>0</v>
      </c>
      <c r="AK42" s="767">
        <v>0</v>
      </c>
      <c r="AL42" s="767">
        <v>0</v>
      </c>
      <c r="AM42" s="768">
        <v>0</v>
      </c>
      <c r="AN42" s="769"/>
      <c r="AO42" s="770"/>
      <c r="AP42" s="770"/>
      <c r="AQ42" s="770"/>
      <c r="AR42" s="770"/>
      <c r="AS42" s="770"/>
      <c r="AT42" s="770"/>
      <c r="AU42" s="770"/>
      <c r="AV42" s="770"/>
      <c r="AW42" s="770"/>
      <c r="AX42" s="770"/>
      <c r="AY42" s="771"/>
      <c r="AZ42" s="772"/>
      <c r="BA42" s="770"/>
      <c r="BB42" s="770"/>
      <c r="BC42" s="770"/>
      <c r="BD42" s="770"/>
      <c r="BE42" s="770"/>
      <c r="BF42" s="770"/>
      <c r="BG42" s="770"/>
      <c r="BH42" s="770"/>
      <c r="BI42" s="770"/>
      <c r="BJ42" s="770"/>
      <c r="BK42" s="771"/>
    </row>
    <row r="43" spans="2:63" s="755" customFormat="1">
      <c r="B43" s="759" t="s">
        <v>780</v>
      </c>
      <c r="C43" s="760" t="s">
        <v>769</v>
      </c>
      <c r="D43" s="762">
        <v>0</v>
      </c>
      <c r="E43" s="763">
        <v>0</v>
      </c>
      <c r="F43" s="763">
        <v>0</v>
      </c>
      <c r="G43" s="763">
        <v>0</v>
      </c>
      <c r="H43" s="763">
        <v>0</v>
      </c>
      <c r="I43" s="763">
        <v>0</v>
      </c>
      <c r="J43" s="763">
        <v>0.8381872960080341</v>
      </c>
      <c r="K43" s="763">
        <v>0.81661957182943823</v>
      </c>
      <c r="L43" s="763">
        <v>0.16181270399196584</v>
      </c>
      <c r="M43" s="763">
        <v>0.1833804281705618</v>
      </c>
      <c r="N43" s="763">
        <v>0</v>
      </c>
      <c r="O43" s="764">
        <v>0</v>
      </c>
      <c r="P43" s="773"/>
      <c r="Q43" s="774"/>
      <c r="R43" s="774"/>
      <c r="S43" s="774"/>
      <c r="T43" s="774"/>
      <c r="U43" s="774"/>
      <c r="V43" s="774"/>
      <c r="W43" s="774"/>
      <c r="X43" s="774"/>
      <c r="Y43" s="774"/>
      <c r="Z43" s="774"/>
      <c r="AA43" s="776"/>
      <c r="AB43" s="787"/>
      <c r="AC43" s="787"/>
      <c r="AD43" s="787"/>
      <c r="AE43" s="787"/>
      <c r="AF43" s="787"/>
      <c r="AG43" s="787"/>
      <c r="AH43" s="787"/>
      <c r="AI43" s="787"/>
      <c r="AJ43" s="787"/>
      <c r="AK43" s="787"/>
      <c r="AL43" s="787"/>
      <c r="AM43" s="788"/>
      <c r="AN43" s="769"/>
      <c r="AO43" s="770"/>
      <c r="AP43" s="770"/>
      <c r="AQ43" s="770"/>
      <c r="AR43" s="770"/>
      <c r="AS43" s="770"/>
      <c r="AT43" s="770"/>
      <c r="AU43" s="770"/>
      <c r="AV43" s="770"/>
      <c r="AW43" s="770"/>
      <c r="AX43" s="770"/>
      <c r="AY43" s="771"/>
      <c r="AZ43" s="772"/>
      <c r="BA43" s="770"/>
      <c r="BB43" s="770"/>
      <c r="BC43" s="770"/>
      <c r="BD43" s="770"/>
      <c r="BE43" s="770"/>
      <c r="BF43" s="770"/>
      <c r="BG43" s="770"/>
      <c r="BH43" s="770"/>
      <c r="BI43" s="770"/>
      <c r="BJ43" s="770"/>
      <c r="BK43" s="771"/>
    </row>
    <row r="44" spans="2:63" s="755" customFormat="1">
      <c r="B44" s="759" t="s">
        <v>781</v>
      </c>
      <c r="C44" s="760" t="s">
        <v>769</v>
      </c>
      <c r="D44" s="773"/>
      <c r="E44" s="774"/>
      <c r="F44" s="774"/>
      <c r="G44" s="774"/>
      <c r="H44" s="774"/>
      <c r="I44" s="774"/>
      <c r="J44" s="774"/>
      <c r="K44" s="774"/>
      <c r="L44" s="774"/>
      <c r="M44" s="774"/>
      <c r="N44" s="774"/>
      <c r="O44" s="775"/>
      <c r="P44" s="762">
        <v>0</v>
      </c>
      <c r="Q44" s="763">
        <v>0</v>
      </c>
      <c r="R44" s="763">
        <v>0</v>
      </c>
      <c r="S44" s="763">
        <v>0</v>
      </c>
      <c r="T44" s="763">
        <v>0</v>
      </c>
      <c r="U44" s="763">
        <v>0</v>
      </c>
      <c r="V44" s="763">
        <v>1</v>
      </c>
      <c r="W44" s="763">
        <v>1</v>
      </c>
      <c r="X44" s="763">
        <v>0</v>
      </c>
      <c r="Y44" s="763">
        <v>0</v>
      </c>
      <c r="Z44" s="763">
        <v>0</v>
      </c>
      <c r="AA44" s="765">
        <v>0</v>
      </c>
      <c r="AB44" s="787"/>
      <c r="AC44" s="787"/>
      <c r="AD44" s="787"/>
      <c r="AE44" s="787"/>
      <c r="AF44" s="787"/>
      <c r="AG44" s="787"/>
      <c r="AH44" s="787"/>
      <c r="AI44" s="787"/>
      <c r="AJ44" s="787"/>
      <c r="AK44" s="787"/>
      <c r="AL44" s="787"/>
      <c r="AM44" s="788"/>
      <c r="AN44" s="769"/>
      <c r="AO44" s="770"/>
      <c r="AP44" s="770"/>
      <c r="AQ44" s="770"/>
      <c r="AR44" s="770"/>
      <c r="AS44" s="770"/>
      <c r="AT44" s="770"/>
      <c r="AU44" s="770"/>
      <c r="AV44" s="770"/>
      <c r="AW44" s="770"/>
      <c r="AX44" s="770"/>
      <c r="AY44" s="771"/>
      <c r="AZ44" s="772"/>
      <c r="BA44" s="770"/>
      <c r="BB44" s="770"/>
      <c r="BC44" s="770"/>
      <c r="BD44" s="770"/>
      <c r="BE44" s="770"/>
      <c r="BF44" s="770"/>
      <c r="BG44" s="770"/>
      <c r="BH44" s="770"/>
      <c r="BI44" s="770"/>
      <c r="BJ44" s="770"/>
      <c r="BK44" s="771"/>
    </row>
    <row r="45" spans="2:63" s="755" customFormat="1">
      <c r="B45" s="759" t="s">
        <v>782</v>
      </c>
      <c r="C45" s="760" t="s">
        <v>769</v>
      </c>
      <c r="D45" s="773"/>
      <c r="E45" s="774"/>
      <c r="F45" s="774"/>
      <c r="G45" s="774"/>
      <c r="H45" s="774"/>
      <c r="I45" s="774"/>
      <c r="J45" s="774"/>
      <c r="K45" s="774"/>
      <c r="L45" s="774"/>
      <c r="M45" s="774"/>
      <c r="N45" s="774"/>
      <c r="O45" s="775"/>
      <c r="P45" s="762">
        <v>1</v>
      </c>
      <c r="Q45" s="763">
        <v>1</v>
      </c>
      <c r="R45" s="763">
        <v>0</v>
      </c>
      <c r="S45" s="763">
        <v>0</v>
      </c>
      <c r="T45" s="763">
        <v>0</v>
      </c>
      <c r="U45" s="763">
        <v>0</v>
      </c>
      <c r="V45" s="763">
        <v>0</v>
      </c>
      <c r="W45" s="763">
        <v>0</v>
      </c>
      <c r="X45" s="763">
        <v>0</v>
      </c>
      <c r="Y45" s="763">
        <v>0</v>
      </c>
      <c r="Z45" s="763">
        <v>0</v>
      </c>
      <c r="AA45" s="765">
        <v>0</v>
      </c>
      <c r="AB45" s="787"/>
      <c r="AC45" s="787"/>
      <c r="AD45" s="787"/>
      <c r="AE45" s="787"/>
      <c r="AF45" s="787"/>
      <c r="AG45" s="787"/>
      <c r="AH45" s="787"/>
      <c r="AI45" s="787"/>
      <c r="AJ45" s="787"/>
      <c r="AK45" s="787"/>
      <c r="AL45" s="787"/>
      <c r="AM45" s="788"/>
      <c r="AN45" s="769"/>
      <c r="AO45" s="770"/>
      <c r="AP45" s="770"/>
      <c r="AQ45" s="770"/>
      <c r="AR45" s="770"/>
      <c r="AS45" s="770"/>
      <c r="AT45" s="770"/>
      <c r="AU45" s="770"/>
      <c r="AV45" s="770"/>
      <c r="AW45" s="770"/>
      <c r="AX45" s="770"/>
      <c r="AY45" s="771"/>
      <c r="AZ45" s="772"/>
      <c r="BA45" s="770"/>
      <c r="BB45" s="770"/>
      <c r="BC45" s="770"/>
      <c r="BD45" s="770"/>
      <c r="BE45" s="770"/>
      <c r="BF45" s="770"/>
      <c r="BG45" s="770"/>
      <c r="BH45" s="770"/>
      <c r="BI45" s="770"/>
      <c r="BJ45" s="770"/>
      <c r="BK45" s="771"/>
    </row>
    <row r="46" spans="2:63" s="755" customFormat="1">
      <c r="B46" s="759" t="s">
        <v>783</v>
      </c>
      <c r="C46" s="760" t="s">
        <v>769</v>
      </c>
      <c r="D46" s="773"/>
      <c r="E46" s="774"/>
      <c r="F46" s="774"/>
      <c r="G46" s="774"/>
      <c r="H46" s="774"/>
      <c r="I46" s="774"/>
      <c r="J46" s="774"/>
      <c r="K46" s="774"/>
      <c r="L46" s="774"/>
      <c r="M46" s="774"/>
      <c r="N46" s="774"/>
      <c r="O46" s="775"/>
      <c r="P46" s="762">
        <v>0</v>
      </c>
      <c r="Q46" s="763">
        <v>0</v>
      </c>
      <c r="R46" s="763">
        <v>0</v>
      </c>
      <c r="S46" s="763">
        <v>0</v>
      </c>
      <c r="T46" s="763">
        <v>0</v>
      </c>
      <c r="U46" s="763">
        <v>0</v>
      </c>
      <c r="V46" s="763">
        <v>0.50539255037619746</v>
      </c>
      <c r="W46" s="763">
        <v>0.50539255037619746</v>
      </c>
      <c r="X46" s="763">
        <v>0.49460744962380254</v>
      </c>
      <c r="Y46" s="763">
        <v>0.49460744962380254</v>
      </c>
      <c r="Z46" s="763">
        <v>0</v>
      </c>
      <c r="AA46" s="765">
        <v>0</v>
      </c>
      <c r="AB46" s="787"/>
      <c r="AC46" s="787"/>
      <c r="AD46" s="787"/>
      <c r="AE46" s="787"/>
      <c r="AF46" s="787"/>
      <c r="AG46" s="787"/>
      <c r="AH46" s="787"/>
      <c r="AI46" s="787"/>
      <c r="AJ46" s="787"/>
      <c r="AK46" s="787"/>
      <c r="AL46" s="787"/>
      <c r="AM46" s="788"/>
      <c r="AN46" s="769"/>
      <c r="AO46" s="770"/>
      <c r="AP46" s="770"/>
      <c r="AQ46" s="770"/>
      <c r="AR46" s="770"/>
      <c r="AS46" s="770"/>
      <c r="AT46" s="770"/>
      <c r="AU46" s="770"/>
      <c r="AV46" s="770"/>
      <c r="AW46" s="770"/>
      <c r="AX46" s="770"/>
      <c r="AY46" s="771"/>
      <c r="AZ46" s="772"/>
      <c r="BA46" s="770"/>
      <c r="BB46" s="770"/>
      <c r="BC46" s="770"/>
      <c r="BD46" s="770"/>
      <c r="BE46" s="770"/>
      <c r="BF46" s="770"/>
      <c r="BG46" s="770"/>
      <c r="BH46" s="770"/>
      <c r="BI46" s="770"/>
      <c r="BJ46" s="770"/>
      <c r="BK46" s="771"/>
    </row>
    <row r="47" spans="2:63" s="755" customFormat="1">
      <c r="B47" s="759" t="s">
        <v>784</v>
      </c>
      <c r="C47" s="760" t="s">
        <v>769</v>
      </c>
      <c r="D47" s="773"/>
      <c r="E47" s="774"/>
      <c r="F47" s="774"/>
      <c r="G47" s="774"/>
      <c r="H47" s="774"/>
      <c r="I47" s="774"/>
      <c r="J47" s="774"/>
      <c r="K47" s="774"/>
      <c r="L47" s="774"/>
      <c r="M47" s="774"/>
      <c r="N47" s="774"/>
      <c r="O47" s="775"/>
      <c r="P47" s="762">
        <v>0.95</v>
      </c>
      <c r="Q47" s="763">
        <v>0.95</v>
      </c>
      <c r="R47" s="763">
        <v>0.05</v>
      </c>
      <c r="S47" s="763">
        <v>0.05</v>
      </c>
      <c r="T47" s="763">
        <v>0</v>
      </c>
      <c r="U47" s="763">
        <v>0</v>
      </c>
      <c r="V47" s="763">
        <v>0</v>
      </c>
      <c r="W47" s="763">
        <v>0</v>
      </c>
      <c r="X47" s="763">
        <v>0</v>
      </c>
      <c r="Y47" s="763">
        <v>0</v>
      </c>
      <c r="Z47" s="763">
        <v>0</v>
      </c>
      <c r="AA47" s="765">
        <v>0</v>
      </c>
      <c r="AB47" s="787"/>
      <c r="AC47" s="787"/>
      <c r="AD47" s="787"/>
      <c r="AE47" s="787"/>
      <c r="AF47" s="787"/>
      <c r="AG47" s="787"/>
      <c r="AH47" s="787"/>
      <c r="AI47" s="787"/>
      <c r="AJ47" s="787"/>
      <c r="AK47" s="787"/>
      <c r="AL47" s="787"/>
      <c r="AM47" s="788"/>
      <c r="AN47" s="769"/>
      <c r="AO47" s="770"/>
      <c r="AP47" s="770"/>
      <c r="AQ47" s="770"/>
      <c r="AR47" s="770"/>
      <c r="AS47" s="770"/>
      <c r="AT47" s="770"/>
      <c r="AU47" s="770"/>
      <c r="AV47" s="770"/>
      <c r="AW47" s="770"/>
      <c r="AX47" s="770"/>
      <c r="AY47" s="771"/>
      <c r="AZ47" s="772"/>
      <c r="BA47" s="770"/>
      <c r="BB47" s="770"/>
      <c r="BC47" s="770"/>
      <c r="BD47" s="770"/>
      <c r="BE47" s="770"/>
      <c r="BF47" s="770"/>
      <c r="BG47" s="770"/>
      <c r="BH47" s="770"/>
      <c r="BI47" s="770"/>
      <c r="BJ47" s="770"/>
      <c r="BK47" s="771"/>
    </row>
    <row r="48" spans="2:63" s="755" customFormat="1">
      <c r="B48" s="759" t="s">
        <v>785</v>
      </c>
      <c r="C48" s="760" t="s">
        <v>786</v>
      </c>
      <c r="D48" s="785">
        <v>0</v>
      </c>
      <c r="E48" s="767">
        <v>0</v>
      </c>
      <c r="F48" s="767">
        <v>0</v>
      </c>
      <c r="G48" s="767">
        <v>0</v>
      </c>
      <c r="H48" s="767">
        <v>0</v>
      </c>
      <c r="I48" s="767">
        <v>0</v>
      </c>
      <c r="J48" s="767">
        <v>0</v>
      </c>
      <c r="K48" s="767">
        <v>0.44274343074484235</v>
      </c>
      <c r="L48" s="767">
        <v>0</v>
      </c>
      <c r="M48" s="767">
        <v>0.55725656925515765</v>
      </c>
      <c r="N48" s="767">
        <v>0</v>
      </c>
      <c r="O48" s="789">
        <v>0</v>
      </c>
      <c r="P48" s="773"/>
      <c r="Q48" s="774"/>
      <c r="R48" s="774"/>
      <c r="S48" s="774"/>
      <c r="T48" s="774"/>
      <c r="U48" s="774"/>
      <c r="V48" s="774"/>
      <c r="W48" s="774"/>
      <c r="X48" s="774"/>
      <c r="Y48" s="774"/>
      <c r="Z48" s="774"/>
      <c r="AA48" s="776"/>
      <c r="AB48" s="787"/>
      <c r="AC48" s="787"/>
      <c r="AD48" s="787"/>
      <c r="AE48" s="787"/>
      <c r="AF48" s="787"/>
      <c r="AG48" s="787"/>
      <c r="AH48" s="787"/>
      <c r="AI48" s="787"/>
      <c r="AJ48" s="787"/>
      <c r="AK48" s="787"/>
      <c r="AL48" s="787"/>
      <c r="AM48" s="788"/>
      <c r="AN48" s="769"/>
      <c r="AO48" s="770"/>
      <c r="AP48" s="770"/>
      <c r="AQ48" s="770"/>
      <c r="AR48" s="770"/>
      <c r="AS48" s="770"/>
      <c r="AT48" s="770"/>
      <c r="AU48" s="770"/>
      <c r="AV48" s="770"/>
      <c r="AW48" s="770"/>
      <c r="AX48" s="770"/>
      <c r="AY48" s="771"/>
      <c r="AZ48" s="772"/>
      <c r="BA48" s="770"/>
      <c r="BB48" s="770"/>
      <c r="BC48" s="770"/>
      <c r="BD48" s="770"/>
      <c r="BE48" s="770"/>
      <c r="BF48" s="770"/>
      <c r="BG48" s="770"/>
      <c r="BH48" s="770"/>
      <c r="BI48" s="770"/>
      <c r="BJ48" s="770"/>
      <c r="BK48" s="771"/>
    </row>
    <row r="49" spans="2:63" s="755" customFormat="1">
      <c r="B49" s="759" t="s">
        <v>787</v>
      </c>
      <c r="C49" s="760" t="s">
        <v>786</v>
      </c>
      <c r="D49" s="773"/>
      <c r="E49" s="774"/>
      <c r="F49" s="774"/>
      <c r="G49" s="774"/>
      <c r="H49" s="774"/>
      <c r="I49" s="774"/>
      <c r="J49" s="774"/>
      <c r="K49" s="774"/>
      <c r="L49" s="774"/>
      <c r="M49" s="774"/>
      <c r="N49" s="774"/>
      <c r="O49" s="775"/>
      <c r="P49" s="790">
        <v>1</v>
      </c>
      <c r="Q49" s="791">
        <v>1</v>
      </c>
      <c r="R49" s="791">
        <v>0</v>
      </c>
      <c r="S49" s="791">
        <v>0</v>
      </c>
      <c r="T49" s="791">
        <v>0</v>
      </c>
      <c r="U49" s="791">
        <v>0</v>
      </c>
      <c r="V49" s="791">
        <v>0</v>
      </c>
      <c r="W49" s="791">
        <v>0</v>
      </c>
      <c r="X49" s="791">
        <v>0</v>
      </c>
      <c r="Y49" s="791">
        <v>0</v>
      </c>
      <c r="Z49" s="791">
        <v>0</v>
      </c>
      <c r="AA49" s="792">
        <v>0</v>
      </c>
      <c r="AB49" s="793"/>
      <c r="AC49" s="793"/>
      <c r="AD49" s="793"/>
      <c r="AE49" s="793"/>
      <c r="AF49" s="793"/>
      <c r="AG49" s="793"/>
      <c r="AH49" s="793"/>
      <c r="AI49" s="793"/>
      <c r="AJ49" s="793"/>
      <c r="AK49" s="793"/>
      <c r="AL49" s="793"/>
      <c r="AM49" s="794"/>
      <c r="AN49" s="769"/>
      <c r="AO49" s="770"/>
      <c r="AP49" s="770"/>
      <c r="AQ49" s="770"/>
      <c r="AR49" s="770"/>
      <c r="AS49" s="770"/>
      <c r="AT49" s="770"/>
      <c r="AU49" s="770"/>
      <c r="AV49" s="770"/>
      <c r="AW49" s="770"/>
      <c r="AX49" s="770"/>
      <c r="AY49" s="771"/>
      <c r="AZ49" s="772"/>
      <c r="BA49" s="770"/>
      <c r="BB49" s="770"/>
      <c r="BC49" s="770"/>
      <c r="BD49" s="770"/>
      <c r="BE49" s="770"/>
      <c r="BF49" s="770"/>
      <c r="BG49" s="770"/>
      <c r="BH49" s="770"/>
      <c r="BI49" s="770"/>
      <c r="BJ49" s="770"/>
      <c r="BK49" s="771"/>
    </row>
    <row r="50" spans="2:63" s="755" customFormat="1">
      <c r="B50" s="759" t="s">
        <v>788</v>
      </c>
      <c r="C50" s="760" t="s">
        <v>786</v>
      </c>
      <c r="D50" s="795">
        <v>0</v>
      </c>
      <c r="E50" s="796">
        <v>0</v>
      </c>
      <c r="F50" s="796">
        <v>0</v>
      </c>
      <c r="G50" s="796">
        <v>0</v>
      </c>
      <c r="H50" s="796">
        <v>0</v>
      </c>
      <c r="I50" s="796">
        <v>0</v>
      </c>
      <c r="J50" s="796">
        <v>1</v>
      </c>
      <c r="K50" s="796">
        <v>1</v>
      </c>
      <c r="L50" s="796">
        <v>0</v>
      </c>
      <c r="M50" s="796">
        <v>0</v>
      </c>
      <c r="N50" s="796">
        <v>0</v>
      </c>
      <c r="O50" s="797">
        <v>0</v>
      </c>
      <c r="P50" s="798"/>
      <c r="Q50" s="793"/>
      <c r="R50" s="793"/>
      <c r="S50" s="793"/>
      <c r="T50" s="793"/>
      <c r="U50" s="793"/>
      <c r="V50" s="793"/>
      <c r="W50" s="793"/>
      <c r="X50" s="793"/>
      <c r="Y50" s="793"/>
      <c r="Z50" s="793"/>
      <c r="AA50" s="794"/>
      <c r="AB50" s="793"/>
      <c r="AC50" s="793"/>
      <c r="AD50" s="793"/>
      <c r="AE50" s="793"/>
      <c r="AF50" s="793"/>
      <c r="AG50" s="793"/>
      <c r="AH50" s="793"/>
      <c r="AI50" s="793"/>
      <c r="AJ50" s="793"/>
      <c r="AK50" s="793"/>
      <c r="AL50" s="793"/>
      <c r="AM50" s="794"/>
      <c r="AN50" s="769"/>
      <c r="AO50" s="770"/>
      <c r="AP50" s="770"/>
      <c r="AQ50" s="770"/>
      <c r="AR50" s="770"/>
      <c r="AS50" s="770"/>
      <c r="AT50" s="770"/>
      <c r="AU50" s="770"/>
      <c r="AV50" s="770"/>
      <c r="AW50" s="770"/>
      <c r="AX50" s="770"/>
      <c r="AY50" s="771"/>
      <c r="AZ50" s="772"/>
      <c r="BA50" s="770"/>
      <c r="BB50" s="770"/>
      <c r="BC50" s="770"/>
      <c r="BD50" s="770"/>
      <c r="BE50" s="770"/>
      <c r="BF50" s="770"/>
      <c r="BG50" s="770"/>
      <c r="BH50" s="770"/>
      <c r="BI50" s="770"/>
      <c r="BJ50" s="770"/>
      <c r="BK50" s="771"/>
    </row>
    <row r="51" spans="2:63" s="755" customFormat="1">
      <c r="B51" s="759" t="s">
        <v>789</v>
      </c>
      <c r="C51" s="760" t="s">
        <v>786</v>
      </c>
      <c r="D51" s="795">
        <v>0</v>
      </c>
      <c r="E51" s="796">
        <v>0</v>
      </c>
      <c r="F51" s="796">
        <v>0</v>
      </c>
      <c r="G51" s="796">
        <v>0</v>
      </c>
      <c r="H51" s="796">
        <v>0</v>
      </c>
      <c r="I51" s="796">
        <v>0</v>
      </c>
      <c r="J51" s="796">
        <v>0</v>
      </c>
      <c r="K51" s="796">
        <v>0</v>
      </c>
      <c r="L51" s="796">
        <v>1</v>
      </c>
      <c r="M51" s="796">
        <v>1</v>
      </c>
      <c r="N51" s="796">
        <v>0</v>
      </c>
      <c r="O51" s="797">
        <v>0</v>
      </c>
      <c r="P51" s="798"/>
      <c r="Q51" s="793"/>
      <c r="R51" s="793"/>
      <c r="S51" s="793"/>
      <c r="T51" s="793"/>
      <c r="U51" s="793"/>
      <c r="V51" s="793"/>
      <c r="W51" s="793"/>
      <c r="X51" s="793"/>
      <c r="Y51" s="793"/>
      <c r="Z51" s="793"/>
      <c r="AA51" s="794"/>
      <c r="AB51" s="793"/>
      <c r="AC51" s="793"/>
      <c r="AD51" s="793"/>
      <c r="AE51" s="793"/>
      <c r="AF51" s="793"/>
      <c r="AG51" s="793"/>
      <c r="AH51" s="793"/>
      <c r="AI51" s="793"/>
      <c r="AJ51" s="793"/>
      <c r="AK51" s="793"/>
      <c r="AL51" s="793"/>
      <c r="AM51" s="794"/>
      <c r="AN51" s="769"/>
      <c r="AO51" s="770"/>
      <c r="AP51" s="770"/>
      <c r="AQ51" s="770"/>
      <c r="AR51" s="770"/>
      <c r="AS51" s="770"/>
      <c r="AT51" s="770"/>
      <c r="AU51" s="770"/>
      <c r="AV51" s="770"/>
      <c r="AW51" s="770"/>
      <c r="AX51" s="770"/>
      <c r="AY51" s="771"/>
      <c r="AZ51" s="772"/>
      <c r="BA51" s="770"/>
      <c r="BB51" s="770"/>
      <c r="BC51" s="770"/>
      <c r="BD51" s="770"/>
      <c r="BE51" s="770"/>
      <c r="BF51" s="770"/>
      <c r="BG51" s="770"/>
      <c r="BH51" s="770"/>
      <c r="BI51" s="770"/>
      <c r="BJ51" s="770"/>
      <c r="BK51" s="771"/>
    </row>
    <row r="52" spans="2:63" s="755" customFormat="1">
      <c r="B52" s="759" t="s">
        <v>97</v>
      </c>
      <c r="C52" s="760" t="s">
        <v>790</v>
      </c>
      <c r="D52" s="790">
        <v>1</v>
      </c>
      <c r="E52" s="791">
        <v>1</v>
      </c>
      <c r="F52" s="791">
        <v>0</v>
      </c>
      <c r="G52" s="791">
        <v>0</v>
      </c>
      <c r="H52" s="791">
        <v>0</v>
      </c>
      <c r="I52" s="791">
        <v>0</v>
      </c>
      <c r="J52" s="791">
        <v>0</v>
      </c>
      <c r="K52" s="791">
        <v>0</v>
      </c>
      <c r="L52" s="791">
        <v>0</v>
      </c>
      <c r="M52" s="791">
        <v>0</v>
      </c>
      <c r="N52" s="791">
        <v>0</v>
      </c>
      <c r="O52" s="799">
        <v>0</v>
      </c>
      <c r="P52" s="798"/>
      <c r="Q52" s="793"/>
      <c r="R52" s="793"/>
      <c r="S52" s="793"/>
      <c r="T52" s="793"/>
      <c r="U52" s="793"/>
      <c r="V52" s="793"/>
      <c r="W52" s="793"/>
      <c r="X52" s="793"/>
      <c r="Y52" s="793"/>
      <c r="Z52" s="793"/>
      <c r="AA52" s="794"/>
      <c r="AB52" s="793"/>
      <c r="AC52" s="793"/>
      <c r="AD52" s="793"/>
      <c r="AE52" s="793"/>
      <c r="AF52" s="793"/>
      <c r="AG52" s="793"/>
      <c r="AH52" s="793"/>
      <c r="AI52" s="793"/>
      <c r="AJ52" s="793"/>
      <c r="AK52" s="793"/>
      <c r="AL52" s="793"/>
      <c r="AM52" s="794"/>
      <c r="AN52" s="769"/>
      <c r="AO52" s="770"/>
      <c r="AP52" s="770"/>
      <c r="AQ52" s="770"/>
      <c r="AR52" s="770"/>
      <c r="AS52" s="770"/>
      <c r="AT52" s="770"/>
      <c r="AU52" s="770"/>
      <c r="AV52" s="770"/>
      <c r="AW52" s="770"/>
      <c r="AX52" s="770"/>
      <c r="AY52" s="771"/>
      <c r="AZ52" s="772"/>
      <c r="BA52" s="770"/>
      <c r="BB52" s="770"/>
      <c r="BC52" s="770"/>
      <c r="BD52" s="770"/>
      <c r="BE52" s="770"/>
      <c r="BF52" s="770"/>
      <c r="BG52" s="770"/>
      <c r="BH52" s="770"/>
      <c r="BI52" s="770"/>
      <c r="BJ52" s="770"/>
      <c r="BK52" s="771"/>
    </row>
    <row r="53" spans="2:63" s="755" customFormat="1">
      <c r="B53" s="759" t="s">
        <v>95</v>
      </c>
      <c r="C53" s="760" t="s">
        <v>790</v>
      </c>
      <c r="D53" s="790">
        <v>0.95</v>
      </c>
      <c r="E53" s="791">
        <v>0.95</v>
      </c>
      <c r="F53" s="791">
        <v>0.05</v>
      </c>
      <c r="G53" s="791">
        <v>0.05</v>
      </c>
      <c r="H53" s="791">
        <v>0</v>
      </c>
      <c r="I53" s="791">
        <v>0</v>
      </c>
      <c r="J53" s="791">
        <v>0</v>
      </c>
      <c r="K53" s="791">
        <v>0</v>
      </c>
      <c r="L53" s="791">
        <v>0</v>
      </c>
      <c r="M53" s="791">
        <v>0</v>
      </c>
      <c r="N53" s="791">
        <v>0</v>
      </c>
      <c r="O53" s="799">
        <v>0</v>
      </c>
      <c r="P53" s="798"/>
      <c r="Q53" s="793"/>
      <c r="R53" s="793"/>
      <c r="S53" s="793"/>
      <c r="T53" s="793"/>
      <c r="U53" s="793"/>
      <c r="V53" s="793"/>
      <c r="W53" s="793"/>
      <c r="X53" s="793"/>
      <c r="Y53" s="793"/>
      <c r="Z53" s="793"/>
      <c r="AA53" s="794"/>
      <c r="AB53" s="793"/>
      <c r="AC53" s="793"/>
      <c r="AD53" s="793"/>
      <c r="AE53" s="793"/>
      <c r="AF53" s="793"/>
      <c r="AG53" s="793"/>
      <c r="AH53" s="793"/>
      <c r="AI53" s="793"/>
      <c r="AJ53" s="793"/>
      <c r="AK53" s="793"/>
      <c r="AL53" s="793"/>
      <c r="AM53" s="794"/>
      <c r="AN53" s="769"/>
      <c r="AO53" s="770"/>
      <c r="AP53" s="770"/>
      <c r="AQ53" s="770"/>
      <c r="AR53" s="770"/>
      <c r="AS53" s="770"/>
      <c r="AT53" s="770"/>
      <c r="AU53" s="770"/>
      <c r="AV53" s="770"/>
      <c r="AW53" s="770"/>
      <c r="AX53" s="770"/>
      <c r="AY53" s="771"/>
      <c r="AZ53" s="772"/>
      <c r="BA53" s="770"/>
      <c r="BB53" s="770"/>
      <c r="BC53" s="770"/>
      <c r="BD53" s="770"/>
      <c r="BE53" s="770"/>
      <c r="BF53" s="770"/>
      <c r="BG53" s="770"/>
      <c r="BH53" s="770"/>
      <c r="BI53" s="770"/>
      <c r="BJ53" s="770"/>
      <c r="BK53" s="771"/>
    </row>
    <row r="54" spans="2:63" s="755" customFormat="1">
      <c r="B54" s="759" t="s">
        <v>96</v>
      </c>
      <c r="C54" s="760" t="s">
        <v>790</v>
      </c>
      <c r="D54" s="790">
        <v>0.95</v>
      </c>
      <c r="E54" s="791">
        <v>0.95</v>
      </c>
      <c r="F54" s="791">
        <v>0.05</v>
      </c>
      <c r="G54" s="791">
        <v>0.05</v>
      </c>
      <c r="H54" s="791">
        <v>0</v>
      </c>
      <c r="I54" s="791">
        <v>0</v>
      </c>
      <c r="J54" s="791">
        <v>0</v>
      </c>
      <c r="K54" s="791">
        <v>0</v>
      </c>
      <c r="L54" s="791">
        <v>0</v>
      </c>
      <c r="M54" s="791">
        <v>0</v>
      </c>
      <c r="N54" s="791">
        <v>0</v>
      </c>
      <c r="O54" s="799">
        <v>0</v>
      </c>
      <c r="P54" s="798"/>
      <c r="Q54" s="793"/>
      <c r="R54" s="793"/>
      <c r="S54" s="793"/>
      <c r="T54" s="793"/>
      <c r="U54" s="793"/>
      <c r="V54" s="793"/>
      <c r="W54" s="793"/>
      <c r="X54" s="793"/>
      <c r="Y54" s="793"/>
      <c r="Z54" s="793"/>
      <c r="AA54" s="794"/>
      <c r="AB54" s="793"/>
      <c r="AC54" s="793"/>
      <c r="AD54" s="793"/>
      <c r="AE54" s="793"/>
      <c r="AF54" s="793"/>
      <c r="AG54" s="793"/>
      <c r="AH54" s="793"/>
      <c r="AI54" s="793"/>
      <c r="AJ54" s="793"/>
      <c r="AK54" s="793"/>
      <c r="AL54" s="793"/>
      <c r="AM54" s="794"/>
      <c r="AN54" s="769"/>
      <c r="AO54" s="770"/>
      <c r="AP54" s="770"/>
      <c r="AQ54" s="770"/>
      <c r="AR54" s="770"/>
      <c r="AS54" s="770"/>
      <c r="AT54" s="770"/>
      <c r="AU54" s="770"/>
      <c r="AV54" s="770"/>
      <c r="AW54" s="770"/>
      <c r="AX54" s="770"/>
      <c r="AY54" s="771"/>
      <c r="AZ54" s="772"/>
      <c r="BA54" s="770"/>
      <c r="BB54" s="770"/>
      <c r="BC54" s="770"/>
      <c r="BD54" s="770"/>
      <c r="BE54" s="770"/>
      <c r="BF54" s="770"/>
      <c r="BG54" s="770"/>
      <c r="BH54" s="770"/>
      <c r="BI54" s="770"/>
      <c r="BJ54" s="770"/>
      <c r="BK54" s="771"/>
    </row>
    <row r="55" spans="2:63" s="755" customFormat="1">
      <c r="B55" s="759" t="s">
        <v>682</v>
      </c>
      <c r="C55" s="760" t="s">
        <v>790</v>
      </c>
      <c r="D55" s="790">
        <v>1</v>
      </c>
      <c r="E55" s="791">
        <v>1</v>
      </c>
      <c r="F55" s="791">
        <v>0</v>
      </c>
      <c r="G55" s="791">
        <v>0</v>
      </c>
      <c r="H55" s="791">
        <v>0</v>
      </c>
      <c r="I55" s="791">
        <v>0</v>
      </c>
      <c r="J55" s="791">
        <v>0</v>
      </c>
      <c r="K55" s="791">
        <v>0</v>
      </c>
      <c r="L55" s="791">
        <v>0</v>
      </c>
      <c r="M55" s="791">
        <v>0</v>
      </c>
      <c r="N55" s="791">
        <v>0</v>
      </c>
      <c r="O55" s="799">
        <v>0</v>
      </c>
      <c r="P55" s="798"/>
      <c r="Q55" s="793"/>
      <c r="R55" s="793"/>
      <c r="S55" s="793"/>
      <c r="T55" s="793"/>
      <c r="U55" s="793"/>
      <c r="V55" s="793"/>
      <c r="W55" s="793"/>
      <c r="X55" s="793"/>
      <c r="Y55" s="793"/>
      <c r="Z55" s="793"/>
      <c r="AA55" s="794"/>
      <c r="AB55" s="793"/>
      <c r="AC55" s="793"/>
      <c r="AD55" s="793"/>
      <c r="AE55" s="793"/>
      <c r="AF55" s="793"/>
      <c r="AG55" s="793"/>
      <c r="AH55" s="793"/>
      <c r="AI55" s="793"/>
      <c r="AJ55" s="793"/>
      <c r="AK55" s="793"/>
      <c r="AL55" s="793"/>
      <c r="AM55" s="794"/>
      <c r="AN55" s="769"/>
      <c r="AO55" s="770"/>
      <c r="AP55" s="770"/>
      <c r="AQ55" s="770"/>
      <c r="AR55" s="770"/>
      <c r="AS55" s="770"/>
      <c r="AT55" s="770"/>
      <c r="AU55" s="770"/>
      <c r="AV55" s="770"/>
      <c r="AW55" s="770"/>
      <c r="AX55" s="770"/>
      <c r="AY55" s="771"/>
      <c r="AZ55" s="772"/>
      <c r="BA55" s="770"/>
      <c r="BB55" s="770"/>
      <c r="BC55" s="770"/>
      <c r="BD55" s="770"/>
      <c r="BE55" s="770"/>
      <c r="BF55" s="770"/>
      <c r="BG55" s="770"/>
      <c r="BH55" s="770"/>
      <c r="BI55" s="770"/>
      <c r="BJ55" s="770"/>
      <c r="BK55" s="771"/>
    </row>
    <row r="56" spans="2:63" s="755" customFormat="1">
      <c r="B56" s="759" t="s">
        <v>98</v>
      </c>
      <c r="C56" s="760" t="s">
        <v>790</v>
      </c>
      <c r="D56" s="790">
        <v>1</v>
      </c>
      <c r="E56" s="791">
        <v>1</v>
      </c>
      <c r="F56" s="791">
        <v>0</v>
      </c>
      <c r="G56" s="791">
        <v>0</v>
      </c>
      <c r="H56" s="791">
        <v>0</v>
      </c>
      <c r="I56" s="791">
        <v>0</v>
      </c>
      <c r="J56" s="791">
        <v>0</v>
      </c>
      <c r="K56" s="791">
        <v>0</v>
      </c>
      <c r="L56" s="791">
        <v>0</v>
      </c>
      <c r="M56" s="791">
        <v>0</v>
      </c>
      <c r="N56" s="791">
        <v>0</v>
      </c>
      <c r="O56" s="799">
        <v>0</v>
      </c>
      <c r="P56" s="798"/>
      <c r="Q56" s="793"/>
      <c r="R56" s="793"/>
      <c r="S56" s="793"/>
      <c r="T56" s="793"/>
      <c r="U56" s="793"/>
      <c r="V56" s="793"/>
      <c r="W56" s="793"/>
      <c r="X56" s="793"/>
      <c r="Y56" s="793"/>
      <c r="Z56" s="793"/>
      <c r="AA56" s="794"/>
      <c r="AB56" s="793"/>
      <c r="AC56" s="793"/>
      <c r="AD56" s="793"/>
      <c r="AE56" s="793"/>
      <c r="AF56" s="793"/>
      <c r="AG56" s="793"/>
      <c r="AH56" s="793"/>
      <c r="AI56" s="793"/>
      <c r="AJ56" s="793"/>
      <c r="AK56" s="793"/>
      <c r="AL56" s="793"/>
      <c r="AM56" s="794"/>
      <c r="AN56" s="769"/>
      <c r="AO56" s="770"/>
      <c r="AP56" s="770"/>
      <c r="AQ56" s="770"/>
      <c r="AR56" s="770"/>
      <c r="AS56" s="770"/>
      <c r="AT56" s="770"/>
      <c r="AU56" s="770"/>
      <c r="AV56" s="770"/>
      <c r="AW56" s="770"/>
      <c r="AX56" s="770"/>
      <c r="AY56" s="771"/>
      <c r="AZ56" s="772"/>
      <c r="BA56" s="770"/>
      <c r="BB56" s="770"/>
      <c r="BC56" s="770"/>
      <c r="BD56" s="770"/>
      <c r="BE56" s="770"/>
      <c r="BF56" s="770"/>
      <c r="BG56" s="770"/>
      <c r="BH56" s="770"/>
      <c r="BI56" s="770"/>
      <c r="BJ56" s="770"/>
      <c r="BK56" s="771"/>
    </row>
    <row r="57" spans="2:63" s="755" customFormat="1">
      <c r="B57" s="759" t="s">
        <v>99</v>
      </c>
      <c r="C57" s="760" t="s">
        <v>790</v>
      </c>
      <c r="D57" s="790">
        <v>0</v>
      </c>
      <c r="E57" s="791">
        <v>0</v>
      </c>
      <c r="F57" s="791">
        <v>0</v>
      </c>
      <c r="G57" s="791">
        <v>0</v>
      </c>
      <c r="H57" s="791">
        <v>0.04</v>
      </c>
      <c r="I57" s="791">
        <v>0.04</v>
      </c>
      <c r="J57" s="791">
        <v>0.66400000000000003</v>
      </c>
      <c r="K57" s="791">
        <v>0.66400000000000003</v>
      </c>
      <c r="L57" s="791">
        <v>0.24</v>
      </c>
      <c r="M57" s="791">
        <v>0.24</v>
      </c>
      <c r="N57" s="791">
        <v>5.6000000000000001E-2</v>
      </c>
      <c r="O57" s="799">
        <v>5.6000000000000001E-2</v>
      </c>
      <c r="P57" s="798"/>
      <c r="Q57" s="793"/>
      <c r="R57" s="793"/>
      <c r="S57" s="793"/>
      <c r="T57" s="793"/>
      <c r="U57" s="793"/>
      <c r="V57" s="793"/>
      <c r="W57" s="793"/>
      <c r="X57" s="793"/>
      <c r="Y57" s="793"/>
      <c r="Z57" s="793"/>
      <c r="AA57" s="794"/>
      <c r="AB57" s="793"/>
      <c r="AC57" s="793"/>
      <c r="AD57" s="793"/>
      <c r="AE57" s="793"/>
      <c r="AF57" s="793"/>
      <c r="AG57" s="793"/>
      <c r="AH57" s="793"/>
      <c r="AI57" s="793"/>
      <c r="AJ57" s="793"/>
      <c r="AK57" s="793"/>
      <c r="AL57" s="793"/>
      <c r="AM57" s="794"/>
      <c r="AN57" s="769"/>
      <c r="AO57" s="770"/>
      <c r="AP57" s="770"/>
      <c r="AQ57" s="770"/>
      <c r="AR57" s="770"/>
      <c r="AS57" s="770"/>
      <c r="AT57" s="770"/>
      <c r="AU57" s="770"/>
      <c r="AV57" s="770"/>
      <c r="AW57" s="770"/>
      <c r="AX57" s="770"/>
      <c r="AY57" s="771"/>
      <c r="AZ57" s="772"/>
      <c r="BA57" s="770"/>
      <c r="BB57" s="770"/>
      <c r="BC57" s="770"/>
      <c r="BD57" s="770"/>
      <c r="BE57" s="770"/>
      <c r="BF57" s="770"/>
      <c r="BG57" s="770"/>
      <c r="BH57" s="770"/>
      <c r="BI57" s="770"/>
      <c r="BJ57" s="770"/>
      <c r="BK57" s="771"/>
    </row>
    <row r="58" spans="2:63" s="755" customFormat="1">
      <c r="B58" s="759" t="s">
        <v>100</v>
      </c>
      <c r="C58" s="760" t="s">
        <v>790</v>
      </c>
      <c r="D58" s="790">
        <v>0</v>
      </c>
      <c r="E58" s="791">
        <v>0</v>
      </c>
      <c r="F58" s="791">
        <v>0</v>
      </c>
      <c r="G58" s="791">
        <v>0</v>
      </c>
      <c r="H58" s="791">
        <v>0.10012734602067185</v>
      </c>
      <c r="I58" s="791">
        <v>7.3403387062447367E-2</v>
      </c>
      <c r="J58" s="791">
        <v>0.48104458943387285</v>
      </c>
      <c r="K58" s="791">
        <v>0.47795389749598444</v>
      </c>
      <c r="L58" s="791">
        <v>0.25036743703654407</v>
      </c>
      <c r="M58" s="791">
        <v>0.25145174258907194</v>
      </c>
      <c r="N58" s="791">
        <v>0.16846062750891064</v>
      </c>
      <c r="O58" s="799">
        <v>0.19719097285249773</v>
      </c>
      <c r="P58" s="798"/>
      <c r="Q58" s="793"/>
      <c r="R58" s="793"/>
      <c r="S58" s="793"/>
      <c r="T58" s="793"/>
      <c r="U58" s="793"/>
      <c r="V58" s="793"/>
      <c r="W58" s="793"/>
      <c r="X58" s="793"/>
      <c r="Y58" s="793"/>
      <c r="Z58" s="793"/>
      <c r="AA58" s="794"/>
      <c r="AB58" s="793"/>
      <c r="AC58" s="793"/>
      <c r="AD58" s="793"/>
      <c r="AE58" s="793"/>
      <c r="AF58" s="793"/>
      <c r="AG58" s="793"/>
      <c r="AH58" s="793"/>
      <c r="AI58" s="793"/>
      <c r="AJ58" s="793"/>
      <c r="AK58" s="793"/>
      <c r="AL58" s="793"/>
      <c r="AM58" s="794"/>
      <c r="AN58" s="769"/>
      <c r="AO58" s="770"/>
      <c r="AP58" s="770"/>
      <c r="AQ58" s="770"/>
      <c r="AR58" s="770"/>
      <c r="AS58" s="770"/>
      <c r="AT58" s="770"/>
      <c r="AU58" s="770"/>
      <c r="AV58" s="770"/>
      <c r="AW58" s="770"/>
      <c r="AX58" s="770"/>
      <c r="AY58" s="771"/>
      <c r="AZ58" s="772"/>
      <c r="BA58" s="770"/>
      <c r="BB58" s="770"/>
      <c r="BC58" s="770"/>
      <c r="BD58" s="770"/>
      <c r="BE58" s="770"/>
      <c r="BF58" s="770"/>
      <c r="BG58" s="770"/>
      <c r="BH58" s="770"/>
      <c r="BI58" s="770"/>
      <c r="BJ58" s="770"/>
      <c r="BK58" s="771"/>
    </row>
    <row r="59" spans="2:63" s="755" customFormat="1">
      <c r="B59" s="759" t="s">
        <v>101</v>
      </c>
      <c r="C59" s="760" t="s">
        <v>790</v>
      </c>
      <c r="D59" s="790">
        <v>0</v>
      </c>
      <c r="E59" s="791">
        <v>0</v>
      </c>
      <c r="F59" s="791">
        <v>0</v>
      </c>
      <c r="G59" s="791">
        <v>0</v>
      </c>
      <c r="H59" s="791">
        <v>1</v>
      </c>
      <c r="I59" s="791">
        <v>1</v>
      </c>
      <c r="J59" s="791">
        <v>0</v>
      </c>
      <c r="K59" s="791">
        <v>0</v>
      </c>
      <c r="L59" s="791">
        <v>0</v>
      </c>
      <c r="M59" s="791">
        <v>0</v>
      </c>
      <c r="N59" s="791">
        <v>0</v>
      </c>
      <c r="O59" s="799">
        <v>0</v>
      </c>
      <c r="P59" s="798"/>
      <c r="Q59" s="793"/>
      <c r="R59" s="793"/>
      <c r="S59" s="793"/>
      <c r="T59" s="793"/>
      <c r="U59" s="793"/>
      <c r="V59" s="793"/>
      <c r="W59" s="793"/>
      <c r="X59" s="793"/>
      <c r="Y59" s="793"/>
      <c r="Z59" s="793"/>
      <c r="AA59" s="794"/>
      <c r="AB59" s="793"/>
      <c r="AC59" s="793"/>
      <c r="AD59" s="793"/>
      <c r="AE59" s="793"/>
      <c r="AF59" s="793"/>
      <c r="AG59" s="793"/>
      <c r="AH59" s="793"/>
      <c r="AI59" s="793"/>
      <c r="AJ59" s="793"/>
      <c r="AK59" s="793"/>
      <c r="AL59" s="793"/>
      <c r="AM59" s="794"/>
      <c r="AN59" s="769"/>
      <c r="AO59" s="770"/>
      <c r="AP59" s="770"/>
      <c r="AQ59" s="770"/>
      <c r="AR59" s="770"/>
      <c r="AS59" s="770"/>
      <c r="AT59" s="770"/>
      <c r="AU59" s="770"/>
      <c r="AV59" s="770"/>
      <c r="AW59" s="770"/>
      <c r="AX59" s="770"/>
      <c r="AY59" s="771"/>
      <c r="AZ59" s="772"/>
      <c r="BA59" s="770"/>
      <c r="BB59" s="770"/>
      <c r="BC59" s="770"/>
      <c r="BD59" s="770"/>
      <c r="BE59" s="770"/>
      <c r="BF59" s="770"/>
      <c r="BG59" s="770"/>
      <c r="BH59" s="770"/>
      <c r="BI59" s="770"/>
      <c r="BJ59" s="770"/>
      <c r="BK59" s="771"/>
    </row>
    <row r="60" spans="2:63" s="755" customFormat="1">
      <c r="B60" s="759" t="s">
        <v>102</v>
      </c>
      <c r="C60" s="760" t="s">
        <v>790</v>
      </c>
      <c r="D60" s="790">
        <v>0</v>
      </c>
      <c r="E60" s="791">
        <v>0</v>
      </c>
      <c r="F60" s="791">
        <v>0</v>
      </c>
      <c r="G60" s="791">
        <v>0</v>
      </c>
      <c r="H60" s="791">
        <v>5.1417171948289668E-3</v>
      </c>
      <c r="I60" s="791">
        <v>2.8167959637823508E-3</v>
      </c>
      <c r="J60" s="791">
        <v>0.45132922434504064</v>
      </c>
      <c r="K60" s="791">
        <v>0.45308303360677715</v>
      </c>
      <c r="L60" s="791">
        <v>5.993164397666171E-2</v>
      </c>
      <c r="M60" s="791">
        <v>2.3483968714046847E-2</v>
      </c>
      <c r="N60" s="791">
        <v>0.48359741448346871</v>
      </c>
      <c r="O60" s="799">
        <v>0.52061620171539369</v>
      </c>
      <c r="P60" s="798"/>
      <c r="Q60" s="793"/>
      <c r="R60" s="793"/>
      <c r="S60" s="793"/>
      <c r="T60" s="793"/>
      <c r="U60" s="793"/>
      <c r="V60" s="793"/>
      <c r="W60" s="793"/>
      <c r="X60" s="793"/>
      <c r="Y60" s="793"/>
      <c r="Z60" s="793"/>
      <c r="AA60" s="794"/>
      <c r="AB60" s="793"/>
      <c r="AC60" s="793"/>
      <c r="AD60" s="793"/>
      <c r="AE60" s="793"/>
      <c r="AF60" s="793"/>
      <c r="AG60" s="793"/>
      <c r="AH60" s="793"/>
      <c r="AI60" s="793"/>
      <c r="AJ60" s="793"/>
      <c r="AK60" s="793"/>
      <c r="AL60" s="793"/>
      <c r="AM60" s="794"/>
      <c r="AN60" s="769"/>
      <c r="AO60" s="770"/>
      <c r="AP60" s="770"/>
      <c r="AQ60" s="770"/>
      <c r="AR60" s="770"/>
      <c r="AS60" s="770"/>
      <c r="AT60" s="770"/>
      <c r="AU60" s="770"/>
      <c r="AV60" s="770"/>
      <c r="AW60" s="770"/>
      <c r="AX60" s="770"/>
      <c r="AY60" s="771"/>
      <c r="AZ60" s="772"/>
      <c r="BA60" s="770"/>
      <c r="BB60" s="770"/>
      <c r="BC60" s="770"/>
      <c r="BD60" s="770"/>
      <c r="BE60" s="770"/>
      <c r="BF60" s="770"/>
      <c r="BG60" s="770"/>
      <c r="BH60" s="770"/>
      <c r="BI60" s="770"/>
      <c r="BJ60" s="770"/>
      <c r="BK60" s="771"/>
    </row>
    <row r="61" spans="2:63" s="755" customFormat="1">
      <c r="B61" s="759" t="s">
        <v>103</v>
      </c>
      <c r="C61" s="760" t="s">
        <v>790</v>
      </c>
      <c r="D61" s="790">
        <v>0</v>
      </c>
      <c r="E61" s="791">
        <v>0</v>
      </c>
      <c r="F61" s="791">
        <v>0</v>
      </c>
      <c r="G61" s="791">
        <v>0</v>
      </c>
      <c r="H61" s="791">
        <v>0</v>
      </c>
      <c r="I61" s="791">
        <v>0</v>
      </c>
      <c r="J61" s="791">
        <v>1</v>
      </c>
      <c r="K61" s="791">
        <v>1</v>
      </c>
      <c r="L61" s="791">
        <v>0</v>
      </c>
      <c r="M61" s="791">
        <v>0</v>
      </c>
      <c r="N61" s="791">
        <v>0</v>
      </c>
      <c r="O61" s="799">
        <v>0</v>
      </c>
      <c r="P61" s="798"/>
      <c r="Q61" s="793"/>
      <c r="R61" s="793"/>
      <c r="S61" s="793"/>
      <c r="T61" s="793"/>
      <c r="U61" s="793"/>
      <c r="V61" s="793"/>
      <c r="W61" s="793"/>
      <c r="X61" s="793"/>
      <c r="Y61" s="793"/>
      <c r="Z61" s="793"/>
      <c r="AA61" s="794"/>
      <c r="AB61" s="793"/>
      <c r="AC61" s="793"/>
      <c r="AD61" s="793"/>
      <c r="AE61" s="793"/>
      <c r="AF61" s="793"/>
      <c r="AG61" s="793"/>
      <c r="AH61" s="793"/>
      <c r="AI61" s="793"/>
      <c r="AJ61" s="793"/>
      <c r="AK61" s="793"/>
      <c r="AL61" s="793"/>
      <c r="AM61" s="794"/>
      <c r="AN61" s="769"/>
      <c r="AO61" s="770"/>
      <c r="AP61" s="770"/>
      <c r="AQ61" s="770"/>
      <c r="AR61" s="770"/>
      <c r="AS61" s="770"/>
      <c r="AT61" s="770"/>
      <c r="AU61" s="770"/>
      <c r="AV61" s="770"/>
      <c r="AW61" s="770"/>
      <c r="AX61" s="770"/>
      <c r="AY61" s="771"/>
      <c r="AZ61" s="772"/>
      <c r="BA61" s="770"/>
      <c r="BB61" s="770"/>
      <c r="BC61" s="770"/>
      <c r="BD61" s="770"/>
      <c r="BE61" s="770"/>
      <c r="BF61" s="770"/>
      <c r="BG61" s="770"/>
      <c r="BH61" s="770"/>
      <c r="BI61" s="770"/>
      <c r="BJ61" s="770"/>
      <c r="BK61" s="771"/>
    </row>
    <row r="62" spans="2:63" s="755" customFormat="1">
      <c r="B62" s="759" t="s">
        <v>104</v>
      </c>
      <c r="C62" s="760" t="s">
        <v>790</v>
      </c>
      <c r="D62" s="790">
        <v>0</v>
      </c>
      <c r="E62" s="791">
        <v>0</v>
      </c>
      <c r="F62" s="791">
        <v>0</v>
      </c>
      <c r="G62" s="791">
        <v>0</v>
      </c>
      <c r="H62" s="791">
        <v>0</v>
      </c>
      <c r="I62" s="791">
        <v>0</v>
      </c>
      <c r="J62" s="791">
        <v>0</v>
      </c>
      <c r="K62" s="791">
        <v>0</v>
      </c>
      <c r="L62" s="791">
        <v>1</v>
      </c>
      <c r="M62" s="791">
        <v>1</v>
      </c>
      <c r="N62" s="791">
        <v>0</v>
      </c>
      <c r="O62" s="799">
        <v>0</v>
      </c>
      <c r="P62" s="798"/>
      <c r="Q62" s="793"/>
      <c r="R62" s="793"/>
      <c r="S62" s="793"/>
      <c r="T62" s="793"/>
      <c r="U62" s="793"/>
      <c r="V62" s="793"/>
      <c r="W62" s="793"/>
      <c r="X62" s="793"/>
      <c r="Y62" s="793"/>
      <c r="Z62" s="793"/>
      <c r="AA62" s="794"/>
      <c r="AB62" s="793"/>
      <c r="AC62" s="793"/>
      <c r="AD62" s="793"/>
      <c r="AE62" s="793"/>
      <c r="AF62" s="793"/>
      <c r="AG62" s="793"/>
      <c r="AH62" s="793"/>
      <c r="AI62" s="793"/>
      <c r="AJ62" s="793"/>
      <c r="AK62" s="793"/>
      <c r="AL62" s="793"/>
      <c r="AM62" s="794"/>
      <c r="AN62" s="769"/>
      <c r="AO62" s="770"/>
      <c r="AP62" s="770"/>
      <c r="AQ62" s="770"/>
      <c r="AR62" s="770"/>
      <c r="AS62" s="770"/>
      <c r="AT62" s="770"/>
      <c r="AU62" s="770"/>
      <c r="AV62" s="770"/>
      <c r="AW62" s="770"/>
      <c r="AX62" s="770"/>
      <c r="AY62" s="771"/>
      <c r="AZ62" s="772"/>
      <c r="BA62" s="770"/>
      <c r="BB62" s="770"/>
      <c r="BC62" s="770"/>
      <c r="BD62" s="770"/>
      <c r="BE62" s="770"/>
      <c r="BF62" s="770"/>
      <c r="BG62" s="770"/>
      <c r="BH62" s="770"/>
      <c r="BI62" s="770"/>
      <c r="BJ62" s="770"/>
      <c r="BK62" s="771"/>
    </row>
    <row r="63" spans="2:63" s="755" customFormat="1">
      <c r="B63" s="759" t="s">
        <v>106</v>
      </c>
      <c r="C63" s="760" t="s">
        <v>790</v>
      </c>
      <c r="D63" s="790">
        <v>0</v>
      </c>
      <c r="E63" s="791">
        <v>0</v>
      </c>
      <c r="F63" s="791">
        <v>0</v>
      </c>
      <c r="G63" s="791">
        <v>0</v>
      </c>
      <c r="H63" s="791">
        <v>0</v>
      </c>
      <c r="I63" s="791">
        <v>4.5590421665809991E-3</v>
      </c>
      <c r="J63" s="791">
        <v>3.1388044266773683E-2</v>
      </c>
      <c r="K63" s="791">
        <v>0.11838668495844919</v>
      </c>
      <c r="L63" s="791">
        <v>1.6451866829245706E-2</v>
      </c>
      <c r="M63" s="791">
        <v>0.1027821506321112</v>
      </c>
      <c r="N63" s="791">
        <v>0.95216008890398063</v>
      </c>
      <c r="O63" s="799">
        <v>0.77427212224285857</v>
      </c>
      <c r="P63" s="798"/>
      <c r="Q63" s="793"/>
      <c r="R63" s="793"/>
      <c r="S63" s="793"/>
      <c r="T63" s="793"/>
      <c r="U63" s="793"/>
      <c r="V63" s="793"/>
      <c r="W63" s="793"/>
      <c r="X63" s="793"/>
      <c r="Y63" s="793"/>
      <c r="Z63" s="793"/>
      <c r="AA63" s="794"/>
      <c r="AB63" s="793"/>
      <c r="AC63" s="793"/>
      <c r="AD63" s="793"/>
      <c r="AE63" s="793"/>
      <c r="AF63" s="793"/>
      <c r="AG63" s="793"/>
      <c r="AH63" s="793"/>
      <c r="AI63" s="793"/>
      <c r="AJ63" s="793"/>
      <c r="AK63" s="793"/>
      <c r="AL63" s="793"/>
      <c r="AM63" s="794"/>
      <c r="AN63" s="769"/>
      <c r="AO63" s="770"/>
      <c r="AP63" s="770"/>
      <c r="AQ63" s="770"/>
      <c r="AR63" s="770"/>
      <c r="AS63" s="770"/>
      <c r="AT63" s="770"/>
      <c r="AU63" s="770"/>
      <c r="AV63" s="770"/>
      <c r="AW63" s="770"/>
      <c r="AX63" s="770"/>
      <c r="AY63" s="771"/>
      <c r="AZ63" s="772"/>
      <c r="BA63" s="770"/>
      <c r="BB63" s="770"/>
      <c r="BC63" s="770"/>
      <c r="BD63" s="770"/>
      <c r="BE63" s="770"/>
      <c r="BF63" s="770"/>
      <c r="BG63" s="770"/>
      <c r="BH63" s="770"/>
      <c r="BI63" s="770"/>
      <c r="BJ63" s="770"/>
      <c r="BK63" s="771"/>
    </row>
    <row r="64" spans="2:63" s="755" customFormat="1">
      <c r="B64" s="759" t="s">
        <v>105</v>
      </c>
      <c r="C64" s="760" t="s">
        <v>790</v>
      </c>
      <c r="D64" s="800"/>
      <c r="E64" s="801"/>
      <c r="F64" s="801"/>
      <c r="G64" s="801"/>
      <c r="H64" s="801"/>
      <c r="I64" s="801"/>
      <c r="J64" s="801"/>
      <c r="K64" s="801"/>
      <c r="L64" s="801"/>
      <c r="M64" s="801"/>
      <c r="N64" s="801"/>
      <c r="O64" s="802"/>
      <c r="P64" s="798"/>
      <c r="Q64" s="793"/>
      <c r="R64" s="793"/>
      <c r="S64" s="793"/>
      <c r="T64" s="793"/>
      <c r="U64" s="793"/>
      <c r="V64" s="793"/>
      <c r="W64" s="793"/>
      <c r="X64" s="793"/>
      <c r="Y64" s="793"/>
      <c r="Z64" s="793"/>
      <c r="AA64" s="794"/>
      <c r="AB64" s="793"/>
      <c r="AC64" s="793"/>
      <c r="AD64" s="793"/>
      <c r="AE64" s="793"/>
      <c r="AF64" s="793"/>
      <c r="AG64" s="793"/>
      <c r="AH64" s="793"/>
      <c r="AI64" s="793"/>
      <c r="AJ64" s="793"/>
      <c r="AK64" s="793"/>
      <c r="AL64" s="793"/>
      <c r="AM64" s="794"/>
      <c r="AN64" s="769"/>
      <c r="AO64" s="770"/>
      <c r="AP64" s="770"/>
      <c r="AQ64" s="770"/>
      <c r="AR64" s="770"/>
      <c r="AS64" s="770"/>
      <c r="AT64" s="770"/>
      <c r="AU64" s="770"/>
      <c r="AV64" s="770"/>
      <c r="AW64" s="770"/>
      <c r="AX64" s="770"/>
      <c r="AY64" s="771"/>
      <c r="AZ64" s="772"/>
      <c r="BA64" s="770"/>
      <c r="BB64" s="770"/>
      <c r="BC64" s="770"/>
      <c r="BD64" s="770"/>
      <c r="BE64" s="770"/>
      <c r="BF64" s="770"/>
      <c r="BG64" s="770"/>
      <c r="BH64" s="770"/>
      <c r="BI64" s="770"/>
      <c r="BJ64" s="770"/>
      <c r="BK64" s="771"/>
    </row>
    <row r="65" spans="2:63" s="755" customFormat="1">
      <c r="B65" s="759" t="s">
        <v>108</v>
      </c>
      <c r="C65" s="760" t="s">
        <v>790</v>
      </c>
      <c r="D65" s="790">
        <v>0.6</v>
      </c>
      <c r="E65" s="791">
        <v>0.6</v>
      </c>
      <c r="F65" s="791">
        <v>0</v>
      </c>
      <c r="G65" s="791">
        <v>0</v>
      </c>
      <c r="H65" s="791">
        <v>0.26</v>
      </c>
      <c r="I65" s="791">
        <v>0.26</v>
      </c>
      <c r="J65" s="791">
        <v>0.14000000000000001</v>
      </c>
      <c r="K65" s="791">
        <v>0.14000000000000001</v>
      </c>
      <c r="L65" s="791">
        <v>0</v>
      </c>
      <c r="M65" s="791">
        <v>0</v>
      </c>
      <c r="N65" s="791">
        <v>0</v>
      </c>
      <c r="O65" s="799">
        <v>0</v>
      </c>
      <c r="P65" s="798"/>
      <c r="Q65" s="793"/>
      <c r="R65" s="793"/>
      <c r="S65" s="793"/>
      <c r="T65" s="793"/>
      <c r="U65" s="793"/>
      <c r="V65" s="793"/>
      <c r="W65" s="793"/>
      <c r="X65" s="793"/>
      <c r="Y65" s="793"/>
      <c r="Z65" s="793"/>
      <c r="AA65" s="794"/>
      <c r="AB65" s="793"/>
      <c r="AC65" s="793"/>
      <c r="AD65" s="793"/>
      <c r="AE65" s="793"/>
      <c r="AF65" s="793"/>
      <c r="AG65" s="793"/>
      <c r="AH65" s="793"/>
      <c r="AI65" s="793"/>
      <c r="AJ65" s="793"/>
      <c r="AK65" s="793"/>
      <c r="AL65" s="793"/>
      <c r="AM65" s="794"/>
      <c r="AN65" s="769"/>
      <c r="AO65" s="770"/>
      <c r="AP65" s="770"/>
      <c r="AQ65" s="770"/>
      <c r="AR65" s="770"/>
      <c r="AS65" s="770"/>
      <c r="AT65" s="770"/>
      <c r="AU65" s="770"/>
      <c r="AV65" s="770"/>
      <c r="AW65" s="770"/>
      <c r="AX65" s="770"/>
      <c r="AY65" s="771"/>
      <c r="AZ65" s="772"/>
      <c r="BA65" s="770"/>
      <c r="BB65" s="770"/>
      <c r="BC65" s="770"/>
      <c r="BD65" s="770"/>
      <c r="BE65" s="770"/>
      <c r="BF65" s="770"/>
      <c r="BG65" s="770"/>
      <c r="BH65" s="770"/>
      <c r="BI65" s="770"/>
      <c r="BJ65" s="770"/>
      <c r="BK65" s="771"/>
    </row>
    <row r="66" spans="2:63" s="755" customFormat="1">
      <c r="B66" s="759" t="s">
        <v>495</v>
      </c>
      <c r="C66" s="760" t="s">
        <v>790</v>
      </c>
      <c r="D66" s="800"/>
      <c r="E66" s="801"/>
      <c r="F66" s="801"/>
      <c r="G66" s="801"/>
      <c r="H66" s="801"/>
      <c r="I66" s="801"/>
      <c r="J66" s="801"/>
      <c r="K66" s="801"/>
      <c r="L66" s="801"/>
      <c r="M66" s="801"/>
      <c r="N66" s="801"/>
      <c r="O66" s="802"/>
      <c r="P66" s="798"/>
      <c r="Q66" s="793"/>
      <c r="R66" s="793"/>
      <c r="S66" s="793"/>
      <c r="T66" s="793"/>
      <c r="U66" s="793"/>
      <c r="V66" s="793"/>
      <c r="W66" s="793"/>
      <c r="X66" s="793"/>
      <c r="Y66" s="793"/>
      <c r="Z66" s="793"/>
      <c r="AA66" s="794"/>
      <c r="AB66" s="793"/>
      <c r="AC66" s="793"/>
      <c r="AD66" s="793"/>
      <c r="AE66" s="793"/>
      <c r="AF66" s="793"/>
      <c r="AG66" s="793"/>
      <c r="AH66" s="793"/>
      <c r="AI66" s="793"/>
      <c r="AJ66" s="793"/>
      <c r="AK66" s="793"/>
      <c r="AL66" s="793"/>
      <c r="AM66" s="794"/>
      <c r="AN66" s="769"/>
      <c r="AO66" s="770"/>
      <c r="AP66" s="770"/>
      <c r="AQ66" s="770"/>
      <c r="AR66" s="770"/>
      <c r="AS66" s="770"/>
      <c r="AT66" s="770"/>
      <c r="AU66" s="770"/>
      <c r="AV66" s="770"/>
      <c r="AW66" s="770"/>
      <c r="AX66" s="770"/>
      <c r="AY66" s="771"/>
      <c r="AZ66" s="772"/>
      <c r="BA66" s="770"/>
      <c r="BB66" s="770"/>
      <c r="BC66" s="770"/>
      <c r="BD66" s="770"/>
      <c r="BE66" s="770"/>
      <c r="BF66" s="770"/>
      <c r="BG66" s="770"/>
      <c r="BH66" s="770"/>
      <c r="BI66" s="770"/>
      <c r="BJ66" s="770"/>
      <c r="BK66" s="771"/>
    </row>
    <row r="67" spans="2:63" s="755" customFormat="1">
      <c r="B67" s="759" t="s">
        <v>491</v>
      </c>
      <c r="C67" s="760" t="s">
        <v>790</v>
      </c>
      <c r="D67" s="790">
        <v>0</v>
      </c>
      <c r="E67" s="791">
        <v>0</v>
      </c>
      <c r="F67" s="791">
        <v>0</v>
      </c>
      <c r="G67" s="791">
        <v>0</v>
      </c>
      <c r="H67" s="791">
        <v>0</v>
      </c>
      <c r="I67" s="791">
        <v>0</v>
      </c>
      <c r="J67" s="791">
        <v>1</v>
      </c>
      <c r="K67" s="791">
        <v>1</v>
      </c>
      <c r="L67" s="791">
        <v>0</v>
      </c>
      <c r="M67" s="791">
        <v>0</v>
      </c>
      <c r="N67" s="791">
        <v>0</v>
      </c>
      <c r="O67" s="799">
        <v>0</v>
      </c>
      <c r="P67" s="798"/>
      <c r="Q67" s="793"/>
      <c r="R67" s="793"/>
      <c r="S67" s="793"/>
      <c r="T67" s="793"/>
      <c r="U67" s="793"/>
      <c r="V67" s="793"/>
      <c r="W67" s="793"/>
      <c r="X67" s="793"/>
      <c r="Y67" s="793"/>
      <c r="Z67" s="793"/>
      <c r="AA67" s="794"/>
      <c r="AB67" s="793"/>
      <c r="AC67" s="793"/>
      <c r="AD67" s="793"/>
      <c r="AE67" s="793"/>
      <c r="AF67" s="793"/>
      <c r="AG67" s="793"/>
      <c r="AH67" s="793"/>
      <c r="AI67" s="793"/>
      <c r="AJ67" s="793"/>
      <c r="AK67" s="793"/>
      <c r="AL67" s="793"/>
      <c r="AM67" s="794"/>
      <c r="AN67" s="769"/>
      <c r="AO67" s="770"/>
      <c r="AP67" s="770"/>
      <c r="AQ67" s="770"/>
      <c r="AR67" s="770"/>
      <c r="AS67" s="770"/>
      <c r="AT67" s="770"/>
      <c r="AU67" s="770"/>
      <c r="AV67" s="770"/>
      <c r="AW67" s="770"/>
      <c r="AX67" s="770"/>
      <c r="AY67" s="771"/>
      <c r="AZ67" s="772"/>
      <c r="BA67" s="770"/>
      <c r="BB67" s="770"/>
      <c r="BC67" s="770"/>
      <c r="BD67" s="770"/>
      <c r="BE67" s="770"/>
      <c r="BF67" s="770"/>
      <c r="BG67" s="770"/>
      <c r="BH67" s="770"/>
      <c r="BI67" s="770"/>
      <c r="BJ67" s="770"/>
      <c r="BK67" s="771"/>
    </row>
    <row r="68" spans="2:63">
      <c r="B68" s="803" t="s">
        <v>791</v>
      </c>
      <c r="C68" s="804" t="s">
        <v>769</v>
      </c>
      <c r="D68" s="805"/>
      <c r="E68" s="806"/>
      <c r="F68" s="806"/>
      <c r="G68" s="806"/>
      <c r="H68" s="806"/>
      <c r="I68" s="806"/>
      <c r="J68" s="806"/>
      <c r="K68" s="806"/>
      <c r="L68" s="806"/>
      <c r="M68" s="806"/>
      <c r="N68" s="806"/>
      <c r="O68" s="806"/>
      <c r="P68" s="805"/>
      <c r="Q68" s="806"/>
      <c r="R68" s="806"/>
      <c r="S68" s="806"/>
      <c r="T68" s="806"/>
      <c r="U68" s="806"/>
      <c r="V68" s="806"/>
      <c r="W68" s="806"/>
      <c r="X68" s="806"/>
      <c r="Y68" s="806"/>
      <c r="Z68" s="806"/>
      <c r="AA68" s="807"/>
      <c r="AB68" s="806"/>
      <c r="AC68" s="806"/>
      <c r="AD68" s="806"/>
      <c r="AE68" s="806"/>
      <c r="AF68" s="806"/>
      <c r="AG68" s="806"/>
      <c r="AH68" s="806"/>
      <c r="AI68" s="806"/>
      <c r="AJ68" s="806"/>
      <c r="AK68" s="806"/>
      <c r="AL68" s="806"/>
      <c r="AM68" s="807"/>
      <c r="AN68" s="777">
        <v>0</v>
      </c>
      <c r="AO68" s="778">
        <v>0</v>
      </c>
      <c r="AP68" s="778">
        <v>0</v>
      </c>
      <c r="AQ68" s="778">
        <v>0</v>
      </c>
      <c r="AR68" s="778">
        <v>0</v>
      </c>
      <c r="AS68" s="778">
        <v>0</v>
      </c>
      <c r="AT68" s="778">
        <v>0.11612088510294502</v>
      </c>
      <c r="AU68" s="778">
        <v>0.11612088510294502</v>
      </c>
      <c r="AV68" s="778">
        <v>0.68129806427818973</v>
      </c>
      <c r="AW68" s="778">
        <v>0.68129806427818973</v>
      </c>
      <c r="AX68" s="778">
        <v>0.20258105061886528</v>
      </c>
      <c r="AY68" s="779">
        <v>0.20258105061886528</v>
      </c>
      <c r="AZ68" s="780">
        <v>0</v>
      </c>
      <c r="BA68" s="778">
        <v>0</v>
      </c>
      <c r="BB68" s="778">
        <v>0</v>
      </c>
      <c r="BC68" s="778">
        <v>0</v>
      </c>
      <c r="BD68" s="778">
        <v>0</v>
      </c>
      <c r="BE68" s="778">
        <v>0</v>
      </c>
      <c r="BF68" s="778">
        <v>0.11612088510294502</v>
      </c>
      <c r="BG68" s="778">
        <v>0.11612088510294502</v>
      </c>
      <c r="BH68" s="778">
        <v>0.68129806427818973</v>
      </c>
      <c r="BI68" s="778">
        <v>0.68129806427818973</v>
      </c>
      <c r="BJ68" s="778">
        <v>0.20258105061886528</v>
      </c>
      <c r="BK68" s="779">
        <v>0.20258105061886528</v>
      </c>
    </row>
    <row r="69" spans="2:63">
      <c r="B69" s="803" t="s">
        <v>792</v>
      </c>
      <c r="C69" s="804" t="s">
        <v>769</v>
      </c>
      <c r="D69" s="805"/>
      <c r="E69" s="806"/>
      <c r="F69" s="806"/>
      <c r="G69" s="806"/>
      <c r="H69" s="806"/>
      <c r="I69" s="806"/>
      <c r="J69" s="806"/>
      <c r="K69" s="806"/>
      <c r="L69" s="806"/>
      <c r="M69" s="806"/>
      <c r="N69" s="806"/>
      <c r="O69" s="806"/>
      <c r="P69" s="805"/>
      <c r="Q69" s="806"/>
      <c r="R69" s="806"/>
      <c r="S69" s="806"/>
      <c r="T69" s="806"/>
      <c r="U69" s="806"/>
      <c r="V69" s="806"/>
      <c r="W69" s="806"/>
      <c r="X69" s="806"/>
      <c r="Y69" s="806"/>
      <c r="Z69" s="806"/>
      <c r="AA69" s="807"/>
      <c r="AB69" s="806"/>
      <c r="AC69" s="806"/>
      <c r="AD69" s="806"/>
      <c r="AE69" s="806"/>
      <c r="AF69" s="806"/>
      <c r="AG69" s="806"/>
      <c r="AH69" s="806"/>
      <c r="AI69" s="806"/>
      <c r="AJ69" s="806"/>
      <c r="AK69" s="806"/>
      <c r="AL69" s="806"/>
      <c r="AM69" s="807"/>
      <c r="AN69" s="777">
        <v>1</v>
      </c>
      <c r="AO69" s="778">
        <v>1</v>
      </c>
      <c r="AP69" s="778">
        <v>0</v>
      </c>
      <c r="AQ69" s="778">
        <v>0</v>
      </c>
      <c r="AR69" s="778">
        <v>0</v>
      </c>
      <c r="AS69" s="778">
        <v>0</v>
      </c>
      <c r="AT69" s="778">
        <v>0</v>
      </c>
      <c r="AU69" s="778">
        <v>0</v>
      </c>
      <c r="AV69" s="778">
        <v>0</v>
      </c>
      <c r="AW69" s="778">
        <v>0</v>
      </c>
      <c r="AX69" s="778">
        <v>0</v>
      </c>
      <c r="AY69" s="779">
        <v>0</v>
      </c>
      <c r="AZ69" s="780">
        <v>1</v>
      </c>
      <c r="BA69" s="778">
        <v>1</v>
      </c>
      <c r="BB69" s="778">
        <v>0</v>
      </c>
      <c r="BC69" s="778">
        <v>0</v>
      </c>
      <c r="BD69" s="778">
        <v>0</v>
      </c>
      <c r="BE69" s="778">
        <v>0</v>
      </c>
      <c r="BF69" s="778">
        <v>0</v>
      </c>
      <c r="BG69" s="778">
        <v>0</v>
      </c>
      <c r="BH69" s="778">
        <v>0</v>
      </c>
      <c r="BI69" s="778">
        <v>0</v>
      </c>
      <c r="BJ69" s="778">
        <v>0</v>
      </c>
      <c r="BK69" s="779">
        <v>0</v>
      </c>
    </row>
    <row r="70" spans="2:63">
      <c r="B70" s="803" t="s">
        <v>793</v>
      </c>
      <c r="C70" s="804" t="s">
        <v>769</v>
      </c>
      <c r="D70" s="805"/>
      <c r="E70" s="806"/>
      <c r="F70" s="806"/>
      <c r="G70" s="806"/>
      <c r="H70" s="806"/>
      <c r="I70" s="806"/>
      <c r="J70" s="806"/>
      <c r="K70" s="806"/>
      <c r="L70" s="806"/>
      <c r="M70" s="806"/>
      <c r="N70" s="806"/>
      <c r="O70" s="806"/>
      <c r="P70" s="805"/>
      <c r="Q70" s="806"/>
      <c r="R70" s="806"/>
      <c r="S70" s="806"/>
      <c r="T70" s="806"/>
      <c r="U70" s="806"/>
      <c r="V70" s="806"/>
      <c r="W70" s="806"/>
      <c r="X70" s="806"/>
      <c r="Y70" s="806"/>
      <c r="Z70" s="806"/>
      <c r="AA70" s="807"/>
      <c r="AB70" s="806"/>
      <c r="AC70" s="806"/>
      <c r="AD70" s="806"/>
      <c r="AE70" s="806"/>
      <c r="AF70" s="806"/>
      <c r="AG70" s="806"/>
      <c r="AH70" s="806"/>
      <c r="AI70" s="806"/>
      <c r="AJ70" s="806"/>
      <c r="AK70" s="806"/>
      <c r="AL70" s="806"/>
      <c r="AM70" s="807"/>
      <c r="AN70" s="777">
        <v>0</v>
      </c>
      <c r="AO70" s="778">
        <v>0</v>
      </c>
      <c r="AP70" s="778">
        <v>0</v>
      </c>
      <c r="AQ70" s="778">
        <v>0</v>
      </c>
      <c r="AR70" s="778">
        <v>0.60193525768339473</v>
      </c>
      <c r="AS70" s="778">
        <v>0.60193525768339473</v>
      </c>
      <c r="AT70" s="778">
        <v>0.35050796380179006</v>
      </c>
      <c r="AU70" s="778">
        <v>0.35050796380179006</v>
      </c>
      <c r="AV70" s="778">
        <v>2.9242096857606394E-2</v>
      </c>
      <c r="AW70" s="778">
        <v>2.9242096857606394E-2</v>
      </c>
      <c r="AX70" s="778">
        <v>3.4352535098200261E-3</v>
      </c>
      <c r="AY70" s="779">
        <v>3.4352535098200261E-3</v>
      </c>
      <c r="AZ70" s="780">
        <v>0</v>
      </c>
      <c r="BA70" s="778">
        <v>0</v>
      </c>
      <c r="BB70" s="778">
        <v>0</v>
      </c>
      <c r="BC70" s="778">
        <v>0</v>
      </c>
      <c r="BD70" s="778">
        <v>0.60193525768339473</v>
      </c>
      <c r="BE70" s="778">
        <v>0.60193525768339473</v>
      </c>
      <c r="BF70" s="778">
        <v>0.35050796380179006</v>
      </c>
      <c r="BG70" s="778">
        <v>0.35050796380179006</v>
      </c>
      <c r="BH70" s="778">
        <v>2.9242096857606394E-2</v>
      </c>
      <c r="BI70" s="778">
        <v>2.9242096857606394E-2</v>
      </c>
      <c r="BJ70" s="778">
        <v>3.4352535098200261E-3</v>
      </c>
      <c r="BK70" s="779">
        <v>3.4352535098200261E-3</v>
      </c>
    </row>
    <row r="71" spans="2:63">
      <c r="B71" s="803" t="s">
        <v>794</v>
      </c>
      <c r="C71" s="804" t="s">
        <v>769</v>
      </c>
      <c r="D71" s="805"/>
      <c r="E71" s="806"/>
      <c r="F71" s="806"/>
      <c r="G71" s="806"/>
      <c r="H71" s="806"/>
      <c r="I71" s="806"/>
      <c r="J71" s="806"/>
      <c r="K71" s="806"/>
      <c r="L71" s="806"/>
      <c r="M71" s="806"/>
      <c r="N71" s="806"/>
      <c r="O71" s="806"/>
      <c r="P71" s="805"/>
      <c r="Q71" s="806"/>
      <c r="R71" s="806"/>
      <c r="S71" s="806"/>
      <c r="T71" s="806"/>
      <c r="U71" s="806"/>
      <c r="V71" s="806"/>
      <c r="W71" s="806"/>
      <c r="X71" s="806"/>
      <c r="Y71" s="806"/>
      <c r="Z71" s="806"/>
      <c r="AA71" s="807"/>
      <c r="AB71" s="806"/>
      <c r="AC71" s="806"/>
      <c r="AD71" s="806"/>
      <c r="AE71" s="806"/>
      <c r="AF71" s="806"/>
      <c r="AG71" s="806"/>
      <c r="AH71" s="806"/>
      <c r="AI71" s="806"/>
      <c r="AJ71" s="806"/>
      <c r="AK71" s="806"/>
      <c r="AL71" s="806"/>
      <c r="AM71" s="807"/>
      <c r="AN71" s="777">
        <v>1</v>
      </c>
      <c r="AO71" s="778">
        <v>1</v>
      </c>
      <c r="AP71" s="778">
        <v>0</v>
      </c>
      <c r="AQ71" s="778">
        <v>0</v>
      </c>
      <c r="AR71" s="778">
        <v>0</v>
      </c>
      <c r="AS71" s="778">
        <v>0</v>
      </c>
      <c r="AT71" s="778">
        <v>0</v>
      </c>
      <c r="AU71" s="778">
        <v>0</v>
      </c>
      <c r="AV71" s="778">
        <v>0</v>
      </c>
      <c r="AW71" s="778">
        <v>0</v>
      </c>
      <c r="AX71" s="778">
        <v>0</v>
      </c>
      <c r="AY71" s="779">
        <v>0</v>
      </c>
      <c r="AZ71" s="780">
        <v>1</v>
      </c>
      <c r="BA71" s="778">
        <v>1</v>
      </c>
      <c r="BB71" s="778">
        <v>0</v>
      </c>
      <c r="BC71" s="778">
        <v>0</v>
      </c>
      <c r="BD71" s="778">
        <v>0</v>
      </c>
      <c r="BE71" s="778">
        <v>0</v>
      </c>
      <c r="BF71" s="778">
        <v>0</v>
      </c>
      <c r="BG71" s="778">
        <v>0</v>
      </c>
      <c r="BH71" s="778">
        <v>0</v>
      </c>
      <c r="BI71" s="778">
        <v>0</v>
      </c>
      <c r="BJ71" s="778">
        <v>0</v>
      </c>
      <c r="BK71" s="779">
        <v>0</v>
      </c>
    </row>
    <row r="72" spans="2:63">
      <c r="B72" s="803" t="s">
        <v>795</v>
      </c>
      <c r="C72" s="804" t="s">
        <v>769</v>
      </c>
      <c r="D72" s="805"/>
      <c r="E72" s="806"/>
      <c r="F72" s="806"/>
      <c r="G72" s="806"/>
      <c r="H72" s="806"/>
      <c r="I72" s="806"/>
      <c r="J72" s="806"/>
      <c r="K72" s="806"/>
      <c r="L72" s="806"/>
      <c r="M72" s="806"/>
      <c r="N72" s="806"/>
      <c r="O72" s="806"/>
      <c r="P72" s="805"/>
      <c r="Q72" s="806"/>
      <c r="R72" s="806"/>
      <c r="S72" s="806"/>
      <c r="T72" s="806"/>
      <c r="U72" s="806"/>
      <c r="V72" s="806"/>
      <c r="W72" s="806"/>
      <c r="X72" s="806"/>
      <c r="Y72" s="806"/>
      <c r="Z72" s="806"/>
      <c r="AA72" s="807"/>
      <c r="AB72" s="806"/>
      <c r="AC72" s="806"/>
      <c r="AD72" s="806"/>
      <c r="AE72" s="806"/>
      <c r="AF72" s="806"/>
      <c r="AG72" s="806"/>
      <c r="AH72" s="806"/>
      <c r="AI72" s="806"/>
      <c r="AJ72" s="806"/>
      <c r="AK72" s="806"/>
      <c r="AL72" s="806"/>
      <c r="AM72" s="807"/>
      <c r="AN72" s="777">
        <v>1</v>
      </c>
      <c r="AO72" s="778">
        <v>1</v>
      </c>
      <c r="AP72" s="778">
        <v>0</v>
      </c>
      <c r="AQ72" s="778">
        <v>0</v>
      </c>
      <c r="AR72" s="778">
        <v>0</v>
      </c>
      <c r="AS72" s="778">
        <v>0</v>
      </c>
      <c r="AT72" s="778">
        <v>0</v>
      </c>
      <c r="AU72" s="778">
        <v>0</v>
      </c>
      <c r="AV72" s="778">
        <v>0</v>
      </c>
      <c r="AW72" s="778">
        <v>0</v>
      </c>
      <c r="AX72" s="778">
        <v>0</v>
      </c>
      <c r="AY72" s="779">
        <v>0</v>
      </c>
      <c r="AZ72" s="780">
        <v>1</v>
      </c>
      <c r="BA72" s="778">
        <v>1</v>
      </c>
      <c r="BB72" s="778">
        <v>0</v>
      </c>
      <c r="BC72" s="778">
        <v>0</v>
      </c>
      <c r="BD72" s="778">
        <v>0</v>
      </c>
      <c r="BE72" s="778">
        <v>0</v>
      </c>
      <c r="BF72" s="778">
        <v>0</v>
      </c>
      <c r="BG72" s="778">
        <v>0</v>
      </c>
      <c r="BH72" s="778">
        <v>0</v>
      </c>
      <c r="BI72" s="778">
        <v>0</v>
      </c>
      <c r="BJ72" s="778">
        <v>0</v>
      </c>
      <c r="BK72" s="779">
        <v>0</v>
      </c>
    </row>
    <row r="73" spans="2:63" ht="15" thickBot="1">
      <c r="B73" s="803" t="s">
        <v>797</v>
      </c>
      <c r="C73" s="804" t="s">
        <v>769</v>
      </c>
      <c r="D73" s="808"/>
      <c r="E73" s="809"/>
      <c r="F73" s="809"/>
      <c r="G73" s="809"/>
      <c r="H73" s="809"/>
      <c r="I73" s="809"/>
      <c r="J73" s="809"/>
      <c r="K73" s="809"/>
      <c r="L73" s="809"/>
      <c r="M73" s="809"/>
      <c r="N73" s="809"/>
      <c r="O73" s="809"/>
      <c r="P73" s="808"/>
      <c r="Q73" s="809"/>
      <c r="R73" s="809"/>
      <c r="S73" s="809"/>
      <c r="T73" s="809"/>
      <c r="U73" s="809"/>
      <c r="V73" s="809"/>
      <c r="W73" s="809"/>
      <c r="X73" s="809"/>
      <c r="Y73" s="809"/>
      <c r="Z73" s="809"/>
      <c r="AA73" s="810"/>
      <c r="AB73" s="809"/>
      <c r="AC73" s="809"/>
      <c r="AD73" s="809"/>
      <c r="AE73" s="809"/>
      <c r="AF73" s="809"/>
      <c r="AG73" s="809"/>
      <c r="AH73" s="809"/>
      <c r="AI73" s="809"/>
      <c r="AJ73" s="809"/>
      <c r="AK73" s="809"/>
      <c r="AL73" s="809"/>
      <c r="AM73" s="810"/>
      <c r="AN73" s="811">
        <v>0</v>
      </c>
      <c r="AO73" s="812">
        <v>0</v>
      </c>
      <c r="AP73" s="812">
        <v>0.25</v>
      </c>
      <c r="AQ73" s="812">
        <v>0.25</v>
      </c>
      <c r="AR73" s="812">
        <v>2.5653783242369941E-3</v>
      </c>
      <c r="AS73" s="812">
        <v>4.5526028414203543E-2</v>
      </c>
      <c r="AT73" s="812">
        <v>0.69103272483557265</v>
      </c>
      <c r="AU73" s="812">
        <v>0.65495921755177888</v>
      </c>
      <c r="AV73" s="812">
        <v>5.6401896840190369E-2</v>
      </c>
      <c r="AW73" s="812">
        <v>4.9514754034017623E-2</v>
      </c>
      <c r="AX73" s="812">
        <v>0</v>
      </c>
      <c r="AY73" s="813">
        <v>0</v>
      </c>
      <c r="AZ73" s="814">
        <v>0</v>
      </c>
      <c r="BA73" s="812">
        <v>0</v>
      </c>
      <c r="BB73" s="812">
        <v>0.25</v>
      </c>
      <c r="BC73" s="812">
        <v>0.25</v>
      </c>
      <c r="BD73" s="812">
        <v>2.5653783242369941E-3</v>
      </c>
      <c r="BE73" s="812">
        <v>4.5526028414203543E-2</v>
      </c>
      <c r="BF73" s="812">
        <v>0.69103272483557265</v>
      </c>
      <c r="BG73" s="812">
        <v>0.65495921755177888</v>
      </c>
      <c r="BH73" s="812">
        <v>5.6401896840190369E-2</v>
      </c>
      <c r="BI73" s="812">
        <v>4.9514754034017623E-2</v>
      </c>
      <c r="BJ73" s="812">
        <v>0</v>
      </c>
      <c r="BK73" s="813">
        <v>0</v>
      </c>
    </row>
    <row r="74" spans="2:63">
      <c r="B74" s="12">
        <v>1</v>
      </c>
      <c r="C74" s="12">
        <v>2</v>
      </c>
      <c r="D74" s="12">
        <v>3</v>
      </c>
      <c r="E74" s="12">
        <v>4</v>
      </c>
      <c r="F74" s="12">
        <v>5</v>
      </c>
      <c r="G74" s="12">
        <v>6</v>
      </c>
      <c r="H74" s="12">
        <v>7</v>
      </c>
      <c r="I74" s="12">
        <v>8</v>
      </c>
      <c r="J74" s="12">
        <v>9</v>
      </c>
      <c r="K74" s="12">
        <v>10</v>
      </c>
      <c r="L74" s="12">
        <v>11</v>
      </c>
      <c r="M74" s="12">
        <v>12</v>
      </c>
      <c r="N74" s="12">
        <v>13</v>
      </c>
      <c r="O74" s="12">
        <v>14</v>
      </c>
      <c r="P74" s="12">
        <v>15</v>
      </c>
      <c r="Q74" s="12">
        <v>16</v>
      </c>
      <c r="R74" s="12">
        <v>17</v>
      </c>
      <c r="S74" s="12">
        <v>18</v>
      </c>
      <c r="T74" s="12">
        <v>19</v>
      </c>
      <c r="U74" s="12">
        <v>20</v>
      </c>
      <c r="V74" s="12">
        <v>21</v>
      </c>
      <c r="W74" s="12">
        <v>22</v>
      </c>
      <c r="X74" s="12">
        <v>23</v>
      </c>
      <c r="Y74" s="12">
        <v>24</v>
      </c>
      <c r="Z74" s="12">
        <v>25</v>
      </c>
      <c r="AA74" s="12">
        <v>26</v>
      </c>
      <c r="AB74" s="12">
        <v>27</v>
      </c>
      <c r="AC74" s="12">
        <v>28</v>
      </c>
      <c r="AD74" s="12">
        <v>29</v>
      </c>
      <c r="AE74" s="12">
        <v>30</v>
      </c>
      <c r="AF74" s="12">
        <v>31</v>
      </c>
      <c r="AG74" s="12">
        <v>32</v>
      </c>
      <c r="AH74" s="12">
        <v>33</v>
      </c>
      <c r="AI74" s="12">
        <v>34</v>
      </c>
      <c r="AJ74" s="12">
        <v>35</v>
      </c>
      <c r="AK74" s="12">
        <v>36</v>
      </c>
      <c r="AL74" s="12">
        <v>37</v>
      </c>
      <c r="AM74" s="12">
        <v>38</v>
      </c>
      <c r="AN74" s="12">
        <v>39</v>
      </c>
      <c r="AO74" s="12">
        <v>40</v>
      </c>
      <c r="AP74" s="12">
        <v>41</v>
      </c>
      <c r="AQ74" s="12">
        <v>42</v>
      </c>
      <c r="AR74" s="12">
        <v>43</v>
      </c>
      <c r="AS74" s="12">
        <v>44</v>
      </c>
      <c r="AT74" s="12">
        <v>45</v>
      </c>
      <c r="AU74" s="12">
        <v>46</v>
      </c>
      <c r="AV74" s="12">
        <v>47</v>
      </c>
      <c r="AW74" s="12">
        <v>48</v>
      </c>
      <c r="AX74" s="12">
        <v>49</v>
      </c>
      <c r="AY74" s="12">
        <v>50</v>
      </c>
      <c r="AZ74" s="12">
        <v>51</v>
      </c>
      <c r="BA74" s="12">
        <v>52</v>
      </c>
      <c r="BB74" s="12">
        <v>53</v>
      </c>
      <c r="BC74" s="12">
        <v>54</v>
      </c>
      <c r="BD74" s="12">
        <v>55</v>
      </c>
      <c r="BE74" s="12">
        <v>56</v>
      </c>
      <c r="BF74" s="12">
        <v>57</v>
      </c>
      <c r="BG74" s="12">
        <v>58</v>
      </c>
      <c r="BH74" s="12">
        <v>59</v>
      </c>
      <c r="BI74" s="12">
        <v>60</v>
      </c>
      <c r="BJ74" s="12">
        <v>61</v>
      </c>
      <c r="BK74" s="12">
        <v>62</v>
      </c>
    </row>
  </sheetData>
  <mergeCells count="36">
    <mergeCell ref="B16:X16"/>
    <mergeCell ref="D17:O17"/>
    <mergeCell ref="P17:AA17"/>
    <mergeCell ref="AB17:AM17"/>
    <mergeCell ref="AN17:AY17"/>
    <mergeCell ref="AZ17:BK17"/>
    <mergeCell ref="D18:E18"/>
    <mergeCell ref="F18:G18"/>
    <mergeCell ref="H18:I18"/>
    <mergeCell ref="J18:K18"/>
    <mergeCell ref="L18:M18"/>
    <mergeCell ref="N18:O18"/>
    <mergeCell ref="P18:Q18"/>
    <mergeCell ref="R18:S18"/>
    <mergeCell ref="T18:U18"/>
    <mergeCell ref="V18:W18"/>
    <mergeCell ref="X18:Y18"/>
    <mergeCell ref="Z18:AA18"/>
    <mergeCell ref="AB18:AC18"/>
    <mergeCell ref="AD18:AE18"/>
    <mergeCell ref="AF18:AG18"/>
    <mergeCell ref="AH18:AI18"/>
    <mergeCell ref="AJ18:AK18"/>
    <mergeCell ref="AL18:AM18"/>
    <mergeCell ref="AN18:AO18"/>
    <mergeCell ref="AP18:AQ18"/>
    <mergeCell ref="AR18:AS18"/>
    <mergeCell ref="AT18:AU18"/>
    <mergeCell ref="AV18:AW18"/>
    <mergeCell ref="AX18:AY18"/>
    <mergeCell ref="AZ18:BA18"/>
    <mergeCell ref="BB18:BC18"/>
    <mergeCell ref="BD18:BE18"/>
    <mergeCell ref="BF18:BG18"/>
    <mergeCell ref="BH18:BI18"/>
    <mergeCell ref="BJ18:BK18"/>
  </mergeCells>
  <pageMargins left="0.70866141732283472" right="0.70866141732283472" top="1.3385826771653544" bottom="0.55118110236220474" header="0.31496062992125984" footer="0.31496062992125984"/>
  <pageSetup paperSize="17" scale="45" fitToWidth="2" orientation="landscape" r:id="rId1"/>
  <headerFooter scaleWithDoc="0">
    <oddHeader xml:space="preserve">&amp;R&amp;7Toronto Hydro-Electric System Limited 
EB-2020-0057
Tab 4
Schedule 1
ORIGINAL
Page &amp;P of &amp;N
</oddHeader>
    <oddFooter>&amp;C&amp;7&amp;A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E1893-9F99-4BAA-8BE8-C6C267707BDD}"/>
</file>

<file path=customXml/itemProps2.xml><?xml version="1.0" encoding="utf-8"?>
<ds:datastoreItem xmlns:ds="http://schemas.openxmlformats.org/officeDocument/2006/customXml" ds:itemID="{B0ACFD62-9BF8-4B43-B771-E386ADC8AF64}">
  <ds:schemaRefs>
    <ds:schemaRef ds:uri="http://schemas.microsoft.com/sharepoint/v3/contenttype/forms"/>
  </ds:schemaRefs>
</ds:datastoreItem>
</file>

<file path=customXml/itemProps3.xml><?xml version="1.0" encoding="utf-8"?>
<ds:datastoreItem xmlns:ds="http://schemas.openxmlformats.org/officeDocument/2006/customXml" ds:itemID="{B08B200F-8327-4CE3-AD6E-305D3B9EE398}">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http://schemas.microsoft.com/sharepoint/v3/fields"/>
    <ds:schemaRef ds:uri="12f68b52-648b-46a0-8463-d3282342a4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32</vt:i4>
      </vt:variant>
    </vt:vector>
  </HeadingPairs>
  <TitlesOfParts>
    <vt:vector size="46" baseType="lpstr">
      <vt:lpstr>Contents</vt:lpstr>
      <vt:lpstr>Instructions</vt:lpstr>
      <vt:lpstr>LRAMVA Checklist Schematic</vt:lpstr>
      <vt:lpstr>1.  LRAMVA Summary</vt:lpstr>
      <vt:lpstr>1-a.  Summary of Changes</vt:lpstr>
      <vt:lpstr>DropDownList</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Instructions!Print_Area</vt:lpstr>
      <vt:lpstr>'LRAMVA Checklist Schematic'!Print_Area</vt:lpstr>
      <vt:lpstr>'1.  LRAMVA Summary'!Print_Titles</vt:lpstr>
      <vt:lpstr>'3.  Distribution Rates'!Print_Titles</vt:lpstr>
      <vt:lpstr>'3-a.  Rate Class Allocations'!Print_Titles</vt:lpstr>
      <vt:lpstr>'4.  2011-2014 LRAM'!Print_Titles</vt:lpstr>
      <vt:lpstr>'6.  Carrying Charges'!Print_Titles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Elissar El-hage</cp:lastModifiedBy>
  <cp:lastPrinted>2020-08-22T18:29:37Z</cp:lastPrinted>
  <dcterms:created xsi:type="dcterms:W3CDTF">2012-03-05T18:56:04Z</dcterms:created>
  <dcterms:modified xsi:type="dcterms:W3CDTF">2020-08-22T18:31:13Z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